
<file path=[Content_Types].xml><?xml version="1.0" encoding="utf-8"?>
<Types xmlns="http://schemas.openxmlformats.org/package/2006/content-types">
  <Default Extension="vml" ContentType="application/vnd.openxmlformats-officedocument.vmlDrawing"/>
  <Default Extension="png" ContentType="image/p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workbookPassword="DB78" lockStructure="1"/>
  <bookViews>
    <workbookView windowHeight="17940" activeTab="11"/>
  </bookViews>
  <sheets>
    <sheet name="人物卡" sheetId="1" r:id="rId1"/>
    <sheet name="附表" sheetId="13" state="hidden" r:id="rId2"/>
    <sheet name="简化卡" sheetId="15" r:id="rId3"/>
    <sheet name="本职技能" sheetId="11" state="hidden" r:id="rId4"/>
    <sheet name="分支技能与资产" sheetId="2" r:id="rId5"/>
    <sheet name="职业列表" sheetId="3" r:id="rId6"/>
    <sheet name="属性和掷骰" sheetId="4" r:id="rId7"/>
    <sheet name="疯狂附表" sheetId="10" state="hidden" r:id="rId8"/>
    <sheet name="武器列表" sheetId="5" r:id="rId9"/>
    <sheet name="防具表 载具表" sheetId="6" r:id="rId10"/>
    <sheet name="疯狂表" sheetId="8" r:id="rId11"/>
    <sheet name="更新说明" sheetId="12" r:id="rId12"/>
  </sheets>
  <definedNames>
    <definedName name="INT">人物卡!$N$7</definedName>
    <definedName name="Luck">人物卡!$M$10</definedName>
    <definedName name="MP">人物卡!$R$10</definedName>
    <definedName name="STR">人物卡!$K$3</definedName>
    <definedName name="CON">人物卡!$K$5</definedName>
    <definedName name="SIZ">人物卡!$K$7</definedName>
    <definedName name="DEX">人物卡!$N$3</definedName>
    <definedName name="APP">人物卡!$N$5</definedName>
    <definedName name="POW">人物卡!$Q$3</definedName>
    <definedName name="EDU">人物卡!$Q$5</definedName>
  </definedNames>
  <calcPr calcId="144525"/>
</workbook>
</file>

<file path=xl/comments1.xml><?xml version="1.0" encoding="utf-8"?>
<comments xmlns="http://schemas.openxmlformats.org/spreadsheetml/2006/main">
  <authors>
    <author>Windows10</author>
  </authors>
  <commentList>
    <comment ref="B6" authorId="0">
      <text>
        <r>
          <rPr>
            <b/>
            <sz val="9"/>
            <rFont val="宋体"/>
            <charset val="134"/>
          </rPr>
          <t>Photography (05%)</t>
        </r>
        <r>
          <rPr>
            <sz val="9"/>
            <rFont val="宋体"/>
            <charset val="134"/>
          </rPr>
          <t xml:space="preserve">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 ref="H15" authorId="0">
      <text>
        <r>
          <rPr>
            <b/>
            <sz val="9"/>
            <rFont val="宋体"/>
            <charset val="134"/>
          </rPr>
          <t>Aerocraft （01%）</t>
        </r>
        <r>
          <rPr>
            <sz val="9"/>
            <rFont val="宋体"/>
            <charset val="134"/>
          </rPr>
          <t xml:space="preserve">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List>
</comments>
</file>

<file path=xl/comments2.xml><?xml version="1.0" encoding="utf-8"?>
<comments xmlns="http://schemas.openxmlformats.org/spreadsheetml/2006/main">
  <authors>
    <author>Windows10</author>
  </authors>
  <commentList>
    <comment ref="C3" authorId="0">
      <text>
        <r>
          <rPr>
            <sz val="9"/>
            <rFont val="宋体"/>
            <charset val="134"/>
          </rPr>
          <t>请在此处填写职业名称</t>
        </r>
      </text>
    </comment>
    <comment ref="D3" authorId="0">
      <text>
        <r>
          <rPr>
            <sz val="9"/>
            <rFont val="宋体"/>
            <charset val="134"/>
          </rPr>
          <t xml:space="preserve">请填写合理的信用范围
</t>
        </r>
      </text>
    </comment>
  </commentList>
</comments>
</file>

<file path=xl/sharedStrings.xml><?xml version="1.0" encoding="utf-8"?>
<sst xmlns="http://schemas.openxmlformats.org/spreadsheetml/2006/main" count="6198">
  <si>
    <t>推荐使用excel2010及以后版本打开本卡</t>
  </si>
  <si>
    <t>调查员信息</t>
  </si>
  <si>
    <t xml:space="preserve"> 不算幸运:</t>
  </si>
  <si>
    <t>属性</t>
  </si>
  <si>
    <t>算幸运:</t>
  </si>
  <si>
    <t>我觉得这里可以有头像</t>
  </si>
  <si>
    <t>您的角色可能</t>
  </si>
  <si>
    <t>姓名</t>
  </si>
  <si>
    <r>
      <rPr>
        <sz val="10"/>
        <color theme="1"/>
        <rFont val="微软雅黑"/>
        <charset val="134"/>
      </rPr>
      <t>力量</t>
    </r>
    <r>
      <rPr>
        <sz val="9"/>
        <color theme="1"/>
        <rFont val="微软雅黑"/>
        <charset val="134"/>
      </rPr>
      <t xml:space="preserve">
STR</t>
    </r>
  </si>
  <si>
    <r>
      <rPr>
        <sz val="10"/>
        <color theme="1"/>
        <rFont val="微软雅黑"/>
        <charset val="134"/>
      </rPr>
      <t xml:space="preserve">敏捷
</t>
    </r>
    <r>
      <rPr>
        <sz val="9"/>
        <color theme="1"/>
        <rFont val="微软雅黑"/>
        <charset val="134"/>
      </rPr>
      <t>DEX</t>
    </r>
  </si>
  <si>
    <r>
      <rPr>
        <sz val="10"/>
        <color theme="1"/>
        <rFont val="微软雅黑"/>
        <charset val="134"/>
      </rPr>
      <t xml:space="preserve">意志
</t>
    </r>
    <r>
      <rPr>
        <sz val="8"/>
        <color theme="1"/>
        <rFont val="微软雅黑"/>
        <charset val="134"/>
      </rPr>
      <t>POW</t>
    </r>
  </si>
  <si>
    <t>玩家</t>
  </si>
  <si>
    <t>时代</t>
  </si>
  <si>
    <t>现代</t>
  </si>
  <si>
    <t>职业</t>
  </si>
  <si>
    <t>职业序号</t>
  </si>
  <si>
    <r>
      <rPr>
        <sz val="10"/>
        <color theme="1"/>
        <rFont val="微软雅黑"/>
        <charset val="134"/>
      </rPr>
      <t xml:space="preserve">体质
</t>
    </r>
    <r>
      <rPr>
        <sz val="8"/>
        <color theme="1"/>
        <rFont val="微软雅黑"/>
        <charset val="134"/>
      </rPr>
      <t>CON</t>
    </r>
  </si>
  <si>
    <r>
      <rPr>
        <sz val="10"/>
        <color theme="1"/>
        <rFont val="微软雅黑"/>
        <charset val="134"/>
      </rPr>
      <t xml:space="preserve">外貌
</t>
    </r>
    <r>
      <rPr>
        <sz val="9"/>
        <color theme="1"/>
        <rFont val="微软雅黑"/>
        <charset val="134"/>
      </rPr>
      <t>APP</t>
    </r>
  </si>
  <si>
    <r>
      <rPr>
        <sz val="10"/>
        <color theme="1"/>
        <rFont val="微软雅黑"/>
        <charset val="134"/>
      </rPr>
      <t xml:space="preserve">教育
</t>
    </r>
    <r>
      <rPr>
        <sz val="8"/>
        <color theme="1"/>
        <rFont val="微软雅黑"/>
        <charset val="134"/>
      </rPr>
      <t>EDU</t>
    </r>
  </si>
  <si>
    <t>年龄</t>
  </si>
  <si>
    <t>性别</t>
  </si>
  <si>
    <t>住地</t>
  </si>
  <si>
    <t>故乡</t>
  </si>
  <si>
    <t>体型
SIZ</t>
  </si>
  <si>
    <t>智力
灵感</t>
  </si>
  <si>
    <r>
      <rPr>
        <sz val="10"/>
        <color theme="1"/>
        <rFont val="微软雅黑"/>
        <charset val="134"/>
      </rPr>
      <t xml:space="preserve">移动力
</t>
    </r>
    <r>
      <rPr>
        <sz val="9"/>
        <color theme="1"/>
        <rFont val="微软雅黑"/>
        <charset val="134"/>
      </rPr>
      <t>MOV</t>
    </r>
  </si>
  <si>
    <t>调整值</t>
  </si>
  <si>
    <t>现时间</t>
  </si>
  <si>
    <t>公元</t>
  </si>
  <si>
    <t>2018年</t>
  </si>
  <si>
    <t>1月</t>
  </si>
  <si>
    <t>1日</t>
  </si>
  <si>
    <t>0：00</t>
  </si>
  <si>
    <t>体力
Hit  Points</t>
  </si>
  <si>
    <t>状态:</t>
  </si>
  <si>
    <t>理智
Sanity</t>
  </si>
  <si>
    <t>幸运
Luck</t>
  </si>
  <si>
    <t>消耗规则</t>
  </si>
  <si>
    <t>魔法
Magic Points</t>
  </si>
  <si>
    <t>每h恢复</t>
  </si>
  <si>
    <t>护甲       Armor</t>
  </si>
  <si>
    <t>覆盖部位</t>
  </si>
  <si>
    <t>←这个职业 要这样获得技能点→</t>
  </si>
  <si>
    <t>健康</t>
  </si>
  <si>
    <t>清醒</t>
  </si>
  <si>
    <t>未启用</t>
  </si>
  <si>
    <t>重伤值:</t>
  </si>
  <si>
    <t>临时体力值：</t>
  </si>
  <si>
    <t>今日损失 :</t>
  </si>
  <si>
    <t>剩余：</t>
  </si>
  <si>
    <t>大成功</t>
  </si>
  <si>
    <t>大失败</t>
  </si>
  <si>
    <t>使用过的魔法 :</t>
  </si>
  <si>
    <t>护甲类型 :</t>
  </si>
  <si>
    <t>请看【防具表】</t>
  </si>
  <si>
    <t>技能表</t>
  </si>
  <si>
    <t>成功标</t>
  </si>
  <si>
    <t>本职</t>
  </si>
  <si>
    <t>技能名称</t>
  </si>
  <si>
    <t>初始</t>
  </si>
  <si>
    <t>成长</t>
  </si>
  <si>
    <t>兴趣</t>
  </si>
  <si>
    <t>成功率 普通/困难/极限</t>
  </si>
  <si>
    <r>
      <rPr>
        <sz val="10"/>
        <color theme="1"/>
        <rFont val="微软雅黑"/>
        <charset val="134"/>
      </rPr>
      <t xml:space="preserve">成功率 </t>
    </r>
    <r>
      <rPr>
        <sz val="8"/>
        <color theme="0" tint="-0.5"/>
        <rFont val="微软雅黑"/>
        <charset val="134"/>
      </rPr>
      <t>普通/困难/极限</t>
    </r>
  </si>
  <si>
    <t>☐</t>
  </si>
  <si>
    <t>会计</t>
  </si>
  <si>
    <t>法律</t>
  </si>
  <si>
    <t>人类学</t>
  </si>
  <si>
    <t>图书馆使用</t>
  </si>
  <si>
    <t>你现在有这么多</t>
  </si>
  <si>
    <t>那么你分配到了哪里?</t>
  </si>
  <si>
    <t>估价</t>
  </si>
  <si>
    <t>聆听</t>
  </si>
  <si>
    <t>任意特长</t>
  </si>
  <si>
    <t>考古学</t>
  </si>
  <si>
    <t>锁匠</t>
  </si>
  <si>
    <t>技艺①</t>
  </si>
  <si>
    <t>机械维修</t>
  </si>
  <si>
    <t>技艺②</t>
  </si>
  <si>
    <t>医学</t>
  </si>
  <si>
    <t>技艺③</t>
  </si>
  <si>
    <t>博物学</t>
  </si>
  <si>
    <t>魅惑</t>
  </si>
  <si>
    <t>领航</t>
  </si>
  <si>
    <t>请将你选择的任意特长写在上方栏内，这样既方便你写卡又方便KP审卡</t>
  </si>
  <si>
    <t>攀爬</t>
  </si>
  <si>
    <t>神秘学</t>
  </si>
  <si>
    <t>计算机使用 Ω</t>
  </si>
  <si>
    <t>操作重型机械</t>
  </si>
  <si>
    <t>自定义艺术/手艺</t>
  </si>
  <si>
    <t>自定义科学或其他技能</t>
  </si>
  <si>
    <t>需要注意的是：艺术与手艺是试做部分，这些技能的注释仅供参考。
玩家也可以添加更多手艺，比如：游戏，木工，油漆工，铁匠之类的。
具体作用和KP交流好左边是自定义表,在下面写好改技能的备注(用法)</t>
  </si>
  <si>
    <t>——</t>
  </si>
  <si>
    <t>信用评级</t>
  </si>
  <si>
    <t>说服</t>
  </si>
  <si>
    <t>技能名</t>
  </si>
  <si>
    <t>基础值</t>
  </si>
  <si>
    <t>克苏鲁神话</t>
  </si>
  <si>
    <t>驾驶：</t>
  </si>
  <si>
    <t>5</t>
  </si>
  <si>
    <t>1</t>
  </si>
  <si>
    <t>乔装</t>
  </si>
  <si>
    <t>精神分析</t>
  </si>
  <si>
    <t>用法/备注</t>
  </si>
  <si>
    <t>闪避</t>
  </si>
  <si>
    <t>心理学</t>
  </si>
  <si>
    <t>汽车驾驶</t>
  </si>
  <si>
    <t>骑术</t>
  </si>
  <si>
    <t>电气维修</t>
  </si>
  <si>
    <t>科学①</t>
  </si>
  <si>
    <t>电子学 Ω</t>
  </si>
  <si>
    <t>科学②</t>
  </si>
  <si>
    <t>话术</t>
  </si>
  <si>
    <t>科学③</t>
  </si>
  <si>
    <t>格斗：</t>
  </si>
  <si>
    <t>斗殴</t>
  </si>
  <si>
    <t>妙手</t>
  </si>
  <si>
    <t>格斗①</t>
  </si>
  <si>
    <t>侦查</t>
  </si>
  <si>
    <t>格斗②</t>
  </si>
  <si>
    <t>潜行</t>
  </si>
  <si>
    <t>格斗③</t>
  </si>
  <si>
    <t>生存：</t>
  </si>
  <si>
    <t>射击：</t>
  </si>
  <si>
    <t>手枪</t>
  </si>
  <si>
    <t>游泳</t>
  </si>
  <si>
    <t>射击①</t>
  </si>
  <si>
    <t>投掷</t>
  </si>
  <si>
    <t>射击②</t>
  </si>
  <si>
    <t>追踪</t>
  </si>
  <si>
    <t>射击③</t>
  </si>
  <si>
    <t>驯兽</t>
  </si>
  <si>
    <t>急救</t>
  </si>
  <si>
    <t>潜水</t>
  </si>
  <si>
    <t>历史</t>
  </si>
  <si>
    <t>爆破</t>
  </si>
  <si>
    <t>恐吓</t>
  </si>
  <si>
    <t>读唇</t>
  </si>
  <si>
    <t>跳跃</t>
  </si>
  <si>
    <t>催眠</t>
  </si>
  <si>
    <t>外语①</t>
  </si>
  <si>
    <t>炮术</t>
  </si>
  <si>
    <t>外语②</t>
  </si>
  <si>
    <t>学问：</t>
  </si>
  <si>
    <t>外语③</t>
  </si>
  <si>
    <t>自定义技能</t>
  </si>
  <si>
    <t>母语</t>
  </si>
  <si>
    <t>武器表</t>
  </si>
  <si>
    <t>格斗</t>
  </si>
  <si>
    <t>将力量与体型相加之后</t>
  </si>
  <si>
    <t>结果：</t>
  </si>
  <si>
    <t>伤害加值</t>
  </si>
  <si>
    <t>体格</t>
  </si>
  <si>
    <t>这之后合计值每超过一个80，就+1d6伤害加成与+1体型，不足80的按80算</t>
  </si>
  <si>
    <t>体格的作用</t>
  </si>
  <si>
    <t>武器名称</t>
  </si>
  <si>
    <t>类型</t>
  </si>
  <si>
    <t>使用技能</t>
  </si>
  <si>
    <t>成功率</t>
  </si>
  <si>
    <t>伤害</t>
  </si>
  <si>
    <t>射程</t>
  </si>
  <si>
    <t>穿刺</t>
  </si>
  <si>
    <t>次数</t>
  </si>
  <si>
    <t>装弹量</t>
  </si>
  <si>
    <t>故障值</t>
  </si>
  <si>
    <t>伤害加值
Damage Bonus</t>
  </si>
  <si>
    <t>2-64</t>
  </si>
  <si>
    <t>可以扔很远</t>
  </si>
  <si>
    <t>无</t>
  </si>
  <si>
    <t>肉搏</t>
  </si>
  <si>
    <t>1D3+DB</t>
  </si>
  <si>
    <t>×</t>
  </si>
  <si>
    <t>65-84</t>
  </si>
  <si>
    <t>可以扔出去</t>
  </si>
  <si>
    <t>85-124</t>
  </si>
  <si>
    <t>可以举起来</t>
  </si>
  <si>
    <t>体格
Build</t>
  </si>
  <si>
    <t>125-164</t>
  </si>
  <si>
    <t>+1d4</t>
  </si>
  <si>
    <t>这是你</t>
  </si>
  <si>
    <t>165-204</t>
  </si>
  <si>
    <t>+1d6</t>
  </si>
  <si>
    <t>能被被举起来</t>
  </si>
  <si>
    <t>+1</t>
  </si>
  <si>
    <t>闪避
Dodge</t>
  </si>
  <si>
    <t>205-284</t>
  </si>
  <si>
    <t>+2d6</t>
  </si>
  <si>
    <t>能被被扔出去</t>
  </si>
  <si>
    <t>+2</t>
  </si>
  <si>
    <t>285-364</t>
  </si>
  <si>
    <t>+3d6</t>
  </si>
  <si>
    <t>能被被打飞</t>
  </si>
  <si>
    <t>+3</t>
  </si>
  <si>
    <t>365-444</t>
  </si>
  <si>
    <t>+4d6</t>
  </si>
  <si>
    <t>千万别惹</t>
  </si>
  <si>
    <t>+4</t>
  </si>
  <si>
    <t>资产</t>
  </si>
  <si>
    <t>背景故事</t>
  </si>
  <si>
    <t>生活水平</t>
  </si>
  <si>
    <t>消费水平</t>
  </si>
  <si>
    <t>其他资产</t>
  </si>
  <si>
    <t>当前现金($)</t>
  </si>
  <si>
    <t>单位</t>
  </si>
  <si>
    <t>个人描述
角色外貌</t>
  </si>
  <si>
    <t>关键连接</t>
  </si>
  <si>
    <t>推荐关系人</t>
  </si>
  <si>
    <t>美元</t>
  </si>
  <si>
    <t>请在这里详述你的资产</t>
  </si>
  <si>
    <t>思想与信念</t>
  </si>
  <si>
    <t>重要之人</t>
  </si>
  <si>
    <t>意义非凡之地</t>
  </si>
  <si>
    <t>职业介绍</t>
  </si>
  <si>
    <t>其他资产表</t>
  </si>
  <si>
    <t>交通工具</t>
  </si>
  <si>
    <t>住所</t>
  </si>
  <si>
    <t>奢侈品</t>
  </si>
  <si>
    <t>股票/证券等</t>
  </si>
  <si>
    <t>其他</t>
  </si>
  <si>
    <t>宝贵之物</t>
  </si>
  <si>
    <t>特质</t>
  </si>
  <si>
    <t>难言之隐</t>
  </si>
  <si>
    <t>伤口和疤痕</t>
  </si>
  <si>
    <t xml:space="preserve">                                      随身物品（使用右侧栏位需要背包）</t>
  </si>
  <si>
    <t>恐惧症和狂躁症</t>
  </si>
  <si>
    <t>状态</t>
  </si>
  <si>
    <t>部位</t>
  </si>
  <si>
    <t>物品名称</t>
  </si>
  <si>
    <t>背包格↓</t>
  </si>
  <si>
    <t>请务必在此填写背景故事！
使用Alt+Enter换行</t>
  </si>
  <si>
    <t>调查员伙伴</t>
  </si>
  <si>
    <t>注释</t>
  </si>
  <si>
    <t>造成改变</t>
  </si>
  <si>
    <t>相遇模组</t>
  </si>
  <si>
    <t>例：大熊</t>
  </si>
  <si>
    <t>贝尔</t>
  </si>
  <si>
    <t>那次团的二五仔，团灭了全体</t>
  </si>
  <si>
    <t>受到伤害</t>
  </si>
  <si>
    <t>毒汤</t>
  </si>
  <si>
    <t>神话相关</t>
  </si>
  <si>
    <t>快速参考规则</t>
  </si>
  <si>
    <t>第三类接触（古籍、咒文、神话知识等）</t>
  </si>
  <si>
    <t>技能和属性检定
成功等级</t>
  </si>
  <si>
    <t>失败</t>
  </si>
  <si>
    <t>成功</t>
  </si>
  <si>
    <t>困难</t>
  </si>
  <si>
    <t>极难</t>
  </si>
  <si>
    <t>遇到了</t>
  </si>
  <si>
    <t>获得的结果</t>
  </si>
  <si>
    <t>备注</t>
  </si>
  <si>
    <t>累计</t>
  </si>
  <si>
    <t>96~100</t>
  </si>
  <si>
    <t>&gt;技能</t>
  </si>
  <si>
    <t>≤技能</t>
  </si>
  <si>
    <t>1/2值</t>
  </si>
  <si>
    <t>1/5值</t>
  </si>
  <si>
    <t>1~5</t>
  </si>
  <si>
    <t>例：米-戈</t>
  </si>
  <si>
    <r>
      <rPr>
        <sz val="9"/>
        <color theme="1"/>
        <rFont val="微软雅黑"/>
        <charset val="134"/>
      </rPr>
      <t>克苏鲁+3，克苏鲁</t>
    </r>
    <r>
      <rPr>
        <sz val="7"/>
        <color theme="1"/>
        <rFont val="微软雅黑"/>
        <charset val="134"/>
      </rPr>
      <t>(疯)</t>
    </r>
    <r>
      <rPr>
        <sz val="9"/>
        <color theme="1"/>
        <rFont val="微软雅黑"/>
        <charset val="134"/>
      </rPr>
      <t>+5，SAN-6，SAN</t>
    </r>
    <r>
      <rPr>
        <sz val="7"/>
        <color theme="1"/>
        <rFont val="微软雅黑"/>
        <charset val="134"/>
      </rPr>
      <t>(信)</t>
    </r>
    <r>
      <rPr>
        <sz val="9"/>
        <color theme="1"/>
        <rFont val="微软雅黑"/>
        <charset val="134"/>
      </rPr>
      <t>-8</t>
    </r>
  </si>
  <si>
    <t>第一次神话疯狂，相信者规则激活</t>
  </si>
  <si>
    <t>孤注一骰：使用孤注一骰来重投上一次检定结果，需要合理的解释重掷原因，战斗和理智检定不能执行孤注一骰。</t>
  </si>
  <si>
    <t>例：修格斯</t>
  </si>
  <si>
    <r>
      <rPr>
        <sz val="9"/>
        <color theme="1"/>
        <rFont val="微软雅黑"/>
        <charset val="134"/>
      </rPr>
      <t>克苏鲁+7，克苏鲁</t>
    </r>
    <r>
      <rPr>
        <sz val="7"/>
        <color theme="1"/>
        <rFont val="微软雅黑"/>
        <charset val="134"/>
      </rPr>
      <t>(疯)</t>
    </r>
    <r>
      <rPr>
        <sz val="9"/>
        <color theme="1"/>
        <rFont val="微软雅黑"/>
        <charset val="134"/>
      </rPr>
      <t>+1，SAN-5</t>
    </r>
  </si>
  <si>
    <t>第二次神话疯狂</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</si>
  <si>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</si>
  <si>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</si>
  <si>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</si>
  <si>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</si>
  <si>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</si>
  <si>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</si>
  <si>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</si>
  <si>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</si>
  <si>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无重伤下每天自然回复1点体力</t>
  </si>
  <si>
    <t>重伤时每周做1次恢复检定</t>
  </si>
  <si>
    <t>调查员经历</t>
  </si>
  <si>
    <t>经历模组</t>
  </si>
  <si>
    <t>人物变化描述</t>
  </si>
  <si>
    <t>理智参考规则</t>
  </si>
  <si>
    <t>例：模组【毒汤】</t>
  </si>
  <si>
    <t>SAN-6,HP-2,侦查+2</t>
  </si>
  <si>
    <t>如果在需要SC的时候</t>
  </si>
  <si>
    <t>＞当前san值</t>
  </si>
  <si>
    <t>≤当前san值</t>
  </si>
  <si>
    <t>法术一览</t>
  </si>
  <si>
    <t>造成的结果</t>
  </si>
  <si>
    <t>减少能骰出</t>
  </si>
  <si>
    <t>失败者减面数</t>
  </si>
  <si>
    <t>成功者减面数</t>
  </si>
  <si>
    <t>不减</t>
  </si>
  <si>
    <t>编号</t>
  </si>
  <si>
    <t>法术名称</t>
  </si>
  <si>
    <t>使用代价</t>
  </si>
  <si>
    <t>作用</t>
  </si>
  <si>
    <t>最大的数值</t>
  </si>
  <si>
    <t>较多的san值</t>
  </si>
  <si>
    <t>较少的san值</t>
  </si>
  <si>
    <t>例：1</t>
  </si>
  <si>
    <t>灰色束缚</t>
  </si>
  <si>
    <t>8mp 1d6san 1h</t>
  </si>
  <si>
    <t>可以控制死去的人，直到腐烂为止</t>
  </si>
  <si>
    <t>临时疯狂</t>
  </si>
  <si>
    <t>一次损失5点以上的san值</t>
  </si>
  <si>
    <t>不定性疯狂</t>
  </si>
  <si>
    <t>一天内损失现有san值的五分之一</t>
  </si>
  <si>
    <t>永久疯狂</t>
  </si>
  <si>
    <t>san值为0</t>
  </si>
  <si>
    <t>出目：</t>
  </si>
  <si>
    <t>1D10症状</t>
  </si>
  <si>
    <t>这张卡将交给</t>
  </si>
  <si>
    <t>疯狂发作  即时症状</t>
  </si>
  <si>
    <t>持续时间1D10</t>
  </si>
  <si>
    <t>之后掉san就进入疯狂</t>
  </si>
  <si>
    <t>KP永久控制</t>
  </si>
  <si>
    <t>精神固化：当现有 SAN值 低于 [克苏鲁神话] 时，san值 损失永久减半</t>
  </si>
  <si>
    <t>原卡由秋叶EXODUS制作</t>
  </si>
  <si>
    <t>.st指令快捷输入</t>
  </si>
  <si>
    <t>TXT框→</t>
  </si>
  <si>
    <t>请右键下格，点击“复制”，并且在右方的TXT栏“粘贴”就可以导出文本，放进QQ发送给骰子娘啦</t>
  </si>
  <si>
    <t>技能名的改变</t>
  </si>
  <si>
    <t>原技能名称：</t>
  </si>
  <si>
    <t>简化</t>
  </si>
  <si>
    <t>别名</t>
  </si>
  <si>
    <t>力量</t>
  </si>
  <si>
    <t>STR</t>
  </si>
  <si>
    <t>体力</t>
  </si>
  <si>
    <t>hp</t>
  </si>
  <si>
    <t>汽车</t>
  </si>
  <si>
    <t>驾驶</t>
  </si>
  <si>
    <t>敏捷</t>
  </si>
  <si>
    <t>DEX</t>
  </si>
  <si>
    <t>理智</t>
  </si>
  <si>
    <t>san</t>
  </si>
  <si>
    <t>san值，理智值</t>
  </si>
  <si>
    <t>电子学</t>
  </si>
  <si>
    <t>体质</t>
  </si>
  <si>
    <t>CON</t>
  </si>
  <si>
    <t>魔法</t>
  </si>
  <si>
    <t>mp</t>
  </si>
  <si>
    <t>步枪/霰弹枪</t>
  </si>
  <si>
    <t>步枪</t>
  </si>
  <si>
    <t>霰弹枪，步霰</t>
  </si>
  <si>
    <t>体型</t>
  </si>
  <si>
    <t>SIZ</t>
  </si>
  <si>
    <t>图书馆</t>
  </si>
  <si>
    <t>外貌</t>
  </si>
  <si>
    <t>APP</t>
  </si>
  <si>
    <t>开锁</t>
  </si>
  <si>
    <t>智力</t>
  </si>
  <si>
    <t>INT</t>
  </si>
  <si>
    <t>灵感</t>
  </si>
  <si>
    <t>自然学</t>
  </si>
  <si>
    <t>意志</t>
  </si>
  <si>
    <t>POW</t>
  </si>
  <si>
    <t>计算机</t>
  </si>
  <si>
    <t>计算机使用，电脑</t>
  </si>
  <si>
    <t>导航</t>
  </si>
  <si>
    <t>教育</t>
  </si>
  <si>
    <t>EDU</t>
  </si>
  <si>
    <t>信用</t>
  </si>
  <si>
    <t>信誉</t>
  </si>
  <si>
    <t>重型操作</t>
  </si>
  <si>
    <t>重型机械，重型，重型机械操作</t>
  </si>
  <si>
    <t>幸运</t>
  </si>
  <si>
    <t>运气</t>
  </si>
  <si>
    <t>克苏鲁</t>
  </si>
  <si>
    <t>cm</t>
  </si>
  <si>
    <t>生存</t>
  </si>
  <si>
    <t>红字代表不能使用该名称roll（没有录入）</t>
  </si>
  <si>
    <t>移动力计算</t>
  </si>
  <si>
    <t>护甲表减值</t>
  </si>
  <si>
    <t>年龄减值</t>
  </si>
  <si>
    <t>力量-体型</t>
  </si>
  <si>
    <t>自定义职业</t>
  </si>
  <si>
    <t>敏捷-体型</t>
  </si>
  <si>
    <t>属性雷达表</t>
  </si>
  <si>
    <t>出目</t>
  </si>
  <si>
    <t>技能雷达表</t>
  </si>
  <si>
    <t>值</t>
  </si>
  <si>
    <t>总数</t>
  </si>
  <si>
    <t>百分比</t>
  </si>
  <si>
    <t>伤害加值与体格</t>
  </si>
  <si>
    <t>是否有</t>
  </si>
  <si>
    <t>向下相加</t>
  </si>
  <si>
    <t>属性*2</t>
  </si>
  <si>
    <t>其他技能</t>
  </si>
  <si>
    <t>力量大小</t>
  </si>
  <si>
    <t>力量
STR</t>
  </si>
  <si>
    <t>调查</t>
  </si>
  <si>
    <t>力量+体格</t>
  </si>
  <si>
    <t>没有</t>
  </si>
  <si>
    <t>检测是否为数字</t>
  </si>
  <si>
    <t>最终年龄减值</t>
  </si>
  <si>
    <t>敏捷大小</t>
  </si>
  <si>
    <t>体质
CON</t>
  </si>
  <si>
    <t>交涉</t>
  </si>
  <si>
    <t>总值</t>
  </si>
  <si>
    <t>战斗</t>
  </si>
  <si>
    <t>非八十整数体格</t>
  </si>
  <si>
    <t>减485后八十的倍数</t>
  </si>
  <si>
    <t>最终体格出目</t>
  </si>
  <si>
    <t>有</t>
  </si>
  <si>
    <t>护甲表最终减值</t>
  </si>
  <si>
    <t>最终值</t>
  </si>
  <si>
    <t>敏捷
DEX</t>
  </si>
  <si>
    <t>特技</t>
  </si>
  <si>
    <t>最终补正值</t>
  </si>
  <si>
    <t>外貌
APP</t>
  </si>
  <si>
    <t>支援</t>
  </si>
  <si>
    <t>小于1D6的话</t>
  </si>
  <si>
    <t>超过1d6的话</t>
  </si>
  <si>
    <t>最终伤害加值出目</t>
  </si>
  <si>
    <t>结果</t>
  </si>
  <si>
    <t>格斗射击基础成功率</t>
  </si>
  <si>
    <t>学问</t>
  </si>
  <si>
    <t>格斗1</t>
  </si>
  <si>
    <t>射击1</t>
  </si>
  <si>
    <t>意志
POW</t>
  </si>
  <si>
    <t>职业属性</t>
  </si>
  <si>
    <t>格斗2</t>
  </si>
  <si>
    <t>射击2</t>
  </si>
  <si>
    <t>教育
EDU</t>
  </si>
  <si>
    <t>格斗3</t>
  </si>
  <si>
    <t>射击3</t>
  </si>
  <si>
    <t>请选择类型</t>
  </si>
  <si>
    <t>没有数值</t>
  </si>
  <si>
    <t>最大值</t>
  </si>
  <si>
    <t>最终出目</t>
  </si>
  <si>
    <t>随身物品下拉表</t>
  </si>
  <si>
    <t>颅————</t>
  </si>
  <si>
    <t>资产表</t>
  </si>
  <si>
    <t>头部</t>
  </si>
  <si>
    <t>美元 1920/现代</t>
  </si>
  <si>
    <t>人民币 2010s</t>
  </si>
  <si>
    <t>日本 2010s</t>
  </si>
  <si>
    <t>澳元 2010s</t>
  </si>
  <si>
    <t>随机属性</t>
  </si>
  <si>
    <t>头发</t>
  </si>
  <si>
    <t>耳朵</t>
  </si>
  <si>
    <t>自定义</t>
  </si>
  <si>
    <t>面部</t>
  </si>
  <si>
    <t>任意</t>
  </si>
  <si>
    <t>颈部</t>
  </si>
  <si>
    <t>其他(头)</t>
  </si>
  <si>
    <t>躯————</t>
  </si>
  <si>
    <t>显露</t>
  </si>
  <si>
    <t>数</t>
  </si>
  <si>
    <t>肩</t>
  </si>
  <si>
    <t>隐藏</t>
  </si>
  <si>
    <t>胸前</t>
  </si>
  <si>
    <t xml:space="preserve"> </t>
  </si>
  <si>
    <t>远古</t>
  </si>
  <si>
    <t>最终</t>
  </si>
  <si>
    <t>背后</t>
  </si>
  <si>
    <t>未来</t>
  </si>
  <si>
    <t>肋</t>
  </si>
  <si>
    <t>0年</t>
  </si>
  <si>
    <t>0时</t>
  </si>
  <si>
    <t>裆</t>
  </si>
  <si>
    <t>1年</t>
  </si>
  <si>
    <t>2日</t>
  </si>
  <si>
    <t>2月</t>
  </si>
  <si>
    <t>1时</t>
  </si>
  <si>
    <t>腰</t>
  </si>
  <si>
    <t>2年</t>
  </si>
  <si>
    <t>3日</t>
  </si>
  <si>
    <t>3月</t>
  </si>
  <si>
    <t>2时</t>
  </si>
  <si>
    <t>胯</t>
  </si>
  <si>
    <t>3年</t>
  </si>
  <si>
    <t>4日</t>
  </si>
  <si>
    <t>4月</t>
  </si>
  <si>
    <t>3时</t>
  </si>
  <si>
    <t>其他(躯)</t>
  </si>
  <si>
    <t>4年</t>
  </si>
  <si>
    <t>5日</t>
  </si>
  <si>
    <t>5月</t>
  </si>
  <si>
    <t>4时</t>
  </si>
  <si>
    <t>服————</t>
  </si>
  <si>
    <t>5年</t>
  </si>
  <si>
    <t>6日</t>
  </si>
  <si>
    <t>6月</t>
  </si>
  <si>
    <t>5时</t>
  </si>
  <si>
    <t>主流货币换算</t>
  </si>
  <si>
    <t>衣兜</t>
  </si>
  <si>
    <t>6年</t>
  </si>
  <si>
    <t>7日</t>
  </si>
  <si>
    <t>7月</t>
  </si>
  <si>
    <t>6时</t>
  </si>
  <si>
    <t>港币</t>
  </si>
  <si>
    <t>当前现金</t>
  </si>
  <si>
    <t>人民币1920</t>
  </si>
  <si>
    <t>内衬</t>
  </si>
  <si>
    <t>7年</t>
  </si>
  <si>
    <t>8日</t>
  </si>
  <si>
    <t>8月</t>
  </si>
  <si>
    <t>7时</t>
  </si>
  <si>
    <t>衣服内</t>
  </si>
  <si>
    <t>8年</t>
  </si>
  <si>
    <t>9日</t>
  </si>
  <si>
    <t>9月</t>
  </si>
  <si>
    <t>8时</t>
  </si>
  <si>
    <t>新台币</t>
  </si>
  <si>
    <t>日元1920</t>
  </si>
  <si>
    <t>裤兜</t>
  </si>
  <si>
    <t>9年</t>
  </si>
  <si>
    <t>10日</t>
  </si>
  <si>
    <t>10月</t>
  </si>
  <si>
    <t>9时</t>
  </si>
  <si>
    <t>其他(服)</t>
  </si>
  <si>
    <t>10年</t>
  </si>
  <si>
    <t>11日</t>
  </si>
  <si>
    <t>11月</t>
  </si>
  <si>
    <t>10时</t>
  </si>
  <si>
    <t>欧元</t>
  </si>
  <si>
    <t>澳元1920</t>
  </si>
  <si>
    <t>上肢————</t>
  </si>
  <si>
    <t>11年</t>
  </si>
  <si>
    <t>12日</t>
  </si>
  <si>
    <t>12月</t>
  </si>
  <si>
    <t>11时</t>
  </si>
  <si>
    <t>左手</t>
  </si>
  <si>
    <t>12年</t>
  </si>
  <si>
    <t>13日</t>
  </si>
  <si>
    <t>12时</t>
  </si>
  <si>
    <t>英镑</t>
  </si>
  <si>
    <t>右手</t>
  </si>
  <si>
    <t>13年</t>
  </si>
  <si>
    <t>14日</t>
  </si>
  <si>
    <t>13时</t>
  </si>
  <si>
    <t>双手</t>
  </si>
  <si>
    <t>14年</t>
  </si>
  <si>
    <t>15日</t>
  </si>
  <si>
    <t>14时</t>
  </si>
  <si>
    <t>卢布</t>
  </si>
  <si>
    <t>左臂</t>
  </si>
  <si>
    <t>15年</t>
  </si>
  <si>
    <t>16日</t>
  </si>
  <si>
    <t>15时</t>
  </si>
  <si>
    <t>右臂</t>
  </si>
  <si>
    <t>16年</t>
  </si>
  <si>
    <t>17日</t>
  </si>
  <si>
    <t>16时</t>
  </si>
  <si>
    <t>加元</t>
  </si>
  <si>
    <t>双臂</t>
  </si>
  <si>
    <t>17年</t>
  </si>
  <si>
    <t>18日</t>
  </si>
  <si>
    <t>17时</t>
  </si>
  <si>
    <t>肘部</t>
  </si>
  <si>
    <t>18年</t>
  </si>
  <si>
    <t>19日</t>
  </si>
  <si>
    <t>18时</t>
  </si>
  <si>
    <t>韩币</t>
  </si>
  <si>
    <t>其他(上肢)</t>
  </si>
  <si>
    <t>19年</t>
  </si>
  <si>
    <t>20日</t>
  </si>
  <si>
    <t>19时</t>
  </si>
  <si>
    <t>下肢————</t>
  </si>
  <si>
    <t>20年</t>
  </si>
  <si>
    <t>21日</t>
  </si>
  <si>
    <t>20时</t>
  </si>
  <si>
    <t>左脚</t>
  </si>
  <si>
    <t>21年</t>
  </si>
  <si>
    <t>22日</t>
  </si>
  <si>
    <t>21时</t>
  </si>
  <si>
    <t>右脚</t>
  </si>
  <si>
    <t>22年</t>
  </si>
  <si>
    <t>23日</t>
  </si>
  <si>
    <t>22时</t>
  </si>
  <si>
    <t>双脚</t>
  </si>
  <si>
    <t>23年</t>
  </si>
  <si>
    <t>24日</t>
  </si>
  <si>
    <t>23时</t>
  </si>
  <si>
    <t>左腿</t>
  </si>
  <si>
    <t>24年</t>
  </si>
  <si>
    <t>25日</t>
  </si>
  <si>
    <t>右腿</t>
  </si>
  <si>
    <t>25年</t>
  </si>
  <si>
    <t>26日</t>
  </si>
  <si>
    <t>双腿</t>
  </si>
  <si>
    <t>26年</t>
  </si>
  <si>
    <t>27日</t>
  </si>
  <si>
    <t>膝部</t>
  </si>
  <si>
    <t>27年</t>
  </si>
  <si>
    <t>28日</t>
  </si>
  <si>
    <t>其他(下肢)</t>
  </si>
  <si>
    <t>28年</t>
  </si>
  <si>
    <t>29日</t>
  </si>
  <si>
    <t>其他————</t>
  </si>
  <si>
    <t>29年</t>
  </si>
  <si>
    <t>30日</t>
  </si>
  <si>
    <t>30年</t>
  </si>
  <si>
    <t>31日</t>
  </si>
  <si>
    <t>31年</t>
  </si>
  <si>
    <t>32年</t>
  </si>
  <si>
    <t>33年</t>
  </si>
  <si>
    <t>34年</t>
  </si>
  <si>
    <t>35年</t>
  </si>
  <si>
    <t>36年</t>
  </si>
  <si>
    <t>37年</t>
  </si>
  <si>
    <t>38年</t>
  </si>
  <si>
    <t>39年</t>
  </si>
  <si>
    <t>40年</t>
  </si>
  <si>
    <t>41年</t>
  </si>
  <si>
    <t>42年</t>
  </si>
  <si>
    <t>43年</t>
  </si>
  <si>
    <t>44年</t>
  </si>
  <si>
    <t>45年</t>
  </si>
  <si>
    <t>46年</t>
  </si>
  <si>
    <t>47年</t>
  </si>
  <si>
    <t>48年</t>
  </si>
  <si>
    <t>49年</t>
  </si>
  <si>
    <t>50年</t>
  </si>
  <si>
    <t>51年</t>
  </si>
  <si>
    <t>52年</t>
  </si>
  <si>
    <t>53年</t>
  </si>
  <si>
    <t>54年</t>
  </si>
  <si>
    <t>55年</t>
  </si>
  <si>
    <t>56年</t>
  </si>
  <si>
    <t>57年</t>
  </si>
  <si>
    <t>58年</t>
  </si>
  <si>
    <t>59年</t>
  </si>
  <si>
    <t>60年</t>
  </si>
  <si>
    <t>61年</t>
  </si>
  <si>
    <t>62年</t>
  </si>
  <si>
    <t>63年</t>
  </si>
  <si>
    <t>64年</t>
  </si>
  <si>
    <t>65年</t>
  </si>
  <si>
    <t>66年</t>
  </si>
  <si>
    <t>67年</t>
  </si>
  <si>
    <t>68年</t>
  </si>
  <si>
    <t>69年</t>
  </si>
  <si>
    <t>70年</t>
  </si>
  <si>
    <t>71年</t>
  </si>
  <si>
    <t>72年</t>
  </si>
  <si>
    <t>73年</t>
  </si>
  <si>
    <t>74年</t>
  </si>
  <si>
    <t>75年</t>
  </si>
  <si>
    <t>76年</t>
  </si>
  <si>
    <t>77年</t>
  </si>
  <si>
    <t>78年</t>
  </si>
  <si>
    <t>79年</t>
  </si>
  <si>
    <t>80年</t>
  </si>
  <si>
    <t>81年</t>
  </si>
  <si>
    <t>82年</t>
  </si>
  <si>
    <t>83年</t>
  </si>
  <si>
    <t>84年</t>
  </si>
  <si>
    <t>85年</t>
  </si>
  <si>
    <t>86年</t>
  </si>
  <si>
    <t>87年</t>
  </si>
  <si>
    <t>88年</t>
  </si>
  <si>
    <t>89年</t>
  </si>
  <si>
    <t>90年</t>
  </si>
  <si>
    <t>91年</t>
  </si>
  <si>
    <t>92年</t>
  </si>
  <si>
    <t>93年</t>
  </si>
  <si>
    <t>94年</t>
  </si>
  <si>
    <t>95年</t>
  </si>
  <si>
    <t>96年</t>
  </si>
  <si>
    <t>97年</t>
  </si>
  <si>
    <t>98年</t>
  </si>
  <si>
    <t>99年</t>
  </si>
  <si>
    <t>100年</t>
  </si>
  <si>
    <t>101年</t>
  </si>
  <si>
    <t>102年</t>
  </si>
  <si>
    <t>103年</t>
  </si>
  <si>
    <t>104年</t>
  </si>
  <si>
    <t>105年</t>
  </si>
  <si>
    <t>106年</t>
  </si>
  <si>
    <t>107年</t>
  </si>
  <si>
    <t>108年</t>
  </si>
  <si>
    <t>109年</t>
  </si>
  <si>
    <t>110年</t>
  </si>
  <si>
    <t>111年</t>
  </si>
  <si>
    <t>112年</t>
  </si>
  <si>
    <t>113年</t>
  </si>
  <si>
    <t>114年</t>
  </si>
  <si>
    <t>115年</t>
  </si>
  <si>
    <t>116年</t>
  </si>
  <si>
    <t>117年</t>
  </si>
  <si>
    <t>118年</t>
  </si>
  <si>
    <t>119年</t>
  </si>
  <si>
    <t>120年</t>
  </si>
  <si>
    <t>121年</t>
  </si>
  <si>
    <t>122年</t>
  </si>
  <si>
    <t>123年</t>
  </si>
  <si>
    <t>124年</t>
  </si>
  <si>
    <t>125年</t>
  </si>
  <si>
    <t>126年</t>
  </si>
  <si>
    <t>127年</t>
  </si>
  <si>
    <t>128年</t>
  </si>
  <si>
    <t>129年</t>
  </si>
  <si>
    <t>130年</t>
  </si>
  <si>
    <t>131年</t>
  </si>
  <si>
    <t>132年</t>
  </si>
  <si>
    <t>133年</t>
  </si>
  <si>
    <t>134年</t>
  </si>
  <si>
    <t>135年</t>
  </si>
  <si>
    <t>136年</t>
  </si>
  <si>
    <t>137年</t>
  </si>
  <si>
    <t>138年</t>
  </si>
  <si>
    <t>139年</t>
  </si>
  <si>
    <t>140年</t>
  </si>
  <si>
    <t>141年</t>
  </si>
  <si>
    <t>142年</t>
  </si>
  <si>
    <t>143年</t>
  </si>
  <si>
    <t>144年</t>
  </si>
  <si>
    <t>145年</t>
  </si>
  <si>
    <t>146年</t>
  </si>
  <si>
    <t>147年</t>
  </si>
  <si>
    <t>148年</t>
  </si>
  <si>
    <t>149年</t>
  </si>
  <si>
    <t>150年</t>
  </si>
  <si>
    <t>151年</t>
  </si>
  <si>
    <t>152年</t>
  </si>
  <si>
    <t>153年</t>
  </si>
  <si>
    <t>154年</t>
  </si>
  <si>
    <t>155年</t>
  </si>
  <si>
    <t>156年</t>
  </si>
  <si>
    <t>157年</t>
  </si>
  <si>
    <t>158年</t>
  </si>
  <si>
    <t>159年</t>
  </si>
  <si>
    <t>160年</t>
  </si>
  <si>
    <t>161年</t>
  </si>
  <si>
    <t>162年</t>
  </si>
  <si>
    <t>163年</t>
  </si>
  <si>
    <t>164年</t>
  </si>
  <si>
    <t>165年</t>
  </si>
  <si>
    <t>166年</t>
  </si>
  <si>
    <t>167年</t>
  </si>
  <si>
    <t>168年</t>
  </si>
  <si>
    <t>169年</t>
  </si>
  <si>
    <t>170年</t>
  </si>
  <si>
    <t>171年</t>
  </si>
  <si>
    <t>172年</t>
  </si>
  <si>
    <t>173年</t>
  </si>
  <si>
    <t>174年</t>
  </si>
  <si>
    <t>175年</t>
  </si>
  <si>
    <t>176年</t>
  </si>
  <si>
    <t>177年</t>
  </si>
  <si>
    <t>178年</t>
  </si>
  <si>
    <t>179年</t>
  </si>
  <si>
    <t>180年</t>
  </si>
  <si>
    <t>181年</t>
  </si>
  <si>
    <t>182年</t>
  </si>
  <si>
    <t>183年</t>
  </si>
  <si>
    <t>184年</t>
  </si>
  <si>
    <t>185年</t>
  </si>
  <si>
    <t>186年</t>
  </si>
  <si>
    <t>187年</t>
  </si>
  <si>
    <t>188年</t>
  </si>
  <si>
    <t>189年</t>
  </si>
  <si>
    <t>190年</t>
  </si>
  <si>
    <t>191年</t>
  </si>
  <si>
    <t>192年</t>
  </si>
  <si>
    <t>193年</t>
  </si>
  <si>
    <t>194年</t>
  </si>
  <si>
    <t>195年</t>
  </si>
  <si>
    <t>196年</t>
  </si>
  <si>
    <t>197年</t>
  </si>
  <si>
    <t>198年</t>
  </si>
  <si>
    <t>199年</t>
  </si>
  <si>
    <t>200年</t>
  </si>
  <si>
    <t>201年</t>
  </si>
  <si>
    <t>202年</t>
  </si>
  <si>
    <t>203年</t>
  </si>
  <si>
    <t>204年</t>
  </si>
  <si>
    <t>205年</t>
  </si>
  <si>
    <t>206年</t>
  </si>
  <si>
    <t>207年</t>
  </si>
  <si>
    <t>208年</t>
  </si>
  <si>
    <t>209年</t>
  </si>
  <si>
    <t>210年</t>
  </si>
  <si>
    <t>211年</t>
  </si>
  <si>
    <t>212年</t>
  </si>
  <si>
    <t>213年</t>
  </si>
  <si>
    <t>214年</t>
  </si>
  <si>
    <t>215年</t>
  </si>
  <si>
    <t>216年</t>
  </si>
  <si>
    <t>217年</t>
  </si>
  <si>
    <t>218年</t>
  </si>
  <si>
    <t>219年</t>
  </si>
  <si>
    <t>220年</t>
  </si>
  <si>
    <t>221年</t>
  </si>
  <si>
    <t>222年</t>
  </si>
  <si>
    <t>223年</t>
  </si>
  <si>
    <t>224年</t>
  </si>
  <si>
    <t>225年</t>
  </si>
  <si>
    <t>226年</t>
  </si>
  <si>
    <t>227年</t>
  </si>
  <si>
    <t>228年</t>
  </si>
  <si>
    <t>229年</t>
  </si>
  <si>
    <t>230年</t>
  </si>
  <si>
    <t>231年</t>
  </si>
  <si>
    <t>232年</t>
  </si>
  <si>
    <t>233年</t>
  </si>
  <si>
    <t>234年</t>
  </si>
  <si>
    <t>235年</t>
  </si>
  <si>
    <t>236年</t>
  </si>
  <si>
    <t>237年</t>
  </si>
  <si>
    <t>238年</t>
  </si>
  <si>
    <t>239年</t>
  </si>
  <si>
    <t>240年</t>
  </si>
  <si>
    <t>241年</t>
  </si>
  <si>
    <t>242年</t>
  </si>
  <si>
    <t>243年</t>
  </si>
  <si>
    <t>244年</t>
  </si>
  <si>
    <t>245年</t>
  </si>
  <si>
    <t>246年</t>
  </si>
  <si>
    <t>247年</t>
  </si>
  <si>
    <t>248年</t>
  </si>
  <si>
    <t>249年</t>
  </si>
  <si>
    <t>250年</t>
  </si>
  <si>
    <t>251年</t>
  </si>
  <si>
    <t>252年</t>
  </si>
  <si>
    <t>253年</t>
  </si>
  <si>
    <t>254年</t>
  </si>
  <si>
    <t>255年</t>
  </si>
  <si>
    <t>256年</t>
  </si>
  <si>
    <t>257年</t>
  </si>
  <si>
    <t>258年</t>
  </si>
  <si>
    <t>259年</t>
  </si>
  <si>
    <t>260年</t>
  </si>
  <si>
    <t>261年</t>
  </si>
  <si>
    <t>262年</t>
  </si>
  <si>
    <t>263年</t>
  </si>
  <si>
    <t>264年</t>
  </si>
  <si>
    <t>265年</t>
  </si>
  <si>
    <t>266年</t>
  </si>
  <si>
    <t>267年</t>
  </si>
  <si>
    <t>268年</t>
  </si>
  <si>
    <t>269年</t>
  </si>
  <si>
    <t>270年</t>
  </si>
  <si>
    <t>271年</t>
  </si>
  <si>
    <t>272年</t>
  </si>
  <si>
    <t>273年</t>
  </si>
  <si>
    <t>274年</t>
  </si>
  <si>
    <t>275年</t>
  </si>
  <si>
    <t>276年</t>
  </si>
  <si>
    <t>277年</t>
  </si>
  <si>
    <t>278年</t>
  </si>
  <si>
    <t>279年</t>
  </si>
  <si>
    <t>280年</t>
  </si>
  <si>
    <t>281年</t>
  </si>
  <si>
    <t>282年</t>
  </si>
  <si>
    <t>283年</t>
  </si>
  <si>
    <t>284年</t>
  </si>
  <si>
    <t>285年</t>
  </si>
  <si>
    <t>286年</t>
  </si>
  <si>
    <t>287年</t>
  </si>
  <si>
    <t>288年</t>
  </si>
  <si>
    <t>289年</t>
  </si>
  <si>
    <t>290年</t>
  </si>
  <si>
    <t>291年</t>
  </si>
  <si>
    <t>292年</t>
  </si>
  <si>
    <t>293年</t>
  </si>
  <si>
    <t>294年</t>
  </si>
  <si>
    <t>295年</t>
  </si>
  <si>
    <t>296年</t>
  </si>
  <si>
    <t>297年</t>
  </si>
  <si>
    <t>298年</t>
  </si>
  <si>
    <t>299年</t>
  </si>
  <si>
    <t>300年</t>
  </si>
  <si>
    <t>301年</t>
  </si>
  <si>
    <t>302年</t>
  </si>
  <si>
    <t>303年</t>
  </si>
  <si>
    <t>304年</t>
  </si>
  <si>
    <t>305年</t>
  </si>
  <si>
    <t>306年</t>
  </si>
  <si>
    <t>307年</t>
  </si>
  <si>
    <t>308年</t>
  </si>
  <si>
    <t>309年</t>
  </si>
  <si>
    <t>310年</t>
  </si>
  <si>
    <t>311年</t>
  </si>
  <si>
    <t>312年</t>
  </si>
  <si>
    <t>313年</t>
  </si>
  <si>
    <t>314年</t>
  </si>
  <si>
    <t>315年</t>
  </si>
  <si>
    <t>316年</t>
  </si>
  <si>
    <t>317年</t>
  </si>
  <si>
    <t>318年</t>
  </si>
  <si>
    <t>319年</t>
  </si>
  <si>
    <t>320年</t>
  </si>
  <si>
    <t>321年</t>
  </si>
  <si>
    <t>322年</t>
  </si>
  <si>
    <t>323年</t>
  </si>
  <si>
    <t>324年</t>
  </si>
  <si>
    <t>325年</t>
  </si>
  <si>
    <t>326年</t>
  </si>
  <si>
    <t>327年</t>
  </si>
  <si>
    <t>328年</t>
  </si>
  <si>
    <t>329年</t>
  </si>
  <si>
    <t>330年</t>
  </si>
  <si>
    <t>331年</t>
  </si>
  <si>
    <t>332年</t>
  </si>
  <si>
    <t>333年</t>
  </si>
  <si>
    <t>334年</t>
  </si>
  <si>
    <t>335年</t>
  </si>
  <si>
    <t>336年</t>
  </si>
  <si>
    <t>337年</t>
  </si>
  <si>
    <t>338年</t>
  </si>
  <si>
    <t>339年</t>
  </si>
  <si>
    <t>340年</t>
  </si>
  <si>
    <t>341年</t>
  </si>
  <si>
    <t>342年</t>
  </si>
  <si>
    <t>343年</t>
  </si>
  <si>
    <t>344年</t>
  </si>
  <si>
    <t>345年</t>
  </si>
  <si>
    <t>346年</t>
  </si>
  <si>
    <t>347年</t>
  </si>
  <si>
    <t>348年</t>
  </si>
  <si>
    <t>349年</t>
  </si>
  <si>
    <t>350年</t>
  </si>
  <si>
    <t>351年</t>
  </si>
  <si>
    <t>352年</t>
  </si>
  <si>
    <t>353年</t>
  </si>
  <si>
    <t>354年</t>
  </si>
  <si>
    <t>355年</t>
  </si>
  <si>
    <t>356年</t>
  </si>
  <si>
    <t>357年</t>
  </si>
  <si>
    <t>358年</t>
  </si>
  <si>
    <t>359年</t>
  </si>
  <si>
    <t>360年</t>
  </si>
  <si>
    <t>361年</t>
  </si>
  <si>
    <t>362年</t>
  </si>
  <si>
    <t>363年</t>
  </si>
  <si>
    <t>364年</t>
  </si>
  <si>
    <t>365年</t>
  </si>
  <si>
    <t>366年</t>
  </si>
  <si>
    <t>367年</t>
  </si>
  <si>
    <t>368年</t>
  </si>
  <si>
    <t>369年</t>
  </si>
  <si>
    <t>370年</t>
  </si>
  <si>
    <t>371年</t>
  </si>
  <si>
    <t>372年</t>
  </si>
  <si>
    <t>373年</t>
  </si>
  <si>
    <t>374年</t>
  </si>
  <si>
    <t>375年</t>
  </si>
  <si>
    <t>376年</t>
  </si>
  <si>
    <t>377年</t>
  </si>
  <si>
    <t>378年</t>
  </si>
  <si>
    <t>379年</t>
  </si>
  <si>
    <t>380年</t>
  </si>
  <si>
    <t>381年</t>
  </si>
  <si>
    <t>382年</t>
  </si>
  <si>
    <t>383年</t>
  </si>
  <si>
    <t>384年</t>
  </si>
  <si>
    <t>385年</t>
  </si>
  <si>
    <t>386年</t>
  </si>
  <si>
    <t>387年</t>
  </si>
  <si>
    <t>388年</t>
  </si>
  <si>
    <t>389年</t>
  </si>
  <si>
    <t>390年</t>
  </si>
  <si>
    <t>391年</t>
  </si>
  <si>
    <t>392年</t>
  </si>
  <si>
    <t>393年</t>
  </si>
  <si>
    <t>394年</t>
  </si>
  <si>
    <t>395年</t>
  </si>
  <si>
    <t>396年</t>
  </si>
  <si>
    <t>397年</t>
  </si>
  <si>
    <t>398年</t>
  </si>
  <si>
    <t>399年</t>
  </si>
  <si>
    <t>400年</t>
  </si>
  <si>
    <t>401年</t>
  </si>
  <si>
    <t>402年</t>
  </si>
  <si>
    <t>403年</t>
  </si>
  <si>
    <t>404年</t>
  </si>
  <si>
    <t>405年</t>
  </si>
  <si>
    <t>406年</t>
  </si>
  <si>
    <t>407年</t>
  </si>
  <si>
    <t>408年</t>
  </si>
  <si>
    <t>409年</t>
  </si>
  <si>
    <t>410年</t>
  </si>
  <si>
    <t>411年</t>
  </si>
  <si>
    <t>412年</t>
  </si>
  <si>
    <t>413年</t>
  </si>
  <si>
    <t>414年</t>
  </si>
  <si>
    <t>415年</t>
  </si>
  <si>
    <t>416年</t>
  </si>
  <si>
    <t>417年</t>
  </si>
  <si>
    <t>418年</t>
  </si>
  <si>
    <t>419年</t>
  </si>
  <si>
    <t>420年</t>
  </si>
  <si>
    <t>421年</t>
  </si>
  <si>
    <t>422年</t>
  </si>
  <si>
    <t>423年</t>
  </si>
  <si>
    <t>424年</t>
  </si>
  <si>
    <t>425年</t>
  </si>
  <si>
    <t>426年</t>
  </si>
  <si>
    <t>427年</t>
  </si>
  <si>
    <t>428年</t>
  </si>
  <si>
    <t>429年</t>
  </si>
  <si>
    <t>430年</t>
  </si>
  <si>
    <t>431年</t>
  </si>
  <si>
    <t>432年</t>
  </si>
  <si>
    <t>433年</t>
  </si>
  <si>
    <t>434年</t>
  </si>
  <si>
    <t>435年</t>
  </si>
  <si>
    <t>436年</t>
  </si>
  <si>
    <t>437年</t>
  </si>
  <si>
    <t>438年</t>
  </si>
  <si>
    <t>439年</t>
  </si>
  <si>
    <t>440年</t>
  </si>
  <si>
    <t>441年</t>
  </si>
  <si>
    <t>442年</t>
  </si>
  <si>
    <t>443年</t>
  </si>
  <si>
    <t>444年</t>
  </si>
  <si>
    <t>445年</t>
  </si>
  <si>
    <t>446年</t>
  </si>
  <si>
    <t>447年</t>
  </si>
  <si>
    <t>448年</t>
  </si>
  <si>
    <t>449年</t>
  </si>
  <si>
    <t>450年</t>
  </si>
  <si>
    <t>451年</t>
  </si>
  <si>
    <t>452年</t>
  </si>
  <si>
    <t>453年</t>
  </si>
  <si>
    <t>454年</t>
  </si>
  <si>
    <t>455年</t>
  </si>
  <si>
    <t>456年</t>
  </si>
  <si>
    <t>457年</t>
  </si>
  <si>
    <t>458年</t>
  </si>
  <si>
    <t>459年</t>
  </si>
  <si>
    <t>460年</t>
  </si>
  <si>
    <t>461年</t>
  </si>
  <si>
    <t>462年</t>
  </si>
  <si>
    <t>463年</t>
  </si>
  <si>
    <t>464年</t>
  </si>
  <si>
    <t>465年</t>
  </si>
  <si>
    <t>466年</t>
  </si>
  <si>
    <t>467年</t>
  </si>
  <si>
    <t>468年</t>
  </si>
  <si>
    <t>469年</t>
  </si>
  <si>
    <t>470年</t>
  </si>
  <si>
    <t>471年</t>
  </si>
  <si>
    <t>472年</t>
  </si>
  <si>
    <t>473年</t>
  </si>
  <si>
    <t>474年</t>
  </si>
  <si>
    <t>475年</t>
  </si>
  <si>
    <t>476年</t>
  </si>
  <si>
    <t>477年</t>
  </si>
  <si>
    <t>478年</t>
  </si>
  <si>
    <t>479年</t>
  </si>
  <si>
    <t>480年</t>
  </si>
  <si>
    <t>481年</t>
  </si>
  <si>
    <t>482年</t>
  </si>
  <si>
    <t>483年</t>
  </si>
  <si>
    <t>484年</t>
  </si>
  <si>
    <t>485年</t>
  </si>
  <si>
    <t>486年</t>
  </si>
  <si>
    <t>487年</t>
  </si>
  <si>
    <t>488年</t>
  </si>
  <si>
    <t>489年</t>
  </si>
  <si>
    <t>490年</t>
  </si>
  <si>
    <t>491年</t>
  </si>
  <si>
    <t>492年</t>
  </si>
  <si>
    <t>493年</t>
  </si>
  <si>
    <t>494年</t>
  </si>
  <si>
    <t>495年</t>
  </si>
  <si>
    <t>496年</t>
  </si>
  <si>
    <t>497年</t>
  </si>
  <si>
    <t>498年</t>
  </si>
  <si>
    <t>499年</t>
  </si>
  <si>
    <t>500年</t>
  </si>
  <si>
    <t>501年</t>
  </si>
  <si>
    <t>502年</t>
  </si>
  <si>
    <t>503年</t>
  </si>
  <si>
    <t>504年</t>
  </si>
  <si>
    <t>505年</t>
  </si>
  <si>
    <t>506年</t>
  </si>
  <si>
    <t>507年</t>
  </si>
  <si>
    <t>508年</t>
  </si>
  <si>
    <t>509年</t>
  </si>
  <si>
    <t>510年</t>
  </si>
  <si>
    <t>511年</t>
  </si>
  <si>
    <t>512年</t>
  </si>
  <si>
    <t>513年</t>
  </si>
  <si>
    <t>514年</t>
  </si>
  <si>
    <t>515年</t>
  </si>
  <si>
    <t>516年</t>
  </si>
  <si>
    <t>517年</t>
  </si>
  <si>
    <t>518年</t>
  </si>
  <si>
    <t>519年</t>
  </si>
  <si>
    <t>520年</t>
  </si>
  <si>
    <t>521年</t>
  </si>
  <si>
    <t>522年</t>
  </si>
  <si>
    <t>523年</t>
  </si>
  <si>
    <t>524年</t>
  </si>
  <si>
    <t>525年</t>
  </si>
  <si>
    <t>526年</t>
  </si>
  <si>
    <t>527年</t>
  </si>
  <si>
    <t>528年</t>
  </si>
  <si>
    <t>529年</t>
  </si>
  <si>
    <t>530年</t>
  </si>
  <si>
    <t>531年</t>
  </si>
  <si>
    <t>532年</t>
  </si>
  <si>
    <t>533年</t>
  </si>
  <si>
    <t>534年</t>
  </si>
  <si>
    <t>535年</t>
  </si>
  <si>
    <t>536年</t>
  </si>
  <si>
    <t>537年</t>
  </si>
  <si>
    <t>538年</t>
  </si>
  <si>
    <t>539年</t>
  </si>
  <si>
    <t>540年</t>
  </si>
  <si>
    <t>541年</t>
  </si>
  <si>
    <t>542年</t>
  </si>
  <si>
    <t>543年</t>
  </si>
  <si>
    <t>544年</t>
  </si>
  <si>
    <t>545年</t>
  </si>
  <si>
    <t>546年</t>
  </si>
  <si>
    <t>547年</t>
  </si>
  <si>
    <t>548年</t>
  </si>
  <si>
    <t>549年</t>
  </si>
  <si>
    <t>550年</t>
  </si>
  <si>
    <t>551年</t>
  </si>
  <si>
    <t>552年</t>
  </si>
  <si>
    <t>553年</t>
  </si>
  <si>
    <t>554年</t>
  </si>
  <si>
    <t>555年</t>
  </si>
  <si>
    <t>556年</t>
  </si>
  <si>
    <t>557年</t>
  </si>
  <si>
    <t>558年</t>
  </si>
  <si>
    <t>559年</t>
  </si>
  <si>
    <t>560年</t>
  </si>
  <si>
    <t>561年</t>
  </si>
  <si>
    <t>562年</t>
  </si>
  <si>
    <t>563年</t>
  </si>
  <si>
    <t>564年</t>
  </si>
  <si>
    <t>565年</t>
  </si>
  <si>
    <t>566年</t>
  </si>
  <si>
    <t>567年</t>
  </si>
  <si>
    <t>568年</t>
  </si>
  <si>
    <t>569年</t>
  </si>
  <si>
    <t>570年</t>
  </si>
  <si>
    <t>571年</t>
  </si>
  <si>
    <t>572年</t>
  </si>
  <si>
    <t>573年</t>
  </si>
  <si>
    <t>574年</t>
  </si>
  <si>
    <t>575年</t>
  </si>
  <si>
    <t>576年</t>
  </si>
  <si>
    <t>577年</t>
  </si>
  <si>
    <t>578年</t>
  </si>
  <si>
    <t>579年</t>
  </si>
  <si>
    <t>580年</t>
  </si>
  <si>
    <t>581年</t>
  </si>
  <si>
    <t>582年</t>
  </si>
  <si>
    <t>583年</t>
  </si>
  <si>
    <t>584年</t>
  </si>
  <si>
    <t>585年</t>
  </si>
  <si>
    <t>586年</t>
  </si>
  <si>
    <t>587年</t>
  </si>
  <si>
    <t>588年</t>
  </si>
  <si>
    <t>589年</t>
  </si>
  <si>
    <t>590年</t>
  </si>
  <si>
    <t>591年</t>
  </si>
  <si>
    <t>592年</t>
  </si>
  <si>
    <t>593年</t>
  </si>
  <si>
    <t>594年</t>
  </si>
  <si>
    <t>595年</t>
  </si>
  <si>
    <t>596年</t>
  </si>
  <si>
    <t>597年</t>
  </si>
  <si>
    <t>598年</t>
  </si>
  <si>
    <t>599年</t>
  </si>
  <si>
    <t>600年</t>
  </si>
  <si>
    <t>601年</t>
  </si>
  <si>
    <t>602年</t>
  </si>
  <si>
    <t>603年</t>
  </si>
  <si>
    <t>604年</t>
  </si>
  <si>
    <t>605年</t>
  </si>
  <si>
    <t>606年</t>
  </si>
  <si>
    <t>607年</t>
  </si>
  <si>
    <t>608年</t>
  </si>
  <si>
    <t>609年</t>
  </si>
  <si>
    <t>610年</t>
  </si>
  <si>
    <t>611年</t>
  </si>
  <si>
    <t>612年</t>
  </si>
  <si>
    <t>613年</t>
  </si>
  <si>
    <t>614年</t>
  </si>
  <si>
    <t>615年</t>
  </si>
  <si>
    <t>616年</t>
  </si>
  <si>
    <t>617年</t>
  </si>
  <si>
    <t>618年</t>
  </si>
  <si>
    <t>619年</t>
  </si>
  <si>
    <t>620年</t>
  </si>
  <si>
    <t>621年</t>
  </si>
  <si>
    <t>622年</t>
  </si>
  <si>
    <t>623年</t>
  </si>
  <si>
    <t>624年</t>
  </si>
  <si>
    <t>625年</t>
  </si>
  <si>
    <t>626年</t>
  </si>
  <si>
    <t>627年</t>
  </si>
  <si>
    <t>628年</t>
  </si>
  <si>
    <t>629年</t>
  </si>
  <si>
    <t>630年</t>
  </si>
  <si>
    <t>631年</t>
  </si>
  <si>
    <t>632年</t>
  </si>
  <si>
    <t>633年</t>
  </si>
  <si>
    <t>634年</t>
  </si>
  <si>
    <t>635年</t>
  </si>
  <si>
    <t>636年</t>
  </si>
  <si>
    <t>637年</t>
  </si>
  <si>
    <t>638年</t>
  </si>
  <si>
    <t>639年</t>
  </si>
  <si>
    <t>640年</t>
  </si>
  <si>
    <t>641年</t>
  </si>
  <si>
    <t>642年</t>
  </si>
  <si>
    <t>643年</t>
  </si>
  <si>
    <t>644年</t>
  </si>
  <si>
    <t>645年</t>
  </si>
  <si>
    <t>646年</t>
  </si>
  <si>
    <t>647年</t>
  </si>
  <si>
    <t>648年</t>
  </si>
  <si>
    <t>649年</t>
  </si>
  <si>
    <t>650年</t>
  </si>
  <si>
    <t>651年</t>
  </si>
  <si>
    <t>652年</t>
  </si>
  <si>
    <t>653年</t>
  </si>
  <si>
    <t>654年</t>
  </si>
  <si>
    <t>655年</t>
  </si>
  <si>
    <t>656年</t>
  </si>
  <si>
    <t>657年</t>
  </si>
  <si>
    <t>658年</t>
  </si>
  <si>
    <t>659年</t>
  </si>
  <si>
    <t>660年</t>
  </si>
  <si>
    <t>661年</t>
  </si>
  <si>
    <t>662年</t>
  </si>
  <si>
    <t>663年</t>
  </si>
  <si>
    <t>664年</t>
  </si>
  <si>
    <t>665年</t>
  </si>
  <si>
    <t>666年</t>
  </si>
  <si>
    <t>667年</t>
  </si>
  <si>
    <t>668年</t>
  </si>
  <si>
    <t>669年</t>
  </si>
  <si>
    <t>670年</t>
  </si>
  <si>
    <t>671年</t>
  </si>
  <si>
    <t>672年</t>
  </si>
  <si>
    <t>673年</t>
  </si>
  <si>
    <t>674年</t>
  </si>
  <si>
    <t>675年</t>
  </si>
  <si>
    <t>676年</t>
  </si>
  <si>
    <t>677年</t>
  </si>
  <si>
    <t>678年</t>
  </si>
  <si>
    <t>679年</t>
  </si>
  <si>
    <t>680年</t>
  </si>
  <si>
    <t>681年</t>
  </si>
  <si>
    <t>682年</t>
  </si>
  <si>
    <t>683年</t>
  </si>
  <si>
    <t>684年</t>
  </si>
  <si>
    <t>685年</t>
  </si>
  <si>
    <t>686年</t>
  </si>
  <si>
    <t>687年</t>
  </si>
  <si>
    <t>688年</t>
  </si>
  <si>
    <t>689年</t>
  </si>
  <si>
    <t>690年</t>
  </si>
  <si>
    <t>691年</t>
  </si>
  <si>
    <t>692年</t>
  </si>
  <si>
    <t>693年</t>
  </si>
  <si>
    <t>694年</t>
  </si>
  <si>
    <t>695年</t>
  </si>
  <si>
    <t>696年</t>
  </si>
  <si>
    <t>697年</t>
  </si>
  <si>
    <t>698年</t>
  </si>
  <si>
    <t>699年</t>
  </si>
  <si>
    <t>700年</t>
  </si>
  <si>
    <t>701年</t>
  </si>
  <si>
    <t>702年</t>
  </si>
  <si>
    <t>703年</t>
  </si>
  <si>
    <t>704年</t>
  </si>
  <si>
    <t>705年</t>
  </si>
  <si>
    <t>706年</t>
  </si>
  <si>
    <t>707年</t>
  </si>
  <si>
    <t>708年</t>
  </si>
  <si>
    <t>709年</t>
  </si>
  <si>
    <t>710年</t>
  </si>
  <si>
    <t>711年</t>
  </si>
  <si>
    <t>712年</t>
  </si>
  <si>
    <t>713年</t>
  </si>
  <si>
    <t>714年</t>
  </si>
  <si>
    <t>715年</t>
  </si>
  <si>
    <t>716年</t>
  </si>
  <si>
    <t>717年</t>
  </si>
  <si>
    <t>718年</t>
  </si>
  <si>
    <t>719年</t>
  </si>
  <si>
    <t>720年</t>
  </si>
  <si>
    <t>721年</t>
  </si>
  <si>
    <t>722年</t>
  </si>
  <si>
    <t>723年</t>
  </si>
  <si>
    <t>724年</t>
  </si>
  <si>
    <t>725年</t>
  </si>
  <si>
    <t>726年</t>
  </si>
  <si>
    <t>727年</t>
  </si>
  <si>
    <t>728年</t>
  </si>
  <si>
    <t>729年</t>
  </si>
  <si>
    <t>730年</t>
  </si>
  <si>
    <t>731年</t>
  </si>
  <si>
    <t>732年</t>
  </si>
  <si>
    <t>733年</t>
  </si>
  <si>
    <t>734年</t>
  </si>
  <si>
    <t>735年</t>
  </si>
  <si>
    <t>736年</t>
  </si>
  <si>
    <t>737年</t>
  </si>
  <si>
    <t>738年</t>
  </si>
  <si>
    <t>739年</t>
  </si>
  <si>
    <t>740年</t>
  </si>
  <si>
    <t>741年</t>
  </si>
  <si>
    <t>742年</t>
  </si>
  <si>
    <t>743年</t>
  </si>
  <si>
    <t>744年</t>
  </si>
  <si>
    <t>745年</t>
  </si>
  <si>
    <t>746年</t>
  </si>
  <si>
    <t>747年</t>
  </si>
  <si>
    <t>748年</t>
  </si>
  <si>
    <t>749年</t>
  </si>
  <si>
    <t>750年</t>
  </si>
  <si>
    <t>751年</t>
  </si>
  <si>
    <t>752年</t>
  </si>
  <si>
    <t>753年</t>
  </si>
  <si>
    <t>754年</t>
  </si>
  <si>
    <t>755年</t>
  </si>
  <si>
    <t>756年</t>
  </si>
  <si>
    <t>757年</t>
  </si>
  <si>
    <t>758年</t>
  </si>
  <si>
    <t>759年</t>
  </si>
  <si>
    <t>760年</t>
  </si>
  <si>
    <t>761年</t>
  </si>
  <si>
    <t>762年</t>
  </si>
  <si>
    <t>763年</t>
  </si>
  <si>
    <t>764年</t>
  </si>
  <si>
    <t>765年</t>
  </si>
  <si>
    <t>766年</t>
  </si>
  <si>
    <t>767年</t>
  </si>
  <si>
    <t>768年</t>
  </si>
  <si>
    <t>769年</t>
  </si>
  <si>
    <t>770年</t>
  </si>
  <si>
    <t>771年</t>
  </si>
  <si>
    <t>772年</t>
  </si>
  <si>
    <t>773年</t>
  </si>
  <si>
    <t>774年</t>
  </si>
  <si>
    <t>775年</t>
  </si>
  <si>
    <t>776年</t>
  </si>
  <si>
    <t>777年</t>
  </si>
  <si>
    <t>778年</t>
  </si>
  <si>
    <t>779年</t>
  </si>
  <si>
    <t>780年</t>
  </si>
  <si>
    <t>781年</t>
  </si>
  <si>
    <t>782年</t>
  </si>
  <si>
    <t>783年</t>
  </si>
  <si>
    <t>784年</t>
  </si>
  <si>
    <t>785年</t>
  </si>
  <si>
    <t>786年</t>
  </si>
  <si>
    <t>787年</t>
  </si>
  <si>
    <t>788年</t>
  </si>
  <si>
    <t>789年</t>
  </si>
  <si>
    <t>790年</t>
  </si>
  <si>
    <t>791年</t>
  </si>
  <si>
    <t>792年</t>
  </si>
  <si>
    <t>793年</t>
  </si>
  <si>
    <t>794年</t>
  </si>
  <si>
    <t>795年</t>
  </si>
  <si>
    <t>796年</t>
  </si>
  <si>
    <t>797年</t>
  </si>
  <si>
    <t>798年</t>
  </si>
  <si>
    <t>799年</t>
  </si>
  <si>
    <t>800年</t>
  </si>
  <si>
    <t>801年</t>
  </si>
  <si>
    <t>802年</t>
  </si>
  <si>
    <t>803年</t>
  </si>
  <si>
    <t>804年</t>
  </si>
  <si>
    <t>805年</t>
  </si>
  <si>
    <t>806年</t>
  </si>
  <si>
    <t>807年</t>
  </si>
  <si>
    <t>808年</t>
  </si>
  <si>
    <t>809年</t>
  </si>
  <si>
    <t>810年</t>
  </si>
  <si>
    <t>811年</t>
  </si>
  <si>
    <t>812年</t>
  </si>
  <si>
    <t>813年</t>
  </si>
  <si>
    <t>814年</t>
  </si>
  <si>
    <t>815年</t>
  </si>
  <si>
    <t>816年</t>
  </si>
  <si>
    <t>817年</t>
  </si>
  <si>
    <t>818年</t>
  </si>
  <si>
    <t>819年</t>
  </si>
  <si>
    <t>820年</t>
  </si>
  <si>
    <t>821年</t>
  </si>
  <si>
    <t>822年</t>
  </si>
  <si>
    <t>823年</t>
  </si>
  <si>
    <t>824年</t>
  </si>
  <si>
    <t>825年</t>
  </si>
  <si>
    <t>826年</t>
  </si>
  <si>
    <t>827年</t>
  </si>
  <si>
    <t>828年</t>
  </si>
  <si>
    <t>829年</t>
  </si>
  <si>
    <t>830年</t>
  </si>
  <si>
    <t>831年</t>
  </si>
  <si>
    <t>832年</t>
  </si>
  <si>
    <t>833年</t>
  </si>
  <si>
    <t>834年</t>
  </si>
  <si>
    <t>835年</t>
  </si>
  <si>
    <t>836年</t>
  </si>
  <si>
    <t>837年</t>
  </si>
  <si>
    <t>838年</t>
  </si>
  <si>
    <t>839年</t>
  </si>
  <si>
    <t>840年</t>
  </si>
  <si>
    <t>841年</t>
  </si>
  <si>
    <t>842年</t>
  </si>
  <si>
    <t>843年</t>
  </si>
  <si>
    <t>844年</t>
  </si>
  <si>
    <t>845年</t>
  </si>
  <si>
    <t>846年</t>
  </si>
  <si>
    <t>847年</t>
  </si>
  <si>
    <t>848年</t>
  </si>
  <si>
    <t>849年</t>
  </si>
  <si>
    <t>850年</t>
  </si>
  <si>
    <t>851年</t>
  </si>
  <si>
    <t>852年</t>
  </si>
  <si>
    <t>853年</t>
  </si>
  <si>
    <t>854年</t>
  </si>
  <si>
    <t>855年</t>
  </si>
  <si>
    <t>856年</t>
  </si>
  <si>
    <t>857年</t>
  </si>
  <si>
    <t>858年</t>
  </si>
  <si>
    <t>859年</t>
  </si>
  <si>
    <t>860年</t>
  </si>
  <si>
    <t>861年</t>
  </si>
  <si>
    <t>862年</t>
  </si>
  <si>
    <t>863年</t>
  </si>
  <si>
    <t>864年</t>
  </si>
  <si>
    <t>865年</t>
  </si>
  <si>
    <t>866年</t>
  </si>
  <si>
    <t>867年</t>
  </si>
  <si>
    <t>868年</t>
  </si>
  <si>
    <t>869年</t>
  </si>
  <si>
    <t>870年</t>
  </si>
  <si>
    <t>871年</t>
  </si>
  <si>
    <t>872年</t>
  </si>
  <si>
    <t>873年</t>
  </si>
  <si>
    <t>874年</t>
  </si>
  <si>
    <t>875年</t>
  </si>
  <si>
    <t>876年</t>
  </si>
  <si>
    <t>877年</t>
  </si>
  <si>
    <t>878年</t>
  </si>
  <si>
    <t>879年</t>
  </si>
  <si>
    <t>880年</t>
  </si>
  <si>
    <t>881年</t>
  </si>
  <si>
    <t>882年</t>
  </si>
  <si>
    <t>883年</t>
  </si>
  <si>
    <t>884年</t>
  </si>
  <si>
    <t>885年</t>
  </si>
  <si>
    <t>886年</t>
  </si>
  <si>
    <t>887年</t>
  </si>
  <si>
    <t>888年</t>
  </si>
  <si>
    <t>889年</t>
  </si>
  <si>
    <t>890年</t>
  </si>
  <si>
    <t>891年</t>
  </si>
  <si>
    <t>892年</t>
  </si>
  <si>
    <t>893年</t>
  </si>
  <si>
    <t>894年</t>
  </si>
  <si>
    <t>895年</t>
  </si>
  <si>
    <t>896年</t>
  </si>
  <si>
    <t>897年</t>
  </si>
  <si>
    <t>898年</t>
  </si>
  <si>
    <t>899年</t>
  </si>
  <si>
    <t>900年</t>
  </si>
  <si>
    <t>901年</t>
  </si>
  <si>
    <t>902年</t>
  </si>
  <si>
    <t>903年</t>
  </si>
  <si>
    <t>904年</t>
  </si>
  <si>
    <t>905年</t>
  </si>
  <si>
    <t>906年</t>
  </si>
  <si>
    <t>907年</t>
  </si>
  <si>
    <t>908年</t>
  </si>
  <si>
    <t>909年</t>
  </si>
  <si>
    <t>910年</t>
  </si>
  <si>
    <t>911年</t>
  </si>
  <si>
    <t>912年</t>
  </si>
  <si>
    <t>913年</t>
  </si>
  <si>
    <t>914年</t>
  </si>
  <si>
    <t>915年</t>
  </si>
  <si>
    <t>916年</t>
  </si>
  <si>
    <t>917年</t>
  </si>
  <si>
    <t>918年</t>
  </si>
  <si>
    <t>919年</t>
  </si>
  <si>
    <t>920年</t>
  </si>
  <si>
    <t>921年</t>
  </si>
  <si>
    <t>922年</t>
  </si>
  <si>
    <t>923年</t>
  </si>
  <si>
    <t>924年</t>
  </si>
  <si>
    <t>925年</t>
  </si>
  <si>
    <t>926年</t>
  </si>
  <si>
    <t>927年</t>
  </si>
  <si>
    <t>928年</t>
  </si>
  <si>
    <t>929年</t>
  </si>
  <si>
    <t>930年</t>
  </si>
  <si>
    <t>931年</t>
  </si>
  <si>
    <t>932年</t>
  </si>
  <si>
    <t>933年</t>
  </si>
  <si>
    <t>934年</t>
  </si>
  <si>
    <t>935年</t>
  </si>
  <si>
    <t>936年</t>
  </si>
  <si>
    <t>937年</t>
  </si>
  <si>
    <t>938年</t>
  </si>
  <si>
    <t>939年</t>
  </si>
  <si>
    <t>940年</t>
  </si>
  <si>
    <t>941年</t>
  </si>
  <si>
    <t>942年</t>
  </si>
  <si>
    <t>943年</t>
  </si>
  <si>
    <t>944年</t>
  </si>
  <si>
    <t>945年</t>
  </si>
  <si>
    <t>946年</t>
  </si>
  <si>
    <t>947年</t>
  </si>
  <si>
    <t>948年</t>
  </si>
  <si>
    <t>949年</t>
  </si>
  <si>
    <t>950年</t>
  </si>
  <si>
    <t>951年</t>
  </si>
  <si>
    <t>952年</t>
  </si>
  <si>
    <t>953年</t>
  </si>
  <si>
    <t>954年</t>
  </si>
  <si>
    <t>955年</t>
  </si>
  <si>
    <t>956年</t>
  </si>
  <si>
    <t>957年</t>
  </si>
  <si>
    <t>958年</t>
  </si>
  <si>
    <t>959年</t>
  </si>
  <si>
    <t>960年</t>
  </si>
  <si>
    <t>961年</t>
  </si>
  <si>
    <t>962年</t>
  </si>
  <si>
    <t>963年</t>
  </si>
  <si>
    <t>964年</t>
  </si>
  <si>
    <t>965年</t>
  </si>
  <si>
    <t>966年</t>
  </si>
  <si>
    <t>967年</t>
  </si>
  <si>
    <t>968年</t>
  </si>
  <si>
    <t>969年</t>
  </si>
  <si>
    <t>970年</t>
  </si>
  <si>
    <t>971年</t>
  </si>
  <si>
    <t>972年</t>
  </si>
  <si>
    <t>973年</t>
  </si>
  <si>
    <t>974年</t>
  </si>
  <si>
    <t>975年</t>
  </si>
  <si>
    <t>976年</t>
  </si>
  <si>
    <t>977年</t>
  </si>
  <si>
    <t>978年</t>
  </si>
  <si>
    <t>979年</t>
  </si>
  <si>
    <t>980年</t>
  </si>
  <si>
    <t>981年</t>
  </si>
  <si>
    <t>982年</t>
  </si>
  <si>
    <t>983年</t>
  </si>
  <si>
    <t>984年</t>
  </si>
  <si>
    <t>985年</t>
  </si>
  <si>
    <t>986年</t>
  </si>
  <si>
    <t>987年</t>
  </si>
  <si>
    <t>988年</t>
  </si>
  <si>
    <t>989年</t>
  </si>
  <si>
    <t>990年</t>
  </si>
  <si>
    <t>991年</t>
  </si>
  <si>
    <t>992年</t>
  </si>
  <si>
    <t>993年</t>
  </si>
  <si>
    <t>994年</t>
  </si>
  <si>
    <t>995年</t>
  </si>
  <si>
    <t>996年</t>
  </si>
  <si>
    <t>997年</t>
  </si>
  <si>
    <t>998年</t>
  </si>
  <si>
    <t>999年</t>
  </si>
  <si>
    <t>1000年</t>
  </si>
  <si>
    <t>1001年</t>
  </si>
  <si>
    <t>1002年</t>
  </si>
  <si>
    <t>1003年</t>
  </si>
  <si>
    <t>1004年</t>
  </si>
  <si>
    <t>1005年</t>
  </si>
  <si>
    <t>1006年</t>
  </si>
  <si>
    <t>1007年</t>
  </si>
  <si>
    <t>1008年</t>
  </si>
  <si>
    <t>1009年</t>
  </si>
  <si>
    <t>1010年</t>
  </si>
  <si>
    <t>1011年</t>
  </si>
  <si>
    <t>1012年</t>
  </si>
  <si>
    <t>1013年</t>
  </si>
  <si>
    <t>1014年</t>
  </si>
  <si>
    <t>1015年</t>
  </si>
  <si>
    <t>1016年</t>
  </si>
  <si>
    <t>1017年</t>
  </si>
  <si>
    <t>1018年</t>
  </si>
  <si>
    <t>1019年</t>
  </si>
  <si>
    <t>1020年</t>
  </si>
  <si>
    <t>1021年</t>
  </si>
  <si>
    <t>1022年</t>
  </si>
  <si>
    <t>1023年</t>
  </si>
  <si>
    <t>1024年</t>
  </si>
  <si>
    <t>1025年</t>
  </si>
  <si>
    <t>1026年</t>
  </si>
  <si>
    <t>1027年</t>
  </si>
  <si>
    <t>1028年</t>
  </si>
  <si>
    <t>1029年</t>
  </si>
  <si>
    <t>1030年</t>
  </si>
  <si>
    <t>1031年</t>
  </si>
  <si>
    <t>1032年</t>
  </si>
  <si>
    <t>1033年</t>
  </si>
  <si>
    <t>1034年</t>
  </si>
  <si>
    <t>1035年</t>
  </si>
  <si>
    <t>1036年</t>
  </si>
  <si>
    <t>1037年</t>
  </si>
  <si>
    <t>1038年</t>
  </si>
  <si>
    <t>1039年</t>
  </si>
  <si>
    <t>1040年</t>
  </si>
  <si>
    <t>1041年</t>
  </si>
  <si>
    <t>1042年</t>
  </si>
  <si>
    <t>1043年</t>
  </si>
  <si>
    <t>1044年</t>
  </si>
  <si>
    <t>1045年</t>
  </si>
  <si>
    <t>1046年</t>
  </si>
  <si>
    <t>1047年</t>
  </si>
  <si>
    <t>1048年</t>
  </si>
  <si>
    <t>1049年</t>
  </si>
  <si>
    <t>1050年</t>
  </si>
  <si>
    <t>1051年</t>
  </si>
  <si>
    <t>1052年</t>
  </si>
  <si>
    <t>1053年</t>
  </si>
  <si>
    <t>1054年</t>
  </si>
  <si>
    <t>1055年</t>
  </si>
  <si>
    <t>1056年</t>
  </si>
  <si>
    <t>1057年</t>
  </si>
  <si>
    <t>1058年</t>
  </si>
  <si>
    <t>1059年</t>
  </si>
  <si>
    <t>1060年</t>
  </si>
  <si>
    <t>1061年</t>
  </si>
  <si>
    <t>1062年</t>
  </si>
  <si>
    <t>1063年</t>
  </si>
  <si>
    <t>1064年</t>
  </si>
  <si>
    <t>1065年</t>
  </si>
  <si>
    <t>1066年</t>
  </si>
  <si>
    <t>1067年</t>
  </si>
  <si>
    <t>1068年</t>
  </si>
  <si>
    <t>1069年</t>
  </si>
  <si>
    <t>1070年</t>
  </si>
  <si>
    <t>1071年</t>
  </si>
  <si>
    <t>1072年</t>
  </si>
  <si>
    <t>1073年</t>
  </si>
  <si>
    <t>1074年</t>
  </si>
  <si>
    <t>1075年</t>
  </si>
  <si>
    <t>1076年</t>
  </si>
  <si>
    <t>1077年</t>
  </si>
  <si>
    <t>1078年</t>
  </si>
  <si>
    <t>1079年</t>
  </si>
  <si>
    <t>1080年</t>
  </si>
  <si>
    <t>1081年</t>
  </si>
  <si>
    <t>1082年</t>
  </si>
  <si>
    <t>1083年</t>
  </si>
  <si>
    <t>1084年</t>
  </si>
  <si>
    <t>1085年</t>
  </si>
  <si>
    <t>1086年</t>
  </si>
  <si>
    <t>1087年</t>
  </si>
  <si>
    <t>1088年</t>
  </si>
  <si>
    <t>1089年</t>
  </si>
  <si>
    <t>1090年</t>
  </si>
  <si>
    <t>1091年</t>
  </si>
  <si>
    <t>1092年</t>
  </si>
  <si>
    <t>1093年</t>
  </si>
  <si>
    <t>1094年</t>
  </si>
  <si>
    <t>1095年</t>
  </si>
  <si>
    <t>1096年</t>
  </si>
  <si>
    <t>1097年</t>
  </si>
  <si>
    <t>1098年</t>
  </si>
  <si>
    <t>1099年</t>
  </si>
  <si>
    <t>1100年</t>
  </si>
  <si>
    <t>1101年</t>
  </si>
  <si>
    <t>1102年</t>
  </si>
  <si>
    <t>1103年</t>
  </si>
  <si>
    <t>1104年</t>
  </si>
  <si>
    <t>1105年</t>
  </si>
  <si>
    <t>1106年</t>
  </si>
  <si>
    <t>1107年</t>
  </si>
  <si>
    <t>1108年</t>
  </si>
  <si>
    <t>1109年</t>
  </si>
  <si>
    <t>1110年</t>
  </si>
  <si>
    <t>1111年</t>
  </si>
  <si>
    <t>1112年</t>
  </si>
  <si>
    <t>1113年</t>
  </si>
  <si>
    <t>1114年</t>
  </si>
  <si>
    <t>1115年</t>
  </si>
  <si>
    <t>1116年</t>
  </si>
  <si>
    <t>1117年</t>
  </si>
  <si>
    <t>1118年</t>
  </si>
  <si>
    <t>1119年</t>
  </si>
  <si>
    <t>1120年</t>
  </si>
  <si>
    <t>1121年</t>
  </si>
  <si>
    <t>1122年</t>
  </si>
  <si>
    <t>1123年</t>
  </si>
  <si>
    <t>1124年</t>
  </si>
  <si>
    <t>1125年</t>
  </si>
  <si>
    <t>1126年</t>
  </si>
  <si>
    <t>1127年</t>
  </si>
  <si>
    <t>1128年</t>
  </si>
  <si>
    <t>1129年</t>
  </si>
  <si>
    <t>1130年</t>
  </si>
  <si>
    <t>1131年</t>
  </si>
  <si>
    <t>1132年</t>
  </si>
  <si>
    <t>1133年</t>
  </si>
  <si>
    <t>1134年</t>
  </si>
  <si>
    <t>1135年</t>
  </si>
  <si>
    <t>1136年</t>
  </si>
  <si>
    <t>1137年</t>
  </si>
  <si>
    <t>1138年</t>
  </si>
  <si>
    <t>1139年</t>
  </si>
  <si>
    <t>1140年</t>
  </si>
  <si>
    <t>1141年</t>
  </si>
  <si>
    <t>1142年</t>
  </si>
  <si>
    <t>1143年</t>
  </si>
  <si>
    <t>1144年</t>
  </si>
  <si>
    <t>1145年</t>
  </si>
  <si>
    <t>1146年</t>
  </si>
  <si>
    <t>1147年</t>
  </si>
  <si>
    <t>1148年</t>
  </si>
  <si>
    <t>1149年</t>
  </si>
  <si>
    <t>1150年</t>
  </si>
  <si>
    <t>1151年</t>
  </si>
  <si>
    <t>1152年</t>
  </si>
  <si>
    <t>1153年</t>
  </si>
  <si>
    <t>1154年</t>
  </si>
  <si>
    <t>1155年</t>
  </si>
  <si>
    <t>1156年</t>
  </si>
  <si>
    <t>1157年</t>
  </si>
  <si>
    <t>1158年</t>
  </si>
  <si>
    <t>1159年</t>
  </si>
  <si>
    <t>1160年</t>
  </si>
  <si>
    <t>1161年</t>
  </si>
  <si>
    <t>1162年</t>
  </si>
  <si>
    <t>1163年</t>
  </si>
  <si>
    <t>1164年</t>
  </si>
  <si>
    <t>1165年</t>
  </si>
  <si>
    <t>1166年</t>
  </si>
  <si>
    <t>1167年</t>
  </si>
  <si>
    <t>1168年</t>
  </si>
  <si>
    <t>1169年</t>
  </si>
  <si>
    <t>1170年</t>
  </si>
  <si>
    <t>1171年</t>
  </si>
  <si>
    <t>1172年</t>
  </si>
  <si>
    <t>1173年</t>
  </si>
  <si>
    <t>1174年</t>
  </si>
  <si>
    <t>1175年</t>
  </si>
  <si>
    <t>1176年</t>
  </si>
  <si>
    <t>1177年</t>
  </si>
  <si>
    <t>1178年</t>
  </si>
  <si>
    <t>1179年</t>
  </si>
  <si>
    <t>1180年</t>
  </si>
  <si>
    <t>1181年</t>
  </si>
  <si>
    <t>1182年</t>
  </si>
  <si>
    <t>1183年</t>
  </si>
  <si>
    <t>1184年</t>
  </si>
  <si>
    <t>1185年</t>
  </si>
  <si>
    <t>1186年</t>
  </si>
  <si>
    <t>1187年</t>
  </si>
  <si>
    <t>1188年</t>
  </si>
  <si>
    <t>1189年</t>
  </si>
  <si>
    <t>1190年</t>
  </si>
  <si>
    <t>1191年</t>
  </si>
  <si>
    <t>1192年</t>
  </si>
  <si>
    <t>1193年</t>
  </si>
  <si>
    <t>1194年</t>
  </si>
  <si>
    <t>1195年</t>
  </si>
  <si>
    <t>1196年</t>
  </si>
  <si>
    <t>1197年</t>
  </si>
  <si>
    <t>1198年</t>
  </si>
  <si>
    <t>1199年</t>
  </si>
  <si>
    <t>1200年</t>
  </si>
  <si>
    <t>1201年</t>
  </si>
  <si>
    <t>1202年</t>
  </si>
  <si>
    <t>1203年</t>
  </si>
  <si>
    <t>1204年</t>
  </si>
  <si>
    <t>1205年</t>
  </si>
  <si>
    <t>1206年</t>
  </si>
  <si>
    <t>1207年</t>
  </si>
  <si>
    <t>1208年</t>
  </si>
  <si>
    <t>1209年</t>
  </si>
  <si>
    <t>1210年</t>
  </si>
  <si>
    <t>1211年</t>
  </si>
  <si>
    <t>1212年</t>
  </si>
  <si>
    <t>1213年</t>
  </si>
  <si>
    <t>1214年</t>
  </si>
  <si>
    <t>1215年</t>
  </si>
  <si>
    <t>1216年</t>
  </si>
  <si>
    <t>1217年</t>
  </si>
  <si>
    <t>1218年</t>
  </si>
  <si>
    <t>1219年</t>
  </si>
  <si>
    <t>1220年</t>
  </si>
  <si>
    <t>1221年</t>
  </si>
  <si>
    <t>1222年</t>
  </si>
  <si>
    <t>1223年</t>
  </si>
  <si>
    <t>1224年</t>
  </si>
  <si>
    <t>1225年</t>
  </si>
  <si>
    <t>1226年</t>
  </si>
  <si>
    <t>1227年</t>
  </si>
  <si>
    <t>1228年</t>
  </si>
  <si>
    <t>1229年</t>
  </si>
  <si>
    <t>1230年</t>
  </si>
  <si>
    <t>1231年</t>
  </si>
  <si>
    <t>1232年</t>
  </si>
  <si>
    <t>1233年</t>
  </si>
  <si>
    <t>1234年</t>
  </si>
  <si>
    <t>1235年</t>
  </si>
  <si>
    <t>1236年</t>
  </si>
  <si>
    <t>1237年</t>
  </si>
  <si>
    <t>1238年</t>
  </si>
  <si>
    <t>1239年</t>
  </si>
  <si>
    <t>1240年</t>
  </si>
  <si>
    <t>1241年</t>
  </si>
  <si>
    <t>1242年</t>
  </si>
  <si>
    <t>1243年</t>
  </si>
  <si>
    <t>1244年</t>
  </si>
  <si>
    <t>1245年</t>
  </si>
  <si>
    <t>1246年</t>
  </si>
  <si>
    <t>1247年</t>
  </si>
  <si>
    <t>1248年</t>
  </si>
  <si>
    <t>1249年</t>
  </si>
  <si>
    <t>1250年</t>
  </si>
  <si>
    <t>1251年</t>
  </si>
  <si>
    <t>1252年</t>
  </si>
  <si>
    <t>1253年</t>
  </si>
  <si>
    <t>1254年</t>
  </si>
  <si>
    <t>1255年</t>
  </si>
  <si>
    <t>1256年</t>
  </si>
  <si>
    <t>1257年</t>
  </si>
  <si>
    <t>1258年</t>
  </si>
  <si>
    <t>1259年</t>
  </si>
  <si>
    <t>1260年</t>
  </si>
  <si>
    <t>1261年</t>
  </si>
  <si>
    <t>1262年</t>
  </si>
  <si>
    <t>1263年</t>
  </si>
  <si>
    <t>1264年</t>
  </si>
  <si>
    <t>1265年</t>
  </si>
  <si>
    <t>1266年</t>
  </si>
  <si>
    <t>1267年</t>
  </si>
  <si>
    <t>1268年</t>
  </si>
  <si>
    <t>1269年</t>
  </si>
  <si>
    <t>1270年</t>
  </si>
  <si>
    <t>1271年</t>
  </si>
  <si>
    <t>1272年</t>
  </si>
  <si>
    <t>1273年</t>
  </si>
  <si>
    <t>1274年</t>
  </si>
  <si>
    <t>1275年</t>
  </si>
  <si>
    <t>1276年</t>
  </si>
  <si>
    <t>1277年</t>
  </si>
  <si>
    <t>1278年</t>
  </si>
  <si>
    <t>1279年</t>
  </si>
  <si>
    <t>1280年</t>
  </si>
  <si>
    <t>1281年</t>
  </si>
  <si>
    <t>1282年</t>
  </si>
  <si>
    <t>1283年</t>
  </si>
  <si>
    <t>1284年</t>
  </si>
  <si>
    <t>1285年</t>
  </si>
  <si>
    <t>1286年</t>
  </si>
  <si>
    <t>1287年</t>
  </si>
  <si>
    <t>1288年</t>
  </si>
  <si>
    <t>1289年</t>
  </si>
  <si>
    <t>1290年</t>
  </si>
  <si>
    <t>1291年</t>
  </si>
  <si>
    <t>1292年</t>
  </si>
  <si>
    <t>1293年</t>
  </si>
  <si>
    <t>1294年</t>
  </si>
  <si>
    <t>1295年</t>
  </si>
  <si>
    <t>1296年</t>
  </si>
  <si>
    <t>1297年</t>
  </si>
  <si>
    <t>1298年</t>
  </si>
  <si>
    <t>1299年</t>
  </si>
  <si>
    <t>1300年</t>
  </si>
  <si>
    <t>1301年</t>
  </si>
  <si>
    <t>1302年</t>
  </si>
  <si>
    <t>1303年</t>
  </si>
  <si>
    <t>1304年</t>
  </si>
  <si>
    <t>1305年</t>
  </si>
  <si>
    <t>1306年</t>
  </si>
  <si>
    <t>1307年</t>
  </si>
  <si>
    <t>1308年</t>
  </si>
  <si>
    <t>1309年</t>
  </si>
  <si>
    <t>1310年</t>
  </si>
  <si>
    <t>1311年</t>
  </si>
  <si>
    <t>1312年</t>
  </si>
  <si>
    <t>1313年</t>
  </si>
  <si>
    <t>1314年</t>
  </si>
  <si>
    <t>1315年</t>
  </si>
  <si>
    <t>1316年</t>
  </si>
  <si>
    <t>1317年</t>
  </si>
  <si>
    <t>1318年</t>
  </si>
  <si>
    <t>1319年</t>
  </si>
  <si>
    <t>1320年</t>
  </si>
  <si>
    <t>1321年</t>
  </si>
  <si>
    <t>1322年</t>
  </si>
  <si>
    <t>1323年</t>
  </si>
  <si>
    <t>1324年</t>
  </si>
  <si>
    <t>1325年</t>
  </si>
  <si>
    <t>1326年</t>
  </si>
  <si>
    <t>1327年</t>
  </si>
  <si>
    <t>1328年</t>
  </si>
  <si>
    <t>1329年</t>
  </si>
  <si>
    <t>1330年</t>
  </si>
  <si>
    <t>1331年</t>
  </si>
  <si>
    <t>1332年</t>
  </si>
  <si>
    <t>1333年</t>
  </si>
  <si>
    <t>1334年</t>
  </si>
  <si>
    <t>1335年</t>
  </si>
  <si>
    <t>1336年</t>
  </si>
  <si>
    <t>1337年</t>
  </si>
  <si>
    <t>1338年</t>
  </si>
  <si>
    <t>1339年</t>
  </si>
  <si>
    <t>1340年</t>
  </si>
  <si>
    <t>1341年</t>
  </si>
  <si>
    <t>1342年</t>
  </si>
  <si>
    <t>1343年</t>
  </si>
  <si>
    <t>1344年</t>
  </si>
  <si>
    <t>1345年</t>
  </si>
  <si>
    <t>1346年</t>
  </si>
  <si>
    <t>1347年</t>
  </si>
  <si>
    <t>1348年</t>
  </si>
  <si>
    <t>1349年</t>
  </si>
  <si>
    <t>1350年</t>
  </si>
  <si>
    <t>1351年</t>
  </si>
  <si>
    <t>1352年</t>
  </si>
  <si>
    <t>1353年</t>
  </si>
  <si>
    <t>1354年</t>
  </si>
  <si>
    <t>1355年</t>
  </si>
  <si>
    <t>1356年</t>
  </si>
  <si>
    <t>1357年</t>
  </si>
  <si>
    <t>1358年</t>
  </si>
  <si>
    <t>1359年</t>
  </si>
  <si>
    <t>1360年</t>
  </si>
  <si>
    <t>1361年</t>
  </si>
  <si>
    <t>1362年</t>
  </si>
  <si>
    <t>1363年</t>
  </si>
  <si>
    <t>1364年</t>
  </si>
  <si>
    <t>1365年</t>
  </si>
  <si>
    <t>1366年</t>
  </si>
  <si>
    <t>1367年</t>
  </si>
  <si>
    <t>1368年</t>
  </si>
  <si>
    <t>1369年</t>
  </si>
  <si>
    <t>1370年</t>
  </si>
  <si>
    <t>1371年</t>
  </si>
  <si>
    <t>1372年</t>
  </si>
  <si>
    <t>1373年</t>
  </si>
  <si>
    <t>1374年</t>
  </si>
  <si>
    <t>1375年</t>
  </si>
  <si>
    <t>1376年</t>
  </si>
  <si>
    <t>1377年</t>
  </si>
  <si>
    <t>1378年</t>
  </si>
  <si>
    <t>1379年</t>
  </si>
  <si>
    <t>1380年</t>
  </si>
  <si>
    <t>1381年</t>
  </si>
  <si>
    <t>1382年</t>
  </si>
  <si>
    <t>1383年</t>
  </si>
  <si>
    <t>1384年</t>
  </si>
  <si>
    <t>1385年</t>
  </si>
  <si>
    <t>1386年</t>
  </si>
  <si>
    <t>1387年</t>
  </si>
  <si>
    <t>1388年</t>
  </si>
  <si>
    <t>1389年</t>
  </si>
  <si>
    <t>1390年</t>
  </si>
  <si>
    <t>1391年</t>
  </si>
  <si>
    <t>1392年</t>
  </si>
  <si>
    <t>1393年</t>
  </si>
  <si>
    <t>1394年</t>
  </si>
  <si>
    <t>1395年</t>
  </si>
  <si>
    <t>1396年</t>
  </si>
  <si>
    <t>1397年</t>
  </si>
  <si>
    <t>1398年</t>
  </si>
  <si>
    <t>1399年</t>
  </si>
  <si>
    <t>1400年</t>
  </si>
  <si>
    <t>1401年</t>
  </si>
  <si>
    <t>1402年</t>
  </si>
  <si>
    <t>1403年</t>
  </si>
  <si>
    <t>1404年</t>
  </si>
  <si>
    <t>1405年</t>
  </si>
  <si>
    <t>1406年</t>
  </si>
  <si>
    <t>1407年</t>
  </si>
  <si>
    <t>1408年</t>
  </si>
  <si>
    <t>1409年</t>
  </si>
  <si>
    <t>1410年</t>
  </si>
  <si>
    <t>1411年</t>
  </si>
  <si>
    <t>1412年</t>
  </si>
  <si>
    <t>1413年</t>
  </si>
  <si>
    <t>1414年</t>
  </si>
  <si>
    <t>1415年</t>
  </si>
  <si>
    <t>1416年</t>
  </si>
  <si>
    <t>1417年</t>
  </si>
  <si>
    <t>1418年</t>
  </si>
  <si>
    <t>1419年</t>
  </si>
  <si>
    <t>1420年</t>
  </si>
  <si>
    <t>1421年</t>
  </si>
  <si>
    <t>1422年</t>
  </si>
  <si>
    <t>1423年</t>
  </si>
  <si>
    <t>1424年</t>
  </si>
  <si>
    <t>1425年</t>
  </si>
  <si>
    <t>1426年</t>
  </si>
  <si>
    <t>1427年</t>
  </si>
  <si>
    <t>1428年</t>
  </si>
  <si>
    <t>1429年</t>
  </si>
  <si>
    <t>1430年</t>
  </si>
  <si>
    <t>1431年</t>
  </si>
  <si>
    <t>1432年</t>
  </si>
  <si>
    <t>1433年</t>
  </si>
  <si>
    <t>1434年</t>
  </si>
  <si>
    <t>1435年</t>
  </si>
  <si>
    <t>1436年</t>
  </si>
  <si>
    <t>1437年</t>
  </si>
  <si>
    <t>1438年</t>
  </si>
  <si>
    <t>1439年</t>
  </si>
  <si>
    <t>1440年</t>
  </si>
  <si>
    <t>1441年</t>
  </si>
  <si>
    <t>1442年</t>
  </si>
  <si>
    <t>1443年</t>
  </si>
  <si>
    <t>1444年</t>
  </si>
  <si>
    <t>1445年</t>
  </si>
  <si>
    <t>1446年</t>
  </si>
  <si>
    <t>1447年</t>
  </si>
  <si>
    <t>1448年</t>
  </si>
  <si>
    <t>1449年</t>
  </si>
  <si>
    <t>1450年</t>
  </si>
  <si>
    <t>1451年</t>
  </si>
  <si>
    <t>1452年</t>
  </si>
  <si>
    <t>1453年</t>
  </si>
  <si>
    <t>1454年</t>
  </si>
  <si>
    <t>1455年</t>
  </si>
  <si>
    <t>1456年</t>
  </si>
  <si>
    <t>1457年</t>
  </si>
  <si>
    <t>1458年</t>
  </si>
  <si>
    <t>1459年</t>
  </si>
  <si>
    <t>1460年</t>
  </si>
  <si>
    <t>1461年</t>
  </si>
  <si>
    <t>1462年</t>
  </si>
  <si>
    <t>1463年</t>
  </si>
  <si>
    <t>1464年</t>
  </si>
  <si>
    <t>1465年</t>
  </si>
  <si>
    <t>1466年</t>
  </si>
  <si>
    <t>1467年</t>
  </si>
  <si>
    <t>1468年</t>
  </si>
  <si>
    <t>1469年</t>
  </si>
  <si>
    <t>1470年</t>
  </si>
  <si>
    <t>1471年</t>
  </si>
  <si>
    <t>1472年</t>
  </si>
  <si>
    <t>1473年</t>
  </si>
  <si>
    <t>1474年</t>
  </si>
  <si>
    <t>1475年</t>
  </si>
  <si>
    <t>1476年</t>
  </si>
  <si>
    <t>1477年</t>
  </si>
  <si>
    <t>1478年</t>
  </si>
  <si>
    <t>1479年</t>
  </si>
  <si>
    <t>1480年</t>
  </si>
  <si>
    <t>1481年</t>
  </si>
  <si>
    <t>1482年</t>
  </si>
  <si>
    <t>1483年</t>
  </si>
  <si>
    <t>1484年</t>
  </si>
  <si>
    <t>1485年</t>
  </si>
  <si>
    <t>1486年</t>
  </si>
  <si>
    <t>1487年</t>
  </si>
  <si>
    <t>1488年</t>
  </si>
  <si>
    <t>1489年</t>
  </si>
  <si>
    <t>1490年</t>
  </si>
  <si>
    <t>1491年</t>
  </si>
  <si>
    <t>1492年</t>
  </si>
  <si>
    <t>1493年</t>
  </si>
  <si>
    <t>1494年</t>
  </si>
  <si>
    <t>1495年</t>
  </si>
  <si>
    <t>1496年</t>
  </si>
  <si>
    <t>1497年</t>
  </si>
  <si>
    <t>1498年</t>
  </si>
  <si>
    <t>1499年</t>
  </si>
  <si>
    <t>1500年</t>
  </si>
  <si>
    <t>1501年</t>
  </si>
  <si>
    <t>1502年</t>
  </si>
  <si>
    <t>1503年</t>
  </si>
  <si>
    <t>1504年</t>
  </si>
  <si>
    <t>1505年</t>
  </si>
  <si>
    <t>1506年</t>
  </si>
  <si>
    <t>1507年</t>
  </si>
  <si>
    <t>1508年</t>
  </si>
  <si>
    <t>1509年</t>
  </si>
  <si>
    <t>1510年</t>
  </si>
  <si>
    <t>1511年</t>
  </si>
  <si>
    <t>1512年</t>
  </si>
  <si>
    <t>1513年</t>
  </si>
  <si>
    <t>1514年</t>
  </si>
  <si>
    <t>1515年</t>
  </si>
  <si>
    <t>1516年</t>
  </si>
  <si>
    <t>1517年</t>
  </si>
  <si>
    <t>1518年</t>
  </si>
  <si>
    <t>1519年</t>
  </si>
  <si>
    <t>1520年</t>
  </si>
  <si>
    <t>1521年</t>
  </si>
  <si>
    <t>1522年</t>
  </si>
  <si>
    <t>1523年</t>
  </si>
  <si>
    <t>1524年</t>
  </si>
  <si>
    <t>1525年</t>
  </si>
  <si>
    <t>1526年</t>
  </si>
  <si>
    <t>1527年</t>
  </si>
  <si>
    <t>1528年</t>
  </si>
  <si>
    <t>1529年</t>
  </si>
  <si>
    <t>1530年</t>
  </si>
  <si>
    <t>1531年</t>
  </si>
  <si>
    <t>1532年</t>
  </si>
  <si>
    <t>1533年</t>
  </si>
  <si>
    <t>1534年</t>
  </si>
  <si>
    <t>1535年</t>
  </si>
  <si>
    <t>1536年</t>
  </si>
  <si>
    <t>1537年</t>
  </si>
  <si>
    <t>1538年</t>
  </si>
  <si>
    <t>1539年</t>
  </si>
  <si>
    <t>1540年</t>
  </si>
  <si>
    <t>1541年</t>
  </si>
  <si>
    <t>1542年</t>
  </si>
  <si>
    <t>1543年</t>
  </si>
  <si>
    <t>1544年</t>
  </si>
  <si>
    <t>1545年</t>
  </si>
  <si>
    <t>1546年</t>
  </si>
  <si>
    <t>1547年</t>
  </si>
  <si>
    <t>1548年</t>
  </si>
  <si>
    <t>1549年</t>
  </si>
  <si>
    <t>1550年</t>
  </si>
  <si>
    <t>1551年</t>
  </si>
  <si>
    <t>1552年</t>
  </si>
  <si>
    <t>1553年</t>
  </si>
  <si>
    <t>1554年</t>
  </si>
  <si>
    <t>1555年</t>
  </si>
  <si>
    <t>1556年</t>
  </si>
  <si>
    <t>1557年</t>
  </si>
  <si>
    <t>1558年</t>
  </si>
  <si>
    <t>1559年</t>
  </si>
  <si>
    <t>1560年</t>
  </si>
  <si>
    <t>1561年</t>
  </si>
  <si>
    <t>1562年</t>
  </si>
  <si>
    <t>1563年</t>
  </si>
  <si>
    <t>1564年</t>
  </si>
  <si>
    <t>1565年</t>
  </si>
  <si>
    <t>1566年</t>
  </si>
  <si>
    <t>1567年</t>
  </si>
  <si>
    <t>1568年</t>
  </si>
  <si>
    <t>1569年</t>
  </si>
  <si>
    <t>1570年</t>
  </si>
  <si>
    <t>1571年</t>
  </si>
  <si>
    <t>1572年</t>
  </si>
  <si>
    <t>1573年</t>
  </si>
  <si>
    <t>1574年</t>
  </si>
  <si>
    <t>1575年</t>
  </si>
  <si>
    <t>1576年</t>
  </si>
  <si>
    <t>1577年</t>
  </si>
  <si>
    <t>1578年</t>
  </si>
  <si>
    <t>1579年</t>
  </si>
  <si>
    <t>1580年</t>
  </si>
  <si>
    <t>1581年</t>
  </si>
  <si>
    <t>1582年</t>
  </si>
  <si>
    <t>1583年</t>
  </si>
  <si>
    <t>1584年</t>
  </si>
  <si>
    <t>1585年</t>
  </si>
  <si>
    <t>1586年</t>
  </si>
  <si>
    <t>1587年</t>
  </si>
  <si>
    <t>1588年</t>
  </si>
  <si>
    <t>1589年</t>
  </si>
  <si>
    <t>1590年</t>
  </si>
  <si>
    <t>1591年</t>
  </si>
  <si>
    <t>1592年</t>
  </si>
  <si>
    <t>1593年</t>
  </si>
  <si>
    <t>1594年</t>
  </si>
  <si>
    <t>1595年</t>
  </si>
  <si>
    <t>1596年</t>
  </si>
  <si>
    <t>1597年</t>
  </si>
  <si>
    <t>1598年</t>
  </si>
  <si>
    <t>1599年</t>
  </si>
  <si>
    <t>1600年</t>
  </si>
  <si>
    <t>1601年</t>
  </si>
  <si>
    <t>1602年</t>
  </si>
  <si>
    <t>1603年</t>
  </si>
  <si>
    <t>1604年</t>
  </si>
  <si>
    <t>1605年</t>
  </si>
  <si>
    <t>1606年</t>
  </si>
  <si>
    <t>1607年</t>
  </si>
  <si>
    <t>1608年</t>
  </si>
  <si>
    <t>1609年</t>
  </si>
  <si>
    <t>1610年</t>
  </si>
  <si>
    <t>1611年</t>
  </si>
  <si>
    <t>1612年</t>
  </si>
  <si>
    <t>1613年</t>
  </si>
  <si>
    <t>1614年</t>
  </si>
  <si>
    <t>1615年</t>
  </si>
  <si>
    <t>1616年</t>
  </si>
  <si>
    <t>1617年</t>
  </si>
  <si>
    <t>1618年</t>
  </si>
  <si>
    <t>1619年</t>
  </si>
  <si>
    <t>1620年</t>
  </si>
  <si>
    <t>1621年</t>
  </si>
  <si>
    <t>1622年</t>
  </si>
  <si>
    <t>1623年</t>
  </si>
  <si>
    <t>1624年</t>
  </si>
  <si>
    <t>1625年</t>
  </si>
  <si>
    <t>1626年</t>
  </si>
  <si>
    <t>1627年</t>
  </si>
  <si>
    <t>1628年</t>
  </si>
  <si>
    <t>1629年</t>
  </si>
  <si>
    <t>1630年</t>
  </si>
  <si>
    <t>1631年</t>
  </si>
  <si>
    <t>1632年</t>
  </si>
  <si>
    <t>1633年</t>
  </si>
  <si>
    <t>1634年</t>
  </si>
  <si>
    <t>1635年</t>
  </si>
  <si>
    <t>1636年</t>
  </si>
  <si>
    <t>1637年</t>
  </si>
  <si>
    <t>1638年</t>
  </si>
  <si>
    <t>1639年</t>
  </si>
  <si>
    <t>1640年</t>
  </si>
  <si>
    <t>1641年</t>
  </si>
  <si>
    <t>1642年</t>
  </si>
  <si>
    <t>1643年</t>
  </si>
  <si>
    <t>1644年</t>
  </si>
  <si>
    <t>1645年</t>
  </si>
  <si>
    <t>1646年</t>
  </si>
  <si>
    <t>1647年</t>
  </si>
  <si>
    <t>1648年</t>
  </si>
  <si>
    <t>1649年</t>
  </si>
  <si>
    <t>1650年</t>
  </si>
  <si>
    <t>1651年</t>
  </si>
  <si>
    <t>1652年</t>
  </si>
  <si>
    <t>1653年</t>
  </si>
  <si>
    <t>1654年</t>
  </si>
  <si>
    <t>1655年</t>
  </si>
  <si>
    <t>1656年</t>
  </si>
  <si>
    <t>1657年</t>
  </si>
  <si>
    <t>1658年</t>
  </si>
  <si>
    <t>1659年</t>
  </si>
  <si>
    <t>1660年</t>
  </si>
  <si>
    <t>1661年</t>
  </si>
  <si>
    <t>1662年</t>
  </si>
  <si>
    <t>1663年</t>
  </si>
  <si>
    <t>1664年</t>
  </si>
  <si>
    <t>1665年</t>
  </si>
  <si>
    <t>1666年</t>
  </si>
  <si>
    <t>1667年</t>
  </si>
  <si>
    <t>1668年</t>
  </si>
  <si>
    <t>1669年</t>
  </si>
  <si>
    <t>1670年</t>
  </si>
  <si>
    <t>1671年</t>
  </si>
  <si>
    <t>1672年</t>
  </si>
  <si>
    <t>1673年</t>
  </si>
  <si>
    <t>1674年</t>
  </si>
  <si>
    <t>1675年</t>
  </si>
  <si>
    <t>1676年</t>
  </si>
  <si>
    <t>1677年</t>
  </si>
  <si>
    <t>1678年</t>
  </si>
  <si>
    <t>1679年</t>
  </si>
  <si>
    <t>1680年</t>
  </si>
  <si>
    <t>1681年</t>
  </si>
  <si>
    <t>1682年</t>
  </si>
  <si>
    <t>1683年</t>
  </si>
  <si>
    <t>1684年</t>
  </si>
  <si>
    <t>1685年</t>
  </si>
  <si>
    <t>1686年</t>
  </si>
  <si>
    <t>1687年</t>
  </si>
  <si>
    <t>1688年</t>
  </si>
  <si>
    <t>1689年</t>
  </si>
  <si>
    <t>1690年</t>
  </si>
  <si>
    <t>1691年</t>
  </si>
  <si>
    <t>1692年</t>
  </si>
  <si>
    <t>1693年</t>
  </si>
  <si>
    <t>1694年</t>
  </si>
  <si>
    <t>1695年</t>
  </si>
  <si>
    <t>1696年</t>
  </si>
  <si>
    <t>1697年</t>
  </si>
  <si>
    <t>1698年</t>
  </si>
  <si>
    <t>1699年</t>
  </si>
  <si>
    <t>1700年</t>
  </si>
  <si>
    <t>1701年</t>
  </si>
  <si>
    <t>1702年</t>
  </si>
  <si>
    <t>1703年</t>
  </si>
  <si>
    <t>1704年</t>
  </si>
  <si>
    <t>1705年</t>
  </si>
  <si>
    <t>1706年</t>
  </si>
  <si>
    <t>1707年</t>
  </si>
  <si>
    <t>1708年</t>
  </si>
  <si>
    <t>1709年</t>
  </si>
  <si>
    <t>1710年</t>
  </si>
  <si>
    <t>1711年</t>
  </si>
  <si>
    <t>1712年</t>
  </si>
  <si>
    <t>1713年</t>
  </si>
  <si>
    <t>1714年</t>
  </si>
  <si>
    <t>1715年</t>
  </si>
  <si>
    <t>1716年</t>
  </si>
  <si>
    <t>1717年</t>
  </si>
  <si>
    <t>1718年</t>
  </si>
  <si>
    <t>1719年</t>
  </si>
  <si>
    <t>1720年</t>
  </si>
  <si>
    <t>1721年</t>
  </si>
  <si>
    <t>1722年</t>
  </si>
  <si>
    <t>1723年</t>
  </si>
  <si>
    <t>1724年</t>
  </si>
  <si>
    <t>1725年</t>
  </si>
  <si>
    <t>1726年</t>
  </si>
  <si>
    <t>1727年</t>
  </si>
  <si>
    <t>1728年</t>
  </si>
  <si>
    <t>1729年</t>
  </si>
  <si>
    <t>1730年</t>
  </si>
  <si>
    <t>1731年</t>
  </si>
  <si>
    <t>1732年</t>
  </si>
  <si>
    <t>1733年</t>
  </si>
  <si>
    <t>1734年</t>
  </si>
  <si>
    <t>1735年</t>
  </si>
  <si>
    <t>1736年</t>
  </si>
  <si>
    <t>1737年</t>
  </si>
  <si>
    <t>1738年</t>
  </si>
  <si>
    <t>1739年</t>
  </si>
  <si>
    <t>1740年</t>
  </si>
  <si>
    <t>1741年</t>
  </si>
  <si>
    <t>1742年</t>
  </si>
  <si>
    <t>1743年</t>
  </si>
  <si>
    <t>1744年</t>
  </si>
  <si>
    <t>1745年</t>
  </si>
  <si>
    <t>1746年</t>
  </si>
  <si>
    <t>1747年</t>
  </si>
  <si>
    <t>1748年</t>
  </si>
  <si>
    <t>1749年</t>
  </si>
  <si>
    <t>1750年</t>
  </si>
  <si>
    <t>1751年</t>
  </si>
  <si>
    <t>1752年</t>
  </si>
  <si>
    <t>1753年</t>
  </si>
  <si>
    <t>1754年</t>
  </si>
  <si>
    <t>1755年</t>
  </si>
  <si>
    <t>1756年</t>
  </si>
  <si>
    <t>1757年</t>
  </si>
  <si>
    <t>1758年</t>
  </si>
  <si>
    <t>1759年</t>
  </si>
  <si>
    <t>1760年</t>
  </si>
  <si>
    <t>1761年</t>
  </si>
  <si>
    <t>1762年</t>
  </si>
  <si>
    <t>1763年</t>
  </si>
  <si>
    <t>1764年</t>
  </si>
  <si>
    <t>1765年</t>
  </si>
  <si>
    <t>1766年</t>
  </si>
  <si>
    <t>1767年</t>
  </si>
  <si>
    <t>1768年</t>
  </si>
  <si>
    <t>1769年</t>
  </si>
  <si>
    <t>1770年</t>
  </si>
  <si>
    <t>1771年</t>
  </si>
  <si>
    <t>1772年</t>
  </si>
  <si>
    <t>1773年</t>
  </si>
  <si>
    <t>1774年</t>
  </si>
  <si>
    <t>1775年</t>
  </si>
  <si>
    <t>1776年</t>
  </si>
  <si>
    <t>1777年</t>
  </si>
  <si>
    <t>1778年</t>
  </si>
  <si>
    <t>1779年</t>
  </si>
  <si>
    <t>1780年</t>
  </si>
  <si>
    <t>1781年</t>
  </si>
  <si>
    <t>1782年</t>
  </si>
  <si>
    <t>1783年</t>
  </si>
  <si>
    <t>1784年</t>
  </si>
  <si>
    <t>1785年</t>
  </si>
  <si>
    <t>1786年</t>
  </si>
  <si>
    <t>1787年</t>
  </si>
  <si>
    <t>1788年</t>
  </si>
  <si>
    <t>1789年</t>
  </si>
  <si>
    <t>1790年</t>
  </si>
  <si>
    <t>1791年</t>
  </si>
  <si>
    <t>1792年</t>
  </si>
  <si>
    <t>1793年</t>
  </si>
  <si>
    <t>1794年</t>
  </si>
  <si>
    <t>1795年</t>
  </si>
  <si>
    <t>1796年</t>
  </si>
  <si>
    <t>1797年</t>
  </si>
  <si>
    <t>1798年</t>
  </si>
  <si>
    <t>1799年</t>
  </si>
  <si>
    <t>1800年</t>
  </si>
  <si>
    <t>1801年</t>
  </si>
  <si>
    <t>1802年</t>
  </si>
  <si>
    <t>1803年</t>
  </si>
  <si>
    <t>1804年</t>
  </si>
  <si>
    <t>1805年</t>
  </si>
  <si>
    <t>1806年</t>
  </si>
  <si>
    <t>1807年</t>
  </si>
  <si>
    <t>1808年</t>
  </si>
  <si>
    <t>1809年</t>
  </si>
  <si>
    <t>1810年</t>
  </si>
  <si>
    <t>1811年</t>
  </si>
  <si>
    <t>1812年</t>
  </si>
  <si>
    <t>1813年</t>
  </si>
  <si>
    <t>1814年</t>
  </si>
  <si>
    <t>1815年</t>
  </si>
  <si>
    <t>1816年</t>
  </si>
  <si>
    <t>1817年</t>
  </si>
  <si>
    <t>1818年</t>
  </si>
  <si>
    <t>1819年</t>
  </si>
  <si>
    <t>1820年</t>
  </si>
  <si>
    <t>1821年</t>
  </si>
  <si>
    <t>1822年</t>
  </si>
  <si>
    <t>1823年</t>
  </si>
  <si>
    <t>1824年</t>
  </si>
  <si>
    <t>1825年</t>
  </si>
  <si>
    <t>1826年</t>
  </si>
  <si>
    <t>1827年</t>
  </si>
  <si>
    <t>1828年</t>
  </si>
  <si>
    <t>1829年</t>
  </si>
  <si>
    <t>1830年</t>
  </si>
  <si>
    <t>1831年</t>
  </si>
  <si>
    <t>1832年</t>
  </si>
  <si>
    <t>1833年</t>
  </si>
  <si>
    <t>1834年</t>
  </si>
  <si>
    <t>1835年</t>
  </si>
  <si>
    <t>1836年</t>
  </si>
  <si>
    <t>1837年</t>
  </si>
  <si>
    <t>1838年</t>
  </si>
  <si>
    <t>1839年</t>
  </si>
  <si>
    <t>1840年</t>
  </si>
  <si>
    <t>1841年</t>
  </si>
  <si>
    <t>1842年</t>
  </si>
  <si>
    <t>1843年</t>
  </si>
  <si>
    <t>1844年</t>
  </si>
  <si>
    <t>1845年</t>
  </si>
  <si>
    <t>1846年</t>
  </si>
  <si>
    <t>1847年</t>
  </si>
  <si>
    <t>1848年</t>
  </si>
  <si>
    <t>1849年</t>
  </si>
  <si>
    <t>1850年</t>
  </si>
  <si>
    <t>1851年</t>
  </si>
  <si>
    <t>1852年</t>
  </si>
  <si>
    <t>1853年</t>
  </si>
  <si>
    <t>1854年</t>
  </si>
  <si>
    <t>1855年</t>
  </si>
  <si>
    <t>1856年</t>
  </si>
  <si>
    <t>1857年</t>
  </si>
  <si>
    <t>1858年</t>
  </si>
  <si>
    <t>1859年</t>
  </si>
  <si>
    <t>1860年</t>
  </si>
  <si>
    <t>1861年</t>
  </si>
  <si>
    <t>1862年</t>
  </si>
  <si>
    <t>1863年</t>
  </si>
  <si>
    <t>1864年</t>
  </si>
  <si>
    <t>1865年</t>
  </si>
  <si>
    <t>1866年</t>
  </si>
  <si>
    <t>1867年</t>
  </si>
  <si>
    <t>1868年</t>
  </si>
  <si>
    <t>1869年</t>
  </si>
  <si>
    <t>1870年</t>
  </si>
  <si>
    <t>1871年</t>
  </si>
  <si>
    <t>1872年</t>
  </si>
  <si>
    <t>1873年</t>
  </si>
  <si>
    <t>1874年</t>
  </si>
  <si>
    <t>1875年</t>
  </si>
  <si>
    <t>1876年</t>
  </si>
  <si>
    <t>1877年</t>
  </si>
  <si>
    <t>1878年</t>
  </si>
  <si>
    <t>1879年</t>
  </si>
  <si>
    <t>1880年</t>
  </si>
  <si>
    <t>1881年</t>
  </si>
  <si>
    <t>1882年</t>
  </si>
  <si>
    <t>1883年</t>
  </si>
  <si>
    <t>1884年</t>
  </si>
  <si>
    <t>1885年</t>
  </si>
  <si>
    <t>1886年</t>
  </si>
  <si>
    <t>1887年</t>
  </si>
  <si>
    <t>1888年</t>
  </si>
  <si>
    <t>1889年</t>
  </si>
  <si>
    <t>1890年</t>
  </si>
  <si>
    <t>1891年</t>
  </si>
  <si>
    <t>1892年</t>
  </si>
  <si>
    <t>1893年</t>
  </si>
  <si>
    <t>1894年</t>
  </si>
  <si>
    <t>1895年</t>
  </si>
  <si>
    <t>1896年</t>
  </si>
  <si>
    <t>1897年</t>
  </si>
  <si>
    <t>1898年</t>
  </si>
  <si>
    <t>1899年</t>
  </si>
  <si>
    <t>1900年</t>
  </si>
  <si>
    <t>1901年</t>
  </si>
  <si>
    <t>1902年</t>
  </si>
  <si>
    <t>1903年</t>
  </si>
  <si>
    <t>1904年</t>
  </si>
  <si>
    <t>1905年</t>
  </si>
  <si>
    <t>1906年</t>
  </si>
  <si>
    <t>1907年</t>
  </si>
  <si>
    <t>1908年</t>
  </si>
  <si>
    <t>1909年</t>
  </si>
  <si>
    <t>1910年</t>
  </si>
  <si>
    <t>1911年</t>
  </si>
  <si>
    <t>1912年</t>
  </si>
  <si>
    <t>1913年</t>
  </si>
  <si>
    <t>1914年</t>
  </si>
  <si>
    <t>1915年</t>
  </si>
  <si>
    <t>1916年</t>
  </si>
  <si>
    <t>1917年</t>
  </si>
  <si>
    <t>1918年</t>
  </si>
  <si>
    <t>1919年</t>
  </si>
  <si>
    <t>1920年</t>
  </si>
  <si>
    <t>1921年</t>
  </si>
  <si>
    <t>1922年</t>
  </si>
  <si>
    <t>1923年</t>
  </si>
  <si>
    <t>1924年</t>
  </si>
  <si>
    <t>1925年</t>
  </si>
  <si>
    <t>1926年</t>
  </si>
  <si>
    <t>1927年</t>
  </si>
  <si>
    <t>1928年</t>
  </si>
  <si>
    <t>1929年</t>
  </si>
  <si>
    <t>1930年</t>
  </si>
  <si>
    <t>1931年</t>
  </si>
  <si>
    <t>1932年</t>
  </si>
  <si>
    <t>1933年</t>
  </si>
  <si>
    <t>1934年</t>
  </si>
  <si>
    <t>1935年</t>
  </si>
  <si>
    <t>1936年</t>
  </si>
  <si>
    <t>1937年</t>
  </si>
  <si>
    <t>1938年</t>
  </si>
  <si>
    <t>1939年</t>
  </si>
  <si>
    <t>1940年</t>
  </si>
  <si>
    <t>1941年</t>
  </si>
  <si>
    <t>1942年</t>
  </si>
  <si>
    <t>1943年</t>
  </si>
  <si>
    <t>1944年</t>
  </si>
  <si>
    <t>1945年</t>
  </si>
  <si>
    <t>1946年</t>
  </si>
  <si>
    <t>1947年</t>
  </si>
  <si>
    <t>1948年</t>
  </si>
  <si>
    <t>1949年</t>
  </si>
  <si>
    <t>1950年</t>
  </si>
  <si>
    <t>1951年</t>
  </si>
  <si>
    <t>1952年</t>
  </si>
  <si>
    <t>1953年</t>
  </si>
  <si>
    <t>1954年</t>
  </si>
  <si>
    <t>1955年</t>
  </si>
  <si>
    <t>1956年</t>
  </si>
  <si>
    <t>1957年</t>
  </si>
  <si>
    <t>1958年</t>
  </si>
  <si>
    <t>1959年</t>
  </si>
  <si>
    <t>1960年</t>
  </si>
  <si>
    <t>1961年</t>
  </si>
  <si>
    <t>1962年</t>
  </si>
  <si>
    <t>1963年</t>
  </si>
  <si>
    <t>1964年</t>
  </si>
  <si>
    <t>1965年</t>
  </si>
  <si>
    <t>1966年</t>
  </si>
  <si>
    <t>1967年</t>
  </si>
  <si>
    <t>1968年</t>
  </si>
  <si>
    <t>1969年</t>
  </si>
  <si>
    <t>1970年</t>
  </si>
  <si>
    <t>1971年</t>
  </si>
  <si>
    <t>1972年</t>
  </si>
  <si>
    <t>1973年</t>
  </si>
  <si>
    <t>1974年</t>
  </si>
  <si>
    <t>1975年</t>
  </si>
  <si>
    <t>1976年</t>
  </si>
  <si>
    <t>1977年</t>
  </si>
  <si>
    <t>1978年</t>
  </si>
  <si>
    <t>1979年</t>
  </si>
  <si>
    <t>1980年</t>
  </si>
  <si>
    <t>1981年</t>
  </si>
  <si>
    <t>1982年</t>
  </si>
  <si>
    <t>1983年</t>
  </si>
  <si>
    <t>1984年</t>
  </si>
  <si>
    <t>1985年</t>
  </si>
  <si>
    <t>1986年</t>
  </si>
  <si>
    <t>1987年</t>
  </si>
  <si>
    <t>1988年</t>
  </si>
  <si>
    <t>1989年</t>
  </si>
  <si>
    <t>1990年</t>
  </si>
  <si>
    <t>1991年</t>
  </si>
  <si>
    <t>1992年</t>
  </si>
  <si>
    <t>1993年</t>
  </si>
  <si>
    <t>1994年</t>
  </si>
  <si>
    <t>1995年</t>
  </si>
  <si>
    <t>1996年</t>
  </si>
  <si>
    <t>1997年</t>
  </si>
  <si>
    <t>1998年</t>
  </si>
  <si>
    <t>1999年</t>
  </si>
  <si>
    <t>2000年</t>
  </si>
  <si>
    <t>2001年</t>
  </si>
  <si>
    <t>2002年</t>
  </si>
  <si>
    <t>2003年</t>
  </si>
  <si>
    <t>2004年</t>
  </si>
  <si>
    <t>2005年</t>
  </si>
  <si>
    <t>2006年</t>
  </si>
  <si>
    <t>2007年</t>
  </si>
  <si>
    <t>2008年</t>
  </si>
  <si>
    <t>2009年</t>
  </si>
  <si>
    <t>2010年</t>
  </si>
  <si>
    <t>2011年</t>
  </si>
  <si>
    <t>2012年</t>
  </si>
  <si>
    <t>2013年</t>
  </si>
  <si>
    <t>2014年</t>
  </si>
  <si>
    <t>2015年</t>
  </si>
  <si>
    <t>2016年</t>
  </si>
  <si>
    <t>2017年</t>
  </si>
  <si>
    <t>2019年</t>
  </si>
  <si>
    <t>2020年</t>
  </si>
  <si>
    <t>2021年</t>
  </si>
  <si>
    <t>2022年</t>
  </si>
  <si>
    <t>2023年</t>
  </si>
  <si>
    <t>2024年</t>
  </si>
  <si>
    <t>2025年</t>
  </si>
  <si>
    <t>2026年</t>
  </si>
  <si>
    <t>2027年</t>
  </si>
  <si>
    <t>2028年</t>
  </si>
  <si>
    <t>2029年</t>
  </si>
  <si>
    <t>2030年</t>
  </si>
  <si>
    <t>2031年</t>
  </si>
  <si>
    <t>2032年</t>
  </si>
  <si>
    <t>2033年</t>
  </si>
  <si>
    <t>2034年</t>
  </si>
  <si>
    <t>2035年</t>
  </si>
  <si>
    <t>2036年</t>
  </si>
  <si>
    <t>2037年</t>
  </si>
  <si>
    <t>2038年</t>
  </si>
  <si>
    <t>2039年</t>
  </si>
  <si>
    <t>2040年</t>
  </si>
  <si>
    <t>2041年</t>
  </si>
  <si>
    <t>2042年</t>
  </si>
  <si>
    <t>2043年</t>
  </si>
  <si>
    <t>2044年</t>
  </si>
  <si>
    <t>2045年</t>
  </si>
  <si>
    <t>2046年</t>
  </si>
  <si>
    <t>2047年</t>
  </si>
  <si>
    <t>2048年</t>
  </si>
  <si>
    <t>2049年</t>
  </si>
  <si>
    <t>2050年</t>
  </si>
  <si>
    <t>2051年</t>
  </si>
  <si>
    <t>2052年</t>
  </si>
  <si>
    <t>2053年</t>
  </si>
  <si>
    <t>2054年</t>
  </si>
  <si>
    <t>2055年</t>
  </si>
  <si>
    <t>2056年</t>
  </si>
  <si>
    <t>2057年</t>
  </si>
  <si>
    <t>2058年</t>
  </si>
  <si>
    <t>2059年</t>
  </si>
  <si>
    <t>2060年</t>
  </si>
  <si>
    <t>2061年</t>
  </si>
  <si>
    <t>2062年</t>
  </si>
  <si>
    <t>2063年</t>
  </si>
  <si>
    <t>2064年</t>
  </si>
  <si>
    <t>2065年</t>
  </si>
  <si>
    <t>2066年</t>
  </si>
  <si>
    <t>2067年</t>
  </si>
  <si>
    <t>2068年</t>
  </si>
  <si>
    <t>2069年</t>
  </si>
  <si>
    <t>2070年</t>
  </si>
  <si>
    <t>2071年</t>
  </si>
  <si>
    <t>2072年</t>
  </si>
  <si>
    <t>2073年</t>
  </si>
  <si>
    <t>2074年</t>
  </si>
  <si>
    <t>2075年</t>
  </si>
  <si>
    <t>2076年</t>
  </si>
  <si>
    <t>2077年</t>
  </si>
  <si>
    <t>2078年</t>
  </si>
  <si>
    <t>2079年</t>
  </si>
  <si>
    <t>2080年</t>
  </si>
  <si>
    <t>2081年</t>
  </si>
  <si>
    <t>2082年</t>
  </si>
  <si>
    <t>2083年</t>
  </si>
  <si>
    <t>2084年</t>
  </si>
  <si>
    <t>2085年</t>
  </si>
  <si>
    <t>2086年</t>
  </si>
  <si>
    <t>2087年</t>
  </si>
  <si>
    <t>2088年</t>
  </si>
  <si>
    <t>2089年</t>
  </si>
  <si>
    <t>2090年</t>
  </si>
  <si>
    <t>2091年</t>
  </si>
  <si>
    <t>2092年</t>
  </si>
  <si>
    <t>2093年</t>
  </si>
  <si>
    <t>2094年</t>
  </si>
  <si>
    <t>2095年</t>
  </si>
  <si>
    <t>2096年</t>
  </si>
  <si>
    <t>2097年</t>
  </si>
  <si>
    <t>2098年</t>
  </si>
  <si>
    <t>2099年</t>
  </si>
  <si>
    <t>2100年</t>
  </si>
  <si>
    <t>2101年</t>
  </si>
  <si>
    <t>2102年</t>
  </si>
  <si>
    <t>2103年</t>
  </si>
  <si>
    <t>2104年</t>
  </si>
  <si>
    <t>2105年</t>
  </si>
  <si>
    <t>2106年</t>
  </si>
  <si>
    <t>2107年</t>
  </si>
  <si>
    <t>2108年</t>
  </si>
  <si>
    <t>2109年</t>
  </si>
  <si>
    <t>2110年</t>
  </si>
  <si>
    <t>2111年</t>
  </si>
  <si>
    <t>2112年</t>
  </si>
  <si>
    <t>2113年</t>
  </si>
  <si>
    <t>2114年</t>
  </si>
  <si>
    <t>2115年</t>
  </si>
  <si>
    <t>2116年</t>
  </si>
  <si>
    <t>2117年</t>
  </si>
  <si>
    <t>2118年</t>
  </si>
  <si>
    <t>2119年</t>
  </si>
  <si>
    <t>2120年</t>
  </si>
  <si>
    <t>2121年</t>
  </si>
  <si>
    <t>2122年</t>
  </si>
  <si>
    <t>2123年</t>
  </si>
  <si>
    <t>2124年</t>
  </si>
  <si>
    <t>2125年</t>
  </si>
  <si>
    <t>2126年</t>
  </si>
  <si>
    <t>2127年</t>
  </si>
  <si>
    <t>2128年</t>
  </si>
  <si>
    <t>2129年</t>
  </si>
  <si>
    <t>2130年</t>
  </si>
  <si>
    <t>2131年</t>
  </si>
  <si>
    <t>2132年</t>
  </si>
  <si>
    <t>2133年</t>
  </si>
  <si>
    <t>2134年</t>
  </si>
  <si>
    <t>2135年</t>
  </si>
  <si>
    <t>2136年</t>
  </si>
  <si>
    <t>2137年</t>
  </si>
  <si>
    <t>2138年</t>
  </si>
  <si>
    <t>2139年</t>
  </si>
  <si>
    <t>2140年</t>
  </si>
  <si>
    <t>2141年</t>
  </si>
  <si>
    <t>2142年</t>
  </si>
  <si>
    <t>2143年</t>
  </si>
  <si>
    <t>2144年</t>
  </si>
  <si>
    <t>2145年</t>
  </si>
  <si>
    <t>2146年</t>
  </si>
  <si>
    <t>2147年</t>
  </si>
  <si>
    <t>2148年</t>
  </si>
  <si>
    <t>2149年</t>
  </si>
  <si>
    <t>2150年</t>
  </si>
  <si>
    <t>2151年</t>
  </si>
  <si>
    <t>2152年</t>
  </si>
  <si>
    <t>2153年</t>
  </si>
  <si>
    <t>2154年</t>
  </si>
  <si>
    <t>2155年</t>
  </si>
  <si>
    <t>2156年</t>
  </si>
  <si>
    <t>2157年</t>
  </si>
  <si>
    <t>2158年</t>
  </si>
  <si>
    <t>2159年</t>
  </si>
  <si>
    <t>2160年</t>
  </si>
  <si>
    <t>2161年</t>
  </si>
  <si>
    <t>2162年</t>
  </si>
  <si>
    <t>2163年</t>
  </si>
  <si>
    <t>2164年</t>
  </si>
  <si>
    <t>2165年</t>
  </si>
  <si>
    <t>2166年</t>
  </si>
  <si>
    <t>2167年</t>
  </si>
  <si>
    <t>2168年</t>
  </si>
  <si>
    <t>2169年</t>
  </si>
  <si>
    <t>2170年</t>
  </si>
  <si>
    <t>2171年</t>
  </si>
  <si>
    <t>2172年</t>
  </si>
  <si>
    <t>2173年</t>
  </si>
  <si>
    <t>2174年</t>
  </si>
  <si>
    <t>2175年</t>
  </si>
  <si>
    <t>2176年</t>
  </si>
  <si>
    <t>2177年</t>
  </si>
  <si>
    <t>2178年</t>
  </si>
  <si>
    <t>2179年</t>
  </si>
  <si>
    <t>2180年</t>
  </si>
  <si>
    <t>2181年</t>
  </si>
  <si>
    <t>2182年</t>
  </si>
  <si>
    <t>2183年</t>
  </si>
  <si>
    <t>2184年</t>
  </si>
  <si>
    <t>2185年</t>
  </si>
  <si>
    <t>2186年</t>
  </si>
  <si>
    <t>2187年</t>
  </si>
  <si>
    <t>2188年</t>
  </si>
  <si>
    <t>2189年</t>
  </si>
  <si>
    <t>2190年</t>
  </si>
  <si>
    <t>2191年</t>
  </si>
  <si>
    <t>2192年</t>
  </si>
  <si>
    <t>2193年</t>
  </si>
  <si>
    <t>2194年</t>
  </si>
  <si>
    <t>2195年</t>
  </si>
  <si>
    <t>2196年</t>
  </si>
  <si>
    <t>2197年</t>
  </si>
  <si>
    <t>2198年</t>
  </si>
  <si>
    <t>2199年</t>
  </si>
  <si>
    <t>2200年</t>
  </si>
  <si>
    <t>2201年</t>
  </si>
  <si>
    <t>2202年</t>
  </si>
  <si>
    <t>2203年</t>
  </si>
  <si>
    <t>2204年</t>
  </si>
  <si>
    <t>2205年</t>
  </si>
  <si>
    <t>2206年</t>
  </si>
  <si>
    <t>2207年</t>
  </si>
  <si>
    <t>2208年</t>
  </si>
  <si>
    <t>2209年</t>
  </si>
  <si>
    <t>2210年</t>
  </si>
  <si>
    <t>2211年</t>
  </si>
  <si>
    <t>2212年</t>
  </si>
  <si>
    <t>2213年</t>
  </si>
  <si>
    <t>2214年</t>
  </si>
  <si>
    <t>2215年</t>
  </si>
  <si>
    <t>2216年</t>
  </si>
  <si>
    <t>2217年</t>
  </si>
  <si>
    <t>2218年</t>
  </si>
  <si>
    <t>2219年</t>
  </si>
  <si>
    <t>2220年</t>
  </si>
  <si>
    <t>2221年</t>
  </si>
  <si>
    <t>2222年</t>
  </si>
  <si>
    <t>2223年</t>
  </si>
  <si>
    <t>2224年</t>
  </si>
  <si>
    <t>2225年</t>
  </si>
  <si>
    <t>2226年</t>
  </si>
  <si>
    <t>2227年</t>
  </si>
  <si>
    <t>2228年</t>
  </si>
  <si>
    <t>2229年</t>
  </si>
  <si>
    <t>2230年</t>
  </si>
  <si>
    <t>2231年</t>
  </si>
  <si>
    <t>2232年</t>
  </si>
  <si>
    <t>2233年</t>
  </si>
  <si>
    <t>2234年</t>
  </si>
  <si>
    <t>2235年</t>
  </si>
  <si>
    <t>2236年</t>
  </si>
  <si>
    <t>2237年</t>
  </si>
  <si>
    <t>2238年</t>
  </si>
  <si>
    <t>2239年</t>
  </si>
  <si>
    <t>2240年</t>
  </si>
  <si>
    <t>2241年</t>
  </si>
  <si>
    <t>2242年</t>
  </si>
  <si>
    <t>2243年</t>
  </si>
  <si>
    <t>2244年</t>
  </si>
  <si>
    <t>2245年</t>
  </si>
  <si>
    <t>2246年</t>
  </si>
  <si>
    <t>2247年</t>
  </si>
  <si>
    <t>2248年</t>
  </si>
  <si>
    <t>2249年</t>
  </si>
  <si>
    <t>2250年</t>
  </si>
  <si>
    <t>2251年</t>
  </si>
  <si>
    <t>2252年</t>
  </si>
  <si>
    <t>2253年</t>
  </si>
  <si>
    <t>2254年</t>
  </si>
  <si>
    <t>2255年</t>
  </si>
  <si>
    <t>2256年</t>
  </si>
  <si>
    <t>2257年</t>
  </si>
  <si>
    <t>2258年</t>
  </si>
  <si>
    <t>2259年</t>
  </si>
  <si>
    <t>2260年</t>
  </si>
  <si>
    <t>2261年</t>
  </si>
  <si>
    <t>2262年</t>
  </si>
  <si>
    <t>2263年</t>
  </si>
  <si>
    <t>2264年</t>
  </si>
  <si>
    <t>2265年</t>
  </si>
  <si>
    <t>2266年</t>
  </si>
  <si>
    <t>2267年</t>
  </si>
  <si>
    <t>2268年</t>
  </si>
  <si>
    <t>2269年</t>
  </si>
  <si>
    <t>2270年</t>
  </si>
  <si>
    <t>2271年</t>
  </si>
  <si>
    <t>2272年</t>
  </si>
  <si>
    <t>2273年</t>
  </si>
  <si>
    <t>2274年</t>
  </si>
  <si>
    <t>2275年</t>
  </si>
  <si>
    <t>2276年</t>
  </si>
  <si>
    <t>2277年</t>
  </si>
  <si>
    <t>2278年</t>
  </si>
  <si>
    <t>2279年</t>
  </si>
  <si>
    <t>2280年</t>
  </si>
  <si>
    <t>2281年</t>
  </si>
  <si>
    <t>2282年</t>
  </si>
  <si>
    <t>2283年</t>
  </si>
  <si>
    <t>2284年</t>
  </si>
  <si>
    <t>2285年</t>
  </si>
  <si>
    <t>2286年</t>
  </si>
  <si>
    <t>2287年</t>
  </si>
  <si>
    <t>2288年</t>
  </si>
  <si>
    <t>2289年</t>
  </si>
  <si>
    <t>2290年</t>
  </si>
  <si>
    <t>2291年</t>
  </si>
  <si>
    <t>2292年</t>
  </si>
  <si>
    <t>2293年</t>
  </si>
  <si>
    <t>2294年</t>
  </si>
  <si>
    <t>2295年</t>
  </si>
  <si>
    <t>2296年</t>
  </si>
  <si>
    <t>2297年</t>
  </si>
  <si>
    <t>2298年</t>
  </si>
  <si>
    <t>2299年</t>
  </si>
  <si>
    <t>2300年</t>
  </si>
  <si>
    <t>2301年</t>
  </si>
  <si>
    <t>2302年</t>
  </si>
  <si>
    <t>2303年</t>
  </si>
  <si>
    <t>2304年</t>
  </si>
  <si>
    <t>2305年</t>
  </si>
  <si>
    <t>2306年</t>
  </si>
  <si>
    <t>2307年</t>
  </si>
  <si>
    <t>2308年</t>
  </si>
  <si>
    <t>2309年</t>
  </si>
  <si>
    <t>2310年</t>
  </si>
  <si>
    <t>2311年</t>
  </si>
  <si>
    <t>2312年</t>
  </si>
  <si>
    <t>2313年</t>
  </si>
  <si>
    <t>2314年</t>
  </si>
  <si>
    <t>2315年</t>
  </si>
  <si>
    <t>2316年</t>
  </si>
  <si>
    <t>2317年</t>
  </si>
  <si>
    <t>2318年</t>
  </si>
  <si>
    <t>2319年</t>
  </si>
  <si>
    <t>2320年</t>
  </si>
  <si>
    <t>2321年</t>
  </si>
  <si>
    <t>2322年</t>
  </si>
  <si>
    <t>2323年</t>
  </si>
  <si>
    <t>2324年</t>
  </si>
  <si>
    <t>2325年</t>
  </si>
  <si>
    <t>2326年</t>
  </si>
  <si>
    <t>2327年</t>
  </si>
  <si>
    <t>2328年</t>
  </si>
  <si>
    <t>2329年</t>
  </si>
  <si>
    <t>2330年</t>
  </si>
  <si>
    <t>2331年</t>
  </si>
  <si>
    <t>2332年</t>
  </si>
  <si>
    <t>2333年</t>
  </si>
  <si>
    <t>2334年</t>
  </si>
  <si>
    <t>2335年</t>
  </si>
  <si>
    <t>2336年</t>
  </si>
  <si>
    <t>2337年</t>
  </si>
  <si>
    <t>2338年</t>
  </si>
  <si>
    <t>2339年</t>
  </si>
  <si>
    <t>2340年</t>
  </si>
  <si>
    <t>2341年</t>
  </si>
  <si>
    <t>2342年</t>
  </si>
  <si>
    <t>2343年</t>
  </si>
  <si>
    <t>2344年</t>
  </si>
  <si>
    <t>2345年</t>
  </si>
  <si>
    <t>2346年</t>
  </si>
  <si>
    <t>2347年</t>
  </si>
  <si>
    <t>2348年</t>
  </si>
  <si>
    <t>2349年</t>
  </si>
  <si>
    <t>2350年</t>
  </si>
  <si>
    <t>2351年</t>
  </si>
  <si>
    <t>2352年</t>
  </si>
  <si>
    <t>2353年</t>
  </si>
  <si>
    <t>2354年</t>
  </si>
  <si>
    <t>2355年</t>
  </si>
  <si>
    <t>2356年</t>
  </si>
  <si>
    <t>2357年</t>
  </si>
  <si>
    <t>2358年</t>
  </si>
  <si>
    <t>2359年</t>
  </si>
  <si>
    <t>2360年</t>
  </si>
  <si>
    <t>2361年</t>
  </si>
  <si>
    <t>2362年</t>
  </si>
  <si>
    <t>2363年</t>
  </si>
  <si>
    <t>2364年</t>
  </si>
  <si>
    <t>2365年</t>
  </si>
  <si>
    <t>2366年</t>
  </si>
  <si>
    <t>2367年</t>
  </si>
  <si>
    <t>2368年</t>
  </si>
  <si>
    <t>2369年</t>
  </si>
  <si>
    <t>2370年</t>
  </si>
  <si>
    <t>2371年</t>
  </si>
  <si>
    <t>2372年</t>
  </si>
  <si>
    <t>2373年</t>
  </si>
  <si>
    <t>2374年</t>
  </si>
  <si>
    <t>2375年</t>
  </si>
  <si>
    <t>2376年</t>
  </si>
  <si>
    <t>2377年</t>
  </si>
  <si>
    <t>2378年</t>
  </si>
  <si>
    <t>2379年</t>
  </si>
  <si>
    <t>2380年</t>
  </si>
  <si>
    <t>2381年</t>
  </si>
  <si>
    <t>2382年</t>
  </si>
  <si>
    <t>2383年</t>
  </si>
  <si>
    <t>2384年</t>
  </si>
  <si>
    <t>2385年</t>
  </si>
  <si>
    <t>2386年</t>
  </si>
  <si>
    <t>2387年</t>
  </si>
  <si>
    <t>2388年</t>
  </si>
  <si>
    <t>2389年</t>
  </si>
  <si>
    <t>2390年</t>
  </si>
  <si>
    <t>2391年</t>
  </si>
  <si>
    <t>2392年</t>
  </si>
  <si>
    <t>2393年</t>
  </si>
  <si>
    <t>2394年</t>
  </si>
  <si>
    <t>2395年</t>
  </si>
  <si>
    <t>2396年</t>
  </si>
  <si>
    <t>2397年</t>
  </si>
  <si>
    <t>2398年</t>
  </si>
  <si>
    <t>2399年</t>
  </si>
  <si>
    <t>2400年</t>
  </si>
  <si>
    <t>2401年</t>
  </si>
  <si>
    <t>2402年</t>
  </si>
  <si>
    <t>2403年</t>
  </si>
  <si>
    <t>2404年</t>
  </si>
  <si>
    <t>2405年</t>
  </si>
  <si>
    <t>2406年</t>
  </si>
  <si>
    <t>2407年</t>
  </si>
  <si>
    <t>2408年</t>
  </si>
  <si>
    <t>2409年</t>
  </si>
  <si>
    <t>2410年</t>
  </si>
  <si>
    <t>2411年</t>
  </si>
  <si>
    <t>2412年</t>
  </si>
  <si>
    <t>2413年</t>
  </si>
  <si>
    <t>2414年</t>
  </si>
  <si>
    <t>2415年</t>
  </si>
  <si>
    <t>2416年</t>
  </si>
  <si>
    <t>2417年</t>
  </si>
  <si>
    <t>2418年</t>
  </si>
  <si>
    <t>2419年</t>
  </si>
  <si>
    <t>2420年</t>
  </si>
  <si>
    <t>2421年</t>
  </si>
  <si>
    <t>2422年</t>
  </si>
  <si>
    <t>2423年</t>
  </si>
  <si>
    <t>2424年</t>
  </si>
  <si>
    <t>2425年</t>
  </si>
  <si>
    <t>2426年</t>
  </si>
  <si>
    <t>2427年</t>
  </si>
  <si>
    <t>2428年</t>
  </si>
  <si>
    <t>2429年</t>
  </si>
  <si>
    <t>2430年</t>
  </si>
  <si>
    <t>2431年</t>
  </si>
  <si>
    <t>2432年</t>
  </si>
  <si>
    <t>2433年</t>
  </si>
  <si>
    <t>2434年</t>
  </si>
  <si>
    <t>2435年</t>
  </si>
  <si>
    <t>2436年</t>
  </si>
  <si>
    <t>2437年</t>
  </si>
  <si>
    <t>2438年</t>
  </si>
  <si>
    <t>2439年</t>
  </si>
  <si>
    <t>2440年</t>
  </si>
  <si>
    <t>2441年</t>
  </si>
  <si>
    <t>2442年</t>
  </si>
  <si>
    <t>2443年</t>
  </si>
  <si>
    <t>2444年</t>
  </si>
  <si>
    <t>2445年</t>
  </si>
  <si>
    <t>2446年</t>
  </si>
  <si>
    <t>2447年</t>
  </si>
  <si>
    <t>2448年</t>
  </si>
  <si>
    <t>2449年</t>
  </si>
  <si>
    <t>2450年</t>
  </si>
  <si>
    <t>2451年</t>
  </si>
  <si>
    <t>2452年</t>
  </si>
  <si>
    <t>2453年</t>
  </si>
  <si>
    <t>2454年</t>
  </si>
  <si>
    <t>2455年</t>
  </si>
  <si>
    <t>2456年</t>
  </si>
  <si>
    <t>2457年</t>
  </si>
  <si>
    <t>2458年</t>
  </si>
  <si>
    <t>2459年</t>
  </si>
  <si>
    <t>2460年</t>
  </si>
  <si>
    <t>2461年</t>
  </si>
  <si>
    <t>2462年</t>
  </si>
  <si>
    <t>2463年</t>
  </si>
  <si>
    <t>2464年</t>
  </si>
  <si>
    <t>2465年</t>
  </si>
  <si>
    <t>2466年</t>
  </si>
  <si>
    <t>2467年</t>
  </si>
  <si>
    <t>2468年</t>
  </si>
  <si>
    <t>2469年</t>
  </si>
  <si>
    <t>2470年</t>
  </si>
  <si>
    <t>2471年</t>
  </si>
  <si>
    <t>2472年</t>
  </si>
  <si>
    <t>2473年</t>
  </si>
  <si>
    <t>2474年</t>
  </si>
  <si>
    <t>2475年</t>
  </si>
  <si>
    <t>2476年</t>
  </si>
  <si>
    <t>2477年</t>
  </si>
  <si>
    <t>2478年</t>
  </si>
  <si>
    <t>2479年</t>
  </si>
  <si>
    <t>2480年</t>
  </si>
  <si>
    <t>2481年</t>
  </si>
  <si>
    <t>2482年</t>
  </si>
  <si>
    <t>2483年</t>
  </si>
  <si>
    <t>2484年</t>
  </si>
  <si>
    <t>2485年</t>
  </si>
  <si>
    <t>2486年</t>
  </si>
  <si>
    <t>2487年</t>
  </si>
  <si>
    <t>2488年</t>
  </si>
  <si>
    <t>2489年</t>
  </si>
  <si>
    <t>2490年</t>
  </si>
  <si>
    <t>2491年</t>
  </si>
  <si>
    <t>2492年</t>
  </si>
  <si>
    <t>2493年</t>
  </si>
  <si>
    <t>2494年</t>
  </si>
  <si>
    <t>2495年</t>
  </si>
  <si>
    <t>2496年</t>
  </si>
  <si>
    <t>2497年</t>
  </si>
  <si>
    <t>2498年</t>
  </si>
  <si>
    <t>2499年</t>
  </si>
  <si>
    <t>2500年</t>
  </si>
  <si>
    <t>2501年</t>
  </si>
  <si>
    <t>2502年</t>
  </si>
  <si>
    <t>2503年</t>
  </si>
  <si>
    <t>2504年</t>
  </si>
  <si>
    <t>2505年</t>
  </si>
  <si>
    <t>2506年</t>
  </si>
  <si>
    <t>2507年</t>
  </si>
  <si>
    <t>2508年</t>
  </si>
  <si>
    <t>2509年</t>
  </si>
  <si>
    <t>2510年</t>
  </si>
  <si>
    <t>2511年</t>
  </si>
  <si>
    <t>2512年</t>
  </si>
  <si>
    <t>2513年</t>
  </si>
  <si>
    <t>2514年</t>
  </si>
  <si>
    <t>2515年</t>
  </si>
  <si>
    <t>2516年</t>
  </si>
  <si>
    <t>2517年</t>
  </si>
  <si>
    <t>2518年</t>
  </si>
  <si>
    <t>2519年</t>
  </si>
  <si>
    <t>2520年</t>
  </si>
  <si>
    <t>2521年</t>
  </si>
  <si>
    <t>2522年</t>
  </si>
  <si>
    <t>2523年</t>
  </si>
  <si>
    <t>2524年</t>
  </si>
  <si>
    <t>2525年</t>
  </si>
  <si>
    <t>2526年</t>
  </si>
  <si>
    <t>2527年</t>
  </si>
  <si>
    <t>2528年</t>
  </si>
  <si>
    <t>2529年</t>
  </si>
  <si>
    <t>2530年</t>
  </si>
  <si>
    <t>2531年</t>
  </si>
  <si>
    <t>2532年</t>
  </si>
  <si>
    <t>2533年</t>
  </si>
  <si>
    <t>2534年</t>
  </si>
  <si>
    <t>2535年</t>
  </si>
  <si>
    <t>2536年</t>
  </si>
  <si>
    <t>2537年</t>
  </si>
  <si>
    <t>2538年</t>
  </si>
  <si>
    <t>2539年</t>
  </si>
  <si>
    <t>2540年</t>
  </si>
  <si>
    <t>2541年</t>
  </si>
  <si>
    <t>2542年</t>
  </si>
  <si>
    <t>2543年</t>
  </si>
  <si>
    <t>2544年</t>
  </si>
  <si>
    <t>2545年</t>
  </si>
  <si>
    <t>2546年</t>
  </si>
  <si>
    <t>2547年</t>
  </si>
  <si>
    <t>2548年</t>
  </si>
  <si>
    <t>2549年</t>
  </si>
  <si>
    <t>2550年</t>
  </si>
  <si>
    <t>2551年</t>
  </si>
  <si>
    <t>2552年</t>
  </si>
  <si>
    <t>2553年</t>
  </si>
  <si>
    <t>2554年</t>
  </si>
  <si>
    <t>2555年</t>
  </si>
  <si>
    <t>2556年</t>
  </si>
  <si>
    <t>2557年</t>
  </si>
  <si>
    <t>2558年</t>
  </si>
  <si>
    <t>2559年</t>
  </si>
  <si>
    <t>2560年</t>
  </si>
  <si>
    <t>2561年</t>
  </si>
  <si>
    <t>2562年</t>
  </si>
  <si>
    <t>2563年</t>
  </si>
  <si>
    <t>2564年</t>
  </si>
  <si>
    <t>2565年</t>
  </si>
  <si>
    <t>2566年</t>
  </si>
  <si>
    <t>2567年</t>
  </si>
  <si>
    <t>2568年</t>
  </si>
  <si>
    <t>2569年</t>
  </si>
  <si>
    <t>2570年</t>
  </si>
  <si>
    <t>2571年</t>
  </si>
  <si>
    <t>2572年</t>
  </si>
  <si>
    <t>2573年</t>
  </si>
  <si>
    <t>2574年</t>
  </si>
  <si>
    <t>2575年</t>
  </si>
  <si>
    <t>2576年</t>
  </si>
  <si>
    <t>2577年</t>
  </si>
  <si>
    <t>2578年</t>
  </si>
  <si>
    <t>2579年</t>
  </si>
  <si>
    <t>2580年</t>
  </si>
  <si>
    <t>2581年</t>
  </si>
  <si>
    <t>2582年</t>
  </si>
  <si>
    <t>2583年</t>
  </si>
  <si>
    <t>2584年</t>
  </si>
  <si>
    <t>2585年</t>
  </si>
  <si>
    <t>2586年</t>
  </si>
  <si>
    <t>2587年</t>
  </si>
  <si>
    <t>2588年</t>
  </si>
  <si>
    <t>2589年</t>
  </si>
  <si>
    <t>2590年</t>
  </si>
  <si>
    <t>2591年</t>
  </si>
  <si>
    <t>2592年</t>
  </si>
  <si>
    <t>2593年</t>
  </si>
  <si>
    <t>2594年</t>
  </si>
  <si>
    <t>2595年</t>
  </si>
  <si>
    <t>2596年</t>
  </si>
  <si>
    <t>2597年</t>
  </si>
  <si>
    <t>2598年</t>
  </si>
  <si>
    <t>2599年</t>
  </si>
  <si>
    <t>2600年</t>
  </si>
  <si>
    <t>2601年</t>
  </si>
  <si>
    <t>2602年</t>
  </si>
  <si>
    <t>2603年</t>
  </si>
  <si>
    <t>2604年</t>
  </si>
  <si>
    <t>2605年</t>
  </si>
  <si>
    <t>2606年</t>
  </si>
  <si>
    <t>2607年</t>
  </si>
  <si>
    <t>2608年</t>
  </si>
  <si>
    <t>2609年</t>
  </si>
  <si>
    <t>2610年</t>
  </si>
  <si>
    <t>2611年</t>
  </si>
  <si>
    <t>2612年</t>
  </si>
  <si>
    <t>2613年</t>
  </si>
  <si>
    <t>2614年</t>
  </si>
  <si>
    <t>2615年</t>
  </si>
  <si>
    <t>2616年</t>
  </si>
  <si>
    <t>2617年</t>
  </si>
  <si>
    <t>2618年</t>
  </si>
  <si>
    <t>2619年</t>
  </si>
  <si>
    <t>2620年</t>
  </si>
  <si>
    <t>2621年</t>
  </si>
  <si>
    <t>2622年</t>
  </si>
  <si>
    <t>2623年</t>
  </si>
  <si>
    <t>2624年</t>
  </si>
  <si>
    <t>2625年</t>
  </si>
  <si>
    <t>2626年</t>
  </si>
  <si>
    <t>2627年</t>
  </si>
  <si>
    <t>2628年</t>
  </si>
  <si>
    <t>2629年</t>
  </si>
  <si>
    <t>2630年</t>
  </si>
  <si>
    <t>2631年</t>
  </si>
  <si>
    <t>2632年</t>
  </si>
  <si>
    <t>2633年</t>
  </si>
  <si>
    <t>2634年</t>
  </si>
  <si>
    <t>2635年</t>
  </si>
  <si>
    <t>2636年</t>
  </si>
  <si>
    <t>2637年</t>
  </si>
  <si>
    <t>2638年</t>
  </si>
  <si>
    <t>2639年</t>
  </si>
  <si>
    <t>2640年</t>
  </si>
  <si>
    <t>2641年</t>
  </si>
  <si>
    <t>2642年</t>
  </si>
  <si>
    <t>2643年</t>
  </si>
  <si>
    <t>2644年</t>
  </si>
  <si>
    <t>2645年</t>
  </si>
  <si>
    <t>2646年</t>
  </si>
  <si>
    <t>2647年</t>
  </si>
  <si>
    <t>2648年</t>
  </si>
  <si>
    <t>2649年</t>
  </si>
  <si>
    <t>2650年</t>
  </si>
  <si>
    <t>2651年</t>
  </si>
  <si>
    <t>2652年</t>
  </si>
  <si>
    <t>2653年</t>
  </si>
  <si>
    <t>2654年</t>
  </si>
  <si>
    <t>2655年</t>
  </si>
  <si>
    <t>2656年</t>
  </si>
  <si>
    <t>2657年</t>
  </si>
  <si>
    <t>2658年</t>
  </si>
  <si>
    <t>2659年</t>
  </si>
  <si>
    <t>2660年</t>
  </si>
  <si>
    <t>2661年</t>
  </si>
  <si>
    <t>2662年</t>
  </si>
  <si>
    <t>2663年</t>
  </si>
  <si>
    <t>2664年</t>
  </si>
  <si>
    <t>2665年</t>
  </si>
  <si>
    <t>2666年</t>
  </si>
  <si>
    <t>2667年</t>
  </si>
  <si>
    <t>2668年</t>
  </si>
  <si>
    <t>2669年</t>
  </si>
  <si>
    <t>2670年</t>
  </si>
  <si>
    <t>2671年</t>
  </si>
  <si>
    <t>2672年</t>
  </si>
  <si>
    <t>2673年</t>
  </si>
  <si>
    <t>2674年</t>
  </si>
  <si>
    <t>2675年</t>
  </si>
  <si>
    <t>2676年</t>
  </si>
  <si>
    <t>2677年</t>
  </si>
  <si>
    <t>2678年</t>
  </si>
  <si>
    <t>2679年</t>
  </si>
  <si>
    <t>2680年</t>
  </si>
  <si>
    <t>2681年</t>
  </si>
  <si>
    <t>2682年</t>
  </si>
  <si>
    <t>2683年</t>
  </si>
  <si>
    <t>2684年</t>
  </si>
  <si>
    <t>2685年</t>
  </si>
  <si>
    <t>2686年</t>
  </si>
  <si>
    <t>2687年</t>
  </si>
  <si>
    <t>2688年</t>
  </si>
  <si>
    <t>2689年</t>
  </si>
  <si>
    <t>2690年</t>
  </si>
  <si>
    <t>2691年</t>
  </si>
  <si>
    <t>2692年</t>
  </si>
  <si>
    <t>2693年</t>
  </si>
  <si>
    <t>2694年</t>
  </si>
  <si>
    <t>2695年</t>
  </si>
  <si>
    <t>2696年</t>
  </si>
  <si>
    <t>2697年</t>
  </si>
  <si>
    <t>2698年</t>
  </si>
  <si>
    <t>2699年</t>
  </si>
  <si>
    <t>2700年</t>
  </si>
  <si>
    <t>2701年</t>
  </si>
  <si>
    <t>2702年</t>
  </si>
  <si>
    <t>2703年</t>
  </si>
  <si>
    <t>2704年</t>
  </si>
  <si>
    <t>2705年</t>
  </si>
  <si>
    <t>2706年</t>
  </si>
  <si>
    <t>2707年</t>
  </si>
  <si>
    <t>2708年</t>
  </si>
  <si>
    <t>2709年</t>
  </si>
  <si>
    <t>2710年</t>
  </si>
  <si>
    <t>2711年</t>
  </si>
  <si>
    <t>2712年</t>
  </si>
  <si>
    <t>2713年</t>
  </si>
  <si>
    <t>2714年</t>
  </si>
  <si>
    <t>2715年</t>
  </si>
  <si>
    <t>2716年</t>
  </si>
  <si>
    <t>2717年</t>
  </si>
  <si>
    <t>2718年</t>
  </si>
  <si>
    <t>2719年</t>
  </si>
  <si>
    <t>2720年</t>
  </si>
  <si>
    <t>2721年</t>
  </si>
  <si>
    <t>2722年</t>
  </si>
  <si>
    <t>2723年</t>
  </si>
  <si>
    <t>2724年</t>
  </si>
  <si>
    <t>2725年</t>
  </si>
  <si>
    <t>2726年</t>
  </si>
  <si>
    <t>2727年</t>
  </si>
  <si>
    <t>2728年</t>
  </si>
  <si>
    <t>2729年</t>
  </si>
  <si>
    <t>2730年</t>
  </si>
  <si>
    <t>2731年</t>
  </si>
  <si>
    <t>2732年</t>
  </si>
  <si>
    <t>2733年</t>
  </si>
  <si>
    <t>2734年</t>
  </si>
  <si>
    <t>2735年</t>
  </si>
  <si>
    <t>2736年</t>
  </si>
  <si>
    <t>2737年</t>
  </si>
  <si>
    <t>2738年</t>
  </si>
  <si>
    <t>2739年</t>
  </si>
  <si>
    <t>2740年</t>
  </si>
  <si>
    <t>2741年</t>
  </si>
  <si>
    <t>2742年</t>
  </si>
  <si>
    <t>2743年</t>
  </si>
  <si>
    <t>2744年</t>
  </si>
  <si>
    <t>2745年</t>
  </si>
  <si>
    <t>2746年</t>
  </si>
  <si>
    <t>2747年</t>
  </si>
  <si>
    <t>2748年</t>
  </si>
  <si>
    <t>2749年</t>
  </si>
  <si>
    <t>2750年</t>
  </si>
  <si>
    <t>2751年</t>
  </si>
  <si>
    <t>2752年</t>
  </si>
  <si>
    <t>2753年</t>
  </si>
  <si>
    <t>2754年</t>
  </si>
  <si>
    <t>2755年</t>
  </si>
  <si>
    <t>2756年</t>
  </si>
  <si>
    <t>2757年</t>
  </si>
  <si>
    <t>2758年</t>
  </si>
  <si>
    <t>2759年</t>
  </si>
  <si>
    <t>2760年</t>
  </si>
  <si>
    <t>2761年</t>
  </si>
  <si>
    <t>2762年</t>
  </si>
  <si>
    <t>2763年</t>
  </si>
  <si>
    <t>2764年</t>
  </si>
  <si>
    <t>2765年</t>
  </si>
  <si>
    <t>2766年</t>
  </si>
  <si>
    <t>2767年</t>
  </si>
  <si>
    <t>2768年</t>
  </si>
  <si>
    <t>2769年</t>
  </si>
  <si>
    <t>2770年</t>
  </si>
  <si>
    <t>2771年</t>
  </si>
  <si>
    <t>2772年</t>
  </si>
  <si>
    <t>2773年</t>
  </si>
  <si>
    <t>2774年</t>
  </si>
  <si>
    <t>2775年</t>
  </si>
  <si>
    <t>2776年</t>
  </si>
  <si>
    <t>2777年</t>
  </si>
  <si>
    <t>2778年</t>
  </si>
  <si>
    <t>2779年</t>
  </si>
  <si>
    <t>2780年</t>
  </si>
  <si>
    <t>2781年</t>
  </si>
  <si>
    <t>2782年</t>
  </si>
  <si>
    <t>2783年</t>
  </si>
  <si>
    <t>2784年</t>
  </si>
  <si>
    <t>2785年</t>
  </si>
  <si>
    <t>2786年</t>
  </si>
  <si>
    <t>2787年</t>
  </si>
  <si>
    <t>2788年</t>
  </si>
  <si>
    <t>2789年</t>
  </si>
  <si>
    <t>2790年</t>
  </si>
  <si>
    <t>2791年</t>
  </si>
  <si>
    <t>2792年</t>
  </si>
  <si>
    <t>2793年</t>
  </si>
  <si>
    <t>2794年</t>
  </si>
  <si>
    <t>2795年</t>
  </si>
  <si>
    <t>2796年</t>
  </si>
  <si>
    <t>2797年</t>
  </si>
  <si>
    <t>2798年</t>
  </si>
  <si>
    <t>2799年</t>
  </si>
  <si>
    <t>2800年</t>
  </si>
  <si>
    <t>2801年</t>
  </si>
  <si>
    <t>2802年</t>
  </si>
  <si>
    <t>2803年</t>
  </si>
  <si>
    <t>2804年</t>
  </si>
  <si>
    <t>2805年</t>
  </si>
  <si>
    <t>2806年</t>
  </si>
  <si>
    <t>2807年</t>
  </si>
  <si>
    <t>2808年</t>
  </si>
  <si>
    <t>2809年</t>
  </si>
  <si>
    <t>2810年</t>
  </si>
  <si>
    <t>2811年</t>
  </si>
  <si>
    <t>2812年</t>
  </si>
  <si>
    <t>2813年</t>
  </si>
  <si>
    <t>2814年</t>
  </si>
  <si>
    <t>2815年</t>
  </si>
  <si>
    <t>2816年</t>
  </si>
  <si>
    <t>2817年</t>
  </si>
  <si>
    <t>2818年</t>
  </si>
  <si>
    <t>2819年</t>
  </si>
  <si>
    <t>2820年</t>
  </si>
  <si>
    <t>2821年</t>
  </si>
  <si>
    <t>2822年</t>
  </si>
  <si>
    <t>2823年</t>
  </si>
  <si>
    <t>2824年</t>
  </si>
  <si>
    <t>2825年</t>
  </si>
  <si>
    <t>2826年</t>
  </si>
  <si>
    <t>2827年</t>
  </si>
  <si>
    <t>2828年</t>
  </si>
  <si>
    <t>2829年</t>
  </si>
  <si>
    <t>2830年</t>
  </si>
  <si>
    <t>2831年</t>
  </si>
  <si>
    <t>2832年</t>
  </si>
  <si>
    <t>2833年</t>
  </si>
  <si>
    <t>2834年</t>
  </si>
  <si>
    <t>2835年</t>
  </si>
  <si>
    <t>2836年</t>
  </si>
  <si>
    <t>2837年</t>
  </si>
  <si>
    <t>2838年</t>
  </si>
  <si>
    <t>2839年</t>
  </si>
  <si>
    <t>2840年</t>
  </si>
  <si>
    <t>2841年</t>
  </si>
  <si>
    <t>2842年</t>
  </si>
  <si>
    <t>2843年</t>
  </si>
  <si>
    <t>2844年</t>
  </si>
  <si>
    <t>2845年</t>
  </si>
  <si>
    <t>2846年</t>
  </si>
  <si>
    <t>2847年</t>
  </si>
  <si>
    <t>2848年</t>
  </si>
  <si>
    <t>2849年</t>
  </si>
  <si>
    <t>2850年</t>
  </si>
  <si>
    <t>2851年</t>
  </si>
  <si>
    <t>2852年</t>
  </si>
  <si>
    <t>2853年</t>
  </si>
  <si>
    <t>2854年</t>
  </si>
  <si>
    <t>2855年</t>
  </si>
  <si>
    <t>2856年</t>
  </si>
  <si>
    <t>2857年</t>
  </si>
  <si>
    <t>2858年</t>
  </si>
  <si>
    <t>2859年</t>
  </si>
  <si>
    <t>2860年</t>
  </si>
  <si>
    <t>2861年</t>
  </si>
  <si>
    <t>2862年</t>
  </si>
  <si>
    <t>2863年</t>
  </si>
  <si>
    <t>2864年</t>
  </si>
  <si>
    <t>2865年</t>
  </si>
  <si>
    <t>2866年</t>
  </si>
  <si>
    <t>2867年</t>
  </si>
  <si>
    <t>2868年</t>
  </si>
  <si>
    <t>2869年</t>
  </si>
  <si>
    <t>2870年</t>
  </si>
  <si>
    <t>2871年</t>
  </si>
  <si>
    <t>2872年</t>
  </si>
  <si>
    <t>2873年</t>
  </si>
  <si>
    <t>2874年</t>
  </si>
  <si>
    <t>2875年</t>
  </si>
  <si>
    <t>2876年</t>
  </si>
  <si>
    <t>2877年</t>
  </si>
  <si>
    <t>2878年</t>
  </si>
  <si>
    <t>2879年</t>
  </si>
  <si>
    <t>2880年</t>
  </si>
  <si>
    <t>2881年</t>
  </si>
  <si>
    <t>2882年</t>
  </si>
  <si>
    <t>2883年</t>
  </si>
  <si>
    <t>2884年</t>
  </si>
  <si>
    <t>2885年</t>
  </si>
  <si>
    <t>2886年</t>
  </si>
  <si>
    <t>2887年</t>
  </si>
  <si>
    <t>2888年</t>
  </si>
  <si>
    <t>2889年</t>
  </si>
  <si>
    <t>2890年</t>
  </si>
  <si>
    <t>2891年</t>
  </si>
  <si>
    <t>2892年</t>
  </si>
  <si>
    <t>2893年</t>
  </si>
  <si>
    <t>2894年</t>
  </si>
  <si>
    <t>2895年</t>
  </si>
  <si>
    <t>2896年</t>
  </si>
  <si>
    <t>2897年</t>
  </si>
  <si>
    <t>2898年</t>
  </si>
  <si>
    <t>2899年</t>
  </si>
  <si>
    <t>2900年</t>
  </si>
  <si>
    <t>2901年</t>
  </si>
  <si>
    <t>2902年</t>
  </si>
  <si>
    <t>2903年</t>
  </si>
  <si>
    <t>2904年</t>
  </si>
  <si>
    <t>2905年</t>
  </si>
  <si>
    <t>2906年</t>
  </si>
  <si>
    <t>2907年</t>
  </si>
  <si>
    <t>2908年</t>
  </si>
  <si>
    <t>2909年</t>
  </si>
  <si>
    <t>2910年</t>
  </si>
  <si>
    <t>2911年</t>
  </si>
  <si>
    <t>2912年</t>
  </si>
  <si>
    <t>2913年</t>
  </si>
  <si>
    <t>2914年</t>
  </si>
  <si>
    <t>2915年</t>
  </si>
  <si>
    <t>2916年</t>
  </si>
  <si>
    <t>2917年</t>
  </si>
  <si>
    <t>2918年</t>
  </si>
  <si>
    <t>2919年</t>
  </si>
  <si>
    <t>2920年</t>
  </si>
  <si>
    <t>2921年</t>
  </si>
  <si>
    <t>2922年</t>
  </si>
  <si>
    <t>2923年</t>
  </si>
  <si>
    <t>2924年</t>
  </si>
  <si>
    <t>2925年</t>
  </si>
  <si>
    <t>2926年</t>
  </si>
  <si>
    <t>2927年</t>
  </si>
  <si>
    <t>2928年</t>
  </si>
  <si>
    <t>2929年</t>
  </si>
  <si>
    <t>2930年</t>
  </si>
  <si>
    <t>2931年</t>
  </si>
  <si>
    <t>2932年</t>
  </si>
  <si>
    <t>2933年</t>
  </si>
  <si>
    <t>2934年</t>
  </si>
  <si>
    <t>2935年</t>
  </si>
  <si>
    <t>2936年</t>
  </si>
  <si>
    <t>2937年</t>
  </si>
  <si>
    <t>2938年</t>
  </si>
  <si>
    <t>2939年</t>
  </si>
  <si>
    <t>2940年</t>
  </si>
  <si>
    <t>2941年</t>
  </si>
  <si>
    <t>2942年</t>
  </si>
  <si>
    <t>2943年</t>
  </si>
  <si>
    <t>2944年</t>
  </si>
  <si>
    <t>2945年</t>
  </si>
  <si>
    <t>2946年</t>
  </si>
  <si>
    <t>2947年</t>
  </si>
  <si>
    <t>2948年</t>
  </si>
  <si>
    <t>2949年</t>
  </si>
  <si>
    <t>2950年</t>
  </si>
  <si>
    <t>2951年</t>
  </si>
  <si>
    <t>2952年</t>
  </si>
  <si>
    <t>2953年</t>
  </si>
  <si>
    <t>2954年</t>
  </si>
  <si>
    <t>2955年</t>
  </si>
  <si>
    <t>2956年</t>
  </si>
  <si>
    <t>2957年</t>
  </si>
  <si>
    <t>2958年</t>
  </si>
  <si>
    <t>2959年</t>
  </si>
  <si>
    <t>2960年</t>
  </si>
  <si>
    <t>2961年</t>
  </si>
  <si>
    <t>2962年</t>
  </si>
  <si>
    <t>2963年</t>
  </si>
  <si>
    <t>2964年</t>
  </si>
  <si>
    <t>2965年</t>
  </si>
  <si>
    <t>2966年</t>
  </si>
  <si>
    <t>2967年</t>
  </si>
  <si>
    <t>2968年</t>
  </si>
  <si>
    <t>2969年</t>
  </si>
  <si>
    <t>2970年</t>
  </si>
  <si>
    <t>2971年</t>
  </si>
  <si>
    <t>2972年</t>
  </si>
  <si>
    <t>2973年</t>
  </si>
  <si>
    <t>2974年</t>
  </si>
  <si>
    <t>2975年</t>
  </si>
  <si>
    <t>2976年</t>
  </si>
  <si>
    <t>2977年</t>
  </si>
  <si>
    <t>2978年</t>
  </si>
  <si>
    <t>2979年</t>
  </si>
  <si>
    <t>2980年</t>
  </si>
  <si>
    <t>2981年</t>
  </si>
  <si>
    <t>2982年</t>
  </si>
  <si>
    <t>2983年</t>
  </si>
  <si>
    <t>2984年</t>
  </si>
  <si>
    <t>2985年</t>
  </si>
  <si>
    <t>2986年</t>
  </si>
  <si>
    <t>2987年</t>
  </si>
  <si>
    <t>2988年</t>
  </si>
  <si>
    <t>2989年</t>
  </si>
  <si>
    <t>2990年</t>
  </si>
  <si>
    <t>2991年</t>
  </si>
  <si>
    <t>2992年</t>
  </si>
  <si>
    <t>2993年</t>
  </si>
  <si>
    <t>2994年</t>
  </si>
  <si>
    <t>2995年</t>
  </si>
  <si>
    <t>2996年</t>
  </si>
  <si>
    <t>2997年</t>
  </si>
  <si>
    <t>2998年</t>
  </si>
  <si>
    <t>2999年</t>
  </si>
  <si>
    <t>3000年</t>
  </si>
  <si>
    <t>技能</t>
  </si>
  <si>
    <t>当前时间</t>
  </si>
  <si>
    <t>HP</t>
  </si>
  <si>
    <t>SAN</t>
  </si>
  <si>
    <t>MP</t>
  </si>
  <si>
    <t>Armor</t>
  </si>
  <si>
    <t>DB</t>
  </si>
  <si>
    <t>Build</t>
  </si>
  <si>
    <t>LUCK</t>
  </si>
  <si>
    <t>MOV</t>
  </si>
  <si>
    <t>随身物品</t>
  </si>
  <si>
    <t>累计消耗</t>
  </si>
  <si>
    <t>描述</t>
  </si>
  <si>
    <t>关键</t>
  </si>
  <si>
    <t>信仰</t>
  </si>
  <si>
    <t>重要人</t>
  </si>
  <si>
    <t>重要地</t>
  </si>
  <si>
    <t>宝物</t>
  </si>
  <si>
    <t>小秘密</t>
  </si>
  <si>
    <t>伤疤</t>
  </si>
  <si>
    <t xml:space="preserve">恐惧
</t>
  </si>
  <si>
    <t>母语：</t>
  </si>
  <si>
    <t>会计师</t>
  </si>
  <si>
    <t>杂技演员</t>
  </si>
  <si>
    <t>演员-戏剧演员</t>
  </si>
  <si>
    <t>演员-电影演员</t>
  </si>
  <si>
    <t>事务所侦探</t>
  </si>
  <si>
    <t>精神病医生（古典）</t>
  </si>
  <si>
    <t>动物学训练师</t>
  </si>
  <si>
    <t>文物学家（原作向）</t>
  </si>
  <si>
    <t>古董商</t>
  </si>
  <si>
    <t>考古学家（原作向）</t>
  </si>
  <si>
    <t>建筑师</t>
  </si>
  <si>
    <t>艺术家</t>
  </si>
  <si>
    <t>精神病院看护</t>
  </si>
  <si>
    <t>运动员</t>
  </si>
  <si>
    <t>作家（原作向）</t>
  </si>
  <si>
    <t>酒保</t>
  </si>
  <si>
    <t>猎人</t>
  </si>
  <si>
    <t>书商</t>
  </si>
  <si>
    <t>赏金猎人</t>
  </si>
  <si>
    <t>拳击手、摔跤手</t>
  </si>
  <si>
    <t>管家、男仆、女仆</t>
  </si>
  <si>
    <t>神职人员</t>
  </si>
  <si>
    <t>程序员、电子工程师（现代）</t>
  </si>
  <si>
    <t>黑客/骇客（现代）</t>
  </si>
  <si>
    <t>牛仔</t>
  </si>
  <si>
    <t>工匠</t>
  </si>
  <si>
    <t>罪犯-刺客</t>
  </si>
  <si>
    <t>罪犯-银行劫匪</t>
  </si>
  <si>
    <t>罪犯-打手、暴徒</t>
  </si>
  <si>
    <t>罪犯-窃贼</t>
  </si>
  <si>
    <t>罪犯-欺诈师</t>
  </si>
  <si>
    <t>罪犯-独行罪犯</t>
  </si>
  <si>
    <t>罪犯-女飞贼（古典）</t>
  </si>
  <si>
    <t>罪犯-赃物贩子</t>
  </si>
  <si>
    <t>罪犯-赝造者</t>
  </si>
  <si>
    <t>罪犯-走私者</t>
  </si>
  <si>
    <t>罪犯-混混</t>
  </si>
  <si>
    <t>教团首领</t>
  </si>
  <si>
    <t>除魅师（现代）</t>
  </si>
  <si>
    <t>设计师</t>
  </si>
  <si>
    <t>业余艺术爱好者（原作向）</t>
  </si>
  <si>
    <t>潜水员</t>
  </si>
  <si>
    <t>医生（原作向）</t>
  </si>
  <si>
    <t>流浪者</t>
  </si>
  <si>
    <t>司机-私人司机</t>
  </si>
  <si>
    <t>司机-司机</t>
  </si>
  <si>
    <t>司机-出租车司机</t>
  </si>
  <si>
    <t>编辑</t>
  </si>
  <si>
    <t>政府官员</t>
  </si>
  <si>
    <t>工程师</t>
  </si>
  <si>
    <t>艺人</t>
  </si>
  <si>
    <t>探险家（古典）</t>
  </si>
  <si>
    <t>农民</t>
  </si>
  <si>
    <t>联邦探员</t>
  </si>
  <si>
    <t>消防员</t>
  </si>
  <si>
    <t>驻外记者</t>
  </si>
  <si>
    <t>法医</t>
  </si>
  <si>
    <t>赌徒</t>
  </si>
  <si>
    <t>黑帮-黑帮老大</t>
  </si>
  <si>
    <t>黑帮-马仔</t>
  </si>
  <si>
    <t>绅士、淑女</t>
  </si>
  <si>
    <t>游民</t>
  </si>
  <si>
    <t>勤杂护工</t>
  </si>
  <si>
    <t>记者(原作向)-调查记者</t>
  </si>
  <si>
    <t>记者(原作向)-通讯记者</t>
  </si>
  <si>
    <t>法官</t>
  </si>
  <si>
    <t>实验室助理</t>
  </si>
  <si>
    <t>非熟练工人</t>
  </si>
  <si>
    <t>工人-伐木工</t>
  </si>
  <si>
    <t>工人-矿工</t>
  </si>
  <si>
    <t>律师</t>
  </si>
  <si>
    <t>图书馆管理员（原作向）</t>
  </si>
  <si>
    <t>技师</t>
  </si>
  <si>
    <t>军官</t>
  </si>
  <si>
    <t>传教士</t>
  </si>
  <si>
    <t>登山家</t>
  </si>
  <si>
    <t>博物馆管理员</t>
  </si>
  <si>
    <t>音乐家</t>
  </si>
  <si>
    <t>护士</t>
  </si>
  <si>
    <t>神秘学家</t>
  </si>
  <si>
    <t>旅行家</t>
  </si>
  <si>
    <t>超心理学家</t>
  </si>
  <si>
    <t>药剂师</t>
  </si>
  <si>
    <t>摄影师-摄影师</t>
  </si>
  <si>
    <t>摄影师-摄影记者</t>
  </si>
  <si>
    <t>飞行员-飞行员</t>
  </si>
  <si>
    <t>飞行员-特技飞行员（古典）</t>
  </si>
  <si>
    <t>警方(原作向)-警探</t>
  </si>
  <si>
    <t>警方(原作向)-巡警</t>
  </si>
  <si>
    <t>私家侦探</t>
  </si>
  <si>
    <t>教授（原作向）</t>
  </si>
  <si>
    <t>淘金客</t>
  </si>
  <si>
    <t>性工作者</t>
  </si>
  <si>
    <t>精神病学家</t>
  </si>
  <si>
    <t>心理学家、精神分析学家</t>
  </si>
  <si>
    <t>研究员</t>
  </si>
  <si>
    <t>海员-军舰海员</t>
  </si>
  <si>
    <t>海员-民船海员</t>
  </si>
  <si>
    <t>推销员</t>
  </si>
  <si>
    <t>科学家</t>
  </si>
  <si>
    <t>秘书</t>
  </si>
  <si>
    <t>店老板</t>
  </si>
  <si>
    <t>士兵、海军陆战队士兵</t>
  </si>
  <si>
    <t>间谍</t>
  </si>
  <si>
    <t>学生、实习生</t>
  </si>
  <si>
    <t>替身演员</t>
  </si>
  <si>
    <t>部落成员</t>
  </si>
  <si>
    <t>殡葬师</t>
  </si>
  <si>
    <t>工会活动家</t>
  </si>
  <si>
    <t>服务生</t>
  </si>
  <si>
    <t>白领工人-职员、主管</t>
  </si>
  <si>
    <t>白领工人-中高层管理人员</t>
  </si>
  <si>
    <t>狂热者</t>
  </si>
  <si>
    <t>饲养员</t>
  </si>
  <si>
    <t>大使</t>
  </si>
  <si>
    <t>运动员（游泳/潜水）</t>
  </si>
  <si>
    <t>运动员（高尔夫）</t>
  </si>
  <si>
    <t>运动员（网球）</t>
  </si>
  <si>
    <t>运动员（田径）</t>
  </si>
  <si>
    <t>发言人</t>
  </si>
  <si>
    <t>保释担保人</t>
  </si>
  <si>
    <t>神职人员(天主教牧师)</t>
  </si>
  <si>
    <t>神职人员(新教牧师)</t>
  </si>
  <si>
    <t>神职人员(犹太教拉比)</t>
  </si>
  <si>
    <t>专栏作家</t>
  </si>
  <si>
    <t>社会主义者/激进主义者</t>
  </si>
  <si>
    <t>撰稿人</t>
  </si>
  <si>
    <t>罪犯（赌博庄家）</t>
  </si>
  <si>
    <t>罪犯（放高利贷者）</t>
  </si>
  <si>
    <t>罪犯（扒手）</t>
  </si>
  <si>
    <t>罪犯（地下钱庄）</t>
  </si>
  <si>
    <t>罪犯（黑律师）</t>
  </si>
  <si>
    <t>牙医</t>
  </si>
  <si>
    <t>外科医生/内科医生</t>
  </si>
  <si>
    <t>整形医生</t>
  </si>
  <si>
    <t>司机-公交司机</t>
  </si>
  <si>
    <t>实地调研员</t>
  </si>
  <si>
    <t>电影摄制人员</t>
  </si>
  <si>
    <t>司法科学家</t>
  </si>
  <si>
    <t>运动经理</t>
  </si>
  <si>
    <t>商船队船员</t>
  </si>
  <si>
    <t>古典音乐家</t>
  </si>
  <si>
    <t>赛车手/赛艇手</t>
  </si>
  <si>
    <t>电台播音员</t>
  </si>
  <si>
    <t>推销员（圣经推销员）</t>
  </si>
  <si>
    <t>推销员（旅行推销员）</t>
  </si>
  <si>
    <t>小企业家</t>
  </si>
  <si>
    <t>舞台工作人员</t>
  </si>
  <si>
    <t>证券经纪人</t>
  </si>
  <si>
    <t>勘测员</t>
  </si>
  <si>
    <t>电话接线员</t>
  </si>
  <si>
    <t>星探</t>
  </si>
  <si>
    <t>医疗技术员</t>
  </si>
  <si>
    <t>队医</t>
  </si>
  <si>
    <t>寻宝猎人</t>
  </si>
  <si>
    <t>西部治安官</t>
  </si>
  <si>
    <t>暴走族</t>
  </si>
  <si>
    <t>神职人员(和尚,尼姑)</t>
  </si>
  <si>
    <t>神职人员(神官,巫女)</t>
  </si>
  <si>
    <t>风水师</t>
  </si>
  <si>
    <t>家传降妖人</t>
  </si>
  <si>
    <t>高中生(教育60以下)</t>
  </si>
  <si>
    <t>市子（盲人）</t>
  </si>
  <si>
    <t>言灵师/阴阳师</t>
  </si>
  <si>
    <t>炼丹师</t>
  </si>
  <si>
    <t>外语教师</t>
  </si>
  <si>
    <t>非法移民</t>
  </si>
  <si>
    <t>相扑力士(SIZ&gt;80,STR&gt;70)</t>
  </si>
  <si>
    <t>渔民</t>
  </si>
  <si>
    <t>心理治疗师</t>
  </si>
  <si>
    <t>女学生</t>
  </si>
  <si>
    <t>寄居学生</t>
  </si>
  <si>
    <t>动物学辅助治疗师</t>
  </si>
  <si>
    <t>急诊医生/救援队员</t>
  </si>
  <si>
    <t>密医</t>
  </si>
  <si>
    <t>科学搜查研究员</t>
  </si>
  <si>
    <t>山岳救援队员</t>
  </si>
  <si>
    <t>舞者</t>
  </si>
  <si>
    <t>服装设计师</t>
  </si>
  <si>
    <t>海上自卫队员</t>
  </si>
  <si>
    <t>海警</t>
  </si>
  <si>
    <t>陆上自卫队员</t>
  </si>
  <si>
    <t>私人军事公司成员</t>
  </si>
  <si>
    <t>冒险家教授</t>
  </si>
  <si>
    <t>评论家</t>
  </si>
  <si>
    <t>偶像</t>
  </si>
  <si>
    <t>歌手</t>
  </si>
  <si>
    <t>搞笑艺人</t>
  </si>
  <si>
    <t>运动员艺人</t>
  </si>
  <si>
    <t>播音员</t>
  </si>
  <si>
    <t>主持人</t>
  </si>
  <si>
    <t>电视解说员</t>
  </si>
  <si>
    <t>网络明星</t>
  </si>
  <si>
    <t>经纪人</t>
  </si>
  <si>
    <t>捉鬼人</t>
  </si>
  <si>
    <t>占卜师、灵媒师</t>
  </si>
  <si>
    <t>机械师</t>
  </si>
  <si>
    <t>厨师</t>
  </si>
  <si>
    <t>网络犯罪者</t>
  </si>
  <si>
    <t>佣兵</t>
  </si>
  <si>
    <t>自宅警备员</t>
  </si>
  <si>
    <t>壮汉保镖</t>
  </si>
  <si>
    <t>游戏测试员</t>
  </si>
  <si>
    <t>交际花</t>
  </si>
  <si>
    <t>考古学家</t>
  </si>
  <si>
    <t>贵族</t>
  </si>
  <si>
    <t>作家</t>
  </si>
  <si>
    <t>马车夫</t>
  </si>
  <si>
    <t>牧师</t>
  </si>
  <si>
    <t>咨询侦探</t>
  </si>
  <si>
    <t>罪犯</t>
  </si>
  <si>
    <t>业余艺术爱好者</t>
  </si>
  <si>
    <t>退役军官</t>
  </si>
  <si>
    <t>探险家</t>
  </si>
  <si>
    <t>记者</t>
  </si>
  <si>
    <t>劳工</t>
  </si>
  <si>
    <t>医生</t>
  </si>
  <si>
    <t>警察</t>
  </si>
  <si>
    <t>教授/学者</t>
  </si>
  <si>
    <t>佣人</t>
  </si>
  <si>
    <t>店主</t>
  </si>
  <si>
    <t>士兵</t>
  </si>
  <si>
    <t>密探</t>
  </si>
  <si>
    <t>☆</t>
  </si>
  <si>
    <t>⊙</t>
  </si>
  <si>
    <t>☯</t>
  </si>
  <si>
    <t>※</t>
  </si>
  <si>
    <t>★</t>
  </si>
  <si>
    <t>表演</t>
  </si>
  <si>
    <t>技术制图</t>
  </si>
  <si>
    <t>文学</t>
  </si>
  <si>
    <t>表演☆</t>
  </si>
  <si>
    <t>伪造</t>
  </si>
  <si>
    <t>摄影</t>
  </si>
  <si>
    <t>制图</t>
  </si>
  <si>
    <t>表</t>
  </si>
  <si>
    <t>耕作</t>
  </si>
  <si>
    <t>摄影☆</t>
  </si>
  <si>
    <t>乐器</t>
  </si>
  <si>
    <t>驯养</t>
  </si>
  <si>
    <t>书法</t>
  </si>
  <si>
    <t>木匠</t>
  </si>
  <si>
    <t>歌唱</t>
  </si>
  <si>
    <t>厨艺</t>
  </si>
  <si>
    <t>游戏</t>
  </si>
  <si>
    <t>写作</t>
  </si>
  <si>
    <t>演</t>
  </si>
  <si>
    <t>艺术类☆</t>
  </si>
  <si>
    <t>打字☆</t>
  </si>
  <si>
    <t>舞蹈</t>
  </si>
  <si>
    <t>喜剧</t>
  </si>
  <si>
    <t>焊接</t>
  </si>
  <si>
    <t>类</t>
  </si>
  <si>
    <t>速记☆</t>
  </si>
  <si>
    <t>杂技</t>
  </si>
  <si>
    <t>管道</t>
  </si>
  <si>
    <t>鞭</t>
  </si>
  <si>
    <t>链锯</t>
  </si>
  <si>
    <t>矛</t>
  </si>
  <si>
    <t>剑</t>
  </si>
  <si>
    <t>步/霰</t>
  </si>
  <si>
    <t>弓</t>
  </si>
  <si>
    <t>霰弹枪</t>
  </si>
  <si>
    <t>来复枪</t>
  </si>
  <si>
    <t>拉丁</t>
  </si>
  <si>
    <t>置换</t>
  </si>
  <si>
    <t>希伯来</t>
  </si>
  <si>
    <t>汉语</t>
  </si>
  <si>
    <t>欧洲</t>
  </si>
  <si>
    <t>拉丁文</t>
  </si>
  <si>
    <t>梵语</t>
  </si>
  <si>
    <t>船</t>
  </si>
  <si>
    <t>飞行器</t>
  </si>
  <si>
    <t>艇船球</t>
  </si>
  <si>
    <t>生物学</t>
  </si>
  <si>
    <t>动物学</t>
  </si>
  <si>
    <t>数学</t>
  </si>
  <si>
    <t>工程</t>
  </si>
  <si>
    <t>化学</t>
  </si>
  <si>
    <t>生物学☆</t>
  </si>
  <si>
    <t>地质</t>
  </si>
  <si>
    <t>天文学</t>
  </si>
  <si>
    <t>天文</t>
  </si>
  <si>
    <t>药学</t>
  </si>
  <si>
    <t>物理学</t>
  </si>
  <si>
    <t>植物学</t>
  </si>
  <si>
    <t>司法</t>
  </si>
  <si>
    <t>植物学☆</t>
  </si>
  <si>
    <t>制药学</t>
  </si>
  <si>
    <t>山</t>
  </si>
  <si>
    <t>海上</t>
  </si>
  <si>
    <t>海洋</t>
  </si>
  <si>
    <t>海</t>
  </si>
  <si>
    <t>艺术与手艺部分技能属于额外添加，是为更好的扮演而服务，目前属于试运行</t>
  </si>
  <si>
    <t>艺术与手艺</t>
  </si>
  <si>
    <t>科学</t>
  </si>
  <si>
    <t>射击</t>
  </si>
  <si>
    <t>技能成功等级与注释</t>
  </si>
  <si>
    <t>解释</t>
  </si>
  <si>
    <t>地质学</t>
  </si>
  <si>
    <t>鞭子</t>
  </si>
  <si>
    <t>0</t>
  </si>
  <si>
    <t>并不知晓有这种学问或技能的存在。</t>
  </si>
  <si>
    <t>美术</t>
  </si>
  <si>
    <t>电锯</t>
  </si>
  <si>
    <t>冲锋枪</t>
  </si>
  <si>
    <t>1-4</t>
  </si>
  <si>
    <t>完完全全的门外汉，仅仅是知道有这种技能而已</t>
  </si>
  <si>
    <t>斧</t>
  </si>
  <si>
    <t>喷射器</t>
  </si>
  <si>
    <t>机枪</t>
  </si>
  <si>
    <t>5-10</t>
  </si>
  <si>
    <t>经过了最基础的了解，可以说出一两个专业名词，但是实际操作几乎不可能。</t>
  </si>
  <si>
    <t>绞具</t>
  </si>
  <si>
    <t>乐理</t>
  </si>
  <si>
    <t>链枷</t>
  </si>
  <si>
    <t>重武器</t>
  </si>
  <si>
    <t>11-19</t>
  </si>
  <si>
    <t>自行摸索的自学或经过一段不认真的教育（指学习与教课双方）之后获取的知识。</t>
  </si>
  <si>
    <t>裁缝</t>
  </si>
  <si>
    <t>20-25</t>
  </si>
  <si>
    <t>非常有天赋或非常努力的人可以在短时间内达到这种程度，再或者一些知识渊博的人也能得到这个级别的知识。</t>
  </si>
  <si>
    <t>理发</t>
  </si>
  <si>
    <t>密码学</t>
  </si>
  <si>
    <t>建筑</t>
  </si>
  <si>
    <t>工程学</t>
  </si>
  <si>
    <t>26-39</t>
  </si>
  <si>
    <t>一定时间内经过了系统式的教育或名师指导。对这方面拥有了一个初步的了解，专业性上比普通人都要强，
但是实际操作依旧非常困难。</t>
  </si>
  <si>
    <t>气象学</t>
  </si>
  <si>
    <t>酿酒</t>
  </si>
  <si>
    <t>司法科学</t>
  </si>
  <si>
    <t>捕鱼</t>
  </si>
  <si>
    <t>40-49</t>
  </si>
  <si>
    <t>对这方面拥有很高的热情，但基础知识或学习时间依旧没有达到标准。
这阶段很可能是一个瓶颈期</t>
  </si>
  <si>
    <t>制陶</t>
  </si>
  <si>
    <t>雕塑</t>
  </si>
  <si>
    <t>50</t>
  </si>
  <si>
    <t>已经可以以此为生但依旧不是非常熟练
如果以该技能为职业至少要达到50</t>
  </si>
  <si>
    <t>风水</t>
  </si>
  <si>
    <t>51-70</t>
  </si>
  <si>
    <t>不断精进的技术，虽然放到同行里一抓一大把但是基本上已经可以独当一面了。</t>
  </si>
  <si>
    <t>打字</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</si>
  <si>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</si>
  <si>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</si>
  <si>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速记</t>
  </si>
  <si>
    <t>莫里斯舞</t>
  </si>
  <si>
    <t>81-90</t>
  </si>
  <si>
    <t>该专业的权威，即使你仅靠这方面的技能也能得到很多人的重视与保护。</t>
  </si>
  <si>
    <t>歌剧歌唱</t>
  </si>
  <si>
    <t>粉刷匠与油漆工</t>
  </si>
  <si>
    <t xml:space="preserve">91-99 </t>
  </si>
  <si>
    <t>伟人级别，如果你有时间有精力，绝对可以创造一个不可磨灭的瑰宝留给后世子孙。</t>
  </si>
  <si>
    <t>吹制玻璃管</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</si>
  <si>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</si>
  <si>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</si>
  <si>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</si>
  <si>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</si>
  <si>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</si>
  <si>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</si>
  <si>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150</t>
  </si>
  <si>
    <t>初步进入了超时代的知识领域，即使穿越也可以成为该领域的专家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</si>
  <si>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</si>
  <si>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</si>
  <si>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资产参考表</t>
  </si>
  <si>
    <t>必须以本职技能点加至范围下限才可以分配兴趣技能点</t>
  </si>
  <si>
    <r>
      <rPr>
        <sz val="10"/>
        <color theme="0"/>
        <rFont val="微软雅黑"/>
        <charset val="134"/>
      </rPr>
      <t xml:space="preserve">1920S </t>
    </r>
    <r>
      <rPr>
        <b/>
        <sz val="10"/>
        <color theme="0"/>
        <rFont val="微软雅黑"/>
        <charset val="134"/>
      </rPr>
      <t xml:space="preserve">美国 </t>
    </r>
    <r>
      <rPr>
        <sz val="10"/>
        <color theme="0"/>
        <rFont val="微软雅黑"/>
        <charset val="134"/>
      </rPr>
      <t>美元$</t>
    </r>
  </si>
  <si>
    <r>
      <rPr>
        <sz val="10"/>
        <color theme="0"/>
        <rFont val="微软雅黑"/>
        <charset val="134"/>
      </rPr>
      <t xml:space="preserve">2010S </t>
    </r>
    <r>
      <rPr>
        <b/>
        <sz val="10"/>
        <color theme="0"/>
        <rFont val="微软雅黑"/>
        <charset val="134"/>
      </rPr>
      <t xml:space="preserve">中国 </t>
    </r>
    <r>
      <rPr>
        <sz val="10"/>
        <color theme="0"/>
        <rFont val="微软雅黑"/>
        <charset val="134"/>
      </rPr>
      <t>软妹币￥</t>
    </r>
  </si>
  <si>
    <r>
      <rPr>
        <sz val="10"/>
        <color theme="0"/>
        <rFont val="微软雅黑"/>
        <charset val="134"/>
      </rPr>
      <t xml:space="preserve">2010S </t>
    </r>
    <r>
      <rPr>
        <b/>
        <sz val="10"/>
        <color theme="0"/>
        <rFont val="微软雅黑"/>
        <charset val="134"/>
      </rPr>
      <t>日本</t>
    </r>
    <r>
      <rPr>
        <sz val="10"/>
        <color theme="0"/>
        <rFont val="微软雅黑"/>
        <charset val="134"/>
      </rPr>
      <t xml:space="preserve"> 円￥</t>
    </r>
  </si>
  <si>
    <t>现金</t>
  </si>
  <si>
    <t>身无分文</t>
  </si>
  <si>
    <t>信誉作为一个特殊属性，本职技能点也可以分配给信用评级，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</si>
  <si>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</si>
  <si>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</si>
  <si>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</si>
  <si>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</si>
  <si>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</si>
  <si>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</si>
  <si>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</si>
  <si>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</si>
  <si>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</si>
  <si>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</si>
  <si>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</si>
  <si>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</si>
  <si>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</si>
  <si>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</si>
  <si>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</si>
  <si>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</si>
  <si>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</si>
  <si>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</si>
  <si>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</si>
  <si>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</si>
  <si>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</si>
  <si>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</si>
  <si>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</si>
  <si>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</si>
  <si>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</si>
  <si>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</si>
  <si>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</si>
  <si>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</si>
  <si>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</si>
  <si>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</si>
  <si>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</si>
  <si>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</si>
  <si>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</si>
  <si>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</si>
  <si>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</si>
  <si>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</si>
  <si>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</si>
  <si>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</si>
  <si>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</si>
  <si>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</si>
  <si>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</si>
  <si>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</si>
  <si>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</si>
  <si>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r>
      <rPr>
        <sz val="10"/>
        <color theme="0"/>
        <rFont val="微软雅黑"/>
        <charset val="134"/>
      </rPr>
      <t xml:space="preserve">现代 </t>
    </r>
    <r>
      <rPr>
        <b/>
        <sz val="10"/>
        <color theme="0"/>
        <rFont val="微软雅黑"/>
        <charset val="134"/>
      </rPr>
      <t xml:space="preserve">美国 </t>
    </r>
    <r>
      <rPr>
        <sz val="10"/>
        <color theme="0"/>
        <rFont val="微软雅黑"/>
        <charset val="134"/>
      </rPr>
      <t>美元$</t>
    </r>
  </si>
  <si>
    <r>
      <rPr>
        <sz val="10"/>
        <color theme="0"/>
        <rFont val="微软雅黑"/>
        <charset val="134"/>
      </rPr>
      <t xml:space="preserve">维多利亚时代 </t>
    </r>
    <r>
      <rPr>
        <b/>
        <sz val="10"/>
        <color theme="0"/>
        <rFont val="微软雅黑"/>
        <charset val="134"/>
      </rPr>
      <t xml:space="preserve">英国 </t>
    </r>
    <r>
      <rPr>
        <sz val="10"/>
        <color theme="0"/>
        <rFont val="微软雅黑"/>
        <charset val="134"/>
      </rPr>
      <t>英镑£</t>
    </r>
  </si>
  <si>
    <r>
      <rPr>
        <sz val="10"/>
        <color theme="0"/>
        <rFont val="微软雅黑"/>
        <charset val="134"/>
      </rPr>
      <t xml:space="preserve">2010S </t>
    </r>
    <r>
      <rPr>
        <b/>
        <sz val="10"/>
        <color theme="0"/>
        <rFont val="微软雅黑"/>
        <charset val="134"/>
      </rPr>
      <t>澳大利亚</t>
    </r>
    <r>
      <rPr>
        <sz val="10"/>
        <color theme="0"/>
        <rFont val="微软雅黑"/>
        <charset val="134"/>
      </rPr>
      <t xml:space="preserve"> 澳元$</t>
    </r>
  </si>
  <si>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</si>
  <si>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</si>
  <si>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</si>
  <si>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</si>
  <si>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</si>
  <si>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</si>
  <si>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</si>
  <si>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</si>
  <si>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</si>
  <si>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</si>
  <si>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</si>
  <si>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</si>
  <si>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</si>
  <si>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</si>
  <si>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</si>
  <si>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</si>
  <si>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</si>
  <si>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</si>
  <si>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</si>
  <si>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</si>
  <si>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1000万+</t>
  </si>
  <si>
    <t>15万</t>
  </si>
  <si>
    <t>30万+</t>
  </si>
  <si>
    <t>900万+</t>
  </si>
  <si>
    <t>8万</t>
  </si>
  <si>
    <t>12便士=1先令；20先令=1英镑(￡)；未标注单位部分都为镑</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</si>
  <si>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</si>
  <si>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</si>
  <si>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</si>
  <si>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住所：普通的家或公寓，并关租赁还是自购。外出住普通的旅馆。
旅行：会使用普通的旅行方式，不会用最高级。在现代来看，大概会有一辆自己的小车。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</si>
  <si>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</si>
  <si>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</si>
  <si>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</si>
  <si>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
界上最富有的人。</t>
  </si>
  <si>
    <t>技能可选规则</t>
  </si>
  <si>
    <t>专业技能：可以转移的技能优势</t>
  </si>
  <si>
    <t>艺术和手艺</t>
  </si>
  <si>
    <t>语言</t>
  </si>
  <si>
    <r>
      <rPr>
        <sz val="14"/>
        <color theme="1"/>
        <rFont val="微软雅黑"/>
        <charset val="134"/>
      </rPr>
      <t>当一名角色的某些类似的</t>
    </r>
    <r>
      <rPr>
        <b/>
        <sz val="14"/>
        <color indexed="8"/>
        <rFont val="微软雅黑"/>
        <charset val="134"/>
      </rPr>
      <t>技能与学问</t>
    </r>
    <r>
      <rPr>
        <sz val="14"/>
        <color theme="1"/>
        <rFont val="微软雅黑"/>
        <charset val="134"/>
      </rPr>
      <t>的成功率
提升到</t>
    </r>
    <r>
      <rPr>
        <b/>
        <sz val="14"/>
        <color indexed="8"/>
        <rFont val="微软雅黑"/>
        <charset val="134"/>
      </rPr>
      <t>50%</t>
    </r>
    <r>
      <rPr>
        <sz val="14"/>
        <color theme="1"/>
        <rFont val="微软雅黑"/>
        <charset val="134"/>
      </rPr>
      <t>以上的时候：</t>
    </r>
  </si>
  <si>
    <t>当一名角色的某些类似的技能与学问的成功率
提升到90%以上的时候：</t>
  </si>
  <si>
    <r>
      <rPr>
        <sz val="14"/>
        <color theme="1"/>
        <rFont val="微软雅黑"/>
        <charset val="134"/>
      </rPr>
      <t>当一名角色将一种</t>
    </r>
    <r>
      <rPr>
        <b/>
        <sz val="14"/>
        <color indexed="8"/>
        <rFont val="微软雅黑"/>
        <charset val="134"/>
      </rPr>
      <t>非母语语言</t>
    </r>
    <r>
      <rPr>
        <sz val="14"/>
        <color theme="1"/>
        <rFont val="微软雅黑"/>
        <charset val="134"/>
      </rPr>
      <t>的成功率
提升到了</t>
    </r>
    <r>
      <rPr>
        <b/>
        <sz val="14"/>
        <color indexed="8"/>
        <rFont val="微软雅黑"/>
        <charset val="134"/>
      </rPr>
      <t>50%</t>
    </r>
    <r>
      <rPr>
        <sz val="14"/>
        <color theme="1"/>
        <rFont val="微软雅黑"/>
        <charset val="134"/>
      </rPr>
      <t>以上的时候：</t>
    </r>
  </si>
  <si>
    <r>
      <rPr>
        <sz val="14"/>
        <color theme="1"/>
        <rFont val="微软雅黑"/>
        <charset val="134"/>
      </rPr>
      <t>当一名角色将一种</t>
    </r>
    <r>
      <rPr>
        <b/>
        <sz val="14"/>
        <color indexed="8"/>
        <rFont val="微软雅黑"/>
        <charset val="134"/>
      </rPr>
      <t>非母语语言</t>
    </r>
    <r>
      <rPr>
        <sz val="14"/>
        <color theme="1"/>
        <rFont val="微软雅黑"/>
        <charset val="134"/>
      </rPr>
      <t>的成功率
提升到了</t>
    </r>
    <r>
      <rPr>
        <b/>
        <sz val="14"/>
        <color indexed="8"/>
        <rFont val="微软雅黑"/>
        <charset val="134"/>
      </rPr>
      <t>90%</t>
    </r>
    <r>
      <rPr>
        <sz val="14"/>
        <color theme="1"/>
        <rFont val="微软雅黑"/>
        <charset val="134"/>
      </rPr>
      <t>以上的时候：</t>
    </r>
  </si>
  <si>
    <t>蒙古语族</t>
  </si>
  <si>
    <t>乌拉尔语系</t>
  </si>
  <si>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</si>
  <si>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</si>
  <si>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</si>
  <si>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</si>
  <si>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阿留申-爱斯基摩语系</t>
  </si>
  <si>
    <t>独立种群</t>
  </si>
  <si>
    <t xml:space="preserve">例如：作画成功率上升到50%的时候
书法、伪造、技术制图之类的的成功率都会提升10%
但假如技术制图的成功率是70%，那么它将则不会成长
</t>
  </si>
  <si>
    <t xml:space="preserve">例如：德语成功率上升到50%的时候
在日耳曼语族内的、英语、德语、荷兰语等的成功率都会提升10%
但假如英语的成功率是70%，那么英语则不会成长
</t>
  </si>
  <si>
    <t>格斗、生存、驾驶、社交类技能、治疗类技能、维修类技能、科学、神话等
只要是KP认为有关联的技能都可以运用此规则</t>
  </si>
  <si>
    <t>这是一张展示世界语系的地图（来自维基百科2018）</t>
  </si>
  <si>
    <r>
      <rPr>
        <sz val="11"/>
        <color rgb="FF32D3F6"/>
        <rFont val="微软雅黑"/>
        <charset val="134"/>
      </rPr>
      <t>当然这属于一个可选规则，kp也可以不选择此规则</t>
    </r>
    <r>
      <rPr>
        <sz val="8"/>
        <color indexed="49"/>
        <rFont val="微软雅黑"/>
        <charset val="134"/>
      </rPr>
      <t>（看看我们的KP是善良还是邪恶呢~）</t>
    </r>
  </si>
  <si>
    <r>
      <rPr>
        <sz val="12"/>
        <color theme="1"/>
        <rFont val="微软雅黑"/>
        <charset val="134"/>
      </rPr>
      <t>另外，上述的10%是直接在</t>
    </r>
    <r>
      <rPr>
        <b/>
        <sz val="12"/>
        <color theme="1"/>
        <rFont val="微软雅黑"/>
        <charset val="134"/>
      </rPr>
      <t>基础值</t>
    </r>
    <r>
      <rPr>
        <sz val="12"/>
        <color theme="1"/>
        <rFont val="微软雅黑"/>
        <charset val="134"/>
      </rPr>
      <t>里增长10点，不是现有的成功率乘以0.1</t>
    </r>
  </si>
  <si>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</si>
  <si>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</si>
  <si>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theme="1"/>
        <rFont val="微软雅黑"/>
        <charset val="134"/>
      </rPr>
      <t>例如：KP在跑团之前放公告或提醒大家“这次跑团的技能上限是</t>
    </r>
    <r>
      <rPr>
        <b/>
        <sz val="12"/>
        <color theme="1"/>
        <rFont val="微软雅黑"/>
        <charset val="134"/>
      </rPr>
      <t>70/60</t>
    </r>
    <r>
      <rPr>
        <sz val="12"/>
        <color theme="1"/>
        <rFont val="微软雅黑"/>
        <charset val="134"/>
      </rPr>
      <t>”</t>
    </r>
    <r>
      <rPr>
        <sz val="11"/>
        <color theme="1"/>
        <rFont val="微软雅黑"/>
        <charset val="134"/>
      </rPr>
      <t xml:space="preserve">
这里的70/60，就是</t>
    </r>
    <r>
      <rPr>
        <b/>
        <sz val="11"/>
        <color theme="1"/>
        <rFont val="微软雅黑"/>
        <charset val="134"/>
      </rPr>
      <t>职业技能成功率最高</t>
    </r>
    <r>
      <rPr>
        <sz val="11"/>
        <color theme="1"/>
        <rFont val="微软雅黑"/>
        <charset val="134"/>
      </rPr>
      <t xml:space="preserve">70%
</t>
    </r>
    <r>
      <rPr>
        <b/>
        <sz val="11"/>
        <color theme="1"/>
        <rFont val="微软雅黑"/>
        <charset val="134"/>
      </rPr>
      <t>兴趣技能成功率最高</t>
    </r>
    <r>
      <rPr>
        <sz val="11"/>
        <color theme="1"/>
        <rFont val="微软雅黑"/>
        <charset val="134"/>
      </rPr>
      <t>可以达到60%</t>
    </r>
  </si>
  <si>
    <t>亚非语系</t>
  </si>
  <si>
    <t>尼日尔-刚果语系</t>
  </si>
  <si>
    <t>尼罗-撒哈拉语系</t>
  </si>
  <si>
    <t>（南非）克瓦桑语</t>
  </si>
  <si>
    <t>印欧语系</t>
  </si>
  <si>
    <t>高加索语系</t>
  </si>
  <si>
    <t>突厥语族</t>
  </si>
  <si>
    <t>通古斯语族</t>
  </si>
  <si>
    <t>达罗毗荼语系</t>
  </si>
  <si>
    <t>汉藏语系</t>
  </si>
  <si>
    <t>南亚语系</t>
  </si>
  <si>
    <t>帕马—尼荣根语族</t>
  </si>
  <si>
    <t>巴布亚语族（(好几种)</t>
  </si>
  <si>
    <t>壮侗语系</t>
  </si>
  <si>
    <t>美洲印第安语系</t>
  </si>
  <si>
    <t>纳迪尼语族</t>
  </si>
  <si>
    <t>游戏系统少见规则</t>
  </si>
  <si>
    <r>
      <rPr>
        <sz val="18"/>
        <color theme="1"/>
        <rFont val="微软雅黑"/>
        <charset val="134"/>
      </rPr>
      <t>幕间成长：</t>
    </r>
    <r>
      <rPr>
        <sz val="12"/>
        <color theme="1"/>
        <rFont val="微软雅黑"/>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</si>
  <si>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</si>
  <si>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</si>
  <si>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</si>
  <si>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</si>
  <si>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</si>
  <si>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</si>
  <si>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在幕间成长投出大于95的数字就可以为技能增加1D10的成功率，哪怕这个技能的成功率已经100000了也可以成长</t>
  </si>
  <si>
    <t>但是人类之所以是人类就是因为他们能做到不可能的事情</t>
  </si>
  <si>
    <t>将很多调查员的力量或智慧揉到一起，他们就能做到一个人类做不到的事情，在游戏中为以下表现。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</si>
  <si>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</si>
  <si>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</si>
  <si>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</si>
  <si>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</si>
  <si>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</si>
  <si>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公式：强大的存在-（人类①+人类②+人类③......）=能力值&lt;100的强大存在</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</si>
  <si>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</si>
  <si>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</si>
  <si>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</si>
  <si>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</si>
  <si>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</si>
  <si>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</si>
  <si>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</si>
  <si>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序号</t>
  </si>
  <si>
    <t>技能点</t>
  </si>
  <si>
    <t>本职技能</t>
  </si>
  <si>
    <t>选择职业序号为0，则清除职业模板提示和点数计算器，供强迫症患者使用。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</si>
  <si>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</si>
  <si>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</si>
  <si>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</si>
  <si>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</si>
  <si>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30-70</t>
  </si>
  <si>
    <r>
      <rPr>
        <sz val="11"/>
        <color theme="1"/>
        <rFont val="微软雅黑 Light"/>
        <charset val="134"/>
      </rPr>
      <t>教育×</t>
    </r>
    <r>
      <rPr>
        <sz val="11"/>
        <color indexed="8"/>
        <rFont val="微软雅黑 Light"/>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</si>
  <si>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</si>
  <si>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</si>
  <si>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</si>
  <si>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9-20</t>
  </si>
  <si>
    <r>
      <rPr>
        <sz val="11"/>
        <color theme="1"/>
        <rFont val="微软雅黑 Light"/>
        <charset val="134"/>
      </rPr>
      <t>教育×</t>
    </r>
    <r>
      <rPr>
        <sz val="11"/>
        <color rgb="FF000000"/>
        <rFont val="微软雅黑 Light"/>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</si>
  <si>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</si>
  <si>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</si>
  <si>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</si>
  <si>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9-40</t>
  </si>
  <si>
    <t>教育×2＋外貌×2</t>
  </si>
  <si>
    <t>技艺（表演），乔装，格斗，历史，两项社交技能（魅惑、话术、恐吓、说服），心理学，任意一项其他个人或时代特长。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</si>
  <si>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</si>
  <si>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</si>
  <si>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20-90</t>
  </si>
  <si>
    <t>技艺（表演），乔装，汽车驾驶，两项社交技能（魅惑、话术、恐吓、说服），心理学，任意两项其他个人或时代特长（如骑乘或格斗）。</t>
  </si>
  <si>
    <t>电影工作室，媒体评论员，作家。</t>
  </si>
  <si>
    <t>事务所侦探、保安</t>
  </si>
  <si>
    <t>20-45</t>
  </si>
  <si>
    <t>教育×2＋力量或敏捷×2</t>
  </si>
  <si>
    <t>一项社交技能（魅惑、话术、恐吓、说服），格斗（斗殴），射击，法律，图书馆，心理学，潜行，追踪。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</si>
  <si>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</si>
  <si>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</si>
  <si>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</si>
  <si>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</si>
  <si>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</si>
  <si>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</si>
  <si>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</si>
  <si>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</si>
  <si>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</si>
  <si>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</si>
  <si>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</si>
  <si>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</si>
  <si>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</si>
  <si>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估价，技艺（任一），历史，图书馆，外语，一项社交技能（魅惑、话术、恐吓、说服），侦查，任意一项其他个人或时代特长。</t>
  </si>
  <si>
    <t>任意特长数:</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</si>
  <si>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</si>
  <si>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</si>
  <si>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30-50</t>
  </si>
  <si>
    <t>会计，估价，汽车驾驶，两项社交技能（魅惑、话术、恐吓、说服），历史，图书馆，导航。</t>
  </si>
  <si>
    <t>本地的历史学家，其他古董商，可能还包括赝造师。</t>
  </si>
  <si>
    <t>古董商通常自己开店，从自己所在的地方转卖物品，或继续扩展业务范围，通过倒卖物品到城市商店赚取利润。</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</si>
  <si>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</si>
  <si>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</si>
  <si>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</si>
  <si>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</si>
  <si>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会计，技艺（技术制图），法律，母语，计算机或图书馆，说服，心理学，科学（数学）。</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</si>
  <si>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</si>
  <si>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</si>
  <si>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9-50</t>
  </si>
  <si>
    <t>教育×2＋敏捷或意志×2</t>
  </si>
  <si>
    <t>技艺（任一），历史或自然，一项社交技能（魅惑、话术、恐吓、说服），外语，心理学，侦查，任意两项其他个人或时代特长。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</si>
  <si>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</si>
  <si>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</si>
  <si>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8-20</t>
  </si>
  <si>
    <t>闪避，格斗（斗殴），急救，两项社交技能（魅惑、话术、恐吓、说服），聆听，心理学，潜行。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</si>
  <si>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</si>
  <si>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</si>
  <si>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9-70</t>
  </si>
  <si>
    <t>攀爬，跳跃，格斗（斗殴），骑乘，一项社交技能（魅惑、话术、恐吓、说服），游泳，投掷，任意一项其他个人或时代特长。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</si>
  <si>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</si>
  <si>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</si>
  <si>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</si>
  <si>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</si>
  <si>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</si>
  <si>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</si>
  <si>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8-25</t>
  </si>
  <si>
    <t>会计，两项社交技能（魅惑、话术、恐吓、说服），格斗（斗殴），聆听，心理学，侦查，任意一项其他个人或时代特长。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</si>
  <si>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</si>
  <si>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</si>
  <si>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</si>
  <si>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</si>
  <si>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</si>
  <si>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</si>
  <si>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20-40</t>
  </si>
  <si>
    <t>会计，估价，汽车驾驶，历史，图书馆，母语，外语，一项社交技能（魅惑、话术、恐吓、说服）。</t>
  </si>
  <si>
    <t>目录学家、其他书商、图书馆和大学、客户。</t>
  </si>
  <si>
    <t>书商可能拥有自己的店面或者利基(小众)邮购服务，也可能辗转全国甚至海外专门经销书籍。许多人拥有富有的，能提供利润丰厚又稀罕的工作的固定客户。</t>
  </si>
  <si>
    <t>汽车驾驶，电子学或电气维修，格斗或射击，一项社交技能（魅惑、话术、恐吓、说服），法律，心理学，追踪，潜行。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</si>
  <si>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</si>
  <si>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</si>
  <si>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</si>
  <si>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</si>
  <si>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</si>
  <si>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</si>
  <si>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</si>
  <si>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会计或估价，技艺（任一：如烹饪、裁缝、理发），急救，聆听，外语，心理学，侦查，任意一项其他个人或时代特长。</t>
  </si>
  <si>
    <t>会计，历史，图书馆，聆听，外语，一项社交技能（魅惑、话术、恐吓、说服），心理学，任意一项其他技能。</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</si>
  <si>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</si>
  <si>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</si>
  <si>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</si>
  <si>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</si>
  <si>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</si>
  <si>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</si>
  <si>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计算机，电气维修，电子学，图书馆，侦查，一项社交技能（魅惑、话术、恐吓、说服），任意两项其他技能。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</si>
  <si>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</si>
  <si>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</si>
  <si>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</si>
  <si>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</si>
  <si>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</si>
  <si>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</si>
  <si>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</si>
  <si>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</si>
  <si>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</si>
  <si>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</si>
  <si>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</si>
  <si>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</si>
  <si>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</si>
  <si>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5-75</t>
  </si>
  <si>
    <r>
      <rPr>
        <sz val="11"/>
        <color theme="1"/>
        <rFont val="微软雅黑 Light"/>
        <charset val="134"/>
      </rPr>
      <t>教育×</t>
    </r>
    <r>
      <rPr>
        <sz val="11"/>
        <color indexed="8"/>
        <rFont val="微软雅黑 Light"/>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</si>
  <si>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</si>
  <si>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</si>
  <si>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</si>
  <si>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5-30</t>
  </si>
  <si>
    <r>
      <rPr>
        <sz val="11"/>
        <color theme="1"/>
        <rFont val="微软雅黑 Light"/>
        <charset val="134"/>
      </rPr>
      <t>教育×</t>
    </r>
    <r>
      <rPr>
        <sz val="11"/>
        <color rgb="FF000000"/>
        <rFont val="微软雅黑 Light"/>
        <charset val="134"/>
      </rPr>
      <t>2＋力量×2</t>
    </r>
  </si>
  <si>
    <t>汽车驾驶，格斗，射击，两项社交技能（魅惑、话术、恐吓、说服），心理学，潜行，侦查。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</si>
  <si>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</si>
  <si>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</si>
  <si>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5-40</t>
  </si>
  <si>
    <r>
      <rPr>
        <sz val="11"/>
        <color theme="1"/>
        <rFont val="微软雅黑 Light"/>
        <charset val="134"/>
      </rPr>
      <t>教育×</t>
    </r>
    <r>
      <rPr>
        <sz val="11"/>
        <color indexed="8"/>
        <rFont val="微软雅黑 Light"/>
        <charset val="134"/>
      </rPr>
      <t>2＋敏捷×2</t>
    </r>
  </si>
  <si>
    <t>估价，攀爬，电气维修或机械维修，聆听，锁匠，妙手，潜行，侦查。</t>
  </si>
  <si>
    <t>赃物贩子，其他的盗贼。</t>
  </si>
  <si>
    <t>10-65</t>
  </si>
  <si>
    <r>
      <rPr>
        <sz val="11"/>
        <color theme="1"/>
        <rFont val="微软雅黑 Light"/>
        <charset val="134"/>
      </rPr>
      <t>教育×</t>
    </r>
    <r>
      <rPr>
        <sz val="11"/>
        <color indexed="8"/>
        <rFont val="微软雅黑 Light"/>
        <charset val="134"/>
      </rPr>
      <t>2＋外貌×2</t>
    </r>
  </si>
  <si>
    <t>估价，技艺（表演），法律或外语，聆听，两项社交技能（魅惑、话术、恐吓、说服），心理学，妙手。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</si>
  <si>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</si>
  <si>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</si>
  <si>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5-65</t>
  </si>
  <si>
    <r>
      <rPr>
        <sz val="11"/>
        <color theme="1"/>
        <rFont val="微软雅黑 Light"/>
        <charset val="134"/>
      </rPr>
      <t>教育×</t>
    </r>
    <r>
      <rPr>
        <sz val="11"/>
        <color rgb="FF000000"/>
        <rFont val="微软雅黑 Light"/>
        <charset val="134"/>
      </rPr>
      <t>2＋敏捷或外貌×2</t>
    </r>
  </si>
  <si>
    <t>技艺（表演）或乔装，估价，一项社交技能（魅惑、话术、恐吓、说服），格斗或射击，锁匠或机械维修，潜行，心理学，侦查。</t>
  </si>
  <si>
    <t>轻罪罪犯，本地执法机构。</t>
  </si>
  <si>
    <t>10-80</t>
  </si>
  <si>
    <t>技艺（任意），两项社交技能（魅惑、话术、恐吓、说服），格斗（斗殴）或射击（手枪），汽车驾驶，聆听，潜行，任意一项其他个人或时代特长。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</si>
  <si>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</si>
  <si>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</si>
  <si>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会计，估价，技艺（伪造），历史，一项社交技能（魅惑、话术、恐吓、说服），图书馆，侦查，任意一项其他技能。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</si>
  <si>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</si>
  <si>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</si>
  <si>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</si>
  <si>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</si>
  <si>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</si>
  <si>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</si>
  <si>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r>
      <rPr>
        <sz val="11"/>
        <color theme="1"/>
        <rFont val="微软雅黑 Light"/>
        <charset val="134"/>
      </rPr>
      <t>教育×</t>
    </r>
    <r>
      <rPr>
        <sz val="11"/>
        <color rgb="FF000000"/>
        <rFont val="微软雅黑 Light"/>
        <charset val="134"/>
      </rPr>
      <t>2＋外貌或敏捷×2</t>
    </r>
  </si>
  <si>
    <t>射击，聆听，导航，一项社交技能（魅惑、话术、恐吓、说服），汽车驾驶或驾驶（飞行器或船），心理学，妙手，侦查。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</si>
  <si>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</si>
  <si>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</si>
  <si>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3-10</t>
  </si>
  <si>
    <t>攀爬，一项社交技能（魅惑、话术、恐吓、说服），格斗，射击，跳跃，妙手，潜行，投掷。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</si>
  <si>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</si>
  <si>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</si>
  <si>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会计，两项社交技能（魅惑、话术、恐吓、说服），神秘学，心理学，侦查，任意其他两项其他个人特长。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</si>
  <si>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</si>
  <si>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</si>
  <si>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两项社交技能（魅惑、话术、恐吓、说服），汽车驾驶，格斗（斗殴）或射击，历史，神秘学，心理学，潜行。※经KP允许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</si>
  <si>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</si>
  <si>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</si>
  <si>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</si>
  <si>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</si>
  <si>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</si>
  <si>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50-99</t>
  </si>
  <si>
    <t>技艺（任一），射击，外语，骑乘，一项社交技能（魅惑、话术、恐吓、说服），任意三项其他个人或时代特长。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</si>
  <si>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</si>
  <si>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</si>
  <si>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</si>
  <si>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</si>
  <si>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</si>
  <si>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</si>
  <si>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</si>
  <si>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</si>
  <si>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</si>
  <si>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0-5</t>
  </si>
  <si>
    <t>教育×2＋外貌或敏捷或力量×2</t>
  </si>
  <si>
    <t>攀爬，跳跃，聆听，导航，一项社交技能（魅惑、话术、恐吓、说服），潜行，任意两项其他个人或时代特长。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</si>
  <si>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</si>
  <si>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</si>
  <si>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汽车驾驶，两项社交技能（魅惑、话术、恐吓、说服），聆听，机械维修，导航，侦查，任意一项其他个人或时代特长。</t>
  </si>
  <si>
    <t>成功商界人士(包括罪犯)，政要。</t>
  </si>
  <si>
    <t>私人司机是直接受雇于个人或企业，或者是专门提供连人带车的私人司机业务的中介机构。</t>
  </si>
  <si>
    <t>会计，汽车驾驶，聆听，一项社交技能（魅惑、话术、恐吓、说服），机械维修，导航，心理学，任意一项其他个人或时代特长。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</si>
  <si>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</si>
  <si>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</si>
  <si>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</si>
  <si>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</si>
  <si>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</si>
  <si>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10-30</t>
  </si>
  <si>
    <t>会计，历史，母语，两项社交技能（魅惑、话术、恐吓、说服），心理学，侦查，任意一项其他个人或时代特长。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</si>
  <si>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</si>
  <si>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</si>
  <si>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50-90</t>
  </si>
  <si>
    <t>魅惑，历史，恐吓，话术，聆听，母语，说服，心理学。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</si>
  <si>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</si>
  <si>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</si>
  <si>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</si>
  <si>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</si>
  <si>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</si>
  <si>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技艺（表演类，如表演、演唱、喜剧等），乔装，两项社交技能（魅惑、话术、恐吓、说服），聆听，心理学，任意两项其他个人或时代特长。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</si>
  <si>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</si>
  <si>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</si>
  <si>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</si>
  <si>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</si>
  <si>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</si>
  <si>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</si>
  <si>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技艺（耕作），汽车驾驶（或运货马车），一项社交技能（魅惑、话术、恐吓、说服），机械维修，自然，操作重型机械，追踪，任意一项其他个人或时代特长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</si>
  <si>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</si>
  <si>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</si>
  <si>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</si>
  <si>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</si>
  <si>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</si>
  <si>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</si>
  <si>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</si>
  <si>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</si>
  <si>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历史，外语，母语，聆听，两项社交技能（魅惑、话术、恐吓、说服），心理学，任意一项其他个人或时代特长。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</si>
  <si>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</si>
  <si>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</si>
  <si>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40-60</t>
  </si>
  <si>
    <t>外语（拉丁文），图书馆，医学，说服，科学（生物学，鉴证，制药），侦查。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</si>
  <si>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</si>
  <si>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</si>
  <si>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8-50</t>
  </si>
  <si>
    <r>
      <rPr>
        <sz val="11"/>
        <color theme="1"/>
        <rFont val="微软雅黑 Light"/>
        <charset val="134"/>
      </rPr>
      <t>教育×</t>
    </r>
    <r>
      <rPr>
        <sz val="11"/>
        <color indexed="8"/>
        <rFont val="微软雅黑 Light"/>
        <charset val="134"/>
      </rPr>
      <t>2＋外貌或敏捷×2</t>
    </r>
  </si>
  <si>
    <t>会计，技艺（表演），两项社交技能（魅惑、话术、恐吓、说服），聆听，心理学，妙手，侦查。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</si>
  <si>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</si>
  <si>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</si>
  <si>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60-95</t>
  </si>
  <si>
    <t>格斗，射击，法律，聆听，两项社交技能（魅惑、话术、恐吓、说服），心理学，侦查。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</si>
  <si>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</si>
  <si>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</si>
  <si>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汽车驾驶，格斗，射击，两项社交技能（魅惑、话术、恐吓、说服），心理学，任意两项其他个人或时代特长。</t>
  </si>
  <si>
    <t>街头罪犯，警察，企业，同民族的代表。</t>
  </si>
  <si>
    <t>40-90</t>
  </si>
  <si>
    <t>技艺（任一），两项社交技能（魅惑、话术、恐吓、说服），射击（步枪/霰弹枪），历史，外语（任一），导航，骑乘。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</si>
  <si>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</si>
  <si>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</si>
  <si>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</si>
  <si>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</si>
  <si>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</si>
  <si>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</si>
  <si>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6-15</t>
  </si>
  <si>
    <r>
      <rPr>
        <sz val="11"/>
        <color theme="1"/>
        <rFont val="微软雅黑 Light"/>
        <charset val="134"/>
      </rPr>
      <t>教育×</t>
    </r>
    <r>
      <rPr>
        <sz val="11"/>
        <color indexed="8"/>
        <rFont val="微软雅黑 Light"/>
        <charset val="134"/>
      </rPr>
      <t>2＋力量×2</t>
    </r>
  </si>
  <si>
    <t>电气维修，一项社交技能（魅惑、话术、恐吓、说服），格斗（斗殴），急救，聆听，机械维修，心理学，潜行。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</si>
  <si>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</si>
  <si>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</si>
  <si>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技艺（艺术或摄影），一项社交技能（魅惑、话术、恐吓、说服），历史，图书馆，母语，心理学，任意两项其他个人或时代特长。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</si>
  <si>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</si>
  <si>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</si>
  <si>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技艺（表演），历史，聆听，母语，一项社交技能（魅惑、话术、恐吓、说服），心理学，潜行，侦查。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</si>
  <si>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</si>
  <si>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</si>
  <si>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</si>
  <si>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</si>
  <si>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</si>
  <si>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</si>
  <si>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</si>
  <si>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</si>
  <si>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</si>
  <si>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</si>
  <si>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</si>
  <si>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</si>
  <si>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</si>
  <si>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攀爬，闪避，格斗（链锯），急救，跳跃，机械维修，自然或科学（生物学或植物学），投掷。</t>
  </si>
  <si>
    <t>林业工人，野外向导和环境保护者。</t>
  </si>
  <si>
    <t>攀爬，科学（地质），跳跃，机械维修，操作重型机械，潜行，侦查，任意一项其他个人或时代特长。</t>
  </si>
  <si>
    <t>工会干部，政治团体。</t>
  </si>
  <si>
    <t>会计，法律，图书馆，两项社交技能（魅惑、话术、恐吓、说服），心理学，两项其他技能。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</si>
  <si>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</si>
  <si>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</si>
  <si>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</si>
  <si>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</si>
  <si>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</si>
  <si>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</si>
  <si>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</si>
  <si>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</si>
  <si>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</si>
  <si>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20-70</t>
  </si>
  <si>
    <t>会计，射击，导航，急救，两项社交技能（魅惑、话术、恐吓、说服），心理学，任意一项其他个人或时代特长。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</si>
  <si>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</si>
  <si>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</si>
  <si>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0-30</t>
  </si>
  <si>
    <t>技艺（任一），急救，机械维修，医学，自然，一项社交技能（魅惑、话术、恐吓、说服），任意两项其他个人或时代特长。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</si>
  <si>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</si>
  <si>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</si>
  <si>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</si>
  <si>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</si>
  <si>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</si>
  <si>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</si>
  <si>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</si>
  <si>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</si>
  <si>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教育×2＋意志或敏捷×2</t>
  </si>
  <si>
    <t>技艺（乐器），一项社交技能（魅惑、话术、恐吓、说服），聆听，心理学，四项其他技能。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</si>
  <si>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</si>
  <si>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</si>
  <si>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急救，聆听，医学，一项社交技能（魅惑、话术、恐吓、说服），心理学，科学（生物学，化学），侦查。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</si>
  <si>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</si>
  <si>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</si>
  <si>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9-65</t>
  </si>
  <si>
    <t>人类学，历史，图书馆，一项社交技能（魅惑、话术、恐吓、说服），神秘学，外语，科学（天文），任意一项其他个人或时代特长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</si>
  <si>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</si>
  <si>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</si>
  <si>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</si>
  <si>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</si>
  <si>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</si>
  <si>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</si>
  <si>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</si>
  <si>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</si>
  <si>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</si>
  <si>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35-75</t>
  </si>
  <si>
    <t>会计，急救，外语（拉丁文），图书馆，一项社交技能（魅惑、话术、恐吓、说服），心理学，科学（制药，化学）。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</si>
  <si>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</si>
  <si>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</si>
  <si>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技艺（摄影），一项社交技能（魅惑、话术、恐吓、说服），心理学，科学（化学），潜行，侦查，任意两项其他个人或时代特长。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</si>
  <si>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</si>
  <si>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</si>
  <si>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技艺（摄影），攀爬，一项社交技能（魅惑、话术、恐吓、说服），外语，心理学，科学（化学），任意两项其他个人或时代特长。</t>
  </si>
  <si>
    <t>新闻业，电影工作室(1920 年代)，外国政府和官方。</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</si>
  <si>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</si>
  <si>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</si>
  <si>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</si>
  <si>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</si>
  <si>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</si>
  <si>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</si>
  <si>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技艺（表演）或乔装，射击，法律，聆听，一项社交技能（魅惑、话术、恐吓、说服），心理学，侦查，一项其他技能。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</si>
  <si>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</si>
  <si>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</si>
  <si>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格斗（斗殴），射击，急救，一项社交技能（魅惑、话术、恐吓、说服），法律，心理学，侦查和下面的一种个人特长：汽车驾驶或骑乘。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</si>
  <si>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</si>
  <si>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</si>
  <si>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技艺（摄影），乔装，法律，图书馆，一项社交技能（魅惑、话术、恐吓、说服），心理学，侦查，一项其他个人或时代特长（如计算机、锁匠、格斗、射击）。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</si>
  <si>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</si>
  <si>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</si>
  <si>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</si>
  <si>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</si>
  <si>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</si>
  <si>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</si>
  <si>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</si>
  <si>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</si>
  <si>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</si>
  <si>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5-50</t>
  </si>
  <si>
    <t>技艺（任一），两项社交技能（魅惑、话术、恐吓、说服），闪避，心理学，妙手，潜行，任意一项其他个人或时代特长。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</si>
  <si>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</si>
  <si>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</si>
  <si>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</si>
  <si>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</si>
  <si>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</si>
  <si>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</si>
  <si>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</si>
  <si>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</si>
  <si>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历史，图书馆，一项社交技能（魅惑、话术、恐吓、说服），外语，侦查，任意三项其他学术领域。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</si>
  <si>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</si>
  <si>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</si>
  <si>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</si>
  <si>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</si>
  <si>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</si>
  <si>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急救，机械维修，自然，导航，一项社交技能（魅惑、话术、恐吓、说服），驾驶（船），侦查，游泳。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</si>
  <si>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</si>
  <si>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</si>
  <si>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会计，两项社交技能（魅惑、话术、恐吓、说服），汽车驾驶，聆听，心理学，潜行或妙手，一项其他技能。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</si>
  <si>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</si>
  <si>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</si>
  <si>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任意三项科学专业领域，计算机或图书馆，外语，母语，一项社交技能（魅惑、话术、恐吓、说服），侦查。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</si>
  <si>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</si>
  <si>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</si>
  <si>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r>
      <rPr>
        <sz val="11"/>
        <color theme="1"/>
        <rFont val="微软雅黑 Light"/>
        <charset val="134"/>
      </rPr>
      <t>教育×</t>
    </r>
    <r>
      <rPr>
        <sz val="11"/>
        <color indexed="8"/>
        <rFont val="微软雅黑 Light"/>
        <charset val="134"/>
      </rPr>
      <t>2＋敏捷或外貌×2</t>
    </r>
  </si>
  <si>
    <t>会计，技艺（打字或速记），两项社交技能（魅惑、话术、恐吓、说服），母语，图书馆或计算机，心理学，任意一项其他个人或时代特长。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</si>
  <si>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</si>
  <si>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</si>
  <si>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会计，两项社交技能（魅惑、话术、恐吓、说服），电气维修，聆听，机械维修，心理学，侦查。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</si>
  <si>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</si>
  <si>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</si>
  <si>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</si>
  <si>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</si>
  <si>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技艺（表演）或乔装，射击，聆听，外语，一项社交技能（魅惑、话术、恐吓、说服），心理学，妙手，潜行。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</si>
  <si>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</si>
  <si>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</si>
  <si>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</si>
  <si>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</si>
  <si>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</si>
  <si>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</si>
  <si>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</si>
  <si>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</si>
  <si>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</si>
  <si>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</si>
  <si>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</si>
  <si>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</si>
  <si>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</si>
  <si>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会计，汽车驾驶，一项社交技能（魅惑、话术、恐吓、说服），历史，神秘学，心理学，科学（生物学，化学）。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</si>
  <si>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</si>
  <si>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</si>
  <si>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会计，两项社交技能（魅惑、话术、恐吓、说服），格斗（斗殴），法律，聆听，操作重型机械，心理学。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</si>
  <si>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</si>
  <si>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</si>
  <si>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会计，技艺（任一），闪避，聆听，两项社交技能（魅惑、话术、恐吓、说服），心理学，任意一项其他个人或时代特长。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</si>
  <si>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</si>
  <si>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</si>
  <si>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会计，语言，法律，图书馆或计算机，聆听，一项社交技能（魅惑、话术、恐吓、说服），任意两项其他个人或时代特长。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</si>
  <si>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</si>
  <si>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</si>
  <si>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20-80</t>
  </si>
  <si>
    <t>会计，外语，法律，两项社交技能（魅惑、话术、恐吓、说服），心理学，任意两项其他个人或时代特长。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</si>
  <si>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</si>
  <si>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</si>
  <si>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历史，两项社交技能（魅惑、话术、恐吓、说服），心理学，潜行，任意三项其他个人或时代特长。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</si>
  <si>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</si>
  <si>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</si>
  <si>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驯兽，会计，闪避，急救，自然，医学，科学（制药，动物学）。</t>
  </si>
  <si>
    <t>科学家，环保主义者。</t>
  </si>
  <si>
    <t>饲养员负责动物的喂养和看护,场地管理员和服务员管理其他杂务。通常饲养员会专门照看某一种动物,可以对动物使用「医学」技能。</t>
  </si>
  <si>
    <r>
      <rPr>
        <sz val="11"/>
        <color rgb="FF000000"/>
        <rFont val="微软雅黑 Light"/>
        <charset val="134"/>
      </rPr>
      <t>教育×</t>
    </r>
    <r>
      <rPr>
        <sz val="11"/>
        <color indexed="8"/>
        <rFont val="微软雅黑 Light"/>
        <charset val="134"/>
      </rPr>
      <t>2＋外貌×2</t>
    </r>
  </si>
  <si>
    <t>魅惑，历史，恐吓，话术，聆听，母语，说服，心理学。(用一到两种外语取代前面两种技能)</t>
  </si>
  <si>
    <t>《克苏鲁的呼唤调查员伴侣》
职业</t>
  </si>
  <si>
    <t>联邦政府，新闻媒体，外国政府</t>
  </si>
  <si>
    <r>
      <rPr>
        <sz val="11"/>
        <color rgb="FF000000"/>
        <rFont val="微软雅黑 Light"/>
        <charset val="134"/>
      </rPr>
      <t>《克苏鲁的呼唤调查员伴侣》职业，</t>
    </r>
    <r>
      <rPr>
        <b/>
        <sz val="11"/>
        <color rgb="FFFF0000"/>
        <rFont val="微软雅黑 Light"/>
        <charset val="134"/>
      </rPr>
      <t>使用前请征得KP同意。</t>
    </r>
  </si>
  <si>
    <t>攀爬，跳跃，格斗（斗殴），外语，一项社交技能（魅惑、话术、恐吓、说服），游泳，投掷，任意一项其他个人或时代特长。</t>
  </si>
  <si>
    <t>50-70</t>
  </si>
  <si>
    <t>攀爬，跳跃，格斗（斗殴），骑术，一项社交技能（魅惑、话术、恐吓、说服），游泳，投掷，任意一项其他个人或时代特长。</t>
  </si>
  <si>
    <t>其他高尔夫球手，体育专栏作家，俱乐部同好。</t>
  </si>
  <si>
    <r>
      <rPr>
        <sz val="11"/>
        <color rgb="FF000000"/>
        <rFont val="微软雅黑 Light"/>
        <charset val="134"/>
      </rPr>
      <t>《克苏鲁的呼唤调查员伴侣》职业，</t>
    </r>
    <r>
      <rPr>
        <b/>
        <sz val="11"/>
        <color indexed="10"/>
        <rFont val="微软雅黑 Light"/>
        <charset val="134"/>
      </rPr>
      <t>使用前请征得KP同意。</t>
    </r>
  </si>
  <si>
    <t>跳跃，格斗（斗殴），闪避，一项社交技能（魅惑、话术、恐吓、说服），心理学，侦察，投掷，任意一项其他个人或时代特长。</t>
  </si>
  <si>
    <t>其他网球选手，体育专栏作家，俱乐部同好。</t>
  </si>
  <si>
    <t>攀爬，跳跃，格斗（斗殴），外语，一项社交技能（魅惑、话术、恐吓、说服），闪避，投掷，任意一项其他个人或时代特长。</t>
  </si>
  <si>
    <t>其他田径选手，体育专栏作家。</t>
  </si>
  <si>
    <t>乔装，闪避，三项社交技能（魅惑、话术、恐吓、说服），心理学，外语，任意一项其他个人或时代特长。</t>
  </si>
  <si>
    <t>政府官员，企业家，可能的犯罪组织</t>
  </si>
  <si>
    <t>会计，两项社交技能（魅惑、话术、恐吓、说服），法律，图书馆，心理学，任意两项其他个人或时代特长。</t>
  </si>
  <si>
    <t>使用前请征得KP同意。</t>
  </si>
  <si>
    <t>警察，法庭，街头路人，犯罪组织，赏金猎人。</t>
  </si>
  <si>
    <t>会计，母语，外语(拉丁文)，图书馆，神秘学，一项社交技能（魅惑、话术、恐吓、说服），心理学，任意一项其他技能。</t>
  </si>
  <si>
    <t>母语，外语（希伯来语），历史，图书馆，神秘学，一项社交技能（魅惑、话术、恐吓、说服），心理学，任意一项其他技能。</t>
  </si>
  <si>
    <t>犹太学者，地方犹太人团体</t>
  </si>
  <si>
    <t>乔装，一项社交技能（魅惑、话术、恐吓、说服），历史或图书馆，母语，外语，心理学，潜行。</t>
  </si>
  <si>
    <t>世界传媒业，外国政府，军队或者其他。</t>
  </si>
  <si>
    <t>格斗（斗殴），两项社交技能（魅惑、话术、恐吓、说服），射击（手枪），外语，心理学，任意两项其他个人或时代特长。</t>
  </si>
  <si>
    <t>其他激进分子，艺术家和作家，工会。</t>
  </si>
  <si>
    <t>母语，艺术（文学），两项社交技能（魅惑、话术、恐吓、说服），历史，图书馆，聆听，心理学。</t>
  </si>
  <si>
    <t>地方新闻业，记者和特别的编辑。</t>
  </si>
  <si>
    <r>
      <rPr>
        <sz val="11"/>
        <color rgb="FF000000"/>
        <rFont val="微软雅黑 Light"/>
        <charset val="134"/>
      </rPr>
      <t>教育×</t>
    </r>
    <r>
      <rPr>
        <sz val="11"/>
        <color indexed="8"/>
        <rFont val="微软雅黑 Light"/>
        <charset val="134"/>
      </rPr>
      <t>2＋敏捷或外貌×2</t>
    </r>
  </si>
  <si>
    <t>会计,两项社交技能（魅惑、话术、恐吓、说服）,心理学，侦察，妙手，任意一项其他个人或时代特长。</t>
  </si>
  <si>
    <t>犯罪组织，赌徒，警察，体育界</t>
  </si>
  <si>
    <t>会计，估价，两项社交技能（魅惑、话术、恐吓、说服）,心理学，侦察，任意两项其他个人或时代特长。</t>
  </si>
  <si>
    <t>犯罪组织，赌徒，警察，欠自己债的人。</t>
  </si>
  <si>
    <t>乔装，一项社交技能（魅惑、话术、恐吓、说服）,潜行，聆听，心理学，侦察，妙手，任意一项其他个人或时代特长。</t>
  </si>
  <si>
    <t>路人，也有一些从前打过交道的警察。</t>
  </si>
  <si>
    <r>
      <rPr>
        <sz val="11"/>
        <color rgb="FF000000"/>
        <rFont val="微软雅黑 Light"/>
        <charset val="134"/>
      </rPr>
      <t>教育×</t>
    </r>
    <r>
      <rPr>
        <sz val="11"/>
        <color indexed="8"/>
        <rFont val="微软雅黑 Light"/>
        <charset val="134"/>
      </rPr>
      <t>4</t>
    </r>
  </si>
  <si>
    <t>会计，法律，图书馆，聆听，说服，侦察，任意其他两项个人或时代特长。</t>
  </si>
  <si>
    <t>犯罪组织，金融业界，地方检察官和法官。</t>
  </si>
  <si>
    <t>医疗专家，好莱坞，可能有罪犯。</t>
  </si>
  <si>
    <r>
      <rPr>
        <sz val="11"/>
        <color rgb="FF000000"/>
        <rFont val="微软雅黑 Light"/>
        <charset val="134"/>
      </rPr>
      <t>教育×</t>
    </r>
    <r>
      <rPr>
        <sz val="11"/>
        <color indexed="8"/>
        <rFont val="微软雅黑 Light"/>
        <charset val="134"/>
      </rPr>
      <t>2＋敏捷×2</t>
    </r>
  </si>
  <si>
    <t>会计，汽车驾驶，电气维修，机械维修，领航，一项社交技能（魅惑、话术、恐吓、说服），心理学，任意一项其他个人或时代特长。</t>
  </si>
  <si>
    <t>很少。</t>
  </si>
  <si>
    <t>会计，攀爬或跳跃，急救，图书馆，外语，一项社交技能（魅惑、话术、恐吓、说服），两项研究领域相关技能。</t>
  </si>
  <si>
    <t>学界的其他学者，研究基金会，新闻媒体，外国政府官员。</t>
  </si>
  <si>
    <t>艺术/工艺(任一,如摄影)，攀爬，汽车驾驶，电气维修，机械维修，一项社交技能（魅惑、话术、恐吓、说服），任意两项其他个人或时代特长。</t>
  </si>
  <si>
    <t>电影业，相关公会。</t>
  </si>
  <si>
    <t>艺术（摄影），医学，法律，科学（化学，司法科学，药学），侦察，任意一项其他个人或时代特长。</t>
  </si>
  <si>
    <t>执法部门，地方实验室和化学品供应商</t>
  </si>
  <si>
    <t>会计，格斗（斗殴），闪避，两项社交技能（魅惑、话术、恐吓、说服），急救，心理学，任意一项其他个人或时代特长。</t>
  </si>
  <si>
    <t>体育界，体育专栏作家，运动员时期的朋友。</t>
  </si>
  <si>
    <t>20-30</t>
  </si>
  <si>
    <t>人类学，攀爬，电气维修或机械维修，跳跃，操作重型机械，外语，生存（海上），任意一项其他个人或时代特长。</t>
  </si>
  <si>
    <t>海员公会，走私者。</t>
  </si>
  <si>
    <t>会计，技艺（乐器），一项社交技能（魅惑、话术、恐吓、说服），聆听，心理学，三项其他技能。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</si>
  <si>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</si>
  <si>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</si>
  <si>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</si>
  <si>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</si>
  <si>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艺术（表演），母语，魅惑，话术，说服，心理学，任意两项其他个人或时代特长。</t>
  </si>
  <si>
    <t>广播新闻界，可能有好莱坞，根据广播节目的内容决定。</t>
  </si>
  <si>
    <t>信教顾客。</t>
  </si>
  <si>
    <t>会计，两项社交技能（魅惑、话术、恐吓、说服），汽车驾驶，领航，聆听，心理学，一项其他技能。</t>
  </si>
  <si>
    <t>会计，两项社交技能（魅惑、话术、恐吓、说服），心理学，四项经营业务相关技能。</t>
  </si>
  <si>
    <t>业务相关人士：银行家，供货商，顾客，等等。</t>
  </si>
  <si>
    <t>艺术/ 工艺（任一），母语，两项社交技能（魅惑、话术、恐吓、说服），乔装，心理学，任意两项其他个人或时代特长。</t>
  </si>
  <si>
    <t>演剧业，演员公会。</t>
  </si>
  <si>
    <t>60-90</t>
  </si>
  <si>
    <t>会计，估价，母语，两项社交技能（魅惑、话术、恐吓、说服），心理学，任意两项其他个人或时代特长。</t>
  </si>
  <si>
    <t>商界，饥渴的投资人。</t>
  </si>
  <si>
    <t>会计，艺术（摄影），图书馆，博物学，领航，生存（任一），侦察，任意一项其他个人或时代特长。</t>
  </si>
  <si>
    <t>州和地方档案局。</t>
  </si>
  <si>
    <t>母语，外语，两项社交技能（魅惑、话术、恐吓、说服），聆听，心理学，任意两项其他个人或时代特长。</t>
  </si>
  <si>
    <t>同事，不过他们可以听到对话的内容，从而掌握公司的情报。</t>
  </si>
  <si>
    <t>会计，两项社交技能（魅惑、话术、恐吓、说服），法律，心理学，侦察，任意两项其他个人或时代特长。</t>
  </si>
  <si>
    <t>出版业，电影业等等。</t>
  </si>
  <si>
    <t>艺术（摄影），电气维修，图书馆，机械维修，医学，科学（生物，化学，药学）。</t>
  </si>
  <si>
    <t xml:space="preserve">医院和医疗机构实验室器械、药品、化学品。
</t>
  </si>
  <si>
    <t>两项社交技能（魅惑、话术、恐吓、说服），急救，医学，科学（药学），心理学，侦察，任意一项其他个人或时代特长。</t>
  </si>
  <si>
    <t>体育界。</t>
  </si>
  <si>
    <t>估价，攀爬，汽车驾驶或驾驶（飞行器或船），电气维修或机械维修，历史，跳跃，一项社交技能（魅惑、话术、恐吓、说服），侦察。</t>
  </si>
  <si>
    <t>投资者，寻宝猎人伙伴，地方政府，外国政府，海岸卫队，地方执法部门。</t>
  </si>
  <si>
    <t>汽车驾驶，射击（任一），格斗（斗殴，鞭），法律，说服或心理学，骑术，追踪。</t>
  </si>
  <si>
    <t>《日本秘史》
职业</t>
  </si>
  <si>
    <t>地方官员，本地居民，本地罪犯。</t>
  </si>
  <si>
    <r>
      <rPr>
        <sz val="11"/>
        <color rgb="FF000000"/>
        <rFont val="微软雅黑 Light"/>
        <charset val="134"/>
      </rPr>
      <t>《日本秘史》职业，</t>
    </r>
    <r>
      <rPr>
        <b/>
        <sz val="11"/>
        <color indexed="10"/>
        <rFont val="微软雅黑 Light"/>
        <charset val="134"/>
      </rPr>
      <t>使用前请征得KP同意。</t>
    </r>
  </si>
  <si>
    <t>格斗（斗殴），汽车驾驶，机械维修，话术，恐吓，任意三项其他个人或时代特长。</t>
  </si>
  <si>
    <t>黑帮，其他暴走族和警察。</t>
  </si>
  <si>
    <t>5-60</t>
  </si>
  <si>
    <t>艺术（书法），历史或图书馆，外语（汉语或梵语），学问（佛教），一项社交技能（魅惑、话术、恐吓、说服），心理学，聆听，任意一项其他个人或时代特长。</t>
  </si>
  <si>
    <t>社区领袖，殡葬业者等。</t>
  </si>
  <si>
    <t>艺术（书法，另任一），图书馆，神秘学，学问（神道教），一项社交技能（魅惑、话术、恐吓、说服），心理学，任意一项其他个人或时代特长。</t>
  </si>
  <si>
    <t>艺术（任一），图书馆，神秘学，学问（道教），一项社交技能（魅惑、话术、恐吓、说服），科学（天文，地质），任意一项其他个人或时代特长。</t>
  </si>
  <si>
    <t>格斗（斗殴），博物学，神秘学，学问（佛教或神道教），心理学，潜行，任意两项其他个人或时代特长。</t>
  </si>
  <si>
    <t>攀爬、潜行、跳跃、图书馆、格斗（任一）、母语、科学（任一）或历史、外语（英语或其他）。</t>
  </si>
  <si>
    <t>其他学生，教师。</t>
  </si>
  <si>
    <t xml:space="preserve">艺术（表演），聆听，学问（神道教），神秘学，历史，话术或说服，心理学，任意一项特长。※经KP同意，可以用「灵媒」技能代替一项自选技能。
</t>
  </si>
  <si>
    <t>艺术（书法，另任一），历史或图书馆，母语，学问（阴阳道），科学（天文），神秘学，任意一项其他个人或时代特长。</t>
  </si>
  <si>
    <t>图书馆，医学，神秘学，科学（化学），博物学，学问（道教），外语（汉语），急救或精神分析。</t>
  </si>
  <si>
    <t>历史，聆听，母语，心理学，两项社交技能（魅惑、话术、恐吓、说服），任意两项其他个人或时代特长。</t>
  </si>
  <si>
    <t>语言学校，学生和其他教育者。</t>
  </si>
  <si>
    <t>乔装，话术，聆听，侦察，潜行，妙手，心理学，任意一项其他个人或时代特长。</t>
  </si>
  <si>
    <t>其他非法移民，蛇头。</t>
  </si>
  <si>
    <t>闪避，格斗（斗殴），恐吓，跳跃，心理学，侦察，任意两项其他个人或时代特长。(体型+2D6,你的体型可以超过99)</t>
  </si>
  <si>
    <t>机械维修，操作重型机械，游泳，驾驶（船），科学（天文），领航，博物学，侦察。</t>
  </si>
  <si>
    <t>日系特定规则
《克苏鲁2010》
《克苏鲁与帝国》
《克苏鲁2015》
职业</t>
  </si>
  <si>
    <t>地方渔业部门，海警，养殖业者，潜水员。</t>
  </si>
  <si>
    <r>
      <rPr>
        <sz val="11"/>
        <color rgb="FF000000"/>
        <rFont val="微软雅黑 Light"/>
        <charset val="134"/>
      </rPr>
      <t>日系特定规则《克苏鲁2010》职业，</t>
    </r>
    <r>
      <rPr>
        <b/>
        <sz val="11"/>
        <color indexed="10"/>
        <rFont val="微软雅黑 Light"/>
        <charset val="134"/>
      </rPr>
      <t>使用前请征得KP同意。</t>
    </r>
  </si>
  <si>
    <t>艺术（任一），两项社交技能（魅惑、话术、恐吓、说服），法律，外语，心理学，精神分析，任意一项其他个人或时代特长。</t>
  </si>
  <si>
    <t>精神病学家，心理学家，患者和咨询顾客，企业与学校等。</t>
  </si>
  <si>
    <t>一项社交技能（魅惑、话术、恐吓、说服），自行车驾驶，急救，聆听，艺术/ 工艺（任一），图书馆，格斗（矛）或射击（弓），外语（任一）。</t>
  </si>
  <si>
    <r>
      <rPr>
        <sz val="11"/>
        <color rgb="FF000000"/>
        <rFont val="微软雅黑 Light"/>
        <charset val="134"/>
      </rPr>
      <t>日系特定规则《克苏鲁与帝国》职业，</t>
    </r>
    <r>
      <rPr>
        <b/>
        <sz val="11"/>
        <color indexed="10"/>
        <rFont val="微软雅黑 Light"/>
        <charset val="134"/>
      </rPr>
      <t>使用前请征得KP同意。</t>
    </r>
  </si>
  <si>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</si>
  <si>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</si>
  <si>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</si>
  <si>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</si>
  <si>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charset val="134"/>
      </rPr>
      <t>日系特定规则《克苏鲁2015》职业，</t>
    </r>
    <r>
      <rPr>
        <b/>
        <sz val="11"/>
        <color indexed="10"/>
        <rFont val="微软雅黑 Light"/>
        <charset val="134"/>
      </rPr>
      <t>使用前请征得KP同意。</t>
    </r>
  </si>
  <si>
    <t>医学，急救，科学（化学），锁匠，机械维修，电气维修，攀爬，跳跃。</t>
  </si>
  <si>
    <t>医学，急救，会计，一项社交技能（魅惑、话术、恐吓、说服），法律，科学（药学），外语，任意一项其他个人或时代特长。</t>
  </si>
  <si>
    <t>急救，聆听，跳跃，追踪，攀爬，领航，生存（山地），外语。</t>
  </si>
  <si>
    <t xml:space="preserve">会计，技艺（摄影），技艺（任一），计算机或图书馆，乔装，心理学，侦察，任意一项其他个人特长。※可以通过成功的「侦察」检定，从对方的服饰判定其地位和收入等。
</t>
  </si>
  <si>
    <t>电气维修或机械维修，格斗，射击，急救，领航，驾驶（船），生存（海上），游泳。</t>
  </si>
  <si>
    <t>急救，机械维修，博物学，领航，一项社交技能（魅惑、话术、恐吓、说服），驾驶（船），侦察，游泳。</t>
  </si>
  <si>
    <t>攀爬或游泳，射击，历史，跳跃，博物学，领航，外语，生存。</t>
  </si>
  <si>
    <t>技艺（表演,歌唱,舞蹈），乔装，两项社交技能（魅惑、话术、恐吓、说服），聆听，心理学，任意两项其他个人或时代特长。</t>
  </si>
  <si>
    <t>技艺（歌唱,舞蹈,乐器），乔装，两项社交技能（魅惑、话术、恐吓、说服），聆听，心理学，任意两项其他个人或时代特长。</t>
  </si>
  <si>
    <t>技艺（表演,杂技,喜剧），乔装，两项社交技能（魅惑、话术、恐吓、说服），聆听，心理学，任意两项其他个人或时代特长。</t>
  </si>
  <si>
    <t>攀爬，闪避，跳跃，投掷，侦察，游泳，任意两项其他个人或时代特长。</t>
  </si>
  <si>
    <t>技艺（表演，歌唱，喜剧），乔装，两项社交技能（魅惑、话术、恐吓、说服），聆听，心理学，计算机，电气维修。</t>
  </si>
  <si>
    <t>汽车驾驶、两项社交技能（魅惑、话术、恐吓、说服），潜行，聆听，法律，任意两项其他个人或时代特长。</t>
  </si>
  <si>
    <t>神秘学，科学（物理，化学，生物），机械维修，艺术（摄影），电气维修，一项社交技能（魅惑、话术、恐吓、说服）。</t>
  </si>
  <si>
    <t>教育×2＋教育或外貌×2</t>
  </si>
  <si>
    <t>艺术（表演），历史，图书馆，两项社交技能（魅惑、话术、恐吓、说服），神秘学，心理学，任意一项其他个人或时代特长。</t>
  </si>
  <si>
    <t>手艺（烹饪），科学（生物，化学），格斗（斗殴），博物学，侦察，外语，任意一项其他个人或时代特长。</t>
  </si>
  <si>
    <t>计算机，电气维修，电子学，图书馆，侦察，一项社交技能（魅惑、话术、恐吓、说服），任意两项其他技能。</t>
  </si>
  <si>
    <t>1-10</t>
  </si>
  <si>
    <t xml:space="preserve">计算机，聆听，潜行，图书馆，母语，任意三项符合尼特族形象的特长。
</t>
  </si>
  <si>
    <t>格斗（斗殴），射击，急救，一项社交技能（魅惑、话术、恐吓、说服），法律，心理学，侦察和下面的一种个人特长：汽车驾驶或骑术。</t>
  </si>
  <si>
    <t>手艺（游戏），计算机，电气维修，电子学，聆听，一项社交技能（魅惑、话术、恐吓、说服），任意两项其他个人或时代特长。</t>
  </si>
  <si>
    <t>艺术（任意），估价，潜行，一项社交技能（魅惑、话术、恐吓、说服），急救，其他语言（欧洲），心理学，骑术，（乔装、钳工）中的一种，任意一项其他个人或时代特长</t>
  </si>
  <si>
    <t>1980s年代
《克苏鲁煤气灯》
职业</t>
  </si>
  <si>
    <r>
      <rPr>
        <sz val="11"/>
        <color rgb="FF000000"/>
        <rFont val="微软雅黑 Light"/>
        <charset val="134"/>
      </rPr>
      <t>《克苏鲁煤气灯》1980s职业，</t>
    </r>
    <r>
      <rPr>
        <b/>
        <sz val="11"/>
        <color rgb="FFFF0000"/>
        <rFont val="微软雅黑 Light"/>
        <charset val="134"/>
      </rPr>
      <t>使用前请征得KP同意。</t>
    </r>
  </si>
  <si>
    <t>会计，艺术（任意），估价，历史，图书馆，其他语言（欧洲），一项社交技能（魅惑、话术、恐吓、说服），心理学，侦查，任意两项其他个人或时代特长</t>
  </si>
  <si>
    <t>70-99</t>
  </si>
  <si>
    <t>拉丁语，法律，其他语言（欧洲），一项社交技能（魅惑、话术、恐吓、说服），骑术，射击（霰弹枪），任意三项其他个人或时代特长</t>
  </si>
  <si>
    <t>艺术及手艺（任意多种），估价，历史，图书馆，其他语言（欧洲），侦查，任意两项其他个人或时代特长</t>
  </si>
  <si>
    <t>艺术（写作），历史，图书馆，其他语言（欧洲），母语，一项社交技能（魅惑、话术、恐吓、说服），心理学，任意两项其他个人或时代特长</t>
  </si>
  <si>
    <t>闪避，马车驾驶，跳跃，聆听，机械维修，博物学，导航，一项社交技能（魅惑、话术、恐吓、说服），侦查，格斗（鞭），任意一项其他个人或时代特长</t>
  </si>
  <si>
    <t>20-65</t>
  </si>
  <si>
    <t>历史，拉丁语，图书馆，一项社交技能（魅惑、话术、恐吓、说服），心理学，任意两项其他个人或时代特长</t>
  </si>
  <si>
    <t>人类学，估价，科学（化学），急救，历史，法律，图书馆，聆听，心理学，其他语言（任意），侦查，追踪，任意两项其他个人或时代特长</t>
  </si>
  <si>
    <t>会计，估价，手艺（任意多种），机械维修，一项社交技能（魅惑、话术、恐吓、说服），侦查，任意一项其他个人或时代特长</t>
  </si>
  <si>
    <t>估价，乔装，一项社交技能（魅惑、话术、恐吓、说服），潜行，锁匠，格斗（任意两项），任意一项其他个人或时代特长</t>
  </si>
  <si>
    <t>任意六项个人或时代特长</t>
  </si>
  <si>
    <t>艺术（任意多种），乔装，闪避，两项社交技能（魅惑、话术、恐吓、说服），聆听，母语，心理学，任意三项其他个人或时代特长</t>
  </si>
  <si>
    <t>40-75</t>
  </si>
  <si>
    <t>潜行，急救，射击（手枪、来复枪）,导航，其他语言（任意）,一项社交技能（魅惑、话术、恐吓、说服）,心理学，骑术,格斗（剑），侦查，（攀爬、游泳）中的一种</t>
  </si>
  <si>
    <t>45-70</t>
  </si>
  <si>
    <t>人类学，考古学，估价，科学（生物学），攀爬，急救，射击（手枪、来复枪），格斗（斗殴），博物学，导航，其他语言（任意），驾驶（小艇，船，热气球），骑术，潜行，侦查，游泳，追踪</t>
  </si>
  <si>
    <t>会计，两项社交技能（魅惑、话术、恐吓、说服），法律，图书馆，聆听，锁匠，艺术及手艺（摄影），侦查，任意一项其他个人或时代特长</t>
  </si>
  <si>
    <t>估价，闪避，两项社交技能（魅惑、话术、恐吓、说服），图书馆，聆听，其他语言（欧洲），母语，艺术及手艺（摄影），心理学，侦查。</t>
  </si>
  <si>
    <t>估价，一项社交技能（魅惑、话术、恐吓、说服），闪避，急救，机械维修，重型机械操作，任意一项其他个人或时代特长，以及从以下任选两种：（攀爬，斗殴，手艺（任意），马车驾驶，驾驶：船）</t>
  </si>
  <si>
    <t>会计，估价，两项社交技能（魅惑、话术、恐吓、说服），历史，拉丁语，法律，图书馆，聆听，心理学，任意两项其他个人或时代特长</t>
  </si>
  <si>
    <t>科学（生物学、药剂学），急救，拉丁语，图书馆，医学，心理学，任意两项其他个人或时代特长</t>
  </si>
  <si>
    <t>格斗（斗殴），闪避，一项社交技能（魅惑、话术、恐吓、说服），急救，射击（手枪），法律，聆听，心理学，潜行，侦查</t>
  </si>
  <si>
    <t>图书馆，其他语言（欧洲），一项社交技能（魅惑、话术、恐吓、说服），心理学，至多六种额外的学问技巧作为个人专长</t>
  </si>
  <si>
    <t>手艺（任意），历史，图书馆，机械维修，一项社交技能（魅惑、话术、恐吓、说服），侦查，至多六种其他学问技巧作为个人专长</t>
  </si>
  <si>
    <t>手艺（任意），闪避，聆听，潜行，任意一项其他个人或时代特长，以及从以下中最多选取三个：（会计，估价，马车驾驶，礼仪，急救，其他语言（欧洲），说服）</t>
  </si>
  <si>
    <t>会计，估价，手艺（任意），聆听，一项社交技能（魅惑、话术、恐吓、说服），心理学，侦查，任意一项其他个人或时代特长</t>
  </si>
  <si>
    <t>闪避，急救，潜行，聆听，机械维修，射击（来复枪），潜行，侦查，任意两项其他个人或时代特长</t>
  </si>
  <si>
    <t>乔装，一项社交技能（魅惑、话术、恐吓、说服），潜行，历史，图书馆，聆听，锁匠，导航，其他语言（欧洲），心理学，侦查，格斗（任意）</t>
  </si>
  <si>
    <t>默认幸运</t>
  </si>
  <si>
    <t>幸运#2</t>
  </si>
  <si>
    <t>智力
INT</t>
  </si>
  <si>
    <t>按[F9]刷新（或按[Fn+F9]）。移动设备选择[菜单]-[公式]-[开始计算]。</t>
  </si>
  <si>
    <t>多面骰</t>
  </si>
  <si>
    <t>D2</t>
  </si>
  <si>
    <t>D4</t>
  </si>
  <si>
    <t>D6</t>
  </si>
  <si>
    <t>D8</t>
  </si>
  <si>
    <t>D10</t>
  </si>
  <si>
    <t>D20</t>
  </si>
  <si>
    <t>D100</t>
  </si>
  <si>
    <t>3D6</t>
  </si>
  <si>
    <t>2D6+6</t>
  </si>
  <si>
    <t>各个属性的数字意味着什么？</t>
  </si>
  <si>
    <t>力量 STR</t>
  </si>
  <si>
    <t>体质 CON</t>
  </si>
  <si>
    <t>体型 SIZ</t>
  </si>
  <si>
    <t>敏捷 DEX</t>
  </si>
  <si>
    <t>外貌 APP</t>
  </si>
  <si>
    <t>智力 INT</t>
  </si>
  <si>
    <t>意志 POW</t>
  </si>
  <si>
    <t>教育 EDU</t>
  </si>
  <si>
    <r>
      <rPr>
        <sz val="10"/>
        <color theme="1"/>
        <rFont val="微软雅黑 Light"/>
        <charset val="134"/>
      </rPr>
      <t>衰弱：没法站起来甚至端起一杯茶</t>
    </r>
    <r>
      <rPr>
        <sz val="10"/>
        <color indexed="8"/>
        <rFont val="Arial Unicode MS"/>
        <charset val="134"/>
      </rPr>
      <t>｡</t>
    </r>
  </si>
  <si>
    <t>死亡</t>
  </si>
  <si>
    <t>没人知道他去了哪</t>
  </si>
  <si>
    <t>没有协助无法行动</t>
  </si>
  <si>
    <r>
      <rPr>
        <sz val="10"/>
        <color theme="1"/>
        <rFont val="微软雅黑 Light"/>
        <charset val="134"/>
      </rPr>
      <t>如此的难看</t>
    </r>
    <r>
      <rPr>
        <sz val="10"/>
        <color indexed="8"/>
        <rFont val="Arial Unicode MS"/>
        <charset val="134"/>
      </rPr>
      <t>｡</t>
    </r>
    <r>
      <rPr>
        <sz val="10"/>
        <color theme="1"/>
        <rFont val="微软雅黑 Light"/>
        <charset val="134"/>
      </rPr>
      <t>他人会对你报以恐惧</t>
    </r>
    <r>
      <rPr>
        <sz val="10"/>
        <color indexed="8"/>
        <rFont val="Arial Unicode MS"/>
        <charset val="134"/>
      </rPr>
      <t>､</t>
    </r>
    <r>
      <rPr>
        <sz val="10"/>
        <color theme="1"/>
        <rFont val="微软雅黑 Light"/>
        <charset val="134"/>
      </rPr>
      <t>厌恶和怜悯</t>
    </r>
    <r>
      <rPr>
        <sz val="10"/>
        <color indexed="8"/>
        <rFont val="Arial Unicode MS"/>
        <charset val="134"/>
      </rPr>
      <t>｡</t>
    </r>
  </si>
  <si>
    <r>
      <rPr>
        <sz val="10"/>
        <color theme="1"/>
        <rFont val="微软雅黑 Light"/>
        <charset val="134"/>
      </rPr>
      <t>没有智商,无法理解周遭的世界</t>
    </r>
    <r>
      <rPr>
        <sz val="10"/>
        <color indexed="8"/>
        <rFont val="Arial Unicode MS"/>
        <charset val="134"/>
      </rPr>
      <t>｡</t>
    </r>
  </si>
  <si>
    <r>
      <rPr>
        <sz val="10"/>
        <color theme="1"/>
        <rFont val="微软雅黑 Light"/>
        <charset val="134"/>
      </rPr>
      <t>0：弱者的心,没有意志力,没有魔法潜能</t>
    </r>
    <r>
      <rPr>
        <sz val="10"/>
        <color indexed="8"/>
        <rFont val="Arial Unicode MS"/>
        <charset val="134"/>
      </rPr>
      <t>｡</t>
    </r>
  </si>
  <si>
    <r>
      <rPr>
        <sz val="10"/>
        <color theme="1"/>
        <rFont val="微软雅黑 Light"/>
        <charset val="134"/>
      </rPr>
      <t>新生儿</t>
    </r>
    <r>
      <rPr>
        <sz val="10"/>
        <color indexed="8"/>
        <rFont val="Arial Unicode MS"/>
        <charset val="134"/>
      </rPr>
      <t>｡</t>
    </r>
  </si>
  <si>
    <r>
      <rPr>
        <sz val="10"/>
        <color theme="1"/>
        <rFont val="微软雅黑 Light"/>
        <charset val="134"/>
      </rPr>
      <t>病弱</t>
    </r>
    <r>
      <rPr>
        <sz val="10"/>
        <color indexed="8"/>
        <rFont val="Arial Unicode MS"/>
        <charset val="134"/>
      </rPr>
      <t>｡</t>
    </r>
    <r>
      <rPr>
        <sz val="10"/>
        <color theme="1"/>
        <rFont val="微软雅黑 Light"/>
        <charset val="134"/>
      </rPr>
      <t>卧床不起,没有协助就无法自已</t>
    </r>
    <r>
      <rPr>
        <sz val="10"/>
        <color indexed="8"/>
        <rFont val="Arial Unicode MS"/>
        <charset val="134"/>
      </rPr>
      <t>｡</t>
    </r>
  </si>
  <si>
    <t>婴儿(1~10斤)</t>
  </si>
  <si>
    <r>
      <rPr>
        <sz val="10"/>
        <color theme="1"/>
        <rFont val="微软雅黑 Light"/>
        <charset val="134"/>
      </rPr>
      <t>任何方面都没有受过教育</t>
    </r>
    <r>
      <rPr>
        <sz val="10"/>
        <color indexed="8"/>
        <rFont val="Arial Unicode MS"/>
        <charset val="134"/>
      </rPr>
      <t>｡</t>
    </r>
  </si>
  <si>
    <r>
      <rPr>
        <sz val="10"/>
        <color theme="1"/>
        <rFont val="微软雅黑 Light"/>
        <charset val="134"/>
      </rPr>
      <t>弱者,虚弱</t>
    </r>
    <r>
      <rPr>
        <sz val="10"/>
        <color indexed="8"/>
        <rFont val="Arial Unicode MS"/>
        <charset val="134"/>
      </rPr>
      <t>｡</t>
    </r>
  </si>
  <si>
    <t>健康堪忧。经常需要躺下休息，常年病痛缠身</t>
  </si>
  <si>
    <r>
      <rPr>
        <sz val="10"/>
        <color theme="1"/>
        <rFont val="微软雅黑 Light"/>
        <charset val="134"/>
      </rPr>
      <t>孩童,或身短体瘦(矮人)(15kg)</t>
    </r>
    <r>
      <rPr>
        <sz val="10"/>
        <color indexed="8"/>
        <rFont val="Arial Unicode MS"/>
        <charset val="134"/>
      </rPr>
      <t>｡</t>
    </r>
  </si>
  <si>
    <t>缓慢笨拙难以行动自如</t>
  </si>
  <si>
    <r>
      <rPr>
        <sz val="10"/>
        <color theme="1"/>
        <rFont val="微软雅黑 Light"/>
        <charset val="134"/>
      </rPr>
      <t>挫</t>
    </r>
    <r>
      <rPr>
        <sz val="10"/>
        <color indexed="8"/>
        <rFont val="Arial Unicode MS"/>
        <charset val="134"/>
      </rPr>
      <t>｡</t>
    </r>
    <r>
      <rPr>
        <sz val="10"/>
        <color theme="1"/>
        <rFont val="微软雅黑 Light"/>
        <charset val="134"/>
      </rPr>
      <t>估计是因为受伤事故或先天如此</t>
    </r>
    <r>
      <rPr>
        <sz val="10"/>
        <color indexed="8"/>
        <rFont val="Arial Unicode MS"/>
        <charset val="134"/>
      </rPr>
      <t>｡</t>
    </r>
  </si>
  <si>
    <t>学得很慢,只能理解最常用的数字,或阅读学前级的书</t>
  </si>
  <si>
    <t>意志力弱,经常成为高智力或高意志人士的人的玩物</t>
  </si>
  <si>
    <r>
      <rPr>
        <sz val="10"/>
        <color theme="1"/>
        <rFont val="微软雅黑 Light"/>
        <charset val="134"/>
      </rPr>
      <t>高中毕业</t>
    </r>
    <r>
      <rPr>
        <sz val="10"/>
        <color indexed="8"/>
        <rFont val="Arial Unicode MS"/>
        <charset val="134"/>
      </rPr>
      <t>｡</t>
    </r>
  </si>
  <si>
    <r>
      <rPr>
        <sz val="10"/>
        <color theme="1"/>
        <rFont val="微软雅黑 Light"/>
        <charset val="134"/>
      </rPr>
      <t>普通人水平</t>
    </r>
    <r>
      <rPr>
        <sz val="10"/>
        <color indexed="8"/>
        <rFont val="Arial Unicode MS"/>
        <charset val="134"/>
      </rPr>
      <t>｡</t>
    </r>
  </si>
  <si>
    <t>普通人水平</t>
  </si>
  <si>
    <r>
      <rPr>
        <sz val="10"/>
        <color theme="1"/>
        <rFont val="微软雅黑 Light"/>
        <charset val="134"/>
      </rPr>
      <t>普通人类体型(中等身高和体重)(75kg)</t>
    </r>
    <r>
      <rPr>
        <sz val="10"/>
        <color indexed="8"/>
        <rFont val="Arial Unicode MS"/>
        <charset val="134"/>
      </rPr>
      <t>｡</t>
    </r>
  </si>
  <si>
    <t>普通人</t>
  </si>
  <si>
    <t>大学毕业</t>
  </si>
  <si>
    <t>你见过的力气最大的人</t>
  </si>
  <si>
    <r>
      <rPr>
        <sz val="10"/>
        <color theme="1"/>
        <rFont val="微软雅黑 Light"/>
        <charset val="134"/>
      </rPr>
      <t>抖落身上的液氮,强壮而精神</t>
    </r>
    <r>
      <rPr>
        <sz val="10"/>
        <color indexed="8"/>
        <rFont val="Arial Unicode MS"/>
        <charset val="134"/>
      </rPr>
      <t>｡</t>
    </r>
  </si>
  <si>
    <r>
      <rPr>
        <sz val="10"/>
        <color theme="1"/>
        <rFont val="微软雅黑 Light"/>
        <charset val="134"/>
      </rPr>
      <t>非常高,强健的体格或非常胖(110kg)</t>
    </r>
    <r>
      <rPr>
        <sz val="10"/>
        <color indexed="8"/>
        <rFont val="Arial Unicode MS"/>
        <charset val="134"/>
      </rPr>
      <t>｡</t>
    </r>
  </si>
  <si>
    <r>
      <rPr>
        <sz val="10"/>
        <color theme="1"/>
        <rFont val="微软雅黑 Light"/>
        <charset val="134"/>
      </rPr>
      <t>高速而灵活,可以达成超凡的技艺(例如伟大的舞者)</t>
    </r>
    <r>
      <rPr>
        <sz val="10"/>
        <color indexed="8"/>
        <rFont val="Arial Unicode MS"/>
        <charset val="134"/>
      </rPr>
      <t>｡</t>
    </r>
  </si>
  <si>
    <r>
      <rPr>
        <sz val="10"/>
        <color theme="1"/>
        <rFont val="微软雅黑 Light"/>
        <charset val="134"/>
      </rPr>
      <t>你见过的最漂亮的人,有着天然的吸引力</t>
    </r>
    <r>
      <rPr>
        <sz val="10"/>
        <color indexed="8"/>
        <rFont val="Arial Unicode MS"/>
        <charset val="134"/>
      </rPr>
      <t>｡</t>
    </r>
  </si>
  <si>
    <r>
      <rPr>
        <sz val="10"/>
        <color theme="1"/>
        <rFont val="微软雅黑 Light"/>
        <charset val="134"/>
      </rPr>
      <t>超凡之脑,可以理解多门语言或法则</t>
    </r>
    <r>
      <rPr>
        <sz val="10"/>
        <color indexed="8"/>
        <rFont val="Arial Unicode MS"/>
        <charset val="134"/>
      </rPr>
      <t>｡</t>
    </r>
  </si>
  <si>
    <r>
      <rPr>
        <sz val="10"/>
        <color theme="1"/>
        <rFont val="微软雅黑 Light"/>
        <charset val="134"/>
      </rPr>
      <t>坚强的心,对沟通不可视之物和魔法有着高潜质</t>
    </r>
    <r>
      <rPr>
        <sz val="10"/>
        <color indexed="8"/>
        <rFont val="Arial Unicode MS"/>
        <charset val="134"/>
      </rPr>
      <t>｡</t>
    </r>
  </si>
  <si>
    <t>研究生毕业</t>
  </si>
  <si>
    <r>
      <rPr>
        <sz val="10"/>
        <color theme="1"/>
        <rFont val="微软雅黑 Light"/>
        <charset val="134"/>
      </rPr>
      <t>世界水平(奥赛举重冠军)</t>
    </r>
    <r>
      <rPr>
        <sz val="10"/>
        <color indexed="8"/>
        <rFont val="Arial Unicode MS"/>
        <charset val="134"/>
      </rPr>
      <t>｡</t>
    </r>
    <r>
      <rPr>
        <sz val="10"/>
        <color theme="1"/>
        <rFont val="微软雅黑 Light"/>
        <charset val="134"/>
      </rPr>
      <t>人类极限</t>
    </r>
    <r>
      <rPr>
        <sz val="10"/>
        <color indexed="8"/>
        <rFont val="Arial Unicode MS"/>
        <charset val="134"/>
      </rPr>
      <t>｡</t>
    </r>
  </si>
  <si>
    <r>
      <rPr>
        <sz val="10"/>
        <color theme="1"/>
        <rFont val="微软雅黑 Light"/>
        <charset val="134"/>
      </rPr>
      <t>铁之刚体</t>
    </r>
    <r>
      <rPr>
        <sz val="10"/>
        <color indexed="8"/>
        <rFont val="Arial Unicode MS"/>
        <charset val="134"/>
      </rPr>
      <t>｡</t>
    </r>
    <r>
      <rPr>
        <sz val="10"/>
        <color theme="1"/>
        <rFont val="微软雅黑 Light"/>
        <charset val="134"/>
      </rPr>
      <t>可以承受住最强的疼痛</t>
    </r>
    <r>
      <rPr>
        <sz val="10"/>
        <color indexed="8"/>
        <rFont val="Arial Unicode MS"/>
        <charset val="134"/>
      </rPr>
      <t>｡</t>
    </r>
    <r>
      <rPr>
        <sz val="10"/>
        <color theme="1"/>
        <rFont val="微软雅黑 Light"/>
        <charset val="134"/>
      </rPr>
      <t>人类极限</t>
    </r>
    <r>
      <rPr>
        <sz val="10"/>
        <color indexed="8"/>
        <rFont val="Arial Unicode MS"/>
        <charset val="134"/>
      </rPr>
      <t>｡</t>
    </r>
  </si>
  <si>
    <r>
      <rPr>
        <sz val="10"/>
        <color theme="1"/>
        <rFont val="微软雅黑 Light"/>
        <charset val="134"/>
      </rPr>
      <t>某方面已经是超大号了(150kg)</t>
    </r>
    <r>
      <rPr>
        <sz val="10"/>
        <color indexed="8"/>
        <rFont val="Arial Unicode MS"/>
        <charset val="134"/>
      </rPr>
      <t>｡</t>
    </r>
  </si>
  <si>
    <r>
      <rPr>
        <sz val="10"/>
        <color theme="1"/>
        <rFont val="微软雅黑 Light"/>
        <charset val="134"/>
      </rPr>
      <t>世界级运动员</t>
    </r>
    <r>
      <rPr>
        <sz val="10"/>
        <color indexed="8"/>
        <rFont val="Arial Unicode MS"/>
        <charset val="134"/>
      </rPr>
      <t>｡</t>
    </r>
    <r>
      <rPr>
        <sz val="10"/>
        <color theme="1"/>
        <rFont val="微软雅黑 Light"/>
        <charset val="134"/>
      </rPr>
      <t>人类极限</t>
    </r>
    <r>
      <rPr>
        <sz val="10"/>
        <color indexed="8"/>
        <rFont val="Arial Unicode MS"/>
        <charset val="134"/>
      </rPr>
      <t>｡</t>
    </r>
  </si>
  <si>
    <r>
      <rPr>
        <sz val="10"/>
        <color theme="1"/>
        <rFont val="微软雅黑 Light"/>
        <charset val="134"/>
      </rPr>
      <t>魅力和酷的巅峰(超级名模或世界影星)</t>
    </r>
    <r>
      <rPr>
        <sz val="10"/>
        <color indexed="8"/>
        <rFont val="Arial Unicode MS"/>
        <charset val="134"/>
      </rPr>
      <t>｡</t>
    </r>
    <r>
      <rPr>
        <sz val="10"/>
        <color theme="1"/>
        <rFont val="微软雅黑 Light"/>
        <charset val="134"/>
      </rPr>
      <t>人类极限</t>
    </r>
    <r>
      <rPr>
        <sz val="10"/>
        <color indexed="8"/>
        <rFont val="Arial Unicode MS"/>
        <charset val="134"/>
      </rPr>
      <t>｡</t>
    </r>
  </si>
  <si>
    <r>
      <rPr>
        <sz val="10"/>
        <color theme="1"/>
        <rFont val="微软雅黑 Light"/>
        <charset val="134"/>
      </rPr>
      <t>天才(爱因斯坦</t>
    </r>
    <r>
      <rPr>
        <sz val="10"/>
        <color indexed="8"/>
        <rFont val="Arial Unicode MS"/>
        <charset val="134"/>
      </rPr>
      <t>､</t>
    </r>
    <r>
      <rPr>
        <sz val="10"/>
        <color theme="1"/>
        <rFont val="微软雅黑 Light"/>
        <charset val="134"/>
      </rPr>
      <t>达芬奇</t>
    </r>
    <r>
      <rPr>
        <sz val="10"/>
        <color indexed="8"/>
        <rFont val="Arial Unicode MS"/>
        <charset val="134"/>
      </rPr>
      <t>､</t>
    </r>
    <r>
      <rPr>
        <sz val="10"/>
        <color theme="1"/>
        <rFont val="微软雅黑 Light"/>
        <charset val="134"/>
      </rPr>
      <t>特斯拉等等)</t>
    </r>
    <r>
      <rPr>
        <sz val="10"/>
        <color indexed="8"/>
        <rFont val="Arial Unicode MS"/>
        <charset val="134"/>
      </rPr>
      <t>｡</t>
    </r>
    <r>
      <rPr>
        <sz val="10"/>
        <color theme="1"/>
        <rFont val="微软雅黑 Light"/>
        <charset val="134"/>
      </rPr>
      <t>人类极限</t>
    </r>
    <r>
      <rPr>
        <sz val="10"/>
        <color indexed="8"/>
        <rFont val="Arial Unicode MS"/>
        <charset val="134"/>
      </rPr>
      <t>｡</t>
    </r>
  </si>
  <si>
    <r>
      <rPr>
        <sz val="10"/>
        <color theme="1"/>
        <rFont val="微软雅黑 Light"/>
        <charset val="134"/>
      </rPr>
      <t>钢铁之心,与灵能领域和不可视世界有着强烈的链接</t>
    </r>
    <r>
      <rPr>
        <sz val="10"/>
        <color indexed="8"/>
        <rFont val="Arial Unicode MS"/>
        <charset val="134"/>
      </rPr>
      <t>｡</t>
    </r>
  </si>
  <si>
    <r>
      <rPr>
        <sz val="10"/>
        <color theme="1"/>
        <rFont val="微软雅黑 Light"/>
        <charset val="134"/>
      </rPr>
      <t>博士学位,教授</t>
    </r>
    <r>
      <rPr>
        <sz val="10"/>
        <color indexed="8"/>
        <rFont val="Arial Unicode MS"/>
        <charset val="134"/>
      </rPr>
      <t>｡</t>
    </r>
  </si>
  <si>
    <r>
      <rPr>
        <sz val="10"/>
        <color theme="1"/>
        <rFont val="微软雅黑 Light"/>
        <charset val="134"/>
      </rPr>
      <t>超越人类之力(例如大猩猩或马)</t>
    </r>
    <r>
      <rPr>
        <sz val="10"/>
        <color indexed="8"/>
        <rFont val="Arial Unicode MS"/>
        <charset val="134"/>
      </rPr>
      <t>｡</t>
    </r>
  </si>
  <si>
    <r>
      <rPr>
        <sz val="10"/>
        <color theme="1"/>
        <rFont val="微软雅黑 Light"/>
        <charset val="134"/>
      </rPr>
      <t>超越人类之体格(大象)</t>
    </r>
    <r>
      <rPr>
        <sz val="10"/>
        <color indexed="8"/>
        <rFont val="Arial Unicode MS"/>
        <charset val="134"/>
      </rPr>
      <t>｡</t>
    </r>
  </si>
  <si>
    <r>
      <rPr>
        <sz val="10"/>
        <color theme="1"/>
        <rFont val="微软雅黑 Light"/>
        <charset val="134"/>
      </rPr>
      <t>马或牛(436kg)</t>
    </r>
    <r>
      <rPr>
        <sz val="10"/>
        <color indexed="8"/>
        <rFont val="Arial Unicode MS"/>
        <charset val="134"/>
      </rPr>
      <t>｡</t>
    </r>
  </si>
  <si>
    <t>超越人类之敏捷</t>
  </si>
  <si>
    <t>超越人类之智</t>
  </si>
  <si>
    <t>超越人类,基本上是异界存在</t>
  </si>
  <si>
    <r>
      <rPr>
        <sz val="10"/>
        <color theme="1"/>
        <rFont val="微软雅黑 Light"/>
        <charset val="134"/>
      </rPr>
      <t>某研究领域的世界级权威</t>
    </r>
    <r>
      <rPr>
        <sz val="10"/>
        <color indexed="8"/>
        <rFont val="Arial Unicode MS"/>
        <charset val="134"/>
      </rPr>
      <t>｡</t>
    </r>
  </si>
  <si>
    <t>有记录的最重的人类(634kg)</t>
  </si>
  <si>
    <r>
      <rPr>
        <sz val="10"/>
        <color theme="1"/>
        <rFont val="微软雅黑 Light"/>
        <charset val="134"/>
      </rPr>
      <t>人类极限</t>
    </r>
    <r>
      <rPr>
        <sz val="10"/>
        <color indexed="8"/>
        <rFont val="Arial Unicode MS"/>
        <charset val="134"/>
      </rPr>
      <t>｡</t>
    </r>
  </si>
  <si>
    <t>200+</t>
  </si>
  <si>
    <t>怪物之力</t>
  </si>
  <si>
    <t>怪物之体,免疫大部分地球疾病</t>
  </si>
  <si>
    <t>872kg</t>
  </si>
  <si>
    <r>
      <rPr>
        <sz val="10"/>
        <color theme="1"/>
        <rFont val="微软雅黑 Light"/>
        <charset val="134"/>
      </rPr>
      <t>闪电之速,可以在人类反应过来之前完成系列动作</t>
    </r>
    <r>
      <rPr>
        <sz val="10"/>
        <color indexed="8"/>
        <rFont val="Arial Unicode MS"/>
        <charset val="134"/>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</si>
  <si>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</si>
  <si>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</si>
  <si>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</si>
  <si>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</si>
  <si>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</si>
  <si>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</si>
  <si>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</si>
  <si>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</si>
  <si>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</si>
  <si>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</si>
  <si>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</si>
  <si>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</si>
  <si>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</si>
  <si>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</si>
  <si>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</si>
  <si>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</si>
  <si>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</si>
  <si>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</si>
  <si>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</si>
  <si>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</si>
  <si>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</si>
  <si>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</si>
  <si>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</si>
  <si>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</si>
  <si>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</si>
  <si>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</si>
  <si>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</si>
  <si>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</si>
  <si>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</si>
  <si>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</si>
  <si>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</si>
  <si>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</si>
  <si>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</si>
  <si>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</si>
  <si>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</si>
  <si>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</si>
  <si>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</si>
  <si>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</si>
  <si>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体型可以超过99
意志可以超过99 (钢铁之心)
这是唯二可以超过99的属性</t>
  </si>
  <si>
    <t>意志/5 = 魔法值</t>
  </si>
  <si>
    <t>力量、敏捷如果都小等于体型</t>
  </si>
  <si>
    <t>那么移动力-1</t>
  </si>
  <si>
    <t>99-克苏鲁神话成功率
=san最大值
=精神分析最大恢复值</t>
  </si>
  <si>
    <t>15-19岁</t>
  </si>
  <si>
    <r>
      <rPr>
        <sz val="12"/>
        <rFont val="微软雅黑 Light"/>
        <charset val="134"/>
      </rPr>
      <t>从</t>
    </r>
    <r>
      <rPr>
        <sz val="12"/>
        <color rgb="FFFF0000"/>
        <rFont val="微软雅黑 Light"/>
        <charset val="134"/>
      </rPr>
      <t>力量</t>
    </r>
    <r>
      <rPr>
        <sz val="12"/>
        <rFont val="微软雅黑 Light"/>
        <charset val="134"/>
      </rPr>
      <t>和</t>
    </r>
    <r>
      <rPr>
        <sz val="12"/>
        <color rgb="FF076A00"/>
        <rFont val="微软雅黑 Light"/>
        <charset val="134"/>
      </rPr>
      <t>体型</t>
    </r>
    <r>
      <rPr>
        <sz val="12"/>
        <rFont val="微软雅黑 Light"/>
        <charset val="134"/>
      </rPr>
      <t>里总共-5
之后骰 2 次幸运，取较大值</t>
    </r>
  </si>
  <si>
    <t>增加POW</t>
  </si>
  <si>
    <t>①：成功释放需要对抗POW的法术后
骰1D100 若大于当前POW或大于95
POW永久增加1D10点</t>
  </si>
  <si>
    <t>20-39岁</t>
  </si>
  <si>
    <t>一次教育进步检定</t>
  </si>
  <si>
    <t xml:space="preserve">可以举起来 </t>
  </si>
  <si>
    <t xml:space="preserve"> +1d4</t>
  </si>
  <si>
    <t xml:space="preserve"> +1d6</t>
  </si>
  <si>
    <t>40+</t>
  </si>
  <si>
    <r>
      <rPr>
        <sz val="12"/>
        <rFont val="微软雅黑 Light"/>
        <charset val="134"/>
      </rPr>
      <t>从</t>
    </r>
    <r>
      <rPr>
        <sz val="12"/>
        <color rgb="FFFF0000"/>
        <rFont val="微软雅黑 Light"/>
        <charset val="134"/>
      </rPr>
      <t>力量</t>
    </r>
    <r>
      <rPr>
        <sz val="12"/>
        <rFont val="微软雅黑 Light"/>
        <charset val="134"/>
      </rPr>
      <t>、</t>
    </r>
    <r>
      <rPr>
        <sz val="12"/>
        <color theme="7" tint="-0.5"/>
        <rFont val="微软雅黑 Light"/>
        <charset val="134"/>
      </rPr>
      <t>体质</t>
    </r>
    <r>
      <rPr>
        <sz val="12"/>
        <rFont val="微软雅黑 Light"/>
        <charset val="134"/>
      </rPr>
      <t>、</t>
    </r>
    <r>
      <rPr>
        <sz val="12"/>
        <color theme="4" tint="-0.25"/>
        <rFont val="微软雅黑 Light"/>
        <charset val="134"/>
      </rPr>
      <t>敏捷</t>
    </r>
    <r>
      <rPr>
        <sz val="12"/>
        <rFont val="微软雅黑 Light"/>
        <charset val="134"/>
      </rPr>
      <t>里总共-5，</t>
    </r>
    <r>
      <rPr>
        <sz val="12"/>
        <color rgb="FFFC17FF"/>
        <rFont val="微软雅黑 Light"/>
        <charset val="134"/>
      </rPr>
      <t>APP-5</t>
    </r>
    <r>
      <rPr>
        <sz val="12"/>
        <rFont val="微软雅黑 Light"/>
        <charset val="134"/>
      </rPr>
      <t xml:space="preserve">
</t>
    </r>
    <r>
      <rPr>
        <b/>
        <sz val="12"/>
        <color rgb="FFD58B43"/>
        <rFont val="微软雅黑 Light"/>
        <charset val="134"/>
      </rPr>
      <t>之后进行 2 次教育进步</t>
    </r>
    <r>
      <rPr>
        <sz val="12"/>
        <rFont val="微软雅黑 Light"/>
        <charset val="134"/>
      </rPr>
      <t xml:space="preserve">
</t>
    </r>
    <r>
      <rPr>
        <b/>
        <sz val="12"/>
        <rFont val="微软雅黑 Light"/>
        <charset val="134"/>
      </rPr>
      <t>移动-1</t>
    </r>
  </si>
  <si>
    <t>②：在幸运检定中掷出1D100=1后
骰1D100 若大于当前POW或大于95
POW永久增加1D10点</t>
  </si>
  <si>
    <t xml:space="preserve"> +2d6</t>
  </si>
  <si>
    <t xml:space="preserve"> +3d6</t>
  </si>
  <si>
    <t xml:space="preserve"> +4d6</t>
  </si>
  <si>
    <t>50+</t>
  </si>
  <si>
    <r>
      <rPr>
        <sz val="12"/>
        <rFont val="微软雅黑 Light"/>
        <charset val="134"/>
      </rPr>
      <t>从</t>
    </r>
    <r>
      <rPr>
        <sz val="12"/>
        <color rgb="FFFF0000"/>
        <rFont val="微软雅黑 Light"/>
        <charset val="134"/>
      </rPr>
      <t>力量</t>
    </r>
    <r>
      <rPr>
        <sz val="12"/>
        <rFont val="微软雅黑 Light"/>
        <charset val="134"/>
      </rPr>
      <t>、</t>
    </r>
    <r>
      <rPr>
        <sz val="12"/>
        <color theme="7" tint="-0.5"/>
        <rFont val="微软雅黑 Light"/>
        <charset val="134"/>
      </rPr>
      <t>体质</t>
    </r>
    <r>
      <rPr>
        <sz val="12"/>
        <rFont val="微软雅黑 Light"/>
        <charset val="134"/>
      </rPr>
      <t>、</t>
    </r>
    <r>
      <rPr>
        <sz val="12"/>
        <color theme="4" tint="-0.25"/>
        <rFont val="微软雅黑 Light"/>
        <charset val="134"/>
      </rPr>
      <t>敏捷</t>
    </r>
    <r>
      <rPr>
        <sz val="12"/>
        <rFont val="微软雅黑 Light"/>
        <charset val="134"/>
      </rPr>
      <t>里总共-10，</t>
    </r>
    <r>
      <rPr>
        <sz val="12"/>
        <color rgb="FFFC17FF"/>
        <rFont val="微软雅黑 Light"/>
        <charset val="134"/>
      </rPr>
      <t>APP-10</t>
    </r>
    <r>
      <rPr>
        <sz val="12"/>
        <rFont val="微软雅黑 Light"/>
        <charset val="134"/>
      </rPr>
      <t xml:space="preserve">
</t>
    </r>
    <r>
      <rPr>
        <b/>
        <sz val="12"/>
        <color rgb="FFD58B43"/>
        <rFont val="微软雅黑 Light"/>
        <charset val="134"/>
      </rPr>
      <t>之后进行 3 次教育进步</t>
    </r>
    <r>
      <rPr>
        <sz val="12"/>
        <rFont val="微软雅黑 Light"/>
        <charset val="134"/>
      </rPr>
      <t xml:space="preserve">
</t>
    </r>
    <r>
      <rPr>
        <b/>
        <sz val="12"/>
        <rFont val="微软雅黑 Light"/>
        <charset val="134"/>
      </rPr>
      <t>移动-2</t>
    </r>
  </si>
  <si>
    <t>*此后合计值每超过一个80，就+1d6伤害加成与+1体型，不足80的按照80算。</t>
  </si>
  <si>
    <t>60+</t>
  </si>
  <si>
    <r>
      <rPr>
        <sz val="12"/>
        <rFont val="微软雅黑 Light"/>
        <charset val="134"/>
      </rPr>
      <t>从</t>
    </r>
    <r>
      <rPr>
        <sz val="12"/>
        <color rgb="FFFF0000"/>
        <rFont val="微软雅黑 Light"/>
        <charset val="134"/>
      </rPr>
      <t>力量</t>
    </r>
    <r>
      <rPr>
        <sz val="12"/>
        <rFont val="微软雅黑 Light"/>
        <charset val="134"/>
      </rPr>
      <t>、</t>
    </r>
    <r>
      <rPr>
        <sz val="12"/>
        <color theme="7" tint="-0.5"/>
        <rFont val="微软雅黑 Light"/>
        <charset val="134"/>
      </rPr>
      <t>体质</t>
    </r>
    <r>
      <rPr>
        <sz val="12"/>
        <rFont val="微软雅黑 Light"/>
        <charset val="134"/>
      </rPr>
      <t>、</t>
    </r>
    <r>
      <rPr>
        <sz val="12"/>
        <color theme="4" tint="-0.25"/>
        <rFont val="微软雅黑 Light"/>
        <charset val="134"/>
      </rPr>
      <t>敏捷</t>
    </r>
    <r>
      <rPr>
        <sz val="12"/>
        <rFont val="微软雅黑 Light"/>
        <charset val="134"/>
      </rPr>
      <t>里总共-20，</t>
    </r>
    <r>
      <rPr>
        <sz val="12"/>
        <color rgb="FFFC17FF"/>
        <rFont val="微软雅黑 Light"/>
        <charset val="134"/>
      </rPr>
      <t>APP-15</t>
    </r>
    <r>
      <rPr>
        <sz val="12"/>
        <rFont val="微软雅黑 Light"/>
        <charset val="134"/>
      </rPr>
      <t xml:space="preserve">
</t>
    </r>
    <r>
      <rPr>
        <b/>
        <sz val="12"/>
        <color rgb="FFD58B43"/>
        <rFont val="微软雅黑 Light"/>
        <charset val="134"/>
      </rPr>
      <t>之后进行 4 次教育进步</t>
    </r>
    <r>
      <rPr>
        <b/>
        <sz val="12"/>
        <rFont val="微软雅黑 Light"/>
        <charset val="134"/>
      </rPr>
      <t xml:space="preserve">
移动-3</t>
    </r>
  </si>
  <si>
    <t>70+</t>
  </si>
  <si>
    <r>
      <rPr>
        <sz val="12"/>
        <rFont val="微软雅黑 Light"/>
        <charset val="134"/>
      </rPr>
      <t>从</t>
    </r>
    <r>
      <rPr>
        <sz val="12"/>
        <color rgb="FFFF0000"/>
        <rFont val="微软雅黑 Light"/>
        <charset val="134"/>
      </rPr>
      <t>力量</t>
    </r>
    <r>
      <rPr>
        <sz val="12"/>
        <rFont val="微软雅黑 Light"/>
        <charset val="134"/>
      </rPr>
      <t>、</t>
    </r>
    <r>
      <rPr>
        <sz val="12"/>
        <color theme="7" tint="-0.5"/>
        <rFont val="微软雅黑 Light"/>
        <charset val="134"/>
      </rPr>
      <t>体质</t>
    </r>
    <r>
      <rPr>
        <sz val="12"/>
        <rFont val="微软雅黑 Light"/>
        <charset val="134"/>
      </rPr>
      <t>、</t>
    </r>
    <r>
      <rPr>
        <sz val="12"/>
        <color theme="4" tint="-0.25"/>
        <rFont val="微软雅黑 Light"/>
        <charset val="134"/>
      </rPr>
      <t>敏捷</t>
    </r>
    <r>
      <rPr>
        <sz val="12"/>
        <rFont val="微软雅黑 Light"/>
        <charset val="134"/>
      </rPr>
      <t>里总共-40，</t>
    </r>
    <r>
      <rPr>
        <sz val="12"/>
        <color rgb="FFFC17FF"/>
        <rFont val="微软雅黑 Light"/>
        <charset val="134"/>
      </rPr>
      <t>APP-20</t>
    </r>
    <r>
      <rPr>
        <sz val="12"/>
        <rFont val="微软雅黑 Light"/>
        <charset val="134"/>
      </rPr>
      <t xml:space="preserve">
</t>
    </r>
    <r>
      <rPr>
        <b/>
        <sz val="12"/>
        <color rgb="FFD58B43"/>
        <rFont val="微软雅黑 Light"/>
        <charset val="134"/>
      </rPr>
      <t>之后进行 4 次教育进步</t>
    </r>
    <r>
      <rPr>
        <sz val="12"/>
        <rFont val="微软雅黑 Light"/>
        <charset val="134"/>
      </rPr>
      <t xml:space="preserve">
</t>
    </r>
    <r>
      <rPr>
        <b/>
        <sz val="12"/>
        <rFont val="微软雅黑 Light"/>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</si>
  <si>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</si>
  <si>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</si>
  <si>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</si>
  <si>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</si>
  <si>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</si>
  <si>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</si>
  <si>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</si>
  <si>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</si>
  <si>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</si>
  <si>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r>
      <rPr>
        <sz val="12"/>
        <color theme="1"/>
        <rFont val="微软雅黑"/>
        <charset val="134"/>
      </rPr>
      <t>当技能检定失败的时候
PL可以</t>
    </r>
    <r>
      <rPr>
        <b/>
        <sz val="12"/>
        <color theme="1"/>
        <rFont val="微软雅黑"/>
        <charset val="134"/>
      </rPr>
      <t>选择</t>
    </r>
    <r>
      <rPr>
        <sz val="12"/>
        <color theme="1"/>
        <rFont val="微软雅黑"/>
        <charset val="134"/>
      </rPr>
      <t>孤注一骰或花费幸运值</t>
    </r>
  </si>
  <si>
    <t>孤注一骰的结果不能消耗幸运值来改变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</si>
  <si>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</si>
  <si>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</si>
  <si>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</si>
  <si>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</si>
  <si>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</si>
  <si>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</si>
  <si>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</si>
  <si>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</si>
  <si>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</si>
  <si>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</si>
  <si>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</si>
  <si>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</si>
  <si>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</si>
  <si>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</si>
  <si>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将会赶走或驱散目标</t>
  </si>
  <si>
    <t>如果对抗失败</t>
  </si>
  <si>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</si>
  <si>
    <t>魔法和理智白掉了
而且还浪费一轮行动</t>
  </si>
  <si>
    <t>无事发生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</si>
  <si>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</si>
  <si>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讲述黑山羊幼崽如何跨步走向伊诺克，而伊诺克魔法值不足，无法孤注一骰，于是掉头逃跑。</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</si>
  <si>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</si>
  <si>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恐惧症状表</t>
  </si>
  <si>
    <t>狂躁症状表</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</si>
  <si>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</si>
  <si>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</si>
  <si>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</si>
  <si>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</si>
  <si>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</si>
  <si>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</si>
  <si>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</si>
  <si>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</si>
  <si>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</si>
  <si>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</si>
  <si>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</si>
  <si>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</si>
  <si>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</si>
  <si>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</si>
  <si>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</si>
  <si>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</si>
  <si>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</si>
  <si>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</si>
  <si>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</si>
  <si>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</si>
  <si>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</si>
  <si>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</si>
  <si>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</si>
  <si>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</si>
  <si>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</si>
  <si>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</si>
  <si>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</si>
  <si>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</si>
  <si>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</si>
  <si>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</si>
  <si>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</si>
  <si>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</si>
  <si>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</si>
  <si>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</si>
  <si>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</si>
  <si>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</si>
  <si>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</si>
  <si>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</si>
  <si>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</si>
  <si>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</si>
  <si>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</si>
  <si>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</si>
  <si>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</si>
  <si>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</si>
  <si>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</si>
  <si>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</si>
  <si>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</si>
  <si>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</si>
  <si>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</si>
  <si>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</si>
  <si>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</si>
  <si>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</si>
  <si>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</si>
  <si>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</si>
  <si>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</si>
  <si>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</si>
  <si>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</si>
  <si>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</si>
  <si>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</si>
  <si>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</si>
  <si>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</si>
  <si>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</si>
  <si>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</si>
  <si>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</si>
  <si>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</si>
  <si>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</si>
  <si>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</si>
  <si>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</si>
  <si>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</si>
  <si>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</si>
  <si>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</si>
  <si>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</si>
  <si>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</si>
  <si>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</si>
  <si>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</si>
  <si>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</si>
  <si>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</si>
  <si>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</si>
  <si>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</si>
  <si>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</si>
  <si>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</si>
  <si>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</si>
  <si>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</si>
  <si>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</si>
  <si>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</si>
  <si>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</si>
  <si>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</si>
  <si>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</si>
  <si>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</si>
  <si>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</si>
  <si>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</si>
  <si>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</si>
  <si>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</si>
  <si>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</si>
  <si>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</si>
  <si>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</si>
  <si>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</si>
  <si>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</si>
  <si>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</si>
  <si>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</si>
  <si>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</si>
  <si>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</si>
  <si>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</si>
  <si>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</si>
  <si>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</si>
  <si>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</si>
  <si>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</si>
  <si>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</si>
  <si>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</si>
  <si>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</si>
  <si>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</si>
  <si>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</si>
  <si>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</si>
  <si>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</si>
  <si>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</si>
  <si>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</si>
  <si>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</si>
  <si>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</si>
  <si>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</si>
  <si>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</si>
  <si>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</si>
  <si>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</si>
  <si>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</si>
  <si>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</si>
  <si>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</si>
  <si>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</si>
  <si>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</si>
  <si>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</si>
  <si>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</si>
  <si>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</si>
  <si>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</si>
  <si>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</si>
  <si>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</si>
  <si>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</si>
  <si>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</si>
  <si>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</si>
  <si>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</si>
  <si>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</si>
  <si>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</si>
  <si>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</si>
  <si>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</si>
  <si>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</si>
  <si>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</si>
  <si>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</si>
  <si>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</si>
  <si>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</si>
  <si>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</si>
  <si>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</si>
  <si>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</si>
  <si>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</si>
  <si>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</si>
  <si>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</si>
  <si>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</si>
  <si>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</si>
  <si>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</si>
  <si>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</si>
  <si>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</si>
  <si>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</si>
  <si>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</si>
  <si>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</si>
  <si>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</si>
  <si>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</si>
  <si>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</si>
  <si>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</si>
  <si>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</si>
  <si>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</si>
  <si>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</si>
  <si>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</si>
  <si>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</si>
  <si>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</si>
  <si>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</si>
  <si>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</si>
  <si>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</si>
  <si>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</si>
  <si>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</si>
  <si>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</si>
  <si>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</si>
  <si>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</si>
  <si>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</si>
  <si>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</si>
  <si>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</si>
  <si>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</si>
  <si>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</si>
  <si>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</si>
  <si>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</si>
  <si>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</si>
  <si>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</si>
  <si>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</si>
  <si>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</si>
  <si>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</si>
  <si>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</si>
  <si>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</si>
  <si>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</si>
  <si>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</si>
  <si>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</si>
  <si>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</si>
  <si>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</si>
  <si>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</si>
  <si>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</si>
  <si>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</si>
  <si>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</si>
  <si>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</si>
  <si>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</si>
  <si>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</si>
  <si>
    <t>武器类型</t>
  </si>
  <si>
    <t>贯穿</t>
  </si>
  <si>
    <t>每轮</t>
  </si>
  <si>
    <t>常见时代</t>
  </si>
  <si>
    <t>价格20s/现代($)</t>
  </si>
  <si>
    <t>弓箭</t>
  </si>
  <si>
    <t>1D6+半DB</t>
  </si>
  <si>
    <t>30码</t>
  </si>
  <si>
    <t>97</t>
  </si>
  <si>
    <t>1920s,现代</t>
  </si>
  <si>
    <t>7/75</t>
  </si>
  <si>
    <t>常规武器</t>
  </si>
  <si>
    <t>一般来说冷兵器都是一回合攻击一次。并且可以格挡甚至缴械。</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</si>
  <si>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</si>
  <si>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黄铜指虎</t>
  </si>
  <si>
    <t>1D3+1+DB</t>
  </si>
  <si>
    <t>接触</t>
  </si>
  <si>
    <t>1/10</t>
  </si>
  <si>
    <t>长鞭</t>
  </si>
  <si>
    <t>1D3+半DB</t>
  </si>
  <si>
    <t>10步</t>
  </si>
  <si>
    <t>1920s</t>
  </si>
  <si>
    <t>5/50</t>
  </si>
  <si>
    <t>燃烧的火把</t>
  </si>
  <si>
    <t>1D6+燃烧</t>
  </si>
  <si>
    <t>0.05/0.5</t>
  </si>
  <si>
    <t>2D8</t>
  </si>
  <si>
    <t>√</t>
  </si>
  <si>
    <t>95</t>
  </si>
  <si>
    <t>——/300</t>
  </si>
  <si>
    <t>包皮铁棍(甩棍、护身短棒)</t>
  </si>
  <si>
    <t>1D8+DB</t>
  </si>
  <si>
    <t>2/15</t>
  </si>
  <si>
    <t>大型棍状物(棒球棍、板球棒、拨火棍等)</t>
  </si>
  <si>
    <t>3/35</t>
  </si>
  <si>
    <t>小型棍状物(警棍等)</t>
  </si>
  <si>
    <t>1D6+DB</t>
  </si>
  <si>
    <t>弩</t>
  </si>
  <si>
    <t>1D8+2</t>
  </si>
  <si>
    <t>50码</t>
  </si>
  <si>
    <t>1/2</t>
  </si>
  <si>
    <t>96</t>
  </si>
  <si>
    <t>10/100</t>
  </si>
  <si>
    <t>绞索：目标需要用一个战技摆脱，否则每轮受到 1D6 点伤害。只对人类和相近的对手有效。</t>
  </si>
  <si>
    <t>0.5/3</t>
  </si>
  <si>
    <t>手斧/镰刀</t>
  </si>
  <si>
    <t>1D6+1+DB</t>
  </si>
  <si>
    <t>3/9</t>
  </si>
  <si>
    <t>大型刀具(大砍刀等)</t>
  </si>
  <si>
    <t>4/50</t>
  </si>
  <si>
    <t>中型刀具(切肉菜刀等)</t>
  </si>
  <si>
    <t>1D4+2+DB</t>
  </si>
  <si>
    <t>一般有锁链或者类似绳子部分的武器可以做到</t>
  </si>
  <si>
    <t>小型刀具(弹簧折叠刀等)</t>
  </si>
  <si>
    <t>1D4+DB</t>
  </si>
  <si>
    <t>2/6</t>
  </si>
  <si>
    <t>220v通电导线</t>
  </si>
  <si>
    <t>2D8+眩晕</t>
  </si>
  <si>
    <t>但是匕首，小型棍等很难被缴械，
精通这种格斗技巧的甚至无法被格挡</t>
  </si>
  <si>
    <t>催泪瓦斯：至近接触范围规则无效；目标须通过一个极难的 敏捷 检定否则暂时目盲。只对人类和相近的对手有效。</t>
  </si>
  <si>
    <t>催泪瓦斯</t>
  </si>
  <si>
    <t>眩晕</t>
  </si>
  <si>
    <t>6步</t>
  </si>
  <si>
    <t>25次</t>
  </si>
  <si>
    <t>——/10</t>
  </si>
  <si>
    <t>双节棍</t>
  </si>
  <si>
    <t>投石</t>
  </si>
  <si>
    <t>1D4+半DB</t>
  </si>
  <si>
    <t>STR/5步</t>
  </si>
  <si>
    <t>手里剑</t>
  </si>
  <si>
    <t>20码</t>
  </si>
  <si>
    <t>2</t>
  </si>
  <si>
    <t>一次性</t>
  </si>
  <si>
    <t>矛、骑士长枪</t>
  </si>
  <si>
    <t>1D8+1</t>
  </si>
  <si>
    <t>25/150</t>
  </si>
  <si>
    <t>掷矛</t>
  </si>
  <si>
    <t>1D8+半DB</t>
  </si>
  <si>
    <t>STR/5码</t>
  </si>
  <si>
    <t>罕见</t>
  </si>
  <si>
    <t>1/25</t>
  </si>
  <si>
    <t>电击枪：仅对体格 2 及以下的目标有效，目标在 1D6 回合内不能行动（或 KP 决定)</t>
  </si>
  <si>
    <t>大型剑(马刀)</t>
  </si>
  <si>
    <t>1D8+1+DB</t>
  </si>
  <si>
    <t>30/75</t>
  </si>
  <si>
    <t>中型剑(佩剑等)</t>
  </si>
  <si>
    <t>15/100</t>
  </si>
  <si>
    <t>轻剑(击剑、剑杖等)</t>
  </si>
  <si>
    <t>25/100</t>
  </si>
  <si>
    <t>电棍、电击枪(接触)</t>
  </si>
  <si>
    <t>1D3+眩晕</t>
  </si>
  <si>
    <t>——/200</t>
  </si>
  <si>
    <t>电击枪(远程)</t>
  </si>
  <si>
    <t>15步</t>
  </si>
  <si>
    <t>3</t>
  </si>
  <si>
    <t>——/400</t>
  </si>
  <si>
    <t>利刃回旋镖</t>
  </si>
  <si>
    <t>2/4</t>
  </si>
  <si>
    <t>伐木斧</t>
  </si>
  <si>
    <t>1D8+2+DB</t>
  </si>
  <si>
    <t>5/10</t>
  </si>
  <si>
    <t>遂发枪</t>
  </si>
  <si>
    <t>1D6+1</t>
  </si>
  <si>
    <t>10</t>
  </si>
  <si>
    <t>1/4</t>
  </si>
  <si>
    <t>30/300</t>
  </si>
  <si>
    <t>正常来说每回合只能击发一次，
括号内是连发最大数。</t>
  </si>
  <si>
    <t>.22 短口自动手枪</t>
  </si>
  <si>
    <t>1D6</t>
  </si>
  <si>
    <t>1(3)</t>
  </si>
  <si>
    <t>6</t>
  </si>
  <si>
    <t>25/190</t>
  </si>
  <si>
    <t>.25 短口手枪 (单管)</t>
  </si>
  <si>
    <t>12/55</t>
  </si>
  <si>
    <t>.32 or 7.65mm 左轮手枪</t>
  </si>
  <si>
    <t>1D8</t>
  </si>
  <si>
    <t>15</t>
  </si>
  <si>
    <t>15/200</t>
  </si>
  <si>
    <t>.32 or 7.65mm 自动手枪</t>
  </si>
  <si>
    <t>8</t>
  </si>
  <si>
    <t>99</t>
  </si>
  <si>
    <t>20/350</t>
  </si>
  <si>
    <t>.357 Magnum 左轮手枪</t>
  </si>
  <si>
    <t>1D8+1D4</t>
  </si>
  <si>
    <t>——/425</t>
  </si>
  <si>
    <t>.38 or 9mm 左轮手枪</t>
  </si>
  <si>
    <t>1D10</t>
  </si>
  <si>
    <t>25/200</t>
  </si>
  <si>
    <t>.38 自动手枪</t>
  </si>
  <si>
    <t>30/375</t>
  </si>
  <si>
    <t>贝雷塔M9</t>
  </si>
  <si>
    <t>98</t>
  </si>
  <si>
    <t>——/500</t>
  </si>
  <si>
    <t>如果连发则每次投掷都会承受一个惩罚骰</t>
  </si>
  <si>
    <t>格洛克17 9mm 自动手枪</t>
  </si>
  <si>
    <t>17</t>
  </si>
  <si>
    <t>鲁格P08</t>
  </si>
  <si>
    <t>75/600</t>
  </si>
  <si>
    <t>.41 左轮手枪</t>
  </si>
  <si>
    <t>1920s,罕见</t>
  </si>
  <si>
    <t>30/——</t>
  </si>
  <si>
    <t>.44 马格南左轮手枪</t>
  </si>
  <si>
    <t>1D10+1D4+2</t>
  </si>
  <si>
    <t>.45 左轮手枪</t>
  </si>
  <si>
    <t>1D10+2</t>
  </si>
  <si>
    <t>.45 自动手枪</t>
  </si>
  <si>
    <t>7</t>
  </si>
  <si>
    <t>40/375</t>
  </si>
  <si>
    <t>沙漠之鹰</t>
  </si>
  <si>
    <t>1D10+1D6+3</t>
  </si>
  <si>
    <t>94</t>
  </si>
  <si>
    <t>.58 斯普林菲尔德步枪</t>
  </si>
  <si>
    <t>1D10+4</t>
  </si>
  <si>
    <t>60</t>
  </si>
  <si>
    <t>25/350</t>
  </si>
  <si>
    <t>这种步枪是不可连发的
通常一次只能发射一发
威力极大</t>
  </si>
  <si>
    <t>莫兰上校的气动步枪：靠压缩空气发射，不需要火药，因而比较安静。</t>
  </si>
  <si>
    <t>.22 杠杆式枪机步枪</t>
  </si>
  <si>
    <t>30</t>
  </si>
  <si>
    <t>13/70</t>
  </si>
  <si>
    <t>.30 卡宾枪</t>
  </si>
  <si>
    <t>2D6</t>
  </si>
  <si>
    <t>19/150</t>
  </si>
  <si>
    <t>.45 马提尼·亨利步枪</t>
  </si>
  <si>
    <t>1D8+1D6+3</t>
  </si>
  <si>
    <t>80</t>
  </si>
  <si>
    <t>1/3</t>
  </si>
  <si>
    <t>20/200</t>
  </si>
  <si>
    <t>莫兰上校的气动步枪</t>
  </si>
  <si>
    <t>2D6+1</t>
  </si>
  <si>
    <t>20</t>
  </si>
  <si>
    <t>88</t>
  </si>
  <si>
    <t>200</t>
  </si>
  <si>
    <t>加兰德M1、M2步枪</t>
  </si>
  <si>
    <t>2D6+4</t>
  </si>
  <si>
    <t>110</t>
  </si>
  <si>
    <t>二战及以后</t>
  </si>
  <si>
    <t>400</t>
  </si>
  <si>
    <t>SKS半自动步枪</t>
  </si>
  <si>
    <t>90</t>
  </si>
  <si>
    <t>1(2)</t>
  </si>
  <si>
    <t>.303 (7.7mm) 李恩菲尔德</t>
  </si>
  <si>
    <t>50/300</t>
  </si>
  <si>
    <t>.30——06 (7.62mm) 栓式枪机步枪</t>
  </si>
  <si>
    <t>75/175</t>
  </si>
  <si>
    <t>.30——06 (7.62mm) 半自动步枪</t>
  </si>
  <si>
    <t>275</t>
  </si>
  <si>
    <t>.444 (11.28mm) 马林步枪</t>
  </si>
  <si>
    <t>2D8+4</t>
  </si>
  <si>
    <t>猎象枪(双管)</t>
  </si>
  <si>
    <t>3D6+4</t>
  </si>
  <si>
    <t>1 or 2</t>
  </si>
  <si>
    <t>400/1000</t>
  </si>
  <si>
    <t>20号霰弹枪(双管)</t>
  </si>
  <si>
    <t>2D6/1D6/1D3</t>
  </si>
  <si>
    <t>10/20/50</t>
  </si>
  <si>
    <t>35/稀有</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</si>
  <si>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</si>
  <si>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</si>
  <si>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</si>
  <si>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16号霰弹枪(双管)</t>
  </si>
  <si>
    <t>2D6+2/1D6+1/1D4</t>
  </si>
  <si>
    <t>40/稀有</t>
  </si>
  <si>
    <t>12号霰弹枪(双管)</t>
  </si>
  <si>
    <t>4D6/2D6/1D6</t>
  </si>
  <si>
    <t>40/200</t>
  </si>
  <si>
    <t>12号泵动霰弹枪</t>
  </si>
  <si>
    <t>45/100</t>
  </si>
  <si>
    <t>12号半自动霰弹枪</t>
  </si>
  <si>
    <t>削短12号双管霰弹枪</t>
  </si>
  <si>
    <t>4D6/1D6</t>
  </si>
  <si>
    <t>N/A</t>
  </si>
  <si>
    <t>10号霰弹枪(双管)</t>
  </si>
  <si>
    <t>4D6+2/2D6+1/1D4</t>
  </si>
  <si>
    <t>1920s，罕见</t>
  </si>
  <si>
    <t>稀有</t>
  </si>
  <si>
    <t>12号贝里尼M3 (折叠式枪托)</t>
  </si>
  <si>
    <t>——/895</t>
  </si>
  <si>
    <t>12号SPAS (折叠式枪托)</t>
  </si>
  <si>
    <t>——/600</t>
  </si>
  <si>
    <t>AK——47 or AKM</t>
  </si>
  <si>
    <t>1(2)or全自动</t>
  </si>
  <si>
    <t>突击步枪</t>
  </si>
  <si>
    <t>单发射击以[步枪]技能判定，
全自动射击以[冲锋枪]技能判定</t>
  </si>
  <si>
    <t>另外、自动武器民间一般无法获得</t>
  </si>
  <si>
    <t xml:space="preserve">AK——74 </t>
  </si>
  <si>
    <t>——/1000</t>
  </si>
  <si>
    <t>巴雷特M82</t>
  </si>
  <si>
    <t>2D10+1D8+6</t>
  </si>
  <si>
    <t>250</t>
  </si>
  <si>
    <t>11</t>
  </si>
  <si>
    <t>——/3000</t>
  </si>
  <si>
    <t>FN FAL Light Automatic</t>
  </si>
  <si>
    <t>1(2)or3连射</t>
  </si>
  <si>
    <t>——/1500</t>
  </si>
  <si>
    <t>Galil Assault Rifle</t>
  </si>
  <si>
    <t>1(2)or连射</t>
  </si>
  <si>
    <t>——/2000</t>
  </si>
  <si>
    <t>M16A2</t>
  </si>
  <si>
    <t>M4</t>
  </si>
  <si>
    <t>1or3连射</t>
  </si>
  <si>
    <t xml:space="preserve">Steyr AUG </t>
  </si>
  <si>
    <t>——/1100</t>
  </si>
  <si>
    <t>巴雷特M70/90</t>
  </si>
  <si>
    <t>1or全自动</t>
  </si>
  <si>
    <t>——/2800</t>
  </si>
  <si>
    <t>贝格曼MP181/ MP2811</t>
  </si>
  <si>
    <t>20/30/32</t>
  </si>
  <si>
    <t>1000/20000</t>
  </si>
  <si>
    <t>哒哒哒哒哒哒哒哒哒哒哒哒</t>
  </si>
  <si>
    <t>尤其是冲锋枪和机枪
价格都是黑市价格</t>
  </si>
  <si>
    <t>黑克勒——科赫MP5</t>
  </si>
  <si>
    <t>15/30</t>
  </si>
  <si>
    <t>MAC——11</t>
  </si>
  <si>
    <t>1(3)or全自动</t>
  </si>
  <si>
    <t>32</t>
  </si>
  <si>
    <t>——/750</t>
  </si>
  <si>
    <t>蝎式冲锋枪</t>
  </si>
  <si>
    <t>汤普森冲锋枪</t>
  </si>
  <si>
    <t>20/30/50</t>
  </si>
  <si>
    <t>200+/1600</t>
  </si>
  <si>
    <t>乌兹微型冲锋枪</t>
  </si>
  <si>
    <t>M1882加特林机枪</t>
  </si>
  <si>
    <t>全自动</t>
  </si>
  <si>
    <t>2000/14000</t>
  </si>
  <si>
    <t>这恐怕是换弹最慢的单兵武器了</t>
  </si>
  <si>
    <t>速射机枪：装在直升机上的加特林机枪。要不经过安装直接使用，使用者必须达到体格 2。</t>
  </si>
  <si>
    <t>M1918式勃朗宁自动步枪</t>
  </si>
  <si>
    <t>800/1500</t>
  </si>
  <si>
    <t>M1917A1式勃朗宁重机枪</t>
  </si>
  <si>
    <t>3000/30000</t>
  </si>
  <si>
    <t>布伦式轻机枪</t>
  </si>
  <si>
    <t>30/100</t>
  </si>
  <si>
    <t>3000/50000</t>
  </si>
  <si>
    <t>刘易斯式轻机枪</t>
  </si>
  <si>
    <t>27/97</t>
  </si>
  <si>
    <t>3000/20000</t>
  </si>
  <si>
    <t>没点机枪技能的人甚至不会上子弹</t>
  </si>
  <si>
    <t>Minigun</t>
  </si>
  <si>
    <t>4000</t>
  </si>
  <si>
    <t>FNMinimi5.56mm轻机枪</t>
  </si>
  <si>
    <t>30/200</t>
  </si>
  <si>
    <t>维克斯MK1式机枪</t>
  </si>
  <si>
    <t>燃烧瓶</t>
  </si>
  <si>
    <t>2D6+燃烧</t>
  </si>
  <si>
    <t>特殊武器</t>
  </si>
  <si>
    <t>阔剑地雷：这种武器的弹道是密集的射束流，其杀伤范围为 120 度。</t>
  </si>
  <si>
    <t>炸药筒和手雷：
每枚对 3 码之内的物体造成4D10 点伤害，
（超过 3 码且在）6 码之内的造成 2D10点伤害，
（超过 6 码且在）9 码之内的造成 1D10 点伤害。</t>
  </si>
  <si>
    <t>信号枪</t>
  </si>
  <si>
    <t>1D10+1D3+燃烧</t>
  </si>
  <si>
    <t>15/75</t>
  </si>
  <si>
    <t>M79 40mm 榴弹发射器</t>
  </si>
  <si>
    <t>3D10/2码</t>
  </si>
  <si>
    <t>炸药棒</t>
  </si>
  <si>
    <t>4D10/3码</t>
  </si>
  <si>
    <t>2/5</t>
  </si>
  <si>
    <t>雷管</t>
  </si>
  <si>
    <t>2D10/1码</t>
  </si>
  <si>
    <t>20/整盒</t>
  </si>
  <si>
    <t>管状炸弹</t>
  </si>
  <si>
    <t>1D10/3码</t>
  </si>
  <si>
    <t>布置</t>
  </si>
  <si>
    <t>一次使用</t>
  </si>
  <si>
    <t>塑胶炸弹(C4) 100克</t>
  </si>
  <si>
    <t>6D10/3码</t>
  </si>
  <si>
    <t>手榴弹</t>
  </si>
  <si>
    <t>81mm迫击炮</t>
  </si>
  <si>
    <t>6D10/6码</t>
  </si>
  <si>
    <t>500码</t>
  </si>
  <si>
    <t>独立装弹</t>
  </si>
  <si>
    <t>这些武器通常分三个距离，每超出一个距离便从右边降低一格伤害</t>
  </si>
  <si>
    <t>16D10</t>
  </si>
  <si>
    <t>如果威力不符合这里任何一个，以上更强的为标准</t>
  </si>
  <si>
    <t>75mm野战炮</t>
  </si>
  <si>
    <t>10D10/2码</t>
  </si>
  <si>
    <t>1500/——</t>
  </si>
  <si>
    <t>8D10</t>
  </si>
  <si>
    <t>120mm坦克炮(稳定)</t>
  </si>
  <si>
    <t>2000码</t>
  </si>
  <si>
    <t>4D10</t>
  </si>
  <si>
    <t>5英寸舰载炮(稳定)</t>
  </si>
  <si>
    <t>15D10/4码</t>
  </si>
  <si>
    <t>3000码</t>
  </si>
  <si>
    <t>自动上弹</t>
  </si>
  <si>
    <t>2D10</t>
  </si>
  <si>
    <t>反步兵地雷</t>
  </si>
  <si>
    <t>4D10/5码</t>
  </si>
  <si>
    <t>比如3D10算作4D10
下降之后为2D10</t>
  </si>
  <si>
    <t>阔剑地雷</t>
  </si>
  <si>
    <t>6D6/20码</t>
  </si>
  <si>
    <t>伤害栏左侧是近距伤害，右侧是减伤距离</t>
  </si>
  <si>
    <t>火焰喷射器</t>
  </si>
  <si>
    <t>25码</t>
  </si>
  <si>
    <t>至少10</t>
  </si>
  <si>
    <t>93</t>
  </si>
  <si>
    <t>轻型反坦克武器</t>
  </si>
  <si>
    <t>8d10/1码</t>
  </si>
  <si>
    <t>150码</t>
  </si>
  <si>
    <t>1D4</t>
  </si>
  <si>
    <t>下降了三次之后再次下降，伤害归零，也就是安全区域</t>
  </si>
  <si>
    <t>术语解释</t>
  </si>
  <si>
    <r>
      <rPr>
        <b/>
        <sz val="11"/>
        <rFont val="微软雅黑"/>
        <charset val="134"/>
      </rPr>
      <t>贯穿：</t>
    </r>
    <r>
      <rPr>
        <sz val="11"/>
        <rFont val="微软雅黑"/>
        <charset val="134"/>
      </rPr>
      <t>表示这个武器能否够刺穿一个人。极难成功或大成功造成穿刺伤害：</t>
    </r>
  </si>
  <si>
    <t>会造成惩罚骰或奖励骰的情况</t>
  </si>
  <si>
    <r>
      <rPr>
        <b/>
        <sz val="10"/>
        <rFont val="微软雅黑"/>
        <charset val="134"/>
      </rPr>
      <t>如果有穿刺：</t>
    </r>
    <r>
      <rPr>
        <sz val="10"/>
        <rFont val="微软雅黑"/>
        <charset val="134"/>
      </rPr>
      <t>锋刃和弹头将穿透目标的身体，对脆弱的器官造成损伤或撕裂关键的肌肉组织。</t>
    </r>
    <r>
      <rPr>
        <b/>
        <sz val="10"/>
        <rFont val="微软雅黑"/>
        <charset val="134"/>
      </rPr>
      <t>首先造成一次最高伤害，然后再额外骰一次伤害。</t>
    </r>
  </si>
  <si>
    <t>奖励骰</t>
  </si>
  <si>
    <t>难度等级</t>
  </si>
  <si>
    <t>惩罚骰</t>
  </si>
  <si>
    <r>
      <rPr>
        <b/>
        <sz val="10"/>
        <rFont val="微软雅黑"/>
        <charset val="134"/>
      </rPr>
      <t>如果该武器不能造成穿刺:</t>
    </r>
    <r>
      <rPr>
        <sz val="10"/>
        <rFont val="微软雅黑"/>
        <charset val="134"/>
      </rPr>
      <t>会击中这个人的要害，直接</t>
    </r>
    <r>
      <rPr>
        <b/>
        <sz val="10"/>
        <rFont val="微软雅黑"/>
        <charset val="134"/>
      </rPr>
      <t>造成满点伤害</t>
    </r>
  </si>
  <si>
    <t>瞄准一轮</t>
  </si>
  <si>
    <t>一般：</t>
  </si>
  <si>
    <t>目标寻找掩体
（闪避成功）</t>
  </si>
  <si>
    <r>
      <rPr>
        <b/>
        <sz val="11"/>
        <rFont val="微软雅黑"/>
        <charset val="134"/>
      </rPr>
      <t>故障值：</t>
    </r>
    <r>
      <rPr>
        <sz val="11"/>
        <rFont val="微软雅黑"/>
        <charset val="134"/>
      </rPr>
      <t>只要在使用过程中，使用者的出目大于该值就会出现以下情况</t>
    </r>
  </si>
  <si>
    <t>正常射程</t>
  </si>
  <si>
    <r>
      <rPr>
        <b/>
        <sz val="10"/>
        <rFont val="微软雅黑"/>
        <charset val="134"/>
      </rPr>
      <t>卡壳、哑火、炸膛</t>
    </r>
    <r>
      <rPr>
        <sz val="10"/>
        <rFont val="微软雅黑"/>
        <charset val="134"/>
      </rPr>
      <t>，一旦出现这些情况：这件武器的</t>
    </r>
    <r>
      <rPr>
        <b/>
        <sz val="10"/>
        <rFont val="微软雅黑"/>
        <charset val="134"/>
      </rPr>
      <t>攻击无法成功</t>
    </r>
    <r>
      <rPr>
        <sz val="10"/>
        <rFont val="微软雅黑"/>
        <charset val="134"/>
      </rPr>
      <t>，事实上它会完全</t>
    </r>
    <r>
      <rPr>
        <b/>
        <sz val="10"/>
        <rFont val="微软雅黑"/>
        <charset val="134"/>
      </rPr>
      <t>无法工作</t>
    </r>
  </si>
  <si>
    <t>目标很小
（体格 -2）</t>
  </si>
  <si>
    <r>
      <rPr>
        <b/>
        <sz val="10"/>
        <rFont val="微软雅黑"/>
        <charset val="134"/>
      </rPr>
      <t>左轮手枪、双管猎枪、枪机回转式步枪：</t>
    </r>
    <r>
      <rPr>
        <sz val="10"/>
        <rFont val="微软雅黑"/>
        <charset val="134"/>
      </rPr>
      <t>这类武器通常不会炸膛或卡壳，通常是哑弹，而修复的方法：只需要再扣下扳机</t>
    </r>
  </si>
  <si>
    <t>困难：</t>
  </si>
  <si>
    <r>
      <rPr>
        <b/>
        <sz val="10"/>
        <rFont val="微软雅黑"/>
        <charset val="134"/>
      </rPr>
      <t>自动武器与杠杆式步枪：</t>
    </r>
    <r>
      <rPr>
        <sz val="10"/>
        <rFont val="微软雅黑"/>
        <charset val="134"/>
      </rPr>
      <t>这类武器则通常是卡壳，需要1D6的回合来修复这把枪。</t>
    </r>
  </si>
  <si>
    <t>二倍射程</t>
  </si>
  <si>
    <t>目标高速移动
（MOV8+）</t>
  </si>
  <si>
    <r>
      <rPr>
        <b/>
        <sz val="11"/>
        <rFont val="微软雅黑"/>
        <charset val="134"/>
      </rPr>
      <t xml:space="preserve"> +DB：</t>
    </r>
    <r>
      <rPr>
        <sz val="11"/>
        <rFont val="微软雅黑"/>
        <charset val="134"/>
      </rPr>
      <t>就是伤害加深，该值在人物卡中可以看到</t>
    </r>
  </si>
  <si>
    <t>抵近射击
（1/5DEX 英尺）</t>
  </si>
  <si>
    <r>
      <rPr>
        <b/>
        <sz val="11"/>
        <rFont val="微软雅黑"/>
        <charset val="134"/>
      </rPr>
      <t>罕见：</t>
    </r>
    <r>
      <rPr>
        <sz val="11"/>
        <rFont val="微软雅黑"/>
        <charset val="134"/>
      </rPr>
      <t>这种东西你基本上只能在博物馆看见了</t>
    </r>
  </si>
  <si>
    <t>极难：</t>
  </si>
  <si>
    <t>目标一半以上在掩体内</t>
  </si>
  <si>
    <r>
      <rPr>
        <b/>
        <sz val="10"/>
        <rFont val="微软雅黑"/>
        <charset val="134"/>
      </rPr>
      <t>1/2、1/3：</t>
    </r>
    <r>
      <rPr>
        <sz val="10"/>
        <rFont val="微软雅黑"/>
        <charset val="134"/>
      </rPr>
      <t>两回合才能攻击一次，通常是难以上弹或者非常沉重的武器</t>
    </r>
  </si>
  <si>
    <t>四倍射程</t>
  </si>
  <si>
    <t>手枪连射</t>
  </si>
  <si>
    <r>
      <rPr>
        <b/>
        <sz val="10"/>
        <rFont val="微软雅黑"/>
        <charset val="134"/>
      </rPr>
      <t>1 or 2：</t>
    </r>
    <r>
      <rPr>
        <sz val="10"/>
        <rFont val="微软雅黑"/>
        <charset val="134"/>
      </rPr>
      <t>双管猎枪可以分只击发一颗子弹或同时击发两颗子弹</t>
    </r>
  </si>
  <si>
    <t>射击正在
近战中的目标</t>
  </si>
  <si>
    <t>1 码 ≈ 0.9144 米 1米 ≈ 1.09361码    未标明单位的距离都默认为 码</t>
  </si>
  <si>
    <t>目标很大
（体格 4+）</t>
  </si>
  <si>
    <t>迅速装一发子弹
并且立刻射击</t>
  </si>
  <si>
    <t>受伤程度</t>
  </si>
  <si>
    <t>伤害等级</t>
  </si>
  <si>
    <t>范例</t>
  </si>
  <si>
    <t>轻度：一个人可以多次承受这类伤害而不至于死亡</t>
  </si>
  <si>
    <t>1D3</t>
  </si>
  <si>
    <r>
      <rPr>
        <sz val="11"/>
        <rFont val="微软雅黑"/>
        <charset val="134"/>
      </rPr>
      <t>拳打脚踢，头槌，弱酸，</t>
    </r>
    <r>
      <rPr>
        <sz val="11"/>
        <color indexed="56"/>
        <rFont val="微软雅黑"/>
        <charset val="134"/>
      </rPr>
      <t>呼吸烟雾弥漫的空气</t>
    </r>
    <r>
      <rPr>
        <sz val="11"/>
        <rFont val="微软雅黑"/>
        <charset val="134"/>
      </rPr>
      <t>，一块拳头大小的投石，落于淤泥地上(每 3 米)</t>
    </r>
  </si>
  <si>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</si>
  <si>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</si>
  <si>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</si>
  <si>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</si>
  <si>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</si>
  <si>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</si>
  <si>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</si>
  <si>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</si>
  <si>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</si>
  <si>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</si>
  <si>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</si>
  <si>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</si>
  <si>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</si>
  <si>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</si>
  <si>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</si>
  <si>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</si>
  <si>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</si>
  <si>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</si>
  <si>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</si>
  <si>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</si>
  <si>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</si>
  <si>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</si>
  <si>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</si>
  <si>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</si>
  <si>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在战斗之前所有人骰敏捷，根据成功等级来决定行动顺序
等级相同比较敏捷度，如果还相同比较战斗技能。
大成功大失败都会有影响
本规则内枪械不增加敏捷度。</t>
  </si>
  <si>
    <t>被造成重伤后骰体质来避免失去意识。
HP=0自动失去意识
如果拥有钝器可以使用战技击晕拥有明显颅脑结构的生物（人类、深潜者、食尸鬼等）</t>
  </si>
  <si>
    <t>如果kp允许
你可以在本应失去意识的情况下消耗1点幸运来保持意识清醒
接下来每轮的幸运消耗都会翻倍——2,4,8,16,32....
这个消耗需要在每回合开始的时候决定是否消耗</t>
  </si>
  <si>
    <t>近战双方对抗平手的情况下有以下情况可选。
正常情况：不会有任何人受伤
可选1：战斗技能更高的一方胜
可选2：同时失败或同时成功都将同时对对方造成伤害
远程攻击中不可使用本规则</t>
  </si>
  <si>
    <t>如果想更加模拟现实情况
KP可以不告诉调查员因为攻击具体受到了多少伤害
而是告诉他们一个大概的伤势描述。</t>
  </si>
  <si>
    <t>火力压制的目的是逼迫数个敌人同时“寻找掩体“，消除他们还手的可能性。
射手可以选择不瞄准特定的目标攻击，而是火力压制一群敌人。
这个规则通常用于对人群制造恐，并且可能伤到非攻击目标。</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</si>
  <si>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</si>
  <si>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</si>
  <si>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</si>
  <si>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</si>
  <si>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</si>
  <si>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</si>
  <si>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</si>
  <si>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光学瞄准镜可以大幅度提升枪械的有效距离。
例如李恩菲尔德在加装了光学瞄准镜之后，原本220码的射击距离不仅取消了困难等级的成功要求，极难范围则提升到440-880（*2-*4）的距离
不过光学瞄准镜对抵近射击没有任何好处</t>
  </si>
  <si>
    <t>将一件枪械架设在双脚架或三脚架上可以增加它在射击时的稳定性
这时它的基础射程会翻倍，如果武器本身被固定在一个稳定的物体上攻击检定时还可以获得一个奖励骰。</t>
  </si>
  <si>
    <t>速度（MOV）x5（码）是最大移动距离</t>
  </si>
  <si>
    <t>在进行近身战斗时，战斗者必须贴近到他的目标的近战距离内才能发动攻击。</t>
  </si>
  <si>
    <t>1-3</t>
  </si>
  <si>
    <t>一轮中，移动mov码内的距离为行走
mov+1~mov*5属于奔跑</t>
  </si>
  <si>
    <t>4-6</t>
  </si>
  <si>
    <t>7-10</t>
  </si>
  <si>
    <t>腹部</t>
  </si>
  <si>
    <t>在奔跑之后，可以发动一次单次的近战攻击。</t>
  </si>
  <si>
    <t>11-15</t>
  </si>
  <si>
    <t>胸部</t>
  </si>
  <si>
    <t>一旦进行了移动
瞄准+50敏捷的优势便不存在了
如果使用远程武器射击在回合内依然可以进行移动。也可以先移动后射击。</t>
  </si>
  <si>
    <t>如果角色进行奔跑射击则会增加一个惩罚骰</t>
  </si>
  <si>
    <t>16-17</t>
  </si>
  <si>
    <t>18-19</t>
  </si>
  <si>
    <t>全隐蔽</t>
  </si>
  <si>
    <t>击穿掩体</t>
  </si>
  <si>
    <t xml:space="preserve"> 圈踢   倒地</t>
  </si>
  <si>
    <t>毒性</t>
  </si>
  <si>
    <t>如果在一轮内被射击的目标将自己完全隐蔽掩体之后，并且这个掩体可以射穿的情况下。
攻击者可以尝试盲射。具体命中率根据掩体大小是完全不同的（比如衣柜和一大面木墙）
如果这个掩体非常小kp只需要将设计难度上调一级就可射中。如果掩体很大或者异常巨大，攻击甚至可能要求大成功</t>
  </si>
  <si>
    <t>如果被射击者拥有掩蔽，射手可能直接射穿掩体来伤害到目标。
这种攻击检定需要一个惩罚骰，而且他的伤害也会被掩蔽物的护甲减值。
护甲值是根据掩体的材质而做出调整的——一堵砖墙拥有10点护甲值，但一道木墙就只有1点护甲。</t>
  </si>
  <si>
    <t>对倒地的目标进行近战攻击的过程中都会获得一个奖励骰
倒地者可以靠闪避或反击起身，或者到自己回合内直接起身。
倒地（趴在地上）的人在射击的时候会获得一个奖励骰，并且被射击的时候多一个惩罚骰</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</si>
  <si>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</si>
  <si>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</si>
  <si>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</si>
  <si>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</si>
  <si>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</si>
  <si>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</si>
  <si>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</si>
  <si>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</si>
  <si>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</si>
  <si>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</si>
  <si>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</si>
  <si>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
如果骰出极难体质检定毒素效力可以下降一个等级或者消除症状、伤害减半，这由KP决定。
如果角色进行了常识性的解毒法：催吐、放血、清洗等。kp可以决定这么做有什么效果。</t>
  </si>
  <si>
    <t>毒剂示例</t>
  </si>
  <si>
    <t>毒剂名称</t>
  </si>
  <si>
    <t>生效时间</t>
  </si>
  <si>
    <t>症状</t>
  </si>
  <si>
    <t>鹅膏菌（毒蘑菇）</t>
  </si>
  <si>
    <t>6~24小时</t>
  </si>
  <si>
    <t>剧烈腹痛、呕吐、黄疸；
1D10伤害</t>
  </si>
  <si>
    <t>鬼笔鹅膏是蘑菇毒素中最重要的一种，它造成了95%的毒蘑菇致死事件。</t>
  </si>
  <si>
    <t>砷化物（砒霜等）</t>
  </si>
  <si>
    <t>30分钟～24小时</t>
  </si>
  <si>
    <t>灼痛、呕吐、剧烈腹泻；
4D10伤害</t>
  </si>
  <si>
    <t>砷中毒难以确认（这使得它作为毒杀工具大受欢迎）直到1836年马氏试砷法发明为止。</t>
  </si>
  <si>
    <t>颠茄</t>
  </si>
  <si>
    <t>2小时～2天</t>
  </si>
  <si>
    <t>心率加快、视力受损、惊厥；
4D10伤害</t>
  </si>
  <si>
    <t>世界上毒性最大的植物之一。成人食用10～20颗果实就可能死亡。</t>
  </si>
  <si>
    <t>黑寡妇蜘蛛毒</t>
  </si>
  <si>
    <t>2～8小时</t>
  </si>
  <si>
    <t>寒战、出汗、恶心；
1D10伤害</t>
  </si>
  <si>
    <t>如果及时进行医治，基本不会死亡。</t>
  </si>
  <si>
    <t>三氯甲烷（氯仿）</t>
  </si>
  <si>
    <t>1轮</t>
  </si>
  <si>
    <t>失去意识1小时；
无伤害</t>
  </si>
  <si>
    <t>在19、20世纪之交是常见的麻醉剂，不过高浓度的毒药量也会致死。</t>
  </si>
  <si>
    <t>眼镜蛇毒</t>
  </si>
  <si>
    <t>15～60分钟</t>
  </si>
  <si>
    <t>惊厥、呼吸衰竭；
4D10伤害</t>
  </si>
  <si>
    <t>接触眼睛会产生直接的刺激，未经处理会失明。如果有血清，可以避免受重伤和死亡。</t>
  </si>
  <si>
    <t>箭毒碱</t>
  </si>
  <si>
    <t>肌肉麻痹、呼吸衰竭；
4D10伤害</t>
  </si>
  <si>
    <t>南美洲人涂在箭上毒剂的通称。口服无害，只有通过皮肤伤口直接侵入才会导致瘫痪。</t>
  </si>
  <si>
    <t>氰化物</t>
  </si>
  <si>
    <t>1～15分钟</t>
  </si>
  <si>
    <t>眩晕、惊厥、晕厥、死亡；
4D10伤害</t>
  </si>
  <si>
    <t>剧毒——如果摄入了氰化物盐或者通过气体吸入，都会死亡。</t>
  </si>
  <si>
    <t>响尾蛇毒</t>
  </si>
  <si>
    <t>呕吐、剧烈抽搐、黄视；
2D10伤害</t>
  </si>
  <si>
    <t>毒液会破坏组织、引发坏死，不过很少致命（特别是一两个小时内就获得解药的话）。</t>
  </si>
  <si>
    <t>氟硝西泮</t>
  </si>
  <si>
    <t>15～30分钟</t>
  </si>
  <si>
    <t>失去意识4～8小时，可能会失去记忆；
无伤害</t>
  </si>
  <si>
    <t>无色无味，只有现代设定中出现。</t>
  </si>
  <si>
    <t>番木鳖碱（马钱子碱、士的宁）</t>
  </si>
  <si>
    <t>10～20分钟</t>
  </si>
  <si>
    <t>剧烈的肌肉痉挛、窒息、死亡；
4D10伤害</t>
  </si>
  <si>
    <t>如果不及时医治，几小时内就会死亡。</t>
  </si>
  <si>
    <t>战斗流程图</t>
  </si>
  <si>
    <t>脱离近身战斗</t>
  </si>
  <si>
    <t>在战斗轮中，角色有空间逃脱且未被压制时，可以进行脱离近战范围行动。</t>
  </si>
  <si>
    <t>防具类型</t>
  </si>
  <si>
    <t>护甲值</t>
  </si>
  <si>
    <t>MOV
惩罚</t>
  </si>
  <si>
    <t>覆盖位置</t>
  </si>
  <si>
    <t>使用物种</t>
  </si>
  <si>
    <t>防利器
穿刺</t>
  </si>
  <si>
    <r>
      <rPr>
        <b/>
        <sz val="11"/>
        <color theme="0"/>
        <rFont val="微软雅黑"/>
        <charset val="134"/>
      </rPr>
      <t xml:space="preserve">防护等级
</t>
    </r>
    <r>
      <rPr>
        <b/>
        <sz val="8"/>
        <color theme="0"/>
        <rFont val="微软雅黑"/>
        <charset val="134"/>
      </rPr>
      <t>（冷兵器/一般枪械/穿透,爆炸性武器）</t>
    </r>
  </si>
  <si>
    <t>载具类型</t>
  </si>
  <si>
    <r>
      <rPr>
        <b/>
        <sz val="11"/>
        <color theme="0"/>
        <rFont val="宋体"/>
        <charset val="134"/>
      </rPr>
      <t xml:space="preserve">移动力
</t>
    </r>
    <r>
      <rPr>
        <b/>
        <sz val="8"/>
        <color theme="0"/>
        <rFont val="宋体"/>
        <charset val="134"/>
      </rPr>
      <t>MOV</t>
    </r>
  </si>
  <si>
    <r>
      <rPr>
        <b/>
        <sz val="11"/>
        <color theme="0"/>
        <rFont val="宋体"/>
        <charset val="134"/>
      </rPr>
      <t xml:space="preserve">体格
</t>
    </r>
    <r>
      <rPr>
        <b/>
        <sz val="8"/>
        <color theme="0"/>
        <rFont val="宋体"/>
        <charset val="134"/>
      </rPr>
      <t>Build</t>
    </r>
  </si>
  <si>
    <t>乘客护甲</t>
  </si>
  <si>
    <t>乘客</t>
  </si>
  <si>
    <t>可驾驶体格</t>
  </si>
  <si>
    <t>可乘坐体格</t>
  </si>
  <si>
    <t>厚重皮夹克</t>
  </si>
  <si>
    <t>躯干</t>
  </si>
  <si>
    <t>人类、人型生物</t>
  </si>
  <si>
    <t>每处1次/难以防护/无法防护</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</si>
  <si>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</si>
  <si>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</si>
  <si>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</si>
  <si>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</si>
  <si>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</si>
  <si>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</si>
  <si>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</si>
  <si>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机动车</t>
  </si>
  <si>
    <t>规则书内的载具</t>
  </si>
  <si>
    <t>一战标准钢盔</t>
  </si>
  <si>
    <t>人类、有明显头颅的生物</t>
  </si>
  <si>
    <t>∞/正常防护/无法防护</t>
  </si>
  <si>
    <t>标准车</t>
  </si>
  <si>
    <t>-1至2</t>
  </si>
  <si>
    <t>1英寸（2.5厘米）硬木</t>
  </si>
  <si>
    <t>正常防护/易击碎/无法防护</t>
  </si>
  <si>
    <r>
      <rPr>
        <sz val="10"/>
        <color theme="8" tint="-0.5"/>
        <rFont val="仿宋"/>
        <charset val="134"/>
      </rPr>
      <t>0.5/10 m</t>
    </r>
    <r>
      <rPr>
        <sz val="10"/>
        <color theme="8" tint="-0.5"/>
        <rFont val="宋体"/>
        <charset val="134"/>
      </rPr>
      <t>²</t>
    </r>
  </si>
  <si>
    <t>豪华车</t>
  </si>
  <si>
    <t>现代美军头盔</t>
  </si>
  <si>
    <t>跑车</t>
  </si>
  <si>
    <t>重型凯芙拉防弹背心</t>
  </si>
  <si>
    <t>敞篷小卡车</t>
  </si>
  <si>
    <t>2+</t>
  </si>
  <si>
    <t>≤3/后斗≤4</t>
  </si>
  <si>
    <t>1.5 （3.8厘米）英寸防弹玻璃</t>
  </si>
  <si>
    <t>∞/正常防护/1D4</t>
  </si>
  <si>
    <r>
      <rPr>
        <sz val="10"/>
        <color theme="8" tint="-0.5"/>
        <rFont val="仿宋"/>
        <charset val="134"/>
      </rPr>
      <t>——/100 m</t>
    </r>
    <r>
      <rPr>
        <sz val="10"/>
        <color theme="8" tint="-0.5"/>
        <rFont val="宋体"/>
        <charset val="134"/>
      </rPr>
      <t>²</t>
    </r>
  </si>
  <si>
    <t>6吨卡车</t>
  </si>
  <si>
    <t>1 英寸钢板</t>
  </si>
  <si>
    <t>∞/∞/每处1次</t>
  </si>
  <si>
    <r>
      <rPr>
        <sz val="10"/>
        <color theme="8" tint="-0.5"/>
        <rFont val="仿宋"/>
        <charset val="134"/>
      </rPr>
      <t>1/10 m</t>
    </r>
    <r>
      <rPr>
        <sz val="10"/>
        <color theme="8" tint="-0.5"/>
        <rFont val="宋体"/>
        <charset val="134"/>
      </rPr>
      <t>²</t>
    </r>
  </si>
  <si>
    <t>半拖车</t>
  </si>
  <si>
    <t>3+</t>
  </si>
  <si>
    <t>≤3/后斗≤6</t>
  </si>
  <si>
    <t>大号沙包</t>
  </si>
  <si>
    <t>∞/∞/正常防护</t>
  </si>
  <si>
    <t>0.01/3</t>
  </si>
  <si>
    <t>轻摩托</t>
  </si>
  <si>
    <t>皮肤</t>
  </si>
  <si>
    <t>?</t>
  </si>
  <si>
    <t>全身</t>
  </si>
  <si>
    <t>大象,深潜者,鳄鱼等</t>
  </si>
  <si>
    <t>重摩托</t>
  </si>
  <si>
    <t>生化网状装甲</t>
  </si>
  <si>
    <t>？</t>
  </si>
  <si>
    <t>米戈、人型生物</t>
  </si>
  <si>
    <t>?/?/?</t>
  </si>
  <si>
    <t>坦克</t>
  </si>
  <si>
    <t>重型机械 或 专业训练</t>
  </si>
  <si>
    <t>重型载具</t>
  </si>
  <si>
    <t>砖墙</t>
  </si>
  <si>
    <r>
      <rPr>
        <sz val="10"/>
        <color theme="8" tint="-0.5"/>
        <rFont val="仿宋"/>
        <charset val="134"/>
      </rPr>
      <t>5/60 m</t>
    </r>
    <r>
      <rPr>
        <sz val="10"/>
        <color theme="8" tint="-0.5"/>
        <rFont val="宋体"/>
        <charset val="134"/>
      </rPr>
      <t>²</t>
    </r>
  </si>
  <si>
    <t>蒸汽列车</t>
  </si>
  <si>
    <t>400+</t>
  </si>
  <si>
    <t>-1至3</t>
  </si>
  <si>
    <t>≤3，露天车厢≤4</t>
  </si>
  <si>
    <t>一尺深的水</t>
  </si>
  <si>
    <t>1D2+1/1D8+4</t>
  </si>
  <si>
    <t>浸入部分</t>
  </si>
  <si>
    <t>∞/∞/∞</t>
  </si>
  <si>
    <t>43亿年前至今</t>
  </si>
  <si>
    <t>无价之宝</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</si>
  <si>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</si>
  <si>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</si>
  <si>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</si>
  <si>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</si>
  <si>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</si>
  <si>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</si>
  <si>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</si>
  <si>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</si>
  <si>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</si>
  <si>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</si>
  <si>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</si>
  <si>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1D8+4/1D16+8</t>
  </si>
  <si>
    <t>四马马车</t>
  </si>
  <si>
    <t>6+</t>
  </si>
  <si>
    <t>桌面板凳等 普通木质平面</t>
  </si>
  <si>
    <t>每处1次/无法防护/无法防护</t>
  </si>
  <si>
    <t>新石器时代后</t>
  </si>
  <si>
    <t>3/20 m²</t>
  </si>
  <si>
    <t>自行车</t>
  </si>
  <si>
    <t>弹簧床垫</t>
  </si>
  <si>
    <t>正常防护/无法防护/无法防护</t>
  </si>
  <si>
    <t>——/40</t>
  </si>
  <si>
    <t>划艇</t>
  </si>
  <si>
    <t>驾驶：船</t>
  </si>
  <si>
    <t>-2至2</t>
  </si>
  <si>
    <t>远古开始</t>
  </si>
  <si>
    <t>水上载具</t>
  </si>
  <si>
    <t>半米厚水泥墙</t>
  </si>
  <si>
    <t>7/45 m²</t>
  </si>
  <si>
    <t>气垫船</t>
  </si>
  <si>
    <t>-2至3</t>
  </si>
  <si>
    <t>普通玻璃</t>
  </si>
  <si>
    <t>一次性/无法防护/无法防护</t>
  </si>
  <si>
    <t>5/10 m²</t>
  </si>
  <si>
    <t>摩托艇</t>
  </si>
  <si>
    <t>驾驶：快艇</t>
  </si>
  <si>
    <t>1立方米石块</t>
  </si>
  <si>
    <t>∞/正常防护/难以防护</t>
  </si>
  <si>
    <t>古埃及之后</t>
  </si>
  <si>
    <t>5/20 m²</t>
  </si>
  <si>
    <t>游轮</t>
  </si>
  <si>
    <t>0（甲板上）</t>
  </si>
  <si>
    <t>至少2200</t>
  </si>
  <si>
    <t>≤4</t>
  </si>
  <si>
    <t>粗钢筋网</t>
  </si>
  <si>
    <t xml:space="preserve">     40 网状</t>
  </si>
  <si>
    <t>——/40m²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</si>
  <si>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</si>
  <si>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</si>
  <si>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</si>
  <si>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</si>
  <si>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</si>
  <si>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</si>
  <si>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</si>
  <si>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</si>
  <si>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</si>
  <si>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</si>
  <si>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</si>
  <si>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</si>
  <si>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</si>
  <si>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</si>
  <si>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</si>
  <si>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</si>
  <si>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正常防护/难以防护/无法防护</t>
  </si>
  <si>
    <t>1/9</t>
  </si>
  <si>
    <t>公共汽车</t>
  </si>
  <si>
    <t>地面载具</t>
  </si>
  <si>
    <t>书</t>
  </si>
  <si>
    <t>1500年前至今</t>
  </si>
  <si>
    <t>10/15</t>
  </si>
  <si>
    <t>双层公交车</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</si>
  <si>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</si>
  <si>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</si>
  <si>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</si>
  <si>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</si>
  <si>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</si>
  <si>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</si>
  <si>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</si>
  <si>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</si>
  <si>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</si>
  <si>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</si>
  <si>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</si>
  <si>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</si>
  <si>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</si>
  <si>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头+眼部(网状)</t>
  </si>
  <si>
    <t>30/110</t>
  </si>
  <si>
    <t>在欧洲文艺复兴时期的盔甲都无比豪华亮丽，
尤其是整体设计和花纹确实无与伦比
很多产品看上去已经和工业革命时期没有什么区别了。</t>
  </si>
  <si>
    <t>吉普车</t>
  </si>
  <si>
    <t>工业防护眼镜</t>
  </si>
  <si>
    <t>眼部</t>
  </si>
  <si>
    <t>无法防护/无法防护/无法防护</t>
  </si>
  <si>
    <t>——/15</t>
  </si>
  <si>
    <t>平衡车</t>
  </si>
  <si>
    <t>MOV+1</t>
  </si>
  <si>
    <t>电焊面罩</t>
  </si>
  <si>
    <t>滑板</t>
  </si>
  <si>
    <t>MOV+2</t>
  </si>
  <si>
    <t>全防护级防毒面具</t>
  </si>
  <si>
    <t>耐毒性 2h</t>
  </si>
  <si>
    <t>人类、有明显口鼻的生物</t>
  </si>
  <si>
    <t>无法防护</t>
  </si>
  <si>
    <t>35/150</t>
  </si>
  <si>
    <t>暴走鞋</t>
  </si>
  <si>
    <t>困难敏捷</t>
  </si>
  <si>
    <t>MOV+3</t>
  </si>
  <si>
    <t>工地安全帽</t>
  </si>
  <si>
    <t>1 耐冲击</t>
  </si>
  <si>
    <t>头顶</t>
  </si>
  <si>
    <t>旱冰鞋</t>
  </si>
  <si>
    <t>全防护摩托车帽</t>
  </si>
  <si>
    <t>25/90</t>
  </si>
  <si>
    <t>冰刀</t>
  </si>
  <si>
    <t>MOV+4</t>
  </si>
  <si>
    <t>维京头盔</t>
  </si>
  <si>
    <t>头顶+眼部(网状)</t>
  </si>
  <si>
    <t>古代</t>
  </si>
  <si>
    <t>注意：
除“规则书内的防护物”的
“注释”、“防具类型”、“护甲值”，
“规则书内的载具”的“载具类型”、“技能”、“移动力”、“体格”、“乘客护甲”、“乘客数”、“注释”外
均为非规则书内容，使用前需要和KP商议</t>
  </si>
  <si>
    <t>驴</t>
  </si>
  <si>
    <t>古罗马头盔</t>
  </si>
  <si>
    <t>头顶+面颊</t>
  </si>
  <si>
    <t>拖拉机</t>
  </si>
  <si>
    <t>藤条盔</t>
  </si>
  <si>
    <t>工业用车（挖掘机、打桩机等）</t>
  </si>
  <si>
    <t>重型机械操作、专业训练</t>
  </si>
  <si>
    <t>中世纪全防护头盔</t>
  </si>
  <si>
    <t>中世纪</t>
  </si>
  <si>
    <t>民用航空</t>
  </si>
  <si>
    <t>空中载具</t>
  </si>
  <si>
    <t>无人机并不是载具，但是很常见所以写在这里。</t>
  </si>
  <si>
    <t>文艺复兴头盔</t>
  </si>
  <si>
    <t>1D2+3</t>
  </si>
  <si>
    <t>文艺复兴</t>
  </si>
  <si>
    <t>战斗机</t>
  </si>
  <si>
    <t>专业训练</t>
  </si>
  <si>
    <t>≤1</t>
  </si>
  <si>
    <t>金质镶钻王冠</t>
  </si>
  <si>
    <t>工业革命结束前</t>
  </si>
  <si>
    <t>老鼻子贵了</t>
  </si>
  <si>
    <t>轰炸机</t>
  </si>
  <si>
    <t>击剑纤维服</t>
  </si>
  <si>
    <t>四肢、躯干、颈</t>
  </si>
  <si>
    <t>50/230</t>
  </si>
  <si>
    <t>躯干或全身</t>
  </si>
  <si>
    <t>私人飞机</t>
  </si>
  <si>
    <t>4人以上</t>
  </si>
  <si>
    <t>热气球不具备任何动力系统，移速和风力基本相同</t>
  </si>
  <si>
    <t>对练棉甲</t>
  </si>
  <si>
    <t>躯干、双臂、颈</t>
  </si>
  <si>
    <t>——/160</t>
  </si>
  <si>
    <t>涡轮喷气机</t>
  </si>
  <si>
    <t>关节护具</t>
  </si>
  <si>
    <t>肘、膝、四肢、头</t>
  </si>
  <si>
    <t>人类、有明显关节的生物</t>
  </si>
  <si>
    <t>5/20</t>
  </si>
  <si>
    <t>货机</t>
  </si>
  <si>
    <t>护胸板</t>
  </si>
  <si>
    <t>前胸</t>
  </si>
  <si>
    <t>——/35</t>
  </si>
  <si>
    <t>超音速飞机</t>
  </si>
  <si>
    <t>锁子甲</t>
  </si>
  <si>
    <t>双臂、大腿、躯干、颈</t>
  </si>
  <si>
    <t>直升机</t>
  </si>
  <si>
    <t>迄今为止人类最快的非宇航飞行器</t>
  </si>
  <si>
    <t>扎甲</t>
  </si>
  <si>
    <t>无人机</t>
  </si>
  <si>
    <t>鳞甲</t>
  </si>
  <si>
    <t>热气球</t>
  </si>
  <si>
    <t>上升速度：1.5</t>
  </si>
  <si>
    <t>米兰盔甲</t>
  </si>
  <si>
    <t>除头部、全身</t>
  </si>
  <si>
    <t>双翼机</t>
  </si>
  <si>
    <t>1或2</t>
  </si>
  <si>
    <t>藤甲</t>
  </si>
  <si>
    <t>“掠夺者”无人飞机</t>
  </si>
  <si>
    <t>板甲</t>
  </si>
  <si>
    <t>独木舟</t>
  </si>
  <si>
    <t>胴丸</t>
  </si>
  <si>
    <t>木筏</t>
  </si>
  <si>
    <t>纸甲</t>
  </si>
  <si>
    <t>现代帆船</t>
  </si>
  <si>
    <t>驾驶：帆船</t>
  </si>
  <si>
    <t>防刺服</t>
  </si>
  <si>
    <t>比赛帆船</t>
  </si>
  <si>
    <t>常规防弹衣</t>
  </si>
  <si>
    <t>渡河小船</t>
  </si>
  <si>
    <t>古代至今</t>
  </si>
  <si>
    <t>防刺西服</t>
  </si>
  <si>
    <t>除头部、除手脚、全身</t>
  </si>
  <si>
    <t>——/120</t>
  </si>
  <si>
    <t>快艇</t>
  </si>
  <si>
    <t>防化服</t>
  </si>
  <si>
    <t>耐毒性 氧气瓶</t>
  </si>
  <si>
    <t>货轮</t>
  </si>
  <si>
    <t>工作手套</t>
  </si>
  <si>
    <t>拥有五指型手掌的生物</t>
  </si>
  <si>
    <t>0.1/3</t>
  </si>
  <si>
    <t>手脚四肢</t>
  </si>
  <si>
    <t>客船</t>
  </si>
  <si>
    <t>防刺手套</t>
  </si>
  <si>
    <t>——/20</t>
  </si>
  <si>
    <t>海上移动钻井平台</t>
  </si>
  <si>
    <t>重型机械操作</t>
  </si>
  <si>
    <t>50左右</t>
  </si>
  <si>
    <t>≤5</t>
  </si>
  <si>
    <t>冰球手套</t>
  </si>
  <si>
    <t>地铁</t>
  </si>
  <si>
    <t>固定路线载具</t>
  </si>
  <si>
    <t>军用特种手套</t>
  </si>
  <si>
    <t>有轨电车</t>
  </si>
  <si>
    <t>18</t>
  </si>
  <si>
    <t>电焊手套</t>
  </si>
  <si>
    <t xml:space="preserve">空中轨道列车 </t>
  </si>
  <si>
    <t>铁手甲</t>
  </si>
  <si>
    <t>缆车</t>
  </si>
  <si>
    <t>雨靴</t>
  </si>
  <si>
    <t>拥有站立功能的双腿的生物</t>
  </si>
  <si>
    <t>难以防护/无法防护/无法防护</t>
  </si>
  <si>
    <t>0.5/10</t>
  </si>
  <si>
    <t>高速铁路</t>
  </si>
  <si>
    <t>铁靴</t>
  </si>
  <si>
    <t>工业防护靴</t>
  </si>
  <si>
    <t>3/15</t>
  </si>
  <si>
    <t>PC防暴盾</t>
  </si>
  <si>
    <t>人类、可以拿起物品的生物</t>
  </si>
  <si>
    <t>盾</t>
  </si>
  <si>
    <t>这些物品的防护面积很有限，甚至可能半径只有10厘米</t>
  </si>
  <si>
    <t>这是一种非常小的盾牌，最小的种类半径不超过15厘米，用于主动格挡刀剑之类的攻击。
一般来说需要用【斗殴】判断有没有格挡下伤害。</t>
  </si>
  <si>
    <t>金属镇暴盾</t>
  </si>
  <si>
    <t>防弹钢盾</t>
  </si>
  <si>
    <t>格斗盾</t>
  </si>
  <si>
    <t>拳前</t>
  </si>
  <si>
    <t>人类、有手的生物</t>
  </si>
  <si>
    <t>∞/难以防护/无法防护</t>
  </si>
  <si>
    <t>圆木盾</t>
  </si>
  <si>
    <t>剑柄与剑身间相隔的突出部分，欧洲剑通常拥有剑格，通常来说都是用来格挡攻击的，也有用于装饰的。
虽然不是盾但是和盾的作用相同所以归在盾类型内。</t>
  </si>
  <si>
    <r>
      <rPr>
        <b/>
        <sz val="11"/>
        <rFont val="微软雅黑"/>
        <charset val="134"/>
      </rPr>
      <t>MOV（移动速度）：</t>
    </r>
    <r>
      <rPr>
        <sz val="11"/>
        <rFont val="微软雅黑"/>
        <charset val="134"/>
      </rPr>
      <t>在追逐中载具的速度和可操作性（maneuverability）的衡量等级。这些等级是为了现代载具
设定的，1920s 的载具需要减少大约 20%（尽管在 1920s 有能够超过 100MPH 的车）。</t>
    </r>
  </si>
  <si>
    <t>筝形盾</t>
  </si>
  <si>
    <t>圆铁盾</t>
  </si>
  <si>
    <t>剑格、护手</t>
  </si>
  <si>
    <r>
      <rPr>
        <b/>
        <sz val="11"/>
        <rFont val="微软雅黑"/>
        <charset val="134"/>
      </rPr>
      <t>Build（体格）：</t>
    </r>
    <r>
      <rPr>
        <sz val="11"/>
        <rFont val="微软雅黑"/>
        <charset val="134"/>
      </rPr>
      <t>对于载具的力量和尺寸的衡量等级。当降低到 0 时，载具就会无法运转。每满 10 点伤害降低载具
1 点体格（小数点后舍去）；任何 10 以下的伤害会被无视。</t>
    </r>
  </si>
  <si>
    <r>
      <rPr>
        <b/>
        <sz val="9"/>
        <rFont val="微软雅黑"/>
        <charset val="134"/>
      </rPr>
      <t>如果载具的体格降低到开始的一半</t>
    </r>
    <r>
      <rPr>
        <sz val="9"/>
        <rFont val="微软雅黑"/>
        <charset val="134"/>
      </rPr>
      <t>（小数点后舍去）或更低，它就受到损伤。所有的汽车驾驶技能（或其他合适的技能）都要应用一个惩罚骰。</t>
    </r>
  </si>
  <si>
    <r>
      <rPr>
        <b/>
        <sz val="10"/>
        <rFont val="微软雅黑"/>
        <charset val="134"/>
      </rPr>
      <t>如果在一次事故中载具承受了等同于它所有体格的伤害</t>
    </r>
    <r>
      <rPr>
        <sz val="10"/>
        <rFont val="微软雅黑"/>
        <charset val="134"/>
      </rPr>
      <t>（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r>
  </si>
  <si>
    <r>
      <rPr>
        <b/>
        <sz val="10"/>
        <rFont val="微软雅黑"/>
        <charset val="134"/>
      </rPr>
      <t>如果载具的体格累积的受到损伤</t>
    </r>
    <r>
      <rPr>
        <sz val="10"/>
        <rFont val="微软雅黑"/>
        <charset val="134"/>
      </rPr>
      <t>（例如：比载具初始体格值低的较小值（in increments of less than the vehicle’s starting build value））减到了 0，
它便无法驾驶、慢慢停下来。根据情况（或许是幸运骰）这可能会导致异常交通事故，对驾驶员和每个乘客造成 1d10 损伤。</t>
    </r>
  </si>
  <si>
    <r>
      <rPr>
        <b/>
        <sz val="10"/>
        <rFont val="微软雅黑"/>
        <charset val="134"/>
      </rPr>
      <t>Armor for people（乘客护甲）：</t>
    </r>
    <r>
      <rPr>
        <sz val="10"/>
        <rFont val="微软雅黑"/>
        <charset val="134"/>
      </rPr>
      <t>这个护甲等级是为了乘客和驾驶员提供的，表明载具提供的对外界攻击的护甲值</t>
    </r>
  </si>
  <si>
    <r>
      <rPr>
        <b/>
        <sz val="10"/>
        <rFont val="微软雅黑"/>
        <charset val="134"/>
      </rPr>
      <t>Passengers and crew（乘客和工作人员）：</t>
    </r>
    <r>
      <rPr>
        <sz val="10"/>
        <rFont val="微软雅黑"/>
        <charset val="134"/>
      </rPr>
      <t>可以住宿的在在居上的人数。</t>
    </r>
  </si>
  <si>
    <r>
      <rPr>
        <b/>
        <sz val="11"/>
        <rFont val="微软雅黑"/>
        <charset val="134"/>
      </rPr>
      <t>防护等级：</t>
    </r>
    <r>
      <rPr>
        <sz val="11"/>
        <rFont val="微软雅黑"/>
        <charset val="134"/>
      </rPr>
      <t>指的是该护具或物品被（冷兵器/热武器/反器材武器或爆炸武器）三种不同的伤害攻击后有什么程度的防御力。</t>
    </r>
  </si>
  <si>
    <r>
      <rPr>
        <b/>
        <sz val="9"/>
        <rFont val="微软雅黑"/>
        <charset val="134"/>
      </rPr>
      <t>每处1次：</t>
    </r>
    <r>
      <rPr>
        <sz val="9"/>
        <rFont val="微软雅黑"/>
        <charset val="134"/>
      </rPr>
      <t>指的是该物体很容易被打出缺口或者被破坏，如果朝被打出的缺口攻击则无视护甲</t>
    </r>
  </si>
  <si>
    <t>追逐轮可选规则</t>
  </si>
  <si>
    <r>
      <rPr>
        <b/>
        <sz val="9"/>
        <rFont val="微软雅黑"/>
        <charset val="134"/>
      </rPr>
      <t>正常防护：</t>
    </r>
    <r>
      <rPr>
        <sz val="9"/>
        <rFont val="微软雅黑"/>
        <charset val="134"/>
      </rPr>
      <t>没有什么特别的，就是尽到防御的责任</t>
    </r>
  </si>
  <si>
    <r>
      <rPr>
        <b/>
        <sz val="9"/>
        <rFont val="微软雅黑"/>
        <charset val="134"/>
      </rPr>
      <t>难以防护：</t>
    </r>
    <r>
      <rPr>
        <sz val="9"/>
        <rFont val="微软雅黑"/>
        <charset val="134"/>
      </rPr>
      <t>指的是虽然护甲值会降低伤害，但是几乎没法将伤害显著降低</t>
    </r>
  </si>
  <si>
    <r>
      <rPr>
        <b/>
        <sz val="9"/>
        <rFont val="微软雅黑"/>
        <charset val="134"/>
      </rPr>
      <t>无法防护：</t>
    </r>
    <r>
      <rPr>
        <sz val="9"/>
        <rFont val="微软雅黑"/>
        <charset val="134"/>
      </rPr>
      <t>指的是该伤害会无视护甲值，直接穿透该物品伤害到本体</t>
    </r>
  </si>
  <si>
    <r>
      <rPr>
        <b/>
        <sz val="9"/>
        <rFont val="微软雅黑"/>
        <charset val="134"/>
      </rPr>
      <t>∞：</t>
    </r>
    <r>
      <rPr>
        <sz val="9"/>
        <rFont val="微软雅黑"/>
        <charset val="134"/>
      </rPr>
      <t>几乎无法摧毁该物品</t>
    </r>
  </si>
  <si>
    <t>选择一条道路</t>
  </si>
  <si>
    <t>随机的险境和障碍</t>
  </si>
  <si>
    <r>
      <rPr>
        <b/>
        <sz val="11"/>
        <rFont val="微软雅黑"/>
        <charset val="134"/>
      </rPr>
      <t>护甲 ：</t>
    </r>
    <r>
      <rPr>
        <sz val="11"/>
        <rFont val="微软雅黑"/>
        <charset val="134"/>
      </rPr>
      <t>护甲可以降低角色受到的伤害，从伤害中减去护甲数值。</t>
    </r>
  </si>
  <si>
    <r>
      <rPr>
        <b/>
        <sz val="11"/>
        <rFont val="微软雅黑"/>
        <charset val="134"/>
      </rPr>
      <t xml:space="preserve"> 躯干：</t>
    </r>
    <r>
      <rPr>
        <sz val="11"/>
        <rFont val="微软雅黑"/>
        <charset val="134"/>
      </rPr>
      <t>是指大腿以上，锁骨以下以内的身体部位</t>
    </r>
  </si>
  <si>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</si>
  <si>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
暗骰搞事嘿嘿嘿</t>
  </si>
  <si>
    <t>骰 1D100</t>
  </si>
  <si>
    <r>
      <rPr>
        <b/>
        <sz val="11"/>
        <rFont val="微软雅黑"/>
        <charset val="134"/>
      </rPr>
      <t>防利器穿刺：</t>
    </r>
    <r>
      <rPr>
        <sz val="11"/>
        <rFont val="微软雅黑"/>
        <charset val="134"/>
      </rPr>
      <t>指的是带有利刃的冷兵器无法直接穿透该物体伤害到本体，并不是代表冷兵器不可破坏该物体</t>
    </r>
  </si>
  <si>
    <t>0-59</t>
  </si>
  <si>
    <t>畅通无阻</t>
  </si>
  <si>
    <r>
      <rPr>
        <b/>
        <sz val="11"/>
        <rFont val="微软雅黑"/>
        <charset val="134"/>
      </rPr>
      <t>网状：</t>
    </r>
    <r>
      <rPr>
        <sz val="11"/>
        <rFont val="微软雅黑"/>
        <charset val="134"/>
      </rPr>
      <t>这种物品都有较大的空隙，最小足以将手伸出去但头不能伸出去。</t>
    </r>
  </si>
  <si>
    <t>60-84</t>
  </si>
  <si>
    <t>一个 普通 的险境or阻碍</t>
  </si>
  <si>
    <r>
      <rPr>
        <b/>
        <sz val="10"/>
        <rFont val="微软雅黑"/>
        <charset val="134"/>
      </rPr>
      <t>√：</t>
    </r>
    <r>
      <rPr>
        <sz val="10"/>
        <rFont val="微软雅黑"/>
        <charset val="134"/>
      </rPr>
      <t>表示肯定</t>
    </r>
    <r>
      <rPr>
        <b/>
        <sz val="10"/>
        <rFont val="微软雅黑"/>
        <charset val="134"/>
      </rPr>
      <t xml:space="preserve"> ×：</t>
    </r>
    <r>
      <rPr>
        <sz val="10"/>
        <rFont val="微软雅黑"/>
        <charset val="134"/>
      </rPr>
      <t>表示否定</t>
    </r>
    <r>
      <rPr>
        <b/>
        <sz val="10"/>
        <rFont val="微软雅黑"/>
        <charset val="134"/>
      </rPr>
      <t xml:space="preserve"> ?：</t>
    </r>
    <r>
      <rPr>
        <sz val="10"/>
        <rFont val="微软雅黑"/>
        <charset val="134"/>
      </rPr>
      <t>表示该物品在这方面的数据完全未知，或因情况有异</t>
    </r>
  </si>
  <si>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</si>
  <si>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</si>
  <si>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</si>
  <si>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</si>
  <si>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</si>
  <si>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</si>
  <si>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</si>
  <si>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</si>
  <si>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</si>
  <si>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</si>
  <si>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</si>
  <si>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</si>
  <si>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</si>
  <si>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</si>
  <si>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</si>
  <si>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</si>
  <si>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</si>
  <si>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</si>
  <si>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</si>
  <si>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</si>
  <si>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</si>
  <si>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</si>
  <si>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</si>
  <si>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</si>
  <si>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</si>
  <si>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</si>
  <si>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</si>
  <si>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</si>
  <si>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</si>
  <si>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</si>
  <si>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</si>
  <si>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</si>
  <si>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1d10</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</si>
  <si>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</si>
  <si>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</si>
  <si>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</si>
  <si>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</si>
  <si>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</si>
  <si>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</si>
  <si>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</si>
  <si>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</si>
  <si>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</si>
  <si>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</si>
  <si>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</si>
  <si>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</si>
  <si>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</si>
  <si>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蓄意伤害：普就算是货运汽车也可能被完全摧毁，普通汽车几乎没有生路。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</si>
  <si>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</si>
  <si>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</si>
  <si>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</si>
  <si>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</si>
  <si>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</si>
  <si>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</si>
  <si>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</si>
  <si>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</si>
  <si>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theme="1"/>
        <rFont val="微软雅黑"/>
        <charset val="134"/>
      </rPr>
      <t>失忆：</t>
    </r>
    <r>
      <rPr>
        <sz val="12"/>
        <color theme="1"/>
        <rFont val="微软雅黑"/>
        <charset val="134"/>
      </rPr>
      <t>调查员会发现自己只记得最后身处的安全地点，却没有任何来到这里的记忆。例如，
调查员前一刻还在家中吃着早饭，下一刻就已经直面着不知名的怪物。这将会持续 1D10 轮。</t>
    </r>
  </si>
  <si>
    <r>
      <rPr>
        <b/>
        <sz val="12"/>
        <color theme="1"/>
        <rFont val="微软雅黑"/>
        <charset val="134"/>
      </rPr>
      <t>失忆：</t>
    </r>
    <r>
      <rPr>
        <sz val="12"/>
        <color theme="1"/>
        <rFont val="微软雅黑"/>
        <charset val="134"/>
      </rPr>
      <t>回过神来，调查员们发现自己身处一个陌生的地方，
并忘记了自己是谁。记忆会随时间恢复。</t>
    </r>
  </si>
  <si>
    <r>
      <rPr>
        <b/>
        <sz val="12"/>
        <color theme="1"/>
        <rFont val="微软雅黑"/>
        <charset val="134"/>
      </rPr>
      <t>假性残疾：</t>
    </r>
    <r>
      <rPr>
        <sz val="12"/>
        <color theme="1"/>
        <rFont val="微软雅黑"/>
        <charset val="134"/>
      </rPr>
      <t>调查员陷入了心理性的失明，
失聪以及躯体缺失感中，持续 1D10 轮。</t>
    </r>
  </si>
  <si>
    <r>
      <rPr>
        <b/>
        <sz val="12"/>
        <color theme="1"/>
        <rFont val="微软雅黑"/>
        <charset val="134"/>
      </rPr>
      <t>被窃：</t>
    </r>
    <r>
      <rPr>
        <sz val="12"/>
        <color theme="1"/>
        <rFont val="微软雅黑"/>
        <charset val="134"/>
      </rPr>
      <t>调查员在 1D10 小时后恢复清醒，发觉自己被盗，身体毫发无损。如果调查员携带着宝贵之物（见调查员背景），做幸运检定来决定其是否被盗。所有有价值的东西无需检定自动消失。</t>
    </r>
  </si>
  <si>
    <r>
      <rPr>
        <b/>
        <sz val="12"/>
        <color theme="1"/>
        <rFont val="微软雅黑"/>
        <charset val="134"/>
      </rPr>
      <t>暴力倾向：</t>
    </r>
    <r>
      <rPr>
        <sz val="12"/>
        <color theme="1"/>
        <rFont val="微软雅黑"/>
        <charset val="134"/>
      </rPr>
      <t>调查员陷入了六亲不认的暴力行为中，
对周围的敌人与友方进行着无差别的攻击，持续 1D10 轮。</t>
    </r>
  </si>
  <si>
    <r>
      <rPr>
        <b/>
        <sz val="12"/>
        <color theme="1"/>
        <rFont val="微软雅黑"/>
        <charset val="134"/>
      </rPr>
      <t>遍体鳞伤：</t>
    </r>
    <r>
      <rPr>
        <sz val="12"/>
        <color theme="1"/>
        <rFont val="微软雅黑"/>
        <charset val="134"/>
      </rPr>
      <t>调查员在 1D10 小时后恢复清醒，发现自己身上满是拳痕和瘀伤。生命值减少到疯狂前的一半，但这不会造成重伤。调查员没有被窃。这种伤害如何持续到现在由守秘人决定。</t>
    </r>
  </si>
  <si>
    <r>
      <rPr>
        <b/>
        <sz val="12"/>
        <color theme="1"/>
        <rFont val="微软雅黑"/>
        <charset val="134"/>
      </rPr>
      <t>偏执：</t>
    </r>
    <r>
      <rPr>
        <sz val="12"/>
        <color theme="1"/>
        <rFont val="微软雅黑"/>
        <charset val="134"/>
      </rPr>
      <t>调查员陷入了严重的偏执妄想之中，持续１Ｄ１０轮。有人在
暗中窥视着他们，同伴中有人背叛了他们，没有人可以信任，万事皆虚。</t>
    </r>
  </si>
  <si>
    <r>
      <rPr>
        <b/>
        <sz val="12"/>
        <color theme="1"/>
        <rFont val="微软雅黑"/>
        <charset val="134"/>
      </rPr>
      <t>暴力倾向：</t>
    </r>
    <r>
      <rPr>
        <sz val="12"/>
        <color theme="1"/>
        <rFont val="微软雅黑"/>
        <charset val="134"/>
      </rPr>
      <t>调查员陷入强烈的暴力与破坏欲之中。调查员回过神来可能会理解自己做了什么也可能毫无印象。调查员对谁或何物施以暴力，他们是杀人还是仅仅造成了伤害，由守秘人决定。</t>
    </r>
  </si>
  <si>
    <r>
      <rPr>
        <b/>
        <sz val="12"/>
        <color theme="1"/>
        <rFont val="微软雅黑"/>
        <charset val="134"/>
      </rPr>
      <t>人际依赖：</t>
    </r>
    <r>
      <rPr>
        <sz val="12"/>
        <color theme="1"/>
        <rFont val="微软雅黑"/>
        <charset val="134"/>
      </rPr>
      <t>守秘人适当参考调查员的背景中重要之人的条目，调查员因为一些原因而降他人误认为了他重要的人并且努力的会与那个人保持那种关系，持续 1D10 轮</t>
    </r>
  </si>
  <si>
    <r>
      <rPr>
        <b/>
        <sz val="12"/>
        <color theme="1"/>
        <rFont val="微软雅黑"/>
        <charset val="134"/>
      </rPr>
      <t>极端信念：</t>
    </r>
    <r>
      <rPr>
        <sz val="12"/>
        <color theme="1"/>
        <rFont val="微软雅黑"/>
        <charset val="134"/>
      </rPr>
      <t>查看调查员背景中的思想信念，调查员会采取极端和疯狂的表现手段展示他们的思想信念之一。比如一个信教者会在地铁上高声布道。</t>
    </r>
  </si>
  <si>
    <r>
      <rPr>
        <b/>
        <sz val="12"/>
        <color theme="1"/>
        <rFont val="微软雅黑"/>
        <charset val="134"/>
      </rPr>
      <t>昏厥：</t>
    </r>
    <r>
      <rPr>
        <sz val="12"/>
        <color theme="1"/>
        <rFont val="微软雅黑"/>
        <charset val="134"/>
      </rPr>
      <t>调查员当场昏倒，并需要 1D10 轮才能苏醒。</t>
    </r>
  </si>
  <si>
    <r>
      <rPr>
        <b/>
        <sz val="12"/>
        <color theme="1"/>
        <rFont val="微软雅黑"/>
        <charset val="134"/>
      </rPr>
      <t>重要之人：</t>
    </r>
    <r>
      <rPr>
        <sz val="12"/>
        <color theme="1"/>
        <rFont val="微软雅黑"/>
        <charset val="134"/>
      </rPr>
      <t>考虑调查员背景中的重要之人，及其重要的原因。在 1D10 小时或更久的时间中，
调查员将不顾一切地接近那个人，并为他们之间的关系做出行动。</t>
    </r>
  </si>
  <si>
    <r>
      <rPr>
        <b/>
        <sz val="12"/>
        <color theme="1"/>
        <rFont val="微软雅黑"/>
        <charset val="134"/>
      </rPr>
      <t>逃避行为：</t>
    </r>
    <r>
      <rPr>
        <sz val="12"/>
        <color theme="1"/>
        <rFont val="微软雅黑"/>
        <charset val="134"/>
      </rPr>
      <t>调查员会用任何的手段试图逃离现在所处的位置，即使这意味着开走
唯一一辆交通工具并将其它人抛诸脑后，调查员会试图逃离 1D10轮。</t>
    </r>
  </si>
  <si>
    <r>
      <rPr>
        <b/>
        <sz val="12"/>
        <color theme="1"/>
        <rFont val="微软雅黑"/>
        <charset val="134"/>
      </rPr>
      <t>被收容：</t>
    </r>
    <r>
      <rPr>
        <sz val="12"/>
        <color theme="1"/>
        <rFont val="微软雅黑"/>
        <charset val="134"/>
      </rPr>
      <t>调查员在精神病院病房或警察局牢房中回过神来，
他们可能会慢慢回想起导致自己被关在这里的事情。</t>
    </r>
  </si>
  <si>
    <r>
      <rPr>
        <b/>
        <sz val="12"/>
        <color theme="1"/>
        <rFont val="微软雅黑"/>
        <charset val="134"/>
      </rPr>
      <t>竭嘶底里：</t>
    </r>
    <r>
      <rPr>
        <sz val="12"/>
        <color theme="1"/>
        <rFont val="微软雅黑"/>
        <charset val="134"/>
      </rPr>
      <t>调查员表现出大笑，哭泣，嘶吼，害怕等的极端情绪表现，持续 1D10 轮。</t>
    </r>
  </si>
  <si>
    <r>
      <rPr>
        <b/>
        <sz val="12"/>
        <color theme="1"/>
        <rFont val="微软雅黑"/>
        <charset val="134"/>
      </rPr>
      <t>逃避行为：</t>
    </r>
    <r>
      <rPr>
        <sz val="12"/>
        <color theme="1"/>
        <rFont val="微软雅黑"/>
        <charset val="134"/>
      </rPr>
      <t>调查员恢复清醒时发现自己在很远的地方，
也许迷失在荒郊野岭，或是在驶向远方的列车或长途汽车上。</t>
    </r>
  </si>
  <si>
    <r>
      <rPr>
        <b/>
        <sz val="12"/>
        <color theme="1"/>
        <rFont val="微软雅黑"/>
        <charset val="134"/>
      </rPr>
      <t>恐惧：</t>
    </r>
    <r>
      <rPr>
        <sz val="12"/>
        <color theme="1"/>
        <rFont val="微软雅黑"/>
        <charset val="134"/>
      </rPr>
      <t>调查员通过一次 D100 或者由守秘人选择，来从恐惧症状表中选择一个恐惧源，
就算这一恐惧的事物是并不存在的，调查员的症状会持续1D10 轮。</t>
    </r>
  </si>
  <si>
    <r>
      <rPr>
        <b/>
        <sz val="12"/>
        <color theme="1"/>
        <rFont val="微软雅黑"/>
        <charset val="134"/>
      </rPr>
      <t>恐惧：</t>
    </r>
    <r>
      <rPr>
        <sz val="12"/>
        <color theme="1"/>
        <rFont val="微软雅黑"/>
        <charset val="134"/>
      </rPr>
      <t>调查员患上一个新的恐惧症状。在恐惧症状表上骰 1 个 D100 来决定症状，或由守秘人选择一个。调查员在 1D10 小时后回过神来，并开始为避开恐惧源而采取任何措施。</t>
    </r>
  </si>
  <si>
    <r>
      <rPr>
        <b/>
        <sz val="12"/>
        <color theme="1"/>
        <rFont val="微软雅黑"/>
        <charset val="134"/>
      </rPr>
      <t>躁狂：</t>
    </r>
    <r>
      <rPr>
        <sz val="12"/>
        <color theme="1"/>
        <rFont val="微软雅黑"/>
        <charset val="134"/>
      </rPr>
      <t>调查员通过一次 D100 或者由守秘人选择，来从躁狂症状表中选择一个躁狂的诱因，
这个症状将会持续 1D10 轮。</t>
    </r>
  </si>
  <si>
    <r>
      <rPr>
        <b/>
        <sz val="11"/>
        <color theme="1"/>
        <rFont val="微软雅黑"/>
        <charset val="134"/>
      </rPr>
      <t>狂躁：</t>
    </r>
    <r>
      <rPr>
        <sz val="11"/>
        <color theme="1"/>
        <rFont val="微软雅黑"/>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</si>
  <si>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</si>
  <si>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</si>
  <si>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</si>
  <si>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</si>
  <si>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</si>
  <si>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theme="1"/>
        <rFont val="微软雅黑"/>
        <charset val="134"/>
      </rPr>
      <t>遇到了多数的神话生物时，
KP可以要求玩家对每一个神话生物单独各自进行理智损失检定，
并对其中</t>
    </r>
    <r>
      <rPr>
        <b/>
        <sz val="14"/>
        <color theme="1"/>
        <rFont val="微软雅黑"/>
        <charset val="134"/>
      </rPr>
      <t>损失量最高的</t>
    </r>
    <r>
      <rPr>
        <sz val="14"/>
        <color theme="1"/>
        <rFont val="微软雅黑"/>
        <charset val="134"/>
      </rPr>
      <t>那</t>
    </r>
    <r>
      <rPr>
        <b/>
        <sz val="14"/>
        <color theme="1"/>
        <rFont val="微软雅黑"/>
        <charset val="134"/>
      </rPr>
      <t>一次</t>
    </r>
    <r>
      <rPr>
        <sz val="14"/>
        <color theme="1"/>
        <rFont val="微软雅黑"/>
        <charset val="134"/>
      </rPr>
      <t xml:space="preserve">作为损失结果。
</t>
    </r>
    <r>
      <rPr>
        <i/>
        <sz val="9"/>
        <color theme="1"/>
        <rFont val="微软雅黑"/>
        <charset val="134"/>
      </rPr>
      <t>这在调查员遇到多个神话生物的时候非常实用。</t>
    </r>
    <r>
      <rPr>
        <sz val="14"/>
        <color theme="1"/>
        <rFont val="微软雅黑"/>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</si>
  <si>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</si>
  <si>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</si>
  <si>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</si>
  <si>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theme="1"/>
        <rFont val="微软雅黑"/>
        <charset val="134"/>
      </rPr>
      <t>无论对现实怎么想          从这一刻起调查员</t>
    </r>
    <r>
      <rPr>
        <b/>
        <sz val="12"/>
        <color theme="1"/>
        <rFont val="微软雅黑"/>
        <charset val="134"/>
      </rPr>
      <t>所有的理智损失都会减半</t>
    </r>
    <r>
      <rPr>
        <sz val="12"/>
        <color theme="1"/>
        <rFont val="微软雅黑"/>
        <charset val="134"/>
      </rPr>
      <t>。
                                这种转变将会是</t>
    </r>
    <r>
      <rPr>
        <b/>
        <sz val="12"/>
        <color theme="1"/>
        <rFont val="微软雅黑"/>
        <charset val="134"/>
      </rPr>
      <t>永久性</t>
    </r>
    <r>
      <rPr>
        <sz val="12"/>
        <color theme="1"/>
        <rFont val="微软雅黑"/>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</si>
  <si>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</si>
  <si>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</si>
  <si>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</si>
  <si>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</si>
  <si>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</si>
  <si>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</si>
  <si>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theme="1"/>
        <rFont val="微软雅黑"/>
        <charset val="134"/>
      </rPr>
      <t>任何理智损失都会导致调查员再次陷入疯狂发作
调查员很容易</t>
    </r>
    <r>
      <rPr>
        <b/>
        <sz val="11"/>
        <color theme="1"/>
        <rFont val="微软雅黑"/>
        <charset val="134"/>
      </rPr>
      <t>产生幻觉</t>
    </r>
  </si>
  <si>
    <t>从疯狂中恢复</t>
  </si>
  <si>
    <r>
      <rPr>
        <b/>
        <sz val="11"/>
        <color theme="1"/>
        <rFont val="微软雅黑"/>
        <charset val="134"/>
      </rPr>
      <t>从临时性疯狂中恢复：</t>
    </r>
    <r>
      <rPr>
        <sz val="11"/>
        <color theme="1"/>
        <rFont val="微软雅黑"/>
        <charset val="134"/>
      </rPr>
      <t>1D10 小时，或经过良好的休息之后。</t>
    </r>
  </si>
  <si>
    <r>
      <rPr>
        <b/>
        <sz val="11"/>
        <color theme="1"/>
        <rFont val="微软雅黑"/>
        <charset val="134"/>
      </rPr>
      <t>从不定性疯狂中恢复：</t>
    </r>
    <r>
      <rPr>
        <sz val="11"/>
        <color theme="1"/>
        <rFont val="微软雅黑"/>
        <charset val="134"/>
      </rPr>
      <t>每月治疗结束时的检定通过后；
守秘人也可以允许在下一个幕间成长时自动恢复。</t>
    </r>
  </si>
  <si>
    <t>疯狂的
副作用</t>
  </si>
  <si>
    <t>恐惧症：潜在疯狂中，必须战斗或逃跑，否则技能检定承受1个惩罚骰。</t>
  </si>
  <si>
    <t>狂躁症：潜在疯狂中，必须沉浸于狂躁症中，否则技能检定承受1个惩罚骰。</t>
  </si>
  <si>
    <r>
      <rPr>
        <b/>
        <sz val="11"/>
        <color theme="1"/>
        <rFont val="微软雅黑"/>
        <charset val="134"/>
      </rPr>
      <t xml:space="preserve">私人/家庭护理治疗(每月投 1D100)： </t>
    </r>
    <r>
      <rPr>
        <sz val="11"/>
        <color theme="1"/>
        <rFont val="微软雅黑"/>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</si>
  <si>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</si>
  <si>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</si>
  <si>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theme="1"/>
        <rFont val="微软雅黑"/>
        <charset val="134"/>
      </rPr>
      <t xml:space="preserve">收容机构治疗(每月投 1D100)： </t>
    </r>
    <r>
      <rPr>
        <sz val="11"/>
        <color theme="1"/>
        <rFont val="微软雅黑"/>
        <charset val="134"/>
      </rPr>
      <t xml:space="preserve">
01-50：成功(或小于精神分析技能)；回复 3 点理智，进行一个理智检定，若成功则脱离疯狂
51-95：没有疗效。
96-00：失败；失去 1D6 点理智。</t>
    </r>
  </si>
  <si>
    <t>2018.11.05更新 版本号：18.11.1</t>
  </si>
  <si>
    <t>版本号解释：年份 . 月份 . 本月第x次更新 . 该次更新下的小更新</t>
  </si>
  <si>
    <t>人物表更新</t>
  </si>
  <si>
    <t>修复武器表“弓”“电器维修”“炮术”“投掷”技能#REF!问题</t>
  </si>
  <si>
    <t>debug组成员</t>
  </si>
  <si>
    <t>让“本职标志”跟随“任意特长”变化
为“任意特长数”随已选特长变动，若选择过多则显示“过多！”</t>
  </si>
  <si>
    <t>记事本（之后可能会做的更新）</t>
  </si>
  <si>
    <t>贝尔sama喵</t>
  </si>
  <si>
    <t>增加
“创建角色X问”</t>
  </si>
  <si>
    <t>重新整理技能雷达图的数值</t>
  </si>
  <si>
    <t>删除体格与伤害加深图标
尝试添加其他更实用的东西</t>
  </si>
  <si>
    <t>有任何希望加入的功能，不方便的东西，不美观的问题，bug，独特的想法等等，都可以联系我
贝尔（QQ：1686891632）</t>
  </si>
  <si>
    <t>格林</t>
  </si>
  <si>
    <t>让自定义职业的本职技能显示本职标志</t>
  </si>
  <si>
    <t>瓜皮术士</t>
  </si>
  <si>
    <t>将其他资产表五项设置为顶端左侧对齐</t>
  </si>
  <si>
    <t>剪网线</t>
  </si>
  <si>
    <t>更新汇率</t>
  </si>
  <si>
    <t>增加txt输出</t>
  </si>
  <si>
    <t>美化人物卡</t>
  </si>
  <si>
    <t>天</t>
  </si>
  <si>
    <t>职业列表更新</t>
  </si>
  <si>
    <t>修复“自定义职业”的“属性点”非最大值的问题</t>
  </si>
  <si>
    <t>感谢debug组成员的大力协助</t>
  </si>
  <si>
    <t>简化卡更新</t>
  </si>
  <si>
    <t>将.st输出移动至【人物卡】</t>
  </si>
  <si>
    <t>分支技能与资产更新</t>
  </si>
  <si>
    <t>将“火焰喷射器”改为“喷射器”</t>
  </si>
  <si>
    <t>贝尔联系方式：QQ
1686891632</t>
  </si>
  <si>
    <t>武器列表更新</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</si>
  <si>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</si>
  <si>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</si>
  <si>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</si>
  <si>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</si>
  <si>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</si>
  <si>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</si>
  <si>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</si>
  <si>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简化表更新</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</si>
  <si>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</si>
  <si>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</si>
  <si>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</si>
  <si>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</si>
  <si>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</si>
  <si>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</si>
  <si>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</si>
  <si>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</si>
  <si>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</si>
  <si>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防具表 载具表更新</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</si>
  <si>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</si>
  <si>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</si>
  <si>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</si>
  <si>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</si>
  <si>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</si>
  <si>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</si>
  <si>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</si>
  <si>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</si>
  <si>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</si>
  <si>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</si>
  <si>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</si>
  <si>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</si>
  <si>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</si>
  <si>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</si>
  <si>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</si>
  <si>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</si>
  <si>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</si>
  <si>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</si>
  <si>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</si>
  <si>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</si>
  <si>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</si>
  <si>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</si>
  <si>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</si>
  <si>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</si>
  <si>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</si>
  <si>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</si>
  <si>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</si>
  <si>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</si>
  <si>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</si>
  <si>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</si>
  <si>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</si>
  <si>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</si>
  <si>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</si>
  <si>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</si>
  <si>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更改</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</si>
  <si>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</si>
  <si>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</si>
  <si>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</si>
  <si>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</si>
  <si>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</si>
  <si>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</si>
  <si>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分支技能更新</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</si>
  <si>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</si>
  <si>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</si>
  <si>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</si>
  <si>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</si>
  <si>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</si>
  <si>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</si>
  <si>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</si>
  <si>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</si>
  <si>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</si>
  <si>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</si>
  <si>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</si>
  <si>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</si>
  <si>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</si>
  <si>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</si>
  <si>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</si>
  <si>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</si>
  <si>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</si>
  <si>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</si>
  <si>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</si>
  <si>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</si>
  <si>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</si>
  <si>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</si>
  <si>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</si>
  <si>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</si>
  <si>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</si>
  <si>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</si>
  <si>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</si>
  <si>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r>
      <rPr>
        <sz val="11"/>
        <color theme="1"/>
        <rFont val="微软雅黑"/>
        <charset val="134"/>
      </rPr>
      <t xml:space="preserve">修复大量错误的职业标记  </t>
    </r>
    <r>
      <rPr>
        <sz val="11"/>
        <color rgb="FFFF0000"/>
        <rFont val="微软雅黑"/>
        <charset val="134"/>
      </rPr>
      <t>（协助者：战神瓜皮）</t>
    </r>
  </si>
  <si>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</si>
  <si>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</si>
  <si>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</si>
  <si>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</si>
  <si>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</si>
  <si>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</si>
  <si>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</si>
  <si>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</si>
  <si>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</si>
  <si>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</si>
  <si>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</si>
  <si>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</si>
  <si>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</si>
  <si>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</si>
  <si>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</si>
  <si>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</si>
  <si>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</si>
  <si>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</si>
  <si>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</si>
  <si>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</si>
  <si>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</si>
  <si>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</si>
  <si>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</si>
  <si>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</si>
  <si>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</si>
  <si>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</si>
  <si>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</si>
  <si>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</si>
  <si>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</si>
  <si>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</si>
  <si>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</si>
  <si>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</si>
  <si>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</si>
  <si>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</si>
  <si>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</si>
  <si>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</si>
  <si>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</si>
  <si>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</si>
  <si>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</si>
  <si>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</si>
  <si>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</si>
  <si>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</si>
  <si>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</si>
  <si>
    <t>声明</t>
  </si>
  <si>
    <t>声
明</t>
  </si>
  <si>
    <r>
      <rPr>
        <sz val="14"/>
        <color rgb="FFFF0000"/>
        <rFont val="微软雅黑"/>
        <charset val="134"/>
      </rPr>
      <t>原卡由秋叶EXODUS制作</t>
    </r>
    <r>
      <rPr>
        <sz val="11"/>
        <color rgb="FFFF0000"/>
        <rFont val="微软雅黑"/>
        <charset val="134"/>
      </rPr>
      <t xml:space="preserve">
</t>
    </r>
    <r>
      <rPr>
        <sz val="18"/>
        <color rgb="FFFF0000"/>
        <rFont val="微软雅黑"/>
        <charset val="134"/>
      </rPr>
      <t>原卡由秋叶EXODUS制作</t>
    </r>
    <r>
      <rPr>
        <sz val="11"/>
        <color rgb="FFFF0000"/>
        <rFont val="微软雅黑"/>
        <charset val="134"/>
      </rPr>
      <t xml:space="preserve">
</t>
    </r>
    <r>
      <rPr>
        <sz val="22"/>
        <color rgb="FFFF0000"/>
        <rFont val="微软雅黑"/>
        <charset val="134"/>
      </rPr>
      <t>原卡由秋叶EXODUS制作</t>
    </r>
    <r>
      <rPr>
        <sz val="11"/>
        <color theme="1"/>
        <rFont val="微软雅黑"/>
        <charset val="134"/>
      </rPr>
      <t xml:space="preserve">
重要的事情说三遍，这个卡不是我原创的！
此卡最开始改于咕咕改COC七版人物卡1.8.1最终版
期间经过多次更新，此次更新脱离咕咕改版版本。
贝尔sama喵QQ：1686891632</t>
    </r>
  </si>
  <si>
    <t>从咕咕1.8.1到现在的更新</t>
  </si>
  <si>
    <t>为体力（Hit Points）增加当前体力/2的“目前重伤伤害”附表
为理智（Sanity）增加“今日损失”附表
为幸运（Luck）增加“幸运消耗可选规则是否启用”附表
为魔法（Magic Points）增加“使用过的魔法编号”附表
移动“格斗”中的“护甲”至属性表
为护甲（Armor）增加“覆盖位置”附表
移动“状态”“状态（State）”、“精神状态”的位置</t>
  </si>
  <si>
    <t>增强“信用范围”“剩余职业点”“剩余兴趣点”存在感</t>
  </si>
  <si>
    <t>删除“资产表”“初始现金”，增加“货币单位”，为“资产说明”分格</t>
  </si>
  <si>
    <t>将“随身物品”“神话相关”“调查员精力”位置变更
增加“主流货币换算”
增加“法术一览”</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</si>
  <si>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</si>
  <si>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分
支
技
能
更
改</t>
  </si>
  <si>
    <t>增加“技能成功等级阶段介绍”图</t>
  </si>
  <si>
    <t>增加“技能可选规则”：
-“专业技能：可以转移的技能优势”
-“可选规则：给技能等级按个保险”
-“语系地图”（来自维基百科）</t>
  </si>
  <si>
    <t>职
业
列
表
更
改</t>
  </si>
  <si>
    <t>增强“自定义职业”、“自定义职业本职技能”的存在感
增加“推荐关系人”列表
增加“职业介绍”列表</t>
  </si>
  <si>
    <t>增加《克苏鲁的呼唤调查员伴侣》职业
增加《日本秘史》职业
增加日系特定规则《克苏鲁2010》职业
增加日系特定规则《克苏鲁与帝国》职业
增加日系特定规则《克苏鲁2015》职业</t>
  </si>
  <si>
    <t>属
性
和
掷
骰
更
新</t>
  </si>
  <si>
    <t>增加“各个属性的数字意味着什么？”、“每个属性的骰点骰子”</t>
  </si>
  <si>
    <t>增加“属性可选规则”
-“花费幸运值”
-“回复幸运值”
-“看透疯狂”增加沼跃鱼
-“精神固化”
-“多重理智检定”
增加“追逐轮可选规则”
-“选择一条道路”
-“随机的险境和障碍”
-“突发险境”
-“猛踩油门”</t>
  </si>
  <si>
    <t>武
器
列
表
更
新</t>
  </si>
  <si>
    <t>为武器列表增加“类型”</t>
  </si>
  <si>
    <t>将特殊武器介绍改为“注释”
为“术语解释”排版</t>
  </si>
  <si>
    <t>增加“会造成惩罚骰的情况”
增加“特殊伤害解读”
增加受伤程度列表</t>
  </si>
  <si>
    <t>增加“战斗轮可选规则”
-“先攻检定”
-“击晕”、“消耗幸运值来维持意识”
-“相杀”
-“无法得知伤害”
-“火力压制”
-“护甲调整”、“部位瞄准”
-“瞄准具”、“支架”
-“在战斗中移动”
-“全隐蔽”、“击穿掩体”
-“倒地”
-“毒性”
增加“毒剂示例”</t>
  </si>
  <si>
    <t xml:space="preserve">增加“魔法可选规则”
-“克苏鲁神话技能的自发用法”
-“对单一目标造成物理伤害”
-“追逐怪物”
-“和死者交流”
</t>
  </si>
</sst>
</file>

<file path=xl/styles.xml><?xml version="1.0" encoding="utf-8"?>
<styleSheet xmlns="http://schemas.openxmlformats.org/spreadsheetml/2006/main">
  <numFmts count="19">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0;\-0;&quot;±&quot;0"/>
    <numFmt numFmtId="177" formatCode="[=32767]&quot;&quot;;General"/>
    <numFmt numFmtId="178" formatCode="[=0]&quot;&quot;;General"/>
    <numFmt numFmtId="179" formatCode="0_);[Red]\(0\)"/>
    <numFmt numFmtId="24" formatCode="\$#,##0_);[Red]\(\$#,##0\)"/>
    <numFmt numFmtId="180" formatCode="\/0_ "/>
    <numFmt numFmtId="181" formatCode="[=0]&quot;&quot;;&quot;/&quot;0"/>
    <numFmt numFmtId="182" formatCode="&quot;/&quot;0"/>
    <numFmt numFmtId="183" formatCode="0.00&quot;千&quot;"/>
    <numFmt numFmtId="184" formatCode="&quot;[&quot;0&quot;]&quot;"/>
    <numFmt numFmtId="185" formatCode="\$0"/>
    <numFmt numFmtId="186" formatCode="[=1]&quot;☆ 二选一&quot;;[=0]&quot;&quot;"/>
    <numFmt numFmtId="187" formatCode="[=1]&quot;⊙ 二选一&quot;;[=0]&quot;&quot;"/>
    <numFmt numFmtId="188" formatCode="[=1]&quot;※ 多选，或X选一&quot;;[=0]&quot;&quot;"/>
    <numFmt numFmtId="189" formatCode="[=0]&quot;&quot;;&quot;☯ 社交技能（&quot;0&quot;项）&quot;"/>
  </numFmts>
  <fonts count="187">
    <font>
      <sz val="11"/>
      <color theme="1"/>
      <name val="宋体"/>
      <charset val="134"/>
      <scheme val="minor"/>
    </font>
    <font>
      <sz val="11"/>
      <color theme="1"/>
      <name val="微软雅黑"/>
      <charset val="134"/>
    </font>
    <font>
      <sz val="11"/>
      <color theme="0"/>
      <name val="微软雅黑"/>
      <charset val="134"/>
    </font>
    <font>
      <sz val="11"/>
      <name val="微软雅黑"/>
      <charset val="134"/>
    </font>
    <font>
      <sz val="8"/>
      <name val="微软雅黑"/>
      <charset val="134"/>
    </font>
    <font>
      <sz val="10"/>
      <name val="微软雅黑"/>
      <charset val="134"/>
    </font>
    <font>
      <sz val="8"/>
      <color theme="1"/>
      <name val="微软雅黑"/>
      <charset val="134"/>
    </font>
    <font>
      <sz val="12"/>
      <name val="微软雅黑"/>
      <charset val="134"/>
    </font>
    <font>
      <sz val="14"/>
      <name val="微软雅黑"/>
      <charset val="134"/>
    </font>
    <font>
      <sz val="11"/>
      <color rgb="FFFF0000"/>
      <name val="微软雅黑"/>
      <charset val="134"/>
    </font>
    <font>
      <b/>
      <sz val="11"/>
      <color theme="0"/>
      <name val="微软雅黑"/>
      <charset val="134"/>
    </font>
    <font>
      <sz val="9"/>
      <name val="微软雅黑"/>
      <charset val="134"/>
    </font>
    <font>
      <sz val="7"/>
      <name val="微软雅黑"/>
      <charset val="134"/>
    </font>
    <font>
      <sz val="14"/>
      <color rgb="FFFF0000"/>
      <name val="微软雅黑"/>
      <charset val="134"/>
    </font>
    <font>
      <sz val="12"/>
      <color theme="1"/>
      <name val="微软雅黑"/>
      <charset val="134"/>
    </font>
    <font>
      <b/>
      <sz val="12"/>
      <color theme="1"/>
      <name val="微软雅黑"/>
      <charset val="134"/>
    </font>
    <font>
      <b/>
      <sz val="11"/>
      <color theme="1"/>
      <name val="微软雅黑"/>
      <charset val="134"/>
    </font>
    <font>
      <sz val="11"/>
      <color rgb="FFFFFFFF"/>
      <name val="微软雅黑"/>
      <charset val="134"/>
    </font>
    <font>
      <sz val="11"/>
      <color rgb="FF000000"/>
      <name val="微软雅黑"/>
      <charset val="134"/>
    </font>
    <font>
      <sz val="14"/>
      <color theme="1"/>
      <name val="微软雅黑"/>
      <charset val="134"/>
    </font>
    <font>
      <sz val="28"/>
      <color theme="1"/>
      <name val="微软雅黑"/>
      <charset val="134"/>
    </font>
    <font>
      <sz val="22"/>
      <color theme="1"/>
      <name val="微软雅黑"/>
      <charset val="134"/>
    </font>
    <font>
      <sz val="6"/>
      <color theme="1"/>
      <name val="微软雅黑"/>
      <charset val="134"/>
    </font>
    <font>
      <sz val="10"/>
      <name val="等线"/>
      <charset val="134"/>
    </font>
    <font>
      <sz val="11"/>
      <name val="等线"/>
      <charset val="134"/>
    </font>
    <font>
      <b/>
      <sz val="10"/>
      <color theme="0"/>
      <name val="微软雅黑"/>
      <charset val="134"/>
    </font>
    <font>
      <b/>
      <sz val="8"/>
      <color theme="0"/>
      <name val="微软雅黑"/>
      <charset val="134"/>
    </font>
    <font>
      <sz val="10"/>
      <color theme="8" tint="-0.5"/>
      <name val="仿宋"/>
      <charset val="134"/>
    </font>
    <font>
      <sz val="10"/>
      <color theme="1"/>
      <name val="宋体"/>
      <charset val="134"/>
    </font>
    <font>
      <sz val="8"/>
      <color theme="1"/>
      <name val="等线"/>
      <charset val="134"/>
    </font>
    <font>
      <sz val="10"/>
      <name val="宋体"/>
      <charset val="134"/>
    </font>
    <font>
      <b/>
      <sz val="14"/>
      <color theme="8" tint="-0.5"/>
      <name val="仿宋"/>
      <charset val="134"/>
    </font>
    <font>
      <sz val="11"/>
      <color theme="8" tint="-0.5"/>
      <name val="仿宋"/>
      <charset val="134"/>
    </font>
    <font>
      <sz val="36"/>
      <name val="等线"/>
      <charset val="134"/>
    </font>
    <font>
      <sz val="12"/>
      <color rgb="FFFF0000"/>
      <name val="等线"/>
      <charset val="134"/>
    </font>
    <font>
      <sz val="14"/>
      <color rgb="FFFF0000"/>
      <name val="等线"/>
      <charset val="134"/>
    </font>
    <font>
      <sz val="24"/>
      <name val="等线"/>
      <charset val="134"/>
    </font>
    <font>
      <b/>
      <sz val="11"/>
      <color theme="0"/>
      <name val="宋体"/>
      <charset val="134"/>
    </font>
    <font>
      <sz val="9"/>
      <name val="宋体"/>
      <charset val="134"/>
    </font>
    <font>
      <b/>
      <sz val="11"/>
      <color theme="0"/>
      <name val="宋体"/>
      <charset val="134"/>
      <scheme val="minor"/>
    </font>
    <font>
      <sz val="28"/>
      <color theme="8" tint="-0.5"/>
      <name val="仿宋"/>
      <charset val="134"/>
    </font>
    <font>
      <sz val="24"/>
      <color theme="8" tint="-0.5"/>
      <name val="仿宋"/>
      <charset val="134"/>
    </font>
    <font>
      <sz val="11"/>
      <color theme="8" tint="-0.5"/>
      <name val="宋体"/>
      <charset val="134"/>
    </font>
    <font>
      <sz val="12"/>
      <color theme="8" tint="-0.5"/>
      <name val="仿宋"/>
      <charset val="134"/>
    </font>
    <font>
      <sz val="20"/>
      <color theme="8" tint="-0.5"/>
      <name val="仿宋"/>
      <charset val="134"/>
    </font>
    <font>
      <sz val="28"/>
      <name val="等线"/>
      <charset val="134"/>
    </font>
    <font>
      <sz val="11"/>
      <name val="宋体"/>
      <charset val="134"/>
    </font>
    <font>
      <sz val="18"/>
      <name val="等线"/>
      <charset val="134"/>
    </font>
    <font>
      <b/>
      <sz val="11"/>
      <name val="宋体"/>
      <charset val="134"/>
    </font>
    <font>
      <sz val="10"/>
      <color theme="0"/>
      <name val="微软雅黑"/>
      <charset val="134"/>
    </font>
    <font>
      <b/>
      <sz val="11"/>
      <name val="微软雅黑"/>
      <charset val="134"/>
    </font>
    <font>
      <b/>
      <sz val="9"/>
      <name val="微软雅黑"/>
      <charset val="134"/>
    </font>
    <font>
      <b/>
      <sz val="10"/>
      <name val="微软雅黑"/>
      <charset val="134"/>
    </font>
    <font>
      <sz val="16"/>
      <name val="等线"/>
      <charset val="134"/>
    </font>
    <font>
      <sz val="20"/>
      <color theme="1"/>
      <name val="微软雅黑"/>
      <charset val="134"/>
    </font>
    <font>
      <sz val="20"/>
      <name val="微软雅黑"/>
      <charset val="134"/>
    </font>
    <font>
      <sz val="16"/>
      <name val="宋体"/>
      <charset val="134"/>
    </font>
    <font>
      <sz val="28"/>
      <name val="微软雅黑"/>
      <charset val="134"/>
    </font>
    <font>
      <b/>
      <sz val="15"/>
      <name val="微软雅黑"/>
      <charset val="134"/>
    </font>
    <font>
      <b/>
      <sz val="18"/>
      <name val="微软雅黑"/>
      <charset val="134"/>
    </font>
    <font>
      <b/>
      <sz val="12"/>
      <name val="等线"/>
      <charset val="134"/>
    </font>
    <font>
      <i/>
      <sz val="9"/>
      <name val="微软雅黑"/>
      <charset val="134"/>
    </font>
    <font>
      <b/>
      <sz val="9"/>
      <color theme="0"/>
      <name val="宋体"/>
      <charset val="134"/>
      <scheme val="minor"/>
    </font>
    <font>
      <b/>
      <sz val="11"/>
      <name val="宋体"/>
      <charset val="134"/>
      <scheme val="major"/>
    </font>
    <font>
      <sz val="10"/>
      <name val="宋体"/>
      <charset val="134"/>
      <scheme val="major"/>
    </font>
    <font>
      <b/>
      <sz val="9"/>
      <name val="宋体"/>
      <charset val="134"/>
      <scheme val="major"/>
    </font>
    <font>
      <sz val="12"/>
      <name val="等线"/>
      <charset val="134"/>
    </font>
    <font>
      <sz val="26"/>
      <name val="等线"/>
      <charset val="134"/>
    </font>
    <font>
      <sz val="11"/>
      <color rgb="FFC00000"/>
      <name val="微软雅黑"/>
      <charset val="134"/>
    </font>
    <font>
      <sz val="11"/>
      <color theme="4" tint="-0.499984740745262"/>
      <name val="微软雅黑"/>
      <charset val="134"/>
    </font>
    <font>
      <sz val="10"/>
      <color theme="4" tint="0.799981688894314"/>
      <name val="微软雅黑"/>
      <charset val="134"/>
    </font>
    <font>
      <sz val="11"/>
      <color theme="4" tint="0.799981688894314"/>
      <name val="微软雅黑"/>
      <charset val="134"/>
    </font>
    <font>
      <b/>
      <strike/>
      <sz val="15"/>
      <name val="微软雅黑"/>
      <charset val="134"/>
    </font>
    <font>
      <sz val="11"/>
      <color theme="9" tint="-0.499984740745262"/>
      <name val="微软雅黑"/>
      <charset val="134"/>
    </font>
    <font>
      <sz val="11"/>
      <color rgb="FF000000"/>
      <name val="等线"/>
      <charset val="134"/>
    </font>
    <font>
      <b/>
      <sz val="12"/>
      <color rgb="FF000000"/>
      <name val="微软雅黑 Light"/>
      <charset val="134"/>
    </font>
    <font>
      <sz val="11"/>
      <color rgb="FF000000"/>
      <name val="微软雅黑 Light"/>
      <charset val="134"/>
    </font>
    <font>
      <sz val="12"/>
      <color theme="1"/>
      <name val="微软雅黑 Light"/>
      <charset val="134"/>
    </font>
    <font>
      <sz val="12"/>
      <color theme="0"/>
      <name val="微软雅黑 Light"/>
      <charset val="134"/>
    </font>
    <font>
      <sz val="10"/>
      <color theme="1"/>
      <name val="微软雅黑"/>
      <charset val="134"/>
    </font>
    <font>
      <sz val="11"/>
      <color theme="1"/>
      <name val="微软雅黑 Light"/>
      <charset val="134"/>
    </font>
    <font>
      <sz val="10"/>
      <color theme="1"/>
      <name val="微软雅黑 Light"/>
      <charset val="134"/>
    </font>
    <font>
      <sz val="12"/>
      <name val="微软雅黑 Light"/>
      <charset val="134"/>
    </font>
    <font>
      <sz val="9"/>
      <name val="微软雅黑 Light"/>
      <charset val="134"/>
    </font>
    <font>
      <sz val="11"/>
      <color theme="0"/>
      <name val="微软雅黑 Light"/>
      <charset val="134"/>
    </font>
    <font>
      <b/>
      <sz val="18"/>
      <name val="微软雅黑 Light"/>
      <charset val="134"/>
    </font>
    <font>
      <b/>
      <sz val="12"/>
      <name val="微软雅黑 Light"/>
      <charset val="134"/>
    </font>
    <font>
      <sz val="9"/>
      <color theme="1"/>
      <name val="微软雅黑 Light"/>
      <charset val="134"/>
    </font>
    <font>
      <sz val="12"/>
      <color theme="0"/>
      <name val="微软雅黑"/>
      <charset val="134"/>
    </font>
    <font>
      <sz val="9"/>
      <color theme="1"/>
      <name val="宋体"/>
      <charset val="134"/>
    </font>
    <font>
      <b/>
      <sz val="9"/>
      <color theme="1"/>
      <name val="宋体"/>
      <charset val="134"/>
    </font>
    <font>
      <sz val="10"/>
      <color theme="1"/>
      <name val="宋体"/>
      <charset val="134"/>
      <scheme val="minor"/>
    </font>
    <font>
      <b/>
      <sz val="12"/>
      <color rgb="FFD58B43"/>
      <name val="微软雅黑 Light"/>
      <charset val="134"/>
    </font>
    <font>
      <sz val="12"/>
      <color rgb="FFD58B43"/>
      <name val="微软雅黑 Light"/>
      <charset val="134"/>
    </font>
    <font>
      <i/>
      <sz val="9"/>
      <color theme="1"/>
      <name val="微软雅黑"/>
      <charset val="134"/>
    </font>
    <font>
      <sz val="12"/>
      <color theme="4" tint="-0.25"/>
      <name val="微软雅黑 Light"/>
      <charset val="134"/>
    </font>
    <font>
      <sz val="11"/>
      <name val="微软雅黑 Light"/>
      <charset val="134"/>
    </font>
    <font>
      <sz val="11"/>
      <color rgb="FFC00000"/>
      <name val="微软雅黑 Light"/>
      <charset val="134"/>
    </font>
    <font>
      <sz val="10"/>
      <color rgb="FFFF0000"/>
      <name val="微软雅黑 Light"/>
      <charset val="134"/>
    </font>
    <font>
      <sz val="11"/>
      <color theme="0"/>
      <name val="宋体"/>
      <charset val="134"/>
      <scheme val="minor"/>
    </font>
    <font>
      <sz val="11"/>
      <color rgb="FF000000"/>
      <name val="微软雅黑 light"/>
      <charset val="134"/>
    </font>
    <font>
      <sz val="14"/>
      <color theme="1"/>
      <name val="微软雅黑 Light"/>
      <charset val="134"/>
    </font>
    <font>
      <sz val="11"/>
      <color rgb="FFFF0000"/>
      <name val="微软雅黑 Light"/>
      <charset val="134"/>
    </font>
    <font>
      <sz val="11"/>
      <name val="微软雅黑 light"/>
      <charset val="134"/>
    </font>
    <font>
      <sz val="9"/>
      <color theme="1"/>
      <name val="微软雅黑"/>
      <charset val="134"/>
    </font>
    <font>
      <sz val="18"/>
      <color theme="1"/>
      <name val="微软雅黑"/>
      <charset val="134"/>
    </font>
    <font>
      <sz val="16"/>
      <name val="微软雅黑"/>
      <charset val="134"/>
    </font>
    <font>
      <sz val="11"/>
      <color rgb="FF32D3F6"/>
      <name val="微软雅黑"/>
      <charset val="134"/>
    </font>
    <font>
      <sz val="11"/>
      <color rgb="FF32D3F6"/>
      <name val="宋体"/>
      <charset val="134"/>
      <scheme val="minor"/>
    </font>
    <font>
      <b/>
      <sz val="12"/>
      <name val="微软雅黑"/>
      <charset val="134"/>
    </font>
    <font>
      <sz val="14"/>
      <name val="等线"/>
      <charset val="134"/>
    </font>
    <font>
      <sz val="14"/>
      <color rgb="FF000000"/>
      <name val="宋体"/>
      <charset val="134"/>
    </font>
    <font>
      <sz val="14"/>
      <color rgb="FF000000"/>
      <name val="Calibri"/>
      <charset val="134"/>
    </font>
    <font>
      <sz val="14"/>
      <color indexed="8"/>
      <name val="Calibri"/>
      <charset val="134"/>
    </font>
    <font>
      <sz val="22"/>
      <name val="等线"/>
      <charset val="134"/>
    </font>
    <font>
      <sz val="10"/>
      <color indexed="8"/>
      <name val="Calibri"/>
      <charset val="134"/>
    </font>
    <font>
      <sz val="10"/>
      <color indexed="8"/>
      <name val="宋体"/>
      <charset val="134"/>
    </font>
    <font>
      <sz val="8"/>
      <color rgb="FF000000"/>
      <name val="宋体"/>
      <charset val="134"/>
    </font>
    <font>
      <sz val="8"/>
      <color indexed="8"/>
      <name val="Calibri"/>
      <charset val="134"/>
    </font>
    <font>
      <sz val="10"/>
      <color rgb="FF000000"/>
      <name val="宋体"/>
      <charset val="134"/>
    </font>
    <font>
      <sz val="8"/>
      <color indexed="8"/>
      <name val="宋体"/>
      <charset val="134"/>
    </font>
    <font>
      <sz val="10"/>
      <color rgb="FF000000"/>
      <name val="Calibri"/>
      <charset val="134"/>
    </font>
    <font>
      <sz val="10"/>
      <color rgb="FF000000"/>
      <name val="Times New Roman"/>
      <charset val="134"/>
    </font>
    <font>
      <sz val="8"/>
      <color rgb="FF000000"/>
      <name val="等线"/>
      <charset val="134"/>
    </font>
    <font>
      <sz val="10"/>
      <color rgb="FF000000"/>
      <name val="微软雅黑"/>
      <charset val="134"/>
    </font>
    <font>
      <b/>
      <sz val="11"/>
      <color theme="1"/>
      <name val="微软雅黑 Light"/>
      <charset val="134"/>
    </font>
    <font>
      <sz val="10"/>
      <color rgb="FFC00000"/>
      <name val="微软雅黑"/>
      <charset val="134"/>
    </font>
    <font>
      <sz val="10"/>
      <color theme="0" tint="-0.5"/>
      <name val="微软雅黑"/>
      <charset val="134"/>
    </font>
    <font>
      <sz val="10"/>
      <color theme="1" tint="0.349986266670736"/>
      <name val="微软雅黑"/>
      <charset val="134"/>
    </font>
    <font>
      <sz val="10"/>
      <color theme="0" tint="-0.499984740745262"/>
      <name val="微软雅黑"/>
      <charset val="134"/>
    </font>
    <font>
      <sz val="10"/>
      <color rgb="FFFF0000"/>
      <name val="微软雅黑"/>
      <charset val="134"/>
    </font>
    <font>
      <sz val="10"/>
      <color rgb="FFFFFFFF"/>
      <name val="微软雅黑"/>
      <charset val="134"/>
    </font>
    <font>
      <sz val="9"/>
      <color rgb="FF000000"/>
      <name val="微软雅黑"/>
      <charset val="134"/>
    </font>
    <font>
      <sz val="8"/>
      <color theme="8" tint="-0.249977111117893"/>
      <name val="微软雅黑"/>
      <charset val="134"/>
    </font>
    <font>
      <sz val="10"/>
      <color theme="0" tint="-0.0499893185216834"/>
      <name val="微软雅黑"/>
      <charset val="134"/>
    </font>
    <font>
      <b/>
      <sz val="12"/>
      <color theme="0"/>
      <name val="微软雅黑"/>
      <charset val="134"/>
    </font>
    <font>
      <sz val="10"/>
      <color theme="8" tint="-0.499984740745262"/>
      <name val="微软雅黑"/>
      <charset val="134"/>
    </font>
    <font>
      <sz val="10"/>
      <color theme="4" tint="-0.25"/>
      <name val="微软雅黑"/>
      <charset val="134"/>
    </font>
    <font>
      <sz val="9"/>
      <color theme="0" tint="-0.249977111117893"/>
      <name val="微软雅黑"/>
      <charset val="134"/>
    </font>
    <font>
      <sz val="8"/>
      <color theme="1" tint="0.25"/>
      <name val="微软雅黑"/>
      <charset val="134"/>
    </font>
    <font>
      <sz val="10"/>
      <color theme="1" tint="0.25"/>
      <name val="微软雅黑"/>
      <charset val="134"/>
    </font>
    <font>
      <sz val="12"/>
      <color theme="1"/>
      <name val="宋体"/>
      <charset val="134"/>
    </font>
    <font>
      <sz val="10"/>
      <color theme="0" tint="-0.349986266670736"/>
      <name val="微软雅黑"/>
      <charset val="134"/>
    </font>
    <font>
      <sz val="10"/>
      <color theme="1" tint="0.5"/>
      <name val="等线"/>
      <charset val="134"/>
    </font>
    <font>
      <sz val="24"/>
      <color theme="1" tint="0.05"/>
      <name val="微软雅黑"/>
      <charset val="134"/>
    </font>
    <font>
      <sz val="9"/>
      <color theme="0"/>
      <name val="微软雅黑"/>
      <charset val="134"/>
    </font>
    <font>
      <sz val="8"/>
      <color rgb="FF000000"/>
      <name val="微软雅黑"/>
      <charset val="134"/>
    </font>
    <font>
      <b/>
      <sz val="10"/>
      <color theme="1"/>
      <name val="宋体"/>
      <charset val="134"/>
      <scheme val="minor"/>
    </font>
    <font>
      <sz val="9"/>
      <color theme="8" tint="-0.249977111117893"/>
      <name val="微软雅黑"/>
      <charset val="134"/>
    </font>
    <font>
      <sz val="12"/>
      <color rgb="FFC00000"/>
      <name val="微软雅黑"/>
      <charset val="134"/>
    </font>
    <font>
      <sz val="11"/>
      <color theme="1"/>
      <name val="等线"/>
      <charset val="134"/>
    </font>
    <font>
      <sz val="12"/>
      <color theme="1"/>
      <name val="等线"/>
      <charset val="134"/>
    </font>
    <font>
      <b/>
      <sz val="18"/>
      <color theme="3"/>
      <name val="宋体"/>
      <charset val="134"/>
      <scheme val="minor"/>
    </font>
    <font>
      <i/>
      <sz val="11"/>
      <color rgb="FF7F7F7F"/>
      <name val="宋体"/>
      <charset val="134"/>
      <scheme val="minor"/>
    </font>
    <font>
      <u/>
      <sz val="11"/>
      <color rgb="FF0000FF"/>
      <name val="宋体"/>
      <charset val="134"/>
      <scheme val="minor"/>
    </font>
    <font>
      <sz val="11"/>
      <color rgb="FF9C0006"/>
      <name val="宋体"/>
      <charset val="134"/>
      <scheme val="minor"/>
    </font>
    <font>
      <sz val="11"/>
      <color rgb="FF9C6500"/>
      <name val="宋体"/>
      <charset val="134"/>
      <scheme val="minor"/>
    </font>
    <font>
      <b/>
      <sz val="15"/>
      <color theme="3"/>
      <name val="宋体"/>
      <charset val="134"/>
      <scheme val="minor"/>
    </font>
    <font>
      <sz val="11"/>
      <color rgb="FF3F3F76"/>
      <name val="宋体"/>
      <charset val="134"/>
      <scheme val="minor"/>
    </font>
    <font>
      <b/>
      <sz val="11"/>
      <color theme="3"/>
      <name val="宋体"/>
      <charset val="134"/>
      <scheme val="minor"/>
    </font>
    <font>
      <u/>
      <sz val="11"/>
      <color rgb="FF800080"/>
      <name val="宋体"/>
      <charset val="134"/>
      <scheme val="minor"/>
    </font>
    <font>
      <b/>
      <sz val="11"/>
      <color rgb="FFFA7D00"/>
      <name val="宋体"/>
      <charset val="134"/>
      <scheme val="minor"/>
    </font>
    <font>
      <sz val="11"/>
      <color rgb="FFFF0000"/>
      <name val="宋体"/>
      <charset val="134"/>
      <scheme val="minor"/>
    </font>
    <font>
      <b/>
      <sz val="11"/>
      <color theme="1"/>
      <name val="宋体"/>
      <charset val="134"/>
      <scheme val="minor"/>
    </font>
    <font>
      <b/>
      <sz val="13"/>
      <color theme="3"/>
      <name val="宋体"/>
      <charset val="134"/>
      <scheme val="minor"/>
    </font>
    <font>
      <sz val="11"/>
      <color rgb="FF006100"/>
      <name val="宋体"/>
      <charset val="134"/>
      <scheme val="minor"/>
    </font>
    <font>
      <sz val="11"/>
      <color rgb="FFFA7D00"/>
      <name val="宋体"/>
      <charset val="134"/>
      <scheme val="minor"/>
    </font>
    <font>
      <b/>
      <sz val="11"/>
      <color rgb="FFFFFFFF"/>
      <name val="宋体"/>
      <charset val="134"/>
      <scheme val="minor"/>
    </font>
    <font>
      <b/>
      <sz val="11"/>
      <color rgb="FF3F3F3F"/>
      <name val="宋体"/>
      <charset val="134"/>
      <scheme val="minor"/>
    </font>
    <font>
      <sz val="18"/>
      <color rgb="FFFF0000"/>
      <name val="微软雅黑"/>
      <charset val="134"/>
    </font>
    <font>
      <sz val="22"/>
      <color rgb="FFFF0000"/>
      <name val="微软雅黑"/>
      <charset val="134"/>
    </font>
    <font>
      <b/>
      <sz val="14"/>
      <color theme="1"/>
      <name val="微软雅黑"/>
      <charset val="134"/>
    </font>
    <font>
      <b/>
      <sz val="8"/>
      <color theme="0"/>
      <name val="宋体"/>
      <charset val="134"/>
    </font>
    <font>
      <sz val="10"/>
      <color theme="8" tint="-0.5"/>
      <name val="宋体"/>
      <charset val="134"/>
    </font>
    <font>
      <sz val="11"/>
      <color indexed="56"/>
      <name val="微软雅黑"/>
      <charset val="134"/>
    </font>
    <font>
      <sz val="10"/>
      <color indexed="8"/>
      <name val="Arial Unicode MS"/>
      <charset val="134"/>
    </font>
    <font>
      <sz val="12"/>
      <color rgb="FFFF0000"/>
      <name val="微软雅黑 Light"/>
      <charset val="134"/>
    </font>
    <font>
      <sz val="12"/>
      <color rgb="FF076A00"/>
      <name val="微软雅黑 Light"/>
      <charset val="134"/>
    </font>
    <font>
      <sz val="12"/>
      <color theme="7" tint="-0.5"/>
      <name val="微软雅黑 Light"/>
      <charset val="134"/>
    </font>
    <font>
      <sz val="12"/>
      <color rgb="FFFC17FF"/>
      <name val="微软雅黑 Light"/>
      <charset val="134"/>
    </font>
    <font>
      <sz val="11"/>
      <color indexed="8"/>
      <name val="微软雅黑 Light"/>
      <charset val="134"/>
    </font>
    <font>
      <b/>
      <sz val="11"/>
      <color rgb="FFFF0000"/>
      <name val="微软雅黑 Light"/>
      <charset val="134"/>
    </font>
    <font>
      <b/>
      <sz val="11"/>
      <color indexed="10"/>
      <name val="微软雅黑 Light"/>
      <charset val="134"/>
    </font>
    <font>
      <b/>
      <sz val="14"/>
      <color indexed="8"/>
      <name val="微软雅黑"/>
      <charset val="134"/>
    </font>
    <font>
      <sz val="8"/>
      <color indexed="49"/>
      <name val="微软雅黑"/>
      <charset val="134"/>
    </font>
    <font>
      <sz val="8"/>
      <color theme="0" tint="-0.5"/>
      <name val="微软雅黑"/>
      <charset val="134"/>
    </font>
    <font>
      <sz val="7"/>
      <color theme="1"/>
      <name val="微软雅黑"/>
      <charset val="134"/>
    </font>
  </fonts>
  <fills count="126">
    <fill>
      <patternFill patternType="none"/>
    </fill>
    <fill>
      <patternFill patternType="gray125"/>
    </fill>
    <fill>
      <patternFill patternType="solid">
        <fgColor theme="4" tint="-0.25"/>
        <bgColor indexed="64"/>
      </patternFill>
    </fill>
    <fill>
      <patternFill patternType="solid">
        <fgColor theme="4" tint="0.6"/>
        <bgColor indexed="64"/>
      </patternFill>
    </fill>
    <fill>
      <patternFill patternType="solid">
        <fgColor theme="7" tint="0.8"/>
        <bgColor indexed="64"/>
      </patternFill>
    </fill>
    <fill>
      <patternFill patternType="solid">
        <fgColor rgb="FF5B9BD5"/>
        <bgColor indexed="64"/>
      </patternFill>
    </fill>
    <fill>
      <patternFill patternType="solid">
        <fgColor rgb="FF6DA9DB"/>
        <bgColor indexed="64"/>
      </patternFill>
    </fill>
    <fill>
      <patternFill patternType="solid">
        <fgColor theme="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5C9BD5"/>
        <bgColor indexed="64"/>
      </patternFill>
    </fill>
    <fill>
      <patternFill patternType="solid">
        <fgColor rgb="FF9DC3E5"/>
        <bgColor indexed="64"/>
      </patternFill>
    </fill>
    <fill>
      <patternFill patternType="solid">
        <fgColor theme="4" tint="0.8"/>
        <bgColor indexed="64"/>
      </patternFill>
    </fill>
    <fill>
      <patternFill patternType="solid">
        <fgColor theme="4" tint="-0.249977111117893"/>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theme="5" tint="0.8"/>
        <bgColor indexed="64"/>
      </patternFill>
    </fill>
    <fill>
      <patternFill patternType="solid">
        <fgColor theme="9" tint="0.8"/>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theme="5" tint="0.6"/>
        <bgColor indexed="64"/>
      </patternFill>
    </fill>
    <fill>
      <patternFill patternType="solid">
        <fgColor rgb="FFF7F7D1"/>
        <bgColor indexed="64"/>
      </patternFill>
    </fill>
    <fill>
      <patternFill patternType="solid">
        <fgColor theme="0" tint="-0.15"/>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FFFFCD"/>
        <bgColor indexed="64"/>
      </patternFill>
    </fill>
    <fill>
      <patternFill patternType="solid">
        <fgColor theme="6" tint="0.8"/>
        <bgColor indexed="64"/>
      </patternFill>
    </fill>
    <fill>
      <patternFill patternType="solid">
        <fgColor rgb="FF3284CA"/>
        <bgColor indexed="64"/>
      </patternFill>
    </fill>
    <fill>
      <patternFill patternType="solid">
        <fgColor rgb="FFFFD3D3"/>
        <bgColor indexed="64"/>
      </patternFill>
    </fill>
    <fill>
      <patternFill patternType="solid">
        <fgColor rgb="FFFFEDED"/>
        <bgColor indexed="64"/>
      </patternFill>
    </fill>
    <fill>
      <patternFill patternType="solid">
        <fgColor theme="0"/>
        <bgColor indexed="64"/>
      </patternFill>
    </fill>
    <fill>
      <patternFill patternType="solid">
        <fgColor rgb="FFCCCCFF"/>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FD34B"/>
        <bgColor indexed="64"/>
      </patternFill>
    </fill>
    <fill>
      <patternFill patternType="solid">
        <fgColor rgb="FFE1C3FF"/>
        <bgColor indexed="64"/>
      </patternFill>
    </fill>
    <fill>
      <patternFill patternType="solid">
        <fgColor theme="9" tint="0.599993896298105"/>
        <bgColor indexed="64"/>
      </patternFill>
    </fill>
    <fill>
      <patternFill patternType="solid">
        <fgColor rgb="FFD8C2ED"/>
        <bgColor indexed="64"/>
      </patternFill>
    </fill>
    <fill>
      <patternFill patternType="solid">
        <fgColor rgb="FFFADBF6"/>
        <bgColor indexed="64"/>
      </patternFill>
    </fill>
    <fill>
      <patternFill patternType="solid">
        <fgColor theme="9" tint="0.799981688894314"/>
        <bgColor indexed="64"/>
      </patternFill>
    </fill>
    <fill>
      <patternFill patternType="solid">
        <fgColor rgb="FFFFD9C2"/>
        <bgColor indexed="64"/>
      </patternFill>
    </fill>
    <fill>
      <patternFill patternType="solid">
        <fgColor rgb="FFFFCCCC"/>
        <bgColor indexed="64"/>
      </patternFill>
    </fill>
    <fill>
      <patternFill patternType="solid">
        <fgColor rgb="FFFFADF3"/>
        <bgColor indexed="64"/>
      </patternFill>
    </fill>
    <fill>
      <patternFill patternType="solid">
        <fgColor theme="4" tint="0.599993896298105"/>
        <bgColor indexed="64"/>
      </patternFill>
    </fill>
    <fill>
      <patternFill patternType="solid">
        <fgColor rgb="FF3D6DBD"/>
        <bgColor indexed="64"/>
      </patternFill>
    </fill>
    <fill>
      <patternFill patternType="solid">
        <fgColor rgb="FFFFDDF6"/>
        <bgColor indexed="64"/>
      </patternFill>
    </fill>
    <fill>
      <patternFill patternType="solid">
        <fgColor theme="0" tint="-0.149998474074526"/>
        <bgColor indexed="64"/>
      </patternFill>
    </fill>
    <fill>
      <patternFill patternType="solid">
        <fgColor rgb="FF0066FF"/>
        <bgColor indexed="64"/>
      </patternFill>
    </fill>
    <fill>
      <patternFill patternType="solid">
        <fgColor theme="9" tint="0.399975585192419"/>
        <bgColor indexed="64"/>
      </patternFill>
    </fill>
    <fill>
      <patternFill patternType="solid">
        <fgColor rgb="FF5C9BD5"/>
        <bgColor rgb="FF5C9BD5"/>
      </patternFill>
    </fill>
    <fill>
      <patternFill patternType="solid">
        <fgColor theme="4" tint="0.799951170384838"/>
        <bgColor indexed="64"/>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A3FF71"/>
        <bgColor indexed="64"/>
      </patternFill>
    </fill>
    <fill>
      <patternFill patternType="solid">
        <fgColor rgb="FFE5FD99"/>
        <bgColor indexed="64"/>
      </patternFill>
    </fill>
    <fill>
      <patternFill patternType="solid">
        <fgColor rgb="FF81E9FF"/>
        <bgColor indexed="64"/>
      </patternFill>
    </fill>
    <fill>
      <patternFill patternType="solid">
        <fgColor rgb="FFDEEAF6"/>
        <bgColor indexed="64"/>
      </patternFill>
    </fill>
    <fill>
      <patternFill patternType="solid">
        <fgColor rgb="FFFF81F5"/>
        <bgColor indexed="64"/>
      </patternFill>
    </fill>
    <fill>
      <patternFill patternType="solid">
        <fgColor rgb="FFBD81FF"/>
        <bgColor indexed="64"/>
      </patternFill>
    </fill>
    <fill>
      <patternFill patternType="solid">
        <fgColor rgb="FFC0C0C0"/>
        <bgColor indexed="64"/>
      </patternFill>
    </fill>
    <fill>
      <patternFill patternType="solid">
        <fgColor rgb="FFFFF1C5"/>
        <bgColor indexed="64"/>
      </patternFill>
    </fill>
    <fill>
      <patternFill patternType="solid">
        <fgColor theme="7" tint="0.399975585192419"/>
        <bgColor indexed="64"/>
      </patternFill>
    </fill>
    <fill>
      <patternFill patternType="solid">
        <fgColor rgb="FFF8FFA3"/>
        <bgColor indexed="64"/>
      </patternFill>
    </fill>
    <fill>
      <patternFill patternType="solid">
        <fgColor rgb="FFFFF9AF"/>
        <bgColor indexed="64"/>
      </patternFill>
    </fill>
    <fill>
      <patternFill patternType="solid">
        <fgColor rgb="FFFFBBBB"/>
        <bgColor indexed="64"/>
      </patternFill>
    </fill>
    <fill>
      <patternFill patternType="solid">
        <fgColor rgb="FFCAFFAF"/>
        <bgColor indexed="64"/>
      </patternFill>
    </fill>
    <fill>
      <patternFill patternType="solid">
        <fgColor rgb="FF6297C4"/>
        <bgColor indexed="64"/>
      </patternFill>
    </fill>
    <fill>
      <patternFill patternType="solid">
        <fgColor rgb="FFFFDDDD"/>
        <bgColor indexed="64"/>
      </patternFill>
    </fill>
    <fill>
      <patternFill patternType="solid">
        <fgColor rgb="FFCAFED3"/>
        <bgColor indexed="64"/>
      </patternFill>
    </fill>
    <fill>
      <patternFill patternType="solid">
        <fgColor rgb="FFD8ECD9"/>
        <bgColor indexed="64"/>
      </patternFill>
    </fill>
    <fill>
      <patternFill patternType="solid">
        <fgColor theme="9" tint="-0.249977111117893"/>
        <bgColor indexed="64"/>
      </patternFill>
    </fill>
    <fill>
      <patternFill patternType="solid">
        <fgColor rgb="FFB6B6B6"/>
        <bgColor indexed="64"/>
      </patternFill>
    </fill>
    <fill>
      <patternFill patternType="solid">
        <fgColor theme="0" tint="-0.05"/>
        <bgColor indexed="64"/>
      </patternFill>
    </fill>
    <fill>
      <patternFill patternType="solid">
        <fgColor theme="9" tint="0.6"/>
        <bgColor indexed="64"/>
      </patternFill>
    </fill>
    <fill>
      <patternFill patternType="solid">
        <fgColor rgb="FF78B64A"/>
        <bgColor indexed="64"/>
      </patternFill>
    </fill>
    <fill>
      <patternFill patternType="solid">
        <fgColor rgb="FFDEEAF6"/>
        <bgColor rgb="FFDEEAF6"/>
      </patternFill>
    </fill>
    <fill>
      <patternFill patternType="solid">
        <fgColor theme="4" tint="0.399945066682943"/>
        <bgColor indexed="64"/>
      </patternFill>
    </fill>
    <fill>
      <patternFill patternType="solid">
        <fgColor theme="4" tint="0.4"/>
        <bgColor indexed="64"/>
      </patternFill>
    </fill>
    <fill>
      <patternFill patternType="solid">
        <fgColor rgb="FFFFFF00"/>
        <bgColor indexed="64"/>
      </patternFill>
    </fill>
    <fill>
      <patternFill patternType="solid">
        <fgColor rgb="FFF2A143"/>
        <bgColor indexed="64"/>
      </patternFill>
    </fill>
    <fill>
      <patternFill patternType="solid">
        <fgColor rgb="FFF4CD16"/>
        <bgColor indexed="64"/>
      </patternFill>
    </fill>
    <fill>
      <patternFill patternType="solid">
        <fgColor theme="7" tint="-0.249977111117893"/>
        <bgColor indexed="64"/>
      </patternFill>
    </fill>
    <fill>
      <patternFill patternType="solid">
        <fgColor rgb="FF70FF19"/>
        <bgColor indexed="64"/>
      </patternFill>
    </fill>
    <fill>
      <patternFill patternType="solid">
        <fgColor rgb="FF63973D"/>
        <bgColor indexed="64"/>
      </patternFill>
    </fill>
    <fill>
      <patternFill patternType="solid">
        <fgColor theme="4" tint="-0.499984740745262"/>
        <bgColor indexed="64"/>
      </patternFill>
    </fill>
    <fill>
      <patternFill patternType="solid">
        <fgColor rgb="FF03BD4D"/>
        <bgColor indexed="64"/>
      </patternFill>
    </fill>
    <fill>
      <patternFill patternType="solid">
        <fgColor rgb="FFE3FFFD"/>
        <bgColor indexed="64"/>
      </patternFill>
    </fill>
    <fill>
      <patternFill patternType="solid">
        <fgColor rgb="FF9DD523"/>
        <bgColor indexed="64"/>
      </patternFill>
    </fill>
    <fill>
      <patternFill patternType="solid">
        <fgColor rgb="FF1FFB9B"/>
        <bgColor indexed="64"/>
      </patternFill>
    </fill>
    <fill>
      <patternFill patternType="solid">
        <fgColor rgb="FFFF676E"/>
        <bgColor indexed="64"/>
      </patternFill>
    </fill>
    <fill>
      <patternFill patternType="solid">
        <fgColor rgb="FFE465FF"/>
        <bgColor indexed="64"/>
      </patternFill>
    </fill>
    <fill>
      <patternFill patternType="solid">
        <fgColor rgb="FFF4BFFF"/>
        <bgColor indexed="64"/>
      </patternFill>
    </fill>
    <fill>
      <patternFill patternType="solid">
        <fgColor rgb="FFA6B4CF"/>
        <bgColor indexed="64"/>
      </patternFill>
    </fill>
    <fill>
      <patternFill patternType="solid">
        <fgColor rgb="FFB3E4D9"/>
        <bgColor indexed="64"/>
      </patternFill>
    </fill>
    <fill>
      <patternFill patternType="solid">
        <fgColor rgb="FF0ABCE2"/>
        <bgColor indexed="64"/>
      </patternFill>
    </fill>
    <fill>
      <patternFill patternType="solid">
        <fgColor rgb="FFC69CFF"/>
        <bgColor indexed="64"/>
      </patternFill>
    </fill>
    <fill>
      <patternFill patternType="solid">
        <fgColor rgb="FFFFCFCF"/>
        <bgColor indexed="64"/>
      </patternFill>
    </fill>
    <fill>
      <patternFill patternType="solid">
        <fgColor rgb="FF7030A0"/>
        <bgColor indexed="64"/>
      </patternFill>
    </fill>
    <fill>
      <patternFill patternType="solid">
        <fgColor rgb="FF76B731"/>
        <bgColor indexed="64"/>
      </patternFill>
    </fill>
    <fill>
      <patternFill patternType="solid">
        <fgColor rgb="FF85B9E1"/>
        <bgColor indexed="64"/>
      </patternFill>
    </fill>
    <fill>
      <patternFill patternType="solid">
        <fgColor theme="5"/>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rgb="FFFFFFCC"/>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8"/>
        <bgColor indexed="64"/>
      </patternFill>
    </fill>
    <fill>
      <patternFill patternType="solid">
        <fgColor theme="6"/>
        <bgColor indexed="64"/>
      </patternFill>
    </fill>
    <fill>
      <patternFill patternType="solid">
        <fgColor theme="8" tint="0.799981688894314"/>
        <bgColor indexed="64"/>
      </patternFill>
    </fill>
    <fill>
      <patternFill patternType="solid">
        <fgColor rgb="FFA5A5A5"/>
        <bgColor indexed="64"/>
      </patternFill>
    </fill>
  </fills>
  <borders count="35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theme="1"/>
      </left>
      <right/>
      <top style="medium">
        <color theme="1"/>
      </top>
      <bottom/>
      <diagonal/>
    </border>
    <border>
      <left/>
      <right style="medium">
        <color theme="1"/>
      </right>
      <top style="medium">
        <color theme="1"/>
      </top>
      <bottom/>
      <diagonal/>
    </border>
    <border>
      <left/>
      <right/>
      <top style="medium">
        <color auto="1"/>
      </top>
      <bottom/>
      <diagonal/>
    </border>
    <border>
      <left/>
      <right/>
      <top/>
      <bottom style="medium">
        <color auto="1"/>
      </bottom>
      <diagonal/>
    </border>
    <border>
      <left style="medium">
        <color auto="1"/>
      </left>
      <right/>
      <top style="thin">
        <color theme="0" tint="-0.5"/>
      </top>
      <bottom/>
      <diagonal/>
    </border>
    <border>
      <left/>
      <right style="medium">
        <color auto="1"/>
      </right>
      <top style="thin">
        <color theme="0" tint="-0.5"/>
      </top>
      <bottom/>
      <diagonal/>
    </border>
    <border>
      <left style="thin">
        <color theme="0" tint="-0.5"/>
      </left>
      <right style="medium">
        <color auto="1"/>
      </right>
      <top style="medium">
        <color auto="1"/>
      </top>
      <bottom/>
      <diagonal/>
    </border>
    <border>
      <left style="thin">
        <color theme="0" tint="-0.5"/>
      </left>
      <right style="medium">
        <color auto="1"/>
      </right>
      <top/>
      <bottom/>
      <diagonal/>
    </border>
    <border>
      <left style="thin">
        <color theme="0" tint="-0.5"/>
      </left>
      <right style="medium">
        <color auto="1"/>
      </right>
      <top/>
      <bottom style="medium">
        <color auto="1"/>
      </bottom>
      <diagonal/>
    </border>
    <border>
      <left style="thin">
        <color theme="0" tint="-0.25"/>
      </left>
      <right style="medium">
        <color auto="1"/>
      </right>
      <top style="medium">
        <color auto="1"/>
      </top>
      <bottom/>
      <diagonal/>
    </border>
    <border>
      <left style="thin">
        <color theme="0" tint="-0.25"/>
      </left>
      <right style="medium">
        <color auto="1"/>
      </right>
      <top/>
      <bottom/>
      <diagonal/>
    </border>
    <border>
      <left style="thin">
        <color theme="0" tint="-0.25"/>
      </left>
      <right style="medium">
        <color auto="1"/>
      </right>
      <top/>
      <bottom style="medium">
        <color auto="1"/>
      </bottom>
      <diagonal/>
    </border>
    <border>
      <left style="thin">
        <color theme="0" tint="-0.25"/>
      </left>
      <right style="medium">
        <color auto="1"/>
      </right>
      <top/>
      <bottom style="thin">
        <color theme="0" tint="-0.25"/>
      </bottom>
      <diagonal/>
    </border>
    <border>
      <left style="thin">
        <color theme="0" tint="-0.25"/>
      </left>
      <right style="medium">
        <color auto="1"/>
      </right>
      <top style="thin">
        <color theme="0" tint="-0.25"/>
      </top>
      <bottom/>
      <diagonal/>
    </border>
    <border>
      <left style="thin">
        <color theme="0" tint="-0.25"/>
      </left>
      <right style="medium">
        <color auto="1"/>
      </right>
      <top style="thin">
        <color theme="0" tint="-0.25"/>
      </top>
      <bottom style="thin">
        <color theme="0" tint="-0.25"/>
      </bottom>
      <diagonal/>
    </border>
    <border>
      <left style="medium">
        <color auto="1"/>
      </left>
      <right/>
      <top/>
      <bottom style="thin">
        <color theme="0" tint="-0.5"/>
      </bottom>
      <diagonal/>
    </border>
    <border>
      <left/>
      <right/>
      <top/>
      <bottom style="thin">
        <color theme="0" tint="-0.5"/>
      </bottom>
      <diagonal/>
    </border>
    <border>
      <left style="medium">
        <color auto="1"/>
      </left>
      <right/>
      <top style="thin">
        <color auto="1"/>
      </top>
      <bottom/>
      <diagonal/>
    </border>
    <border>
      <left/>
      <right style="thin">
        <color auto="1"/>
      </right>
      <top style="thin">
        <color auto="1"/>
      </top>
      <bottom style="thin">
        <color auto="1"/>
      </bottom>
      <diagonal/>
    </border>
    <border>
      <left/>
      <right style="medium">
        <color auto="1"/>
      </right>
      <top/>
      <bottom style="thin">
        <color theme="0" tint="-0.5"/>
      </bottom>
      <diagonal/>
    </border>
    <border>
      <left/>
      <right style="medium">
        <color auto="1"/>
      </right>
      <top style="thin">
        <color auto="1"/>
      </top>
      <bottom/>
      <diagonal/>
    </border>
    <border>
      <left/>
      <right style="medium">
        <color auto="1"/>
      </right>
      <top/>
      <bottom style="thin">
        <color auto="1"/>
      </bottom>
      <diagonal/>
    </border>
    <border>
      <left style="thin">
        <color theme="0"/>
      </left>
      <right/>
      <top/>
      <bottom/>
      <diagonal/>
    </border>
    <border>
      <left style="medium">
        <color auto="1"/>
      </left>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medium">
        <color auto="1"/>
      </right>
      <top style="thin">
        <color auto="1"/>
      </top>
      <bottom style="thin">
        <color auto="1"/>
      </bottom>
      <diagonal/>
    </border>
    <border>
      <left style="medium">
        <color auto="1"/>
      </left>
      <right/>
      <top style="thin">
        <color theme="0" tint="-0.499984740745262"/>
      </top>
      <bottom/>
      <diagonal/>
    </border>
    <border>
      <left/>
      <right/>
      <top style="thin">
        <color theme="0" tint="-0.499984740745262"/>
      </top>
      <bottom/>
      <diagonal/>
    </border>
    <border>
      <left/>
      <right style="medium">
        <color auto="1"/>
      </right>
      <top style="thin">
        <color theme="0" tint="-0.499984740745262"/>
      </top>
      <bottom/>
      <diagonal/>
    </border>
    <border>
      <left style="medium">
        <color auto="1"/>
      </left>
      <right/>
      <top/>
      <bottom style="thin">
        <color theme="0" tint="-0.499984740745262"/>
      </bottom>
      <diagonal/>
    </border>
    <border>
      <left/>
      <right/>
      <top/>
      <bottom style="thin">
        <color theme="0" tint="-0.499984740745262"/>
      </bottom>
      <diagonal/>
    </border>
    <border>
      <left/>
      <right style="medium">
        <color auto="1"/>
      </right>
      <top/>
      <bottom style="thin">
        <color theme="0" tint="-0.499984740745262"/>
      </bottom>
      <diagonal/>
    </border>
    <border>
      <left/>
      <right style="thin">
        <color theme="0" tint="-0.5"/>
      </right>
      <top/>
      <bottom/>
      <diagonal/>
    </border>
    <border>
      <left style="thin">
        <color theme="0" tint="-0.5"/>
      </left>
      <right/>
      <top/>
      <bottom/>
      <diagonal/>
    </border>
    <border>
      <left style="thin">
        <color theme="0" tint="-0.5"/>
      </left>
      <right/>
      <top/>
      <bottom style="thin">
        <color theme="0" tint="-0.5"/>
      </bottom>
      <diagonal/>
    </border>
    <border>
      <left/>
      <right style="thin">
        <color theme="0" tint="-0.5"/>
      </right>
      <top/>
      <bottom style="thin">
        <color theme="0" tint="-0.499984740745262"/>
      </bottom>
      <diagonal/>
    </border>
    <border>
      <left/>
      <right/>
      <top style="thin">
        <color theme="0" tint="-0.5"/>
      </top>
      <bottom/>
      <diagonal/>
    </border>
    <border>
      <left/>
      <right style="thin">
        <color theme="0" tint="-0.5"/>
      </right>
      <top style="thin">
        <color theme="0" tint="-0.5"/>
      </top>
      <bottom/>
      <diagonal/>
    </border>
    <border>
      <left style="thin">
        <color theme="0" tint="-0.5"/>
      </left>
      <right style="thin">
        <color theme="0" tint="-0.5"/>
      </right>
      <top style="thin">
        <color theme="0" tint="-0.5"/>
      </top>
      <bottom/>
      <diagonal/>
    </border>
    <border>
      <left/>
      <right style="thin">
        <color theme="0" tint="-0.5"/>
      </right>
      <top/>
      <bottom style="thin">
        <color theme="0" tint="-0.5"/>
      </bottom>
      <diagonal/>
    </border>
    <border>
      <left style="thin">
        <color theme="0" tint="-0.5"/>
      </left>
      <right style="thin">
        <color theme="0" tint="-0.5"/>
      </right>
      <top style="thin">
        <color theme="0" tint="-0.5"/>
      </top>
      <bottom style="thin">
        <color theme="0" tint="-0.5"/>
      </bottom>
      <diagonal/>
    </border>
    <border>
      <left/>
      <right style="medium">
        <color auto="1"/>
      </right>
      <top style="thin">
        <color theme="0" tint="-0.5"/>
      </top>
      <bottom style="thin">
        <color theme="0" tint="-0.5"/>
      </bottom>
      <diagonal/>
    </border>
    <border>
      <left style="thin">
        <color theme="0" tint="-0.5"/>
      </left>
      <right style="thin">
        <color theme="0" tint="-0.5"/>
      </right>
      <top/>
      <bottom style="thin">
        <color theme="0" tint="-0.5"/>
      </bottom>
      <diagonal/>
    </border>
    <border>
      <left/>
      <right style="thin">
        <color theme="0" tint="-0.5"/>
      </right>
      <top/>
      <bottom style="medium">
        <color auto="1"/>
      </bottom>
      <diagonal/>
    </border>
    <border>
      <left style="thin">
        <color theme="0" tint="-0.5"/>
      </left>
      <right/>
      <top style="thin">
        <color theme="0" tint="-0.5"/>
      </top>
      <bottom/>
      <diagonal/>
    </border>
    <border>
      <left style="thin">
        <color theme="0" tint="-0.5"/>
      </left>
      <right/>
      <top style="thin">
        <color theme="0" tint="-0.5"/>
      </top>
      <bottom style="thin">
        <color theme="0" tint="-0.5"/>
      </bottom>
      <diagonal/>
    </border>
    <border>
      <left/>
      <right/>
      <top style="thin">
        <color theme="0" tint="-0.5"/>
      </top>
      <bottom style="thin">
        <color theme="0" tint="-0.5"/>
      </bottom>
      <diagonal/>
    </border>
    <border>
      <left style="thin">
        <color theme="0" tint="-0.5"/>
      </left>
      <right/>
      <top/>
      <bottom style="medium">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top style="thin">
        <color theme="0" tint="-0.349986266670736"/>
      </top>
      <bottom/>
      <diagonal/>
    </border>
    <border>
      <left style="thin">
        <color theme="0" tint="-0.349986266670736"/>
      </left>
      <right/>
      <top style="thin">
        <color theme="0" tint="-0.349986266670736"/>
      </top>
      <bottom/>
      <diagonal/>
    </border>
    <border>
      <left/>
      <right/>
      <top style="thin">
        <color theme="0" tint="-0.349986266670736"/>
      </top>
      <bottom/>
      <diagonal/>
    </border>
    <border>
      <left style="thin">
        <color theme="0" tint="-0.349986266670736"/>
      </left>
      <right/>
      <top/>
      <bottom/>
      <diagonal/>
    </border>
    <border>
      <left style="medium">
        <color auto="1"/>
      </left>
      <right/>
      <top/>
      <bottom style="thin">
        <color theme="0" tint="-0.349986266670736"/>
      </bottom>
      <diagonal/>
    </border>
    <border>
      <left style="thin">
        <color theme="0" tint="-0.349986266670736"/>
      </left>
      <right/>
      <top/>
      <bottom style="thin">
        <color theme="0" tint="-0.349986266670736"/>
      </bottom>
      <diagonal/>
    </border>
    <border>
      <left/>
      <right/>
      <top/>
      <bottom style="thin">
        <color theme="0" tint="-0.349986266670736"/>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thin">
        <color theme="0" tint="-0.349986266670736"/>
      </top>
      <bottom/>
      <diagonal/>
    </border>
    <border>
      <left/>
      <right style="medium">
        <color auto="1"/>
      </right>
      <top/>
      <bottom style="thin">
        <color theme="0" tint="-0.349986266670736"/>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thin">
        <color theme="0" tint="-0.249977111117893"/>
      </top>
      <bottom/>
      <diagonal/>
    </border>
    <border>
      <left/>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medium">
        <color auto="1"/>
      </left>
      <right/>
      <top/>
      <bottom style="thin">
        <color theme="0" tint="-0.249977111117893"/>
      </bottom>
      <diagonal/>
    </border>
    <border>
      <left/>
      <right/>
      <top/>
      <bottom style="thin">
        <color theme="0" tint="-0.249977111117893"/>
      </bottom>
      <diagonal/>
    </border>
    <border>
      <left style="thin">
        <color theme="0" tint="-0.249977111117893"/>
      </left>
      <right style="thin">
        <color theme="0" tint="-0.249977111117893"/>
      </right>
      <top/>
      <bottom/>
      <diagonal/>
    </border>
    <border>
      <left style="thin">
        <color theme="0" tint="-0.249977111117893"/>
      </left>
      <right/>
      <top style="thin">
        <color theme="0" tint="-0.249977111117893"/>
      </top>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medium">
        <color auto="1"/>
      </right>
      <top style="thin">
        <color theme="0" tint="-0.249977111117893"/>
      </top>
      <bottom/>
      <diagonal/>
    </border>
    <border>
      <left/>
      <right style="medium">
        <color auto="1"/>
      </right>
      <top style="thin">
        <color theme="0" tint="-0.249977111117893"/>
      </top>
      <bottom style="thin">
        <color theme="0" tint="-0.249977111117893"/>
      </bottom>
      <diagonal/>
    </border>
    <border>
      <left style="thin">
        <color theme="0" tint="-0.249977111117893"/>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rgb="FF5C9BD5"/>
      </top>
      <bottom style="medium">
        <color auto="1"/>
      </bottom>
      <diagonal/>
    </border>
    <border>
      <left style="medium">
        <color auto="1"/>
      </left>
      <right style="thin">
        <color theme="0" tint="-0.249977111117893"/>
      </right>
      <top style="medium">
        <color auto="1"/>
      </top>
      <bottom style="thin">
        <color theme="0" tint="-0.249977111117893"/>
      </bottom>
      <diagonal/>
    </border>
    <border>
      <left style="thin">
        <color theme="0" tint="-0.249977111117893"/>
      </left>
      <right style="thin">
        <color theme="0" tint="-0.249977111117893"/>
      </right>
      <top style="medium">
        <color auto="1"/>
      </top>
      <bottom style="thin">
        <color theme="0" tint="-0.249977111117893"/>
      </bottom>
      <diagonal/>
    </border>
    <border>
      <left style="medium">
        <color auto="1"/>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auto="1"/>
      </left>
      <right style="thin">
        <color theme="0" tint="-0.249977111117893"/>
      </right>
      <top style="thin">
        <color theme="0" tint="-0.249977111117893"/>
      </top>
      <bottom style="medium">
        <color auto="1"/>
      </bottom>
      <diagonal/>
    </border>
    <border>
      <left style="thin">
        <color theme="0" tint="-0.249977111117893"/>
      </left>
      <right style="thin">
        <color theme="0" tint="-0.249977111117893"/>
      </right>
      <top style="thin">
        <color theme="0" tint="-0.249977111117893"/>
      </top>
      <bottom style="medium">
        <color auto="1"/>
      </bottom>
      <diagonal/>
    </border>
    <border>
      <left style="medium">
        <color auto="1"/>
      </left>
      <right style="thin">
        <color theme="0" tint="-0.249977111117893"/>
      </right>
      <top style="medium">
        <color auto="1"/>
      </top>
      <bottom style="medium">
        <color auto="1"/>
      </bottom>
      <diagonal/>
    </border>
    <border>
      <left style="thin">
        <color theme="0" tint="-0.249977111117893"/>
      </left>
      <right style="thin">
        <color theme="0" tint="-0.249977111117893"/>
      </right>
      <top style="medium">
        <color auto="1"/>
      </top>
      <bottom style="medium">
        <color auto="1"/>
      </bottom>
      <diagonal/>
    </border>
    <border>
      <left style="thick">
        <color rgb="FFFF8787"/>
      </left>
      <right/>
      <top/>
      <bottom/>
      <diagonal/>
    </border>
    <border>
      <left/>
      <right style="thick">
        <color rgb="FFFCF584"/>
      </right>
      <top/>
      <bottom/>
      <diagonal/>
    </border>
    <border>
      <left/>
      <right style="thick">
        <color rgb="FF8DFF81"/>
      </right>
      <top/>
      <bottom/>
      <diagonal/>
    </border>
    <border>
      <left style="thin">
        <color theme="0" tint="-0.249977111117893"/>
      </left>
      <right style="medium">
        <color auto="1"/>
      </right>
      <top style="medium">
        <color auto="1"/>
      </top>
      <bottom style="thin">
        <color theme="0" tint="-0.249977111117893"/>
      </bottom>
      <diagonal/>
    </border>
    <border>
      <left style="thin">
        <color theme="0" tint="-0.249977111117893"/>
      </left>
      <right style="medium">
        <color auto="1"/>
      </right>
      <top style="thin">
        <color theme="0" tint="-0.249977111117893"/>
      </top>
      <bottom style="thin">
        <color theme="0" tint="-0.249977111117893"/>
      </bottom>
      <diagonal/>
    </border>
    <border>
      <left style="thin">
        <color theme="0" tint="-0.249977111117893"/>
      </left>
      <right style="medium">
        <color auto="1"/>
      </right>
      <top style="medium">
        <color auto="1"/>
      </top>
      <bottom style="medium">
        <color auto="1"/>
      </bottom>
      <diagonal/>
    </border>
    <border>
      <left style="thin">
        <color theme="0" tint="-0.249977111117893"/>
      </left>
      <right style="medium">
        <color auto="1"/>
      </right>
      <top style="thin">
        <color theme="0" tint="-0.249977111117893"/>
      </top>
      <bottom style="medium">
        <color auto="1"/>
      </bottom>
      <diagonal/>
    </border>
    <border>
      <left/>
      <right style="thick">
        <color rgb="FFA3FF71"/>
      </right>
      <top/>
      <bottom/>
      <diagonal/>
    </border>
    <border>
      <left style="thick">
        <color rgb="FF81E9FF"/>
      </left>
      <right/>
      <top/>
      <bottom/>
      <diagonal/>
    </border>
    <border>
      <left/>
      <right style="thick">
        <color rgb="FF81E9FF"/>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style="thick">
        <color rgb="FFC0C0C0"/>
      </right>
      <top/>
      <bottom/>
      <diagonal/>
    </border>
    <border>
      <left style="thin">
        <color auto="1"/>
      </left>
      <right style="medium">
        <color auto="1"/>
      </right>
      <top style="medium">
        <color auto="1"/>
      </top>
      <bottom style="thin">
        <color auto="1"/>
      </bottom>
      <diagonal/>
    </border>
    <border>
      <left style="thick">
        <color rgb="FFFFF1C5"/>
      </left>
      <right/>
      <top/>
      <bottom/>
      <diagonal/>
    </border>
    <border>
      <left style="thick">
        <color rgb="FFC0C0C0"/>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style="medium">
        <color auto="1"/>
      </left>
      <right/>
      <top/>
      <bottom style="thin">
        <color theme="0" tint="-0.25"/>
      </bottom>
      <diagonal/>
    </border>
    <border>
      <left/>
      <right/>
      <top/>
      <bottom style="thin">
        <color theme="0" tint="-0.25"/>
      </bottom>
      <diagonal/>
    </border>
    <border>
      <left style="thick">
        <color rgb="FF8DFF81"/>
      </left>
      <right/>
      <top style="thick">
        <color rgb="FF8DFF81"/>
      </top>
      <bottom/>
      <diagonal/>
    </border>
    <border>
      <left/>
      <right/>
      <top style="thick">
        <color rgb="FF8DFF81"/>
      </top>
      <bottom/>
      <diagonal/>
    </border>
    <border>
      <left/>
      <right/>
      <top/>
      <bottom style="thick">
        <color rgb="FFA3FF71"/>
      </bottom>
      <diagonal/>
    </border>
    <border>
      <left style="thick">
        <color rgb="FFA3FF71"/>
      </left>
      <right/>
      <top/>
      <bottom/>
      <diagonal/>
    </border>
    <border>
      <left style="thin">
        <color theme="0" tint="-0.499984740745262"/>
      </left>
      <right/>
      <top style="thin">
        <color theme="0" tint="-0.499984740745262"/>
      </top>
      <bottom/>
      <diagonal/>
    </border>
    <border>
      <left style="thin">
        <color theme="0" tint="-0.499984740745262"/>
      </left>
      <right/>
      <top/>
      <bottom style="thin">
        <color theme="0" tint="-0.499984740745262"/>
      </bottom>
      <diagonal/>
    </border>
    <border>
      <left style="thin">
        <color theme="0" tint="-0.499984740745262"/>
      </left>
      <right/>
      <top/>
      <bottom style="medium">
        <color auto="1"/>
      </bottom>
      <diagonal/>
    </border>
    <border>
      <left style="thin">
        <color theme="0" tint="-0.25"/>
      </left>
      <right/>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top style="thick">
        <color rgb="FFA3FF71"/>
      </top>
      <bottom/>
      <diagonal/>
    </border>
    <border>
      <left/>
      <right style="thick">
        <color rgb="FFA3FF71"/>
      </right>
      <top/>
      <bottom style="thick">
        <color rgb="FFA3FF71"/>
      </bottom>
      <diagonal/>
    </border>
    <border>
      <left style="double">
        <color auto="1"/>
      </left>
      <right/>
      <top style="double">
        <color auto="1"/>
      </top>
      <bottom/>
      <diagonal/>
    </border>
    <border>
      <left/>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thin">
        <color theme="0" tint="-0.25"/>
      </left>
      <right/>
      <top style="thin">
        <color theme="0" tint="-0.25"/>
      </top>
      <bottom/>
      <diagonal/>
    </border>
    <border>
      <left style="thin">
        <color theme="0" tint="-0.25"/>
      </left>
      <right/>
      <top style="thin">
        <color theme="0" tint="-0.25"/>
      </top>
      <bottom style="thin">
        <color theme="0" tint="-0.25"/>
      </bottom>
      <diagonal/>
    </border>
    <border>
      <left style="medium">
        <color auto="1"/>
      </left>
      <right/>
      <top style="thin">
        <color theme="0" tint="-0.499984740745262"/>
      </top>
      <bottom style="medium">
        <color auto="1"/>
      </bottom>
      <diagonal/>
    </border>
    <border>
      <left/>
      <right/>
      <top style="thin">
        <color theme="0" tint="-0.499984740745262"/>
      </top>
      <bottom style="medium">
        <color auto="1"/>
      </bottom>
      <diagonal/>
    </border>
    <border>
      <left/>
      <right style="medium">
        <color auto="1"/>
      </right>
      <top/>
      <bottom style="thin">
        <color theme="0" tint="-0.25"/>
      </bottom>
      <diagonal/>
    </border>
    <border>
      <left/>
      <right/>
      <top style="thin">
        <color theme="0" tint="-0.25"/>
      </top>
      <bottom/>
      <diagonal/>
    </border>
    <border>
      <left/>
      <right style="medium">
        <color auto="1"/>
      </right>
      <top style="thin">
        <color theme="0" tint="-0.25"/>
      </top>
      <bottom/>
      <diagonal/>
    </border>
    <border>
      <left/>
      <right/>
      <top style="thin">
        <color theme="0" tint="-0.25"/>
      </top>
      <bottom style="thin">
        <color theme="0" tint="-0.25"/>
      </bottom>
      <diagonal/>
    </border>
    <border>
      <left/>
      <right style="thin">
        <color theme="0" tint="-0.25"/>
      </right>
      <top style="thin">
        <color theme="0" tint="-0.25"/>
      </top>
      <bottom style="thin">
        <color theme="0" tint="-0.25"/>
      </bottom>
      <diagonal/>
    </border>
    <border>
      <left style="thin">
        <color theme="0" tint="-0.25"/>
      </left>
      <right/>
      <top/>
      <bottom style="thin">
        <color theme="0" tint="-0.25"/>
      </bottom>
      <diagonal/>
    </border>
    <border>
      <left/>
      <right/>
      <top/>
      <bottom style="thick">
        <color rgb="FFB6B6B6"/>
      </bottom>
      <diagonal/>
    </border>
    <border>
      <left/>
      <right style="mediumDashed">
        <color rgb="FFC0C0C0"/>
      </right>
      <top/>
      <bottom/>
      <diagonal/>
    </border>
    <border>
      <left/>
      <right style="double">
        <color auto="1"/>
      </right>
      <top style="double">
        <color auto="1"/>
      </top>
      <bottom/>
      <diagonal/>
    </border>
    <border>
      <left/>
      <right style="double">
        <color auto="1"/>
      </right>
      <top/>
      <bottom/>
      <diagonal/>
    </border>
    <border>
      <left/>
      <right style="double">
        <color auto="1"/>
      </right>
      <top/>
      <bottom style="double">
        <color auto="1"/>
      </bottom>
      <diagonal/>
    </border>
    <border>
      <left style="thin">
        <color theme="0" tint="-0.499984740745262"/>
      </left>
      <right/>
      <top/>
      <bottom/>
      <diagonal/>
    </border>
    <border>
      <left/>
      <right style="thin">
        <color theme="0" tint="-0.499984740745262"/>
      </right>
      <top style="thin">
        <color theme="0" tint="-0.499984740745262"/>
      </top>
      <bottom style="medium">
        <color auto="1"/>
      </bottom>
      <diagonal/>
    </border>
    <border>
      <left/>
      <right style="thin">
        <color theme="0" tint="-0.25"/>
      </right>
      <top/>
      <bottom/>
      <diagonal/>
    </border>
    <border>
      <left/>
      <right style="thin">
        <color theme="0" tint="-0.25"/>
      </right>
      <top/>
      <bottom style="thin">
        <color theme="0" tint="-0.25"/>
      </bottom>
      <diagonal/>
    </border>
    <border>
      <left/>
      <right/>
      <top style="thin">
        <color theme="0" tint="-0.499984740745262"/>
      </top>
      <bottom style="thin">
        <color theme="0" tint="-0.25"/>
      </bottom>
      <diagonal/>
    </border>
    <border>
      <left/>
      <right style="medium">
        <color auto="1"/>
      </right>
      <top style="thin">
        <color theme="0" tint="-0.499984740745262"/>
      </top>
      <bottom style="thin">
        <color theme="0" tint="-0.25"/>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right style="thin">
        <color theme="0" tint="-0.499984740745262"/>
      </right>
      <top style="thin">
        <color theme="0" tint="-0.499984740745262"/>
      </top>
      <bottom/>
      <diagonal/>
    </border>
    <border>
      <left style="thin">
        <color theme="0" tint="-0.25"/>
      </left>
      <right/>
      <top/>
      <bottom style="medium">
        <color auto="1"/>
      </bottom>
      <diagonal/>
    </border>
    <border>
      <left/>
      <right style="thin">
        <color theme="0" tint="-0.499984740745262"/>
      </right>
      <top/>
      <bottom/>
      <diagonal/>
    </border>
    <border>
      <left/>
      <right style="thin">
        <color theme="0" tint="-0.499984740745262"/>
      </right>
      <top/>
      <bottom style="thin">
        <color theme="0" tint="-0.499984740745262"/>
      </bottom>
      <diagonal/>
    </border>
    <border>
      <left style="medium">
        <color auto="1"/>
      </left>
      <right/>
      <top style="medium">
        <color auto="1"/>
      </top>
      <bottom style="thin">
        <color theme="0" tint="-0.25"/>
      </bottom>
      <diagonal/>
    </border>
    <border>
      <left/>
      <right/>
      <top style="medium">
        <color auto="1"/>
      </top>
      <bottom style="thin">
        <color theme="0" tint="-0.25"/>
      </bottom>
      <diagonal/>
    </border>
    <border>
      <left/>
      <right style="thin">
        <color theme="0" tint="-0.25"/>
      </right>
      <top/>
      <bottom style="medium">
        <color auto="1"/>
      </bottom>
      <diagonal/>
    </border>
    <border>
      <left/>
      <right style="medium">
        <color auto="1"/>
      </right>
      <top style="medium">
        <color auto="1"/>
      </top>
      <bottom style="thin">
        <color theme="0" tint="-0.25"/>
      </bottom>
      <diagonal/>
    </border>
    <border>
      <left style="thin">
        <color theme="0" tint="-0.25"/>
      </left>
      <right style="thin">
        <color theme="0" tint="-0.25"/>
      </right>
      <top/>
      <bottom style="thin">
        <color theme="0" tint="-0.25"/>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theme="0" tint="-0.249977111117893"/>
      </left>
      <right/>
      <top style="thin">
        <color theme="0" tint="-0.249977111117893"/>
      </top>
      <bottom style="medium">
        <color auto="1"/>
      </bottom>
      <diagonal/>
    </border>
    <border>
      <left style="medium">
        <color auto="1"/>
      </left>
      <right/>
      <top style="thin">
        <color theme="0" tint="-0.249977111117893"/>
      </top>
      <bottom style="thin">
        <color theme="2" tint="-0.0999176000244148"/>
      </bottom>
      <diagonal/>
    </border>
    <border>
      <left/>
      <right style="thin">
        <color theme="2" tint="-0.0999176000244148"/>
      </right>
      <top style="thin">
        <color theme="0" tint="-0.249977111117893"/>
      </top>
      <bottom/>
      <diagonal/>
    </border>
    <border>
      <left style="medium">
        <color auto="1"/>
      </left>
      <right/>
      <top style="thin">
        <color theme="2" tint="-0.0999176000244148"/>
      </top>
      <bottom/>
      <diagonal/>
    </border>
    <border>
      <left style="thin">
        <color theme="0" tint="-0.25"/>
      </left>
      <right style="thin">
        <color theme="0" tint="-0.25"/>
      </right>
      <top style="thin">
        <color theme="0" tint="-0.25"/>
      </top>
      <bottom/>
      <diagonal/>
    </border>
    <border>
      <left style="thin">
        <color theme="2" tint="-0.0999176000244148"/>
      </left>
      <right style="thin">
        <color theme="0" tint="-0.25"/>
      </right>
      <top style="thin">
        <color theme="0" tint="-0.25"/>
      </top>
      <bottom style="thin">
        <color theme="0" tint="-0.25"/>
      </bottom>
      <diagonal/>
    </border>
    <border>
      <left/>
      <right style="thin">
        <color theme="2" tint="-0.0999176000244148"/>
      </right>
      <top style="thin">
        <color theme="0" tint="-0.249977111117893"/>
      </top>
      <bottom style="thin">
        <color theme="2" tint="-0.0999176000244148"/>
      </bottom>
      <diagonal/>
    </border>
    <border>
      <left style="thin">
        <color theme="2" tint="-0.0999481185338908"/>
      </left>
      <right/>
      <top/>
      <bottom/>
      <diagonal/>
    </border>
    <border>
      <left/>
      <right style="thin">
        <color theme="2" tint="-0.0999481185338908"/>
      </right>
      <top style="thin">
        <color theme="2" tint="-0.0999481185338908"/>
      </top>
      <bottom/>
      <diagonal/>
    </border>
    <border>
      <left style="thin">
        <color theme="2" tint="-0.0999176000244148"/>
      </left>
      <right/>
      <top style="thin">
        <color theme="0" tint="-0.249977111117893"/>
      </top>
      <bottom style="thin">
        <color theme="2" tint="-0.0999176000244148"/>
      </bottom>
      <diagonal/>
    </border>
    <border>
      <left/>
      <right/>
      <top style="thin">
        <color theme="0" tint="-0.249977111117893"/>
      </top>
      <bottom style="thin">
        <color theme="2" tint="-0.0999176000244148"/>
      </bottom>
      <diagonal/>
    </border>
    <border>
      <left style="thin">
        <color theme="2" tint="-0.0999481185338908"/>
      </left>
      <right/>
      <top style="thin">
        <color theme="2" tint="-0.0999481185338908"/>
      </top>
      <bottom/>
      <diagonal/>
    </border>
    <border>
      <left/>
      <right/>
      <top style="thin">
        <color theme="2" tint="-0.0999481185338908"/>
      </top>
      <bottom/>
      <diagonal/>
    </border>
    <border>
      <left style="medium">
        <color auto="1"/>
      </left>
      <right style="thin">
        <color theme="0" tint="-0.25"/>
      </right>
      <top style="thin">
        <color theme="0" tint="-0.25"/>
      </top>
      <bottom style="thin">
        <color theme="0" tint="-0.25"/>
      </bottom>
      <diagonal/>
    </border>
    <border>
      <left style="medium">
        <color auto="1"/>
      </left>
      <right/>
      <top style="thin">
        <color theme="2" tint="-0.0999481185338908"/>
      </top>
      <bottom/>
      <diagonal/>
    </border>
    <border>
      <left/>
      <right style="medium">
        <color auto="1"/>
      </right>
      <top style="thin">
        <color theme="0" tint="-0.249977111117893"/>
      </top>
      <bottom style="thin">
        <color theme="2" tint="-0.0999176000244148"/>
      </bottom>
      <diagonal/>
    </border>
    <border>
      <left/>
      <right style="medium">
        <color auto="1"/>
      </right>
      <top style="thin">
        <color theme="2" tint="-0.0999481185338908"/>
      </top>
      <bottom/>
      <diagonal/>
    </border>
    <border>
      <left style="medium">
        <color auto="1"/>
      </left>
      <right/>
      <top style="medium">
        <color auto="1"/>
      </top>
      <bottom style="thin">
        <color theme="0" tint="-0.249946592608417"/>
      </bottom>
      <diagonal/>
    </border>
    <border>
      <left/>
      <right/>
      <top style="medium">
        <color auto="1"/>
      </top>
      <bottom style="thin">
        <color theme="0" tint="-0.249946592608417"/>
      </bottom>
      <diagonal/>
    </border>
    <border>
      <left/>
      <right style="medium">
        <color auto="1"/>
      </right>
      <top style="medium">
        <color auto="1"/>
      </top>
      <bottom style="thin">
        <color theme="0" tint="-0.249946592608417"/>
      </bottom>
      <diagonal/>
    </border>
    <border>
      <left style="medium">
        <color auto="1"/>
      </left>
      <right style="thin">
        <color theme="0" tint="-0.249946592608417"/>
      </right>
      <top style="thin">
        <color theme="0" tint="-0.249946592608417"/>
      </top>
      <bottom style="thin">
        <color theme="0" tint="-0.249946592608417"/>
      </bottom>
      <diagonal/>
    </border>
    <border>
      <left style="thin">
        <color theme="0" tint="-0.249946592608417"/>
      </left>
      <right/>
      <top style="thin">
        <color theme="0" tint="-0.249946592608417"/>
      </top>
      <bottom style="thin">
        <color theme="0" tint="-0.249946592608417"/>
      </bottom>
      <diagonal/>
    </border>
    <border>
      <left/>
      <right/>
      <top style="thin">
        <color theme="0" tint="-0.249946592608417"/>
      </top>
      <bottom style="thin">
        <color theme="0" tint="-0.249946592608417"/>
      </bottom>
      <diagonal/>
    </border>
    <border>
      <left/>
      <right style="medium">
        <color auto="1"/>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style="thin">
        <color theme="0" tint="-0.249946592608417"/>
      </left>
      <right style="medium">
        <color auto="1"/>
      </right>
      <top style="thin">
        <color theme="0" tint="-0.249946592608417"/>
      </top>
      <bottom style="thin">
        <color theme="0" tint="-0.249946592608417"/>
      </bottom>
      <diagonal/>
    </border>
    <border>
      <left style="medium">
        <color auto="1"/>
      </left>
      <right style="thin">
        <color theme="0" tint="-0.249946592608417"/>
      </right>
      <top style="thin">
        <color theme="0" tint="-0.249946592608417"/>
      </top>
      <bottom style="medium">
        <color auto="1"/>
      </bottom>
      <diagonal/>
    </border>
    <border>
      <left style="thin">
        <color theme="0" tint="-0.249946592608417"/>
      </left>
      <right/>
      <top style="thin">
        <color theme="0" tint="-0.249946592608417"/>
      </top>
      <bottom style="medium">
        <color auto="1"/>
      </bottom>
      <diagonal/>
    </border>
    <border>
      <left/>
      <right/>
      <top style="thin">
        <color theme="0" tint="-0.249946592608417"/>
      </top>
      <bottom style="medium">
        <color auto="1"/>
      </bottom>
      <diagonal/>
    </border>
    <border>
      <left/>
      <right style="thin">
        <color theme="0" tint="-0.249946592608417"/>
      </right>
      <top style="thin">
        <color theme="0" tint="-0.249946592608417"/>
      </top>
      <bottom style="medium">
        <color auto="1"/>
      </bottom>
      <diagonal/>
    </border>
    <border>
      <left/>
      <right style="medium">
        <color auto="1"/>
      </right>
      <top style="thin">
        <color theme="0" tint="-0.249946592608417"/>
      </top>
      <bottom style="medium">
        <color auto="1"/>
      </bottom>
      <diagonal/>
    </border>
    <border>
      <left/>
      <right style="thin">
        <color theme="0" tint="-0.25"/>
      </right>
      <top style="medium">
        <color auto="1"/>
      </top>
      <bottom/>
      <diagonal/>
    </border>
    <border>
      <left style="double">
        <color theme="1"/>
      </left>
      <right/>
      <top style="medium">
        <color auto="1"/>
      </top>
      <bottom/>
      <diagonal/>
    </border>
    <border>
      <left/>
      <right style="thin">
        <color theme="0" tint="-0.25"/>
      </right>
      <top style="medium">
        <color auto="1"/>
      </top>
      <bottom style="medium">
        <color auto="1"/>
      </bottom>
      <diagonal/>
    </border>
    <border>
      <left/>
      <right/>
      <top/>
      <bottom style="medium">
        <color theme="1"/>
      </bottom>
      <diagonal/>
    </border>
    <border>
      <left style="double">
        <color theme="1"/>
      </left>
      <right/>
      <top style="medium">
        <color auto="1"/>
      </top>
      <bottom style="medium">
        <color theme="1"/>
      </bottom>
      <diagonal/>
    </border>
    <border>
      <left/>
      <right/>
      <top style="medium">
        <color auto="1"/>
      </top>
      <bottom style="medium">
        <color theme="1"/>
      </bottom>
      <diagonal/>
    </border>
    <border>
      <left style="double">
        <color theme="1"/>
      </left>
      <right/>
      <top/>
      <bottom style="medium">
        <color auto="1"/>
      </bottom>
      <diagonal/>
    </border>
    <border>
      <left style="medium">
        <color auto="1"/>
      </left>
      <right/>
      <top style="medium">
        <color auto="1"/>
      </top>
      <bottom style="thin">
        <color theme="0" tint="-0.249977111117893"/>
      </bottom>
      <diagonal/>
    </border>
    <border>
      <left/>
      <right/>
      <top style="medium">
        <color auto="1"/>
      </top>
      <bottom style="thin">
        <color theme="0" tint="-0.249977111117893"/>
      </bottom>
      <diagonal/>
    </border>
    <border>
      <left style="medium">
        <color auto="1"/>
      </left>
      <right/>
      <top style="thin">
        <color theme="0" tint="-0.249977111117893"/>
      </top>
      <bottom style="thin">
        <color theme="0" tint="-0.249977111117893"/>
      </bottom>
      <diagonal/>
    </border>
    <border>
      <left style="thin">
        <color theme="0" tint="-0.25"/>
      </left>
      <right style="thin">
        <color theme="0" tint="-0.249977111117893"/>
      </right>
      <top style="thin">
        <color theme="0" tint="-0.249977111117893"/>
      </top>
      <bottom style="thin">
        <color theme="0" tint="-0.249977111117893"/>
      </bottom>
      <diagonal/>
    </border>
    <border>
      <left style="medium">
        <color auto="1"/>
      </left>
      <right style="thin">
        <color theme="0" tint="-0.249977111117893"/>
      </right>
      <top style="thin">
        <color theme="0" tint="-0.249977111117893"/>
      </top>
      <bottom/>
      <diagonal/>
    </border>
    <border>
      <left/>
      <right style="thin">
        <color auto="1"/>
      </right>
      <top style="thin">
        <color theme="0" tint="-0.249977111117893"/>
      </top>
      <bottom style="thin">
        <color theme="0" tint="-0.249977111117893"/>
      </bottom>
      <diagonal/>
    </border>
    <border>
      <left style="medium">
        <color auto="1"/>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bottom/>
      <diagonal/>
    </border>
    <border>
      <left style="thin">
        <color theme="0" tint="-0.249977111117893"/>
      </left>
      <right/>
      <top style="thin">
        <color theme="0" tint="-0.25"/>
      </top>
      <bottom style="thin">
        <color theme="0" tint="-0.249977111117893"/>
      </bottom>
      <diagonal/>
    </border>
    <border>
      <left/>
      <right/>
      <top style="thin">
        <color theme="0" tint="-0.25"/>
      </top>
      <bottom style="thin">
        <color theme="0" tint="-0.249977111117893"/>
      </bottom>
      <diagonal/>
    </border>
    <border>
      <left/>
      <right/>
      <top style="thin">
        <color theme="0" tint="-0.249977111117893"/>
      </top>
      <bottom style="medium">
        <color auto="1"/>
      </bottom>
      <diagonal/>
    </border>
    <border>
      <left style="medium">
        <color auto="1"/>
      </left>
      <right/>
      <top style="medium">
        <color auto="1"/>
      </top>
      <bottom style="thin">
        <color theme="2" tint="-0.0999481185338908"/>
      </bottom>
      <diagonal/>
    </border>
    <border>
      <left/>
      <right/>
      <top style="medium">
        <color auto="1"/>
      </top>
      <bottom style="thin">
        <color theme="2" tint="-0.0999481185338908"/>
      </bottom>
      <diagonal/>
    </border>
    <border>
      <left style="medium">
        <color auto="1"/>
      </left>
      <right/>
      <top style="thin">
        <color theme="2" tint="-0.0999481185338908"/>
      </top>
      <bottom style="thin">
        <color theme="2" tint="-0.0999481185338908"/>
      </bottom>
      <diagonal/>
    </border>
    <border>
      <left/>
      <right style="thin">
        <color theme="2" tint="-0.0999481185338908"/>
      </right>
      <top style="thin">
        <color theme="2" tint="-0.0999481185338908"/>
      </top>
      <bottom style="thin">
        <color theme="2" tint="-0.0999481185338908"/>
      </bottom>
      <diagonal/>
    </border>
    <border>
      <left style="thin">
        <color theme="2" tint="-0.0999481185338908"/>
      </left>
      <right style="thin">
        <color theme="2" tint="-0.0999481185338908"/>
      </right>
      <top style="thin">
        <color theme="2" tint="-0.0999481185338908"/>
      </top>
      <bottom style="thin">
        <color theme="2" tint="-0.0999481185338908"/>
      </bottom>
      <diagonal/>
    </border>
    <border>
      <left style="thin">
        <color theme="2" tint="-0.0999481185338908"/>
      </left>
      <right/>
      <top style="thin">
        <color theme="2" tint="-0.0999481185338908"/>
      </top>
      <bottom style="thin">
        <color theme="2" tint="-0.0999481185338908"/>
      </bottom>
      <diagonal/>
    </border>
    <border>
      <left/>
      <right/>
      <top style="thin">
        <color theme="2" tint="-0.0999481185338908"/>
      </top>
      <bottom style="thin">
        <color theme="2" tint="-0.0999481185338908"/>
      </bottom>
      <diagonal/>
    </border>
    <border>
      <left style="thin">
        <color theme="2" tint="-0.0999481185338908"/>
      </left>
      <right style="thin">
        <color theme="0" tint="-0.249977111117893"/>
      </right>
      <top style="thin">
        <color theme="2" tint="-0.0999481185338908"/>
      </top>
      <bottom style="thin">
        <color theme="2" tint="-0.0999481185338908"/>
      </bottom>
      <diagonal/>
    </border>
    <border>
      <left style="medium">
        <color auto="1"/>
      </left>
      <right/>
      <top style="thin">
        <color theme="2" tint="-0.0999481185338908"/>
      </top>
      <bottom style="medium">
        <color auto="1"/>
      </bottom>
      <diagonal/>
    </border>
    <border>
      <left/>
      <right style="thin">
        <color theme="2" tint="-0.0999481185338908"/>
      </right>
      <top style="thin">
        <color theme="2" tint="-0.0999481185338908"/>
      </top>
      <bottom style="medium">
        <color auto="1"/>
      </bottom>
      <diagonal/>
    </border>
    <border>
      <left style="thin">
        <color theme="2" tint="-0.0999481185338908"/>
      </left>
      <right style="thin">
        <color theme="2" tint="-0.0999481185338908"/>
      </right>
      <top style="thin">
        <color theme="2" tint="-0.0999481185338908"/>
      </top>
      <bottom style="medium">
        <color auto="1"/>
      </bottom>
      <diagonal/>
    </border>
    <border>
      <left style="thin">
        <color theme="2" tint="-0.0999481185338908"/>
      </left>
      <right/>
      <top style="thin">
        <color theme="2" tint="-0.0999481185338908"/>
      </top>
      <bottom style="medium">
        <color auto="1"/>
      </bottom>
      <diagonal/>
    </border>
    <border>
      <left style="thin">
        <color theme="2" tint="-0.0999176000244148"/>
      </left>
      <right/>
      <top style="thin">
        <color theme="2" tint="-0.0999176000244148"/>
      </top>
      <bottom/>
      <diagonal/>
    </border>
    <border>
      <left style="medium">
        <color auto="1"/>
      </left>
      <right/>
      <top style="thin">
        <color theme="2" tint="-0.0999176000244148"/>
      </top>
      <bottom style="thin">
        <color theme="0" tint="-0.25"/>
      </bottom>
      <diagonal/>
    </border>
    <border>
      <left style="thin">
        <color theme="0" tint="-0.25"/>
      </left>
      <right style="thin">
        <color theme="0" tint="-0.25"/>
      </right>
      <top style="thin">
        <color theme="0" tint="-0.25"/>
      </top>
      <bottom style="thin">
        <color theme="0" tint="-0.25"/>
      </bottom>
      <diagonal/>
    </border>
    <border>
      <left style="thin">
        <color theme="0" tint="-0.25"/>
      </left>
      <right/>
      <top style="thin">
        <color theme="0" tint="-0.249977111117893"/>
      </top>
      <bottom/>
      <diagonal/>
    </border>
    <border>
      <left style="medium">
        <color auto="1"/>
      </left>
      <right style="thin">
        <color theme="0" tint="-0.249946592608417"/>
      </right>
      <top style="thin">
        <color theme="0" tint="-0.249977111117893"/>
      </top>
      <bottom style="thin">
        <color theme="0" tint="-0.249946592608417"/>
      </bottom>
      <diagonal/>
    </border>
    <border>
      <left style="thin">
        <color theme="0" tint="-0.249946592608417"/>
      </left>
      <right style="thin">
        <color theme="0" tint="-0.249946592608417"/>
      </right>
      <top style="thin">
        <color theme="0" tint="-0.249977111117893"/>
      </top>
      <bottom style="thin">
        <color theme="0" tint="-0.249946592608417"/>
      </bottom>
      <diagonal/>
    </border>
    <border>
      <left style="thin">
        <color theme="0" tint="-0.249946592608417"/>
      </left>
      <right style="thin">
        <color theme="0" tint="-0.249946592608417"/>
      </right>
      <top style="thin">
        <color theme="0" tint="-0.249946592608417"/>
      </top>
      <bottom style="medium">
        <color auto="1"/>
      </bottom>
      <diagonal/>
    </border>
    <border>
      <left/>
      <right style="double">
        <color auto="1"/>
      </right>
      <top style="medium">
        <color auto="1"/>
      </top>
      <bottom/>
      <diagonal/>
    </border>
    <border>
      <left style="double">
        <color auto="1"/>
      </left>
      <right/>
      <top style="medium">
        <color auto="1"/>
      </top>
      <bottom/>
      <diagonal/>
    </border>
    <border>
      <left/>
      <right style="thin">
        <color theme="0" tint="-0.25"/>
      </right>
      <top style="medium">
        <color auto="1"/>
      </top>
      <bottom style="medium">
        <color theme="1"/>
      </bottom>
      <diagonal/>
    </border>
    <border>
      <left/>
      <right style="double">
        <color auto="1"/>
      </right>
      <top/>
      <bottom style="medium">
        <color theme="1"/>
      </bottom>
      <diagonal/>
    </border>
    <border>
      <left style="double">
        <color auto="1"/>
      </left>
      <right/>
      <top/>
      <bottom style="medium">
        <color auto="1"/>
      </bottom>
      <diagonal/>
    </border>
    <border>
      <left/>
      <right style="double">
        <color auto="1"/>
      </right>
      <top/>
      <bottom style="medium">
        <color auto="1"/>
      </bottom>
      <diagonal/>
    </border>
    <border>
      <left/>
      <right style="double">
        <color auto="1"/>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double">
        <color auto="1"/>
      </right>
      <top style="thin">
        <color theme="0" tint="-0.249977111117893"/>
      </top>
      <bottom style="thin">
        <color theme="0" tint="-0.249977111117893"/>
      </bottom>
      <diagonal/>
    </border>
    <border>
      <left style="thin">
        <color theme="0" tint="-0.249977111117893"/>
      </left>
      <right style="double">
        <color auto="1"/>
      </right>
      <top style="thin">
        <color theme="0" tint="-0.249977111117893"/>
      </top>
      <bottom/>
      <diagonal/>
    </border>
    <border>
      <left style="thin">
        <color theme="0" tint="-0.249977111117893"/>
      </left>
      <right style="double">
        <color auto="1"/>
      </right>
      <top/>
      <bottom style="thin">
        <color theme="0" tint="-0.249977111117893"/>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thin">
        <color theme="0" tint="-0.25"/>
      </left>
      <right/>
      <top style="thin">
        <color theme="0" tint="-0.249977111117893"/>
      </top>
      <bottom style="thin">
        <color theme="0" tint="-0.25"/>
      </bottom>
      <diagonal/>
    </border>
    <border>
      <left/>
      <right style="thin">
        <color theme="0" tint="-0.249977111117893"/>
      </right>
      <top style="thin">
        <color theme="0" tint="-0.249977111117893"/>
      </top>
      <bottom style="thin">
        <color theme="0" tint="-0.25"/>
      </bottom>
      <diagonal/>
    </border>
    <border>
      <left/>
      <right/>
      <top style="thin">
        <color theme="0" tint="-0.249977111117893"/>
      </top>
      <bottom style="thin">
        <color theme="0" tint="-0.25"/>
      </bottom>
      <diagonal/>
    </border>
    <border>
      <left style="thin">
        <color theme="0" tint="-0.249977111117893"/>
      </left>
      <right style="double">
        <color auto="1"/>
      </right>
      <top style="thin">
        <color theme="0" tint="-0.249977111117893"/>
      </top>
      <bottom style="medium">
        <color auto="1"/>
      </bottom>
      <diagonal/>
    </border>
    <border>
      <left/>
      <right style="medium">
        <color auto="1"/>
      </right>
      <top style="medium">
        <color auto="1"/>
      </top>
      <bottom style="thin">
        <color theme="0" tint="-0.249977111117893"/>
      </bottom>
      <diagonal/>
    </border>
    <border>
      <left style="thin">
        <color theme="0" tint="-0.249977111117893"/>
      </left>
      <right style="medium">
        <color auto="1"/>
      </right>
      <top style="thin">
        <color theme="0" tint="-0.249977111117893"/>
      </top>
      <bottom style="thin">
        <color theme="2" tint="-0.0999176000244148"/>
      </bottom>
      <diagonal/>
    </border>
    <border>
      <left style="medium">
        <color auto="1"/>
      </left>
      <right/>
      <top style="thin">
        <color theme="0" tint="-0.25"/>
      </top>
      <bottom/>
      <diagonal/>
    </border>
    <border>
      <left/>
      <right style="thin">
        <color theme="0" tint="-0.249977111117893"/>
      </right>
      <top style="thin">
        <color theme="0" tint="-0.25"/>
      </top>
      <bottom/>
      <diagonal/>
    </border>
    <border>
      <left style="thin">
        <color theme="0" tint="-0.249977111117893"/>
      </left>
      <right/>
      <top style="thin">
        <color theme="0" tint="-0.25"/>
      </top>
      <bottom/>
      <diagonal/>
    </border>
    <border>
      <left style="thin">
        <color theme="0" tint="-0.249977111117893"/>
      </left>
      <right style="medium">
        <color auto="1"/>
      </right>
      <top style="thin">
        <color theme="2" tint="-0.0999176000244148"/>
      </top>
      <bottom/>
      <diagonal/>
    </border>
    <border>
      <left style="thin">
        <color theme="0" tint="-0.25"/>
      </left>
      <right/>
      <top style="thin">
        <color theme="0" tint="-0.25"/>
      </top>
      <bottom style="thin">
        <color theme="0" tint="-0.249977111117893"/>
      </bottom>
      <diagonal/>
    </border>
    <border>
      <left style="thin">
        <color theme="0" tint="-0.25"/>
      </left>
      <right/>
      <top/>
      <bottom style="thin">
        <color theme="0" tint="-0.249977111117893"/>
      </bottom>
      <diagonal/>
    </border>
    <border>
      <left style="thin">
        <color theme="0" tint="-0.249946592608417"/>
      </left>
      <right style="medium">
        <color auto="1"/>
      </right>
      <top style="thin">
        <color theme="0" tint="-0.249977111117893"/>
      </top>
      <bottom style="thin">
        <color theme="0" tint="-0.249946592608417"/>
      </bottom>
      <diagonal/>
    </border>
    <border>
      <left style="thin">
        <color theme="0" tint="-0.249946592608417"/>
      </left>
      <right style="medium">
        <color auto="1"/>
      </right>
      <top style="thin">
        <color theme="0" tint="-0.249946592608417"/>
      </top>
      <bottom style="medium">
        <color auto="1"/>
      </bottom>
      <diagonal/>
    </border>
    <border>
      <left style="thin">
        <color theme="0" tint="-0.249977111117893"/>
      </left>
      <right style="medium">
        <color auto="1"/>
      </right>
      <top style="thin">
        <color theme="0" tint="-0.249977111117893"/>
      </top>
      <bottom/>
      <diagonal/>
    </border>
    <border>
      <left style="thin">
        <color theme="0" tint="-0.249977111117893"/>
      </left>
      <right style="medium">
        <color auto="1"/>
      </right>
      <top/>
      <bottom style="thin">
        <color theme="0" tint="-0.249977111117893"/>
      </bottom>
      <diagonal/>
    </border>
    <border>
      <left/>
      <right style="thin">
        <color theme="0" tint="-0.249977111117893"/>
      </right>
      <top/>
      <bottom style="thin">
        <color theme="0" tint="-0.25"/>
      </bottom>
      <diagonal/>
    </border>
    <border>
      <left/>
      <right style="thin">
        <color theme="0" tint="-0.25"/>
      </right>
      <top style="thin">
        <color theme="0" tint="-0.25"/>
      </top>
      <bottom/>
      <diagonal/>
    </border>
    <border>
      <left style="thin">
        <color theme="0" tint="-0.249977111117893"/>
      </left>
      <right/>
      <top style="thin">
        <color theme="0" tint="-0.249977111117893"/>
      </top>
      <bottom style="thin">
        <color theme="0" tint="-0.25"/>
      </bottom>
      <diagonal/>
    </border>
    <border>
      <left style="thin">
        <color theme="0" tint="-0.249977111117893"/>
      </left>
      <right style="medium">
        <color auto="1"/>
      </right>
      <top style="thin">
        <color theme="0" tint="-0.249977111117893"/>
      </top>
      <bottom style="thin">
        <color theme="0" tint="-0.25"/>
      </bottom>
      <diagonal/>
    </border>
    <border>
      <left style="thin">
        <color theme="0" tint="-0.25"/>
      </left>
      <right style="thin">
        <color theme="0" tint="-0.25"/>
      </right>
      <top/>
      <bottom style="medium">
        <color auto="1"/>
      </bottom>
      <diagonal/>
    </border>
    <border>
      <left/>
      <right style="medium">
        <color auto="1"/>
      </right>
      <top style="medium">
        <color auto="1"/>
      </top>
      <bottom style="thin">
        <color theme="2" tint="-0.0999481185338908"/>
      </bottom>
      <diagonal/>
    </border>
    <border>
      <left style="medium">
        <color auto="1"/>
      </left>
      <right/>
      <top style="medium">
        <color auto="1"/>
      </top>
      <bottom style="thin">
        <color theme="0" tint="-0.349986266670736"/>
      </bottom>
      <diagonal/>
    </border>
    <border>
      <left/>
      <right/>
      <top style="medium">
        <color auto="1"/>
      </top>
      <bottom style="thin">
        <color theme="0" tint="-0.349986266670736"/>
      </bottom>
      <diagonal/>
    </border>
    <border>
      <left/>
      <right style="medium">
        <color auto="1"/>
      </right>
      <top style="medium">
        <color auto="1"/>
      </top>
      <bottom style="thin">
        <color theme="0" tint="-0.349986266670736"/>
      </bottom>
      <diagonal/>
    </border>
    <border>
      <left style="thin">
        <color theme="2" tint="-0.0999481185338908"/>
      </left>
      <right style="medium">
        <color auto="1"/>
      </right>
      <top style="thin">
        <color theme="2" tint="-0.0999481185338908"/>
      </top>
      <bottom style="thin">
        <color theme="2" tint="-0.0999481185338908"/>
      </bottom>
      <diagonal/>
    </border>
    <border>
      <left/>
      <right style="thin">
        <color theme="0" tint="-0.249977111117893"/>
      </right>
      <top/>
      <bottom style="thin">
        <color theme="0" tint="-0.349986266670736"/>
      </bottom>
      <diagonal/>
    </border>
    <border>
      <left style="thin">
        <color theme="0" tint="-0.249977111117893"/>
      </left>
      <right/>
      <top/>
      <bottom style="thin">
        <color theme="0" tint="-0.349986266670736"/>
      </bottom>
      <diagonal/>
    </border>
    <border>
      <left style="thin">
        <color theme="2" tint="-0.0999481185338908"/>
      </left>
      <right style="medium">
        <color auto="1"/>
      </right>
      <top style="thin">
        <color theme="2" tint="-0.0999481185338908"/>
      </top>
      <bottom style="medium">
        <color auto="1"/>
      </bottom>
      <diagonal/>
    </border>
    <border>
      <left/>
      <right style="thin">
        <color theme="0" tint="-0.249977111117893"/>
      </right>
      <top/>
      <bottom style="medium">
        <color auto="1"/>
      </bottom>
      <diagonal/>
    </border>
    <border>
      <left/>
      <right style="thin">
        <color theme="0" tint="-0.25"/>
      </right>
      <top style="thin">
        <color theme="0" tint="-0.25"/>
      </top>
      <bottom style="thin">
        <color theme="0" tint="-0.249977111117893"/>
      </bottom>
      <diagonal/>
    </border>
    <border>
      <left/>
      <right style="medium">
        <color auto="1"/>
      </right>
      <top/>
      <bottom style="thin">
        <color theme="0" tint="-0.249977111117893"/>
      </bottom>
      <diagonal/>
    </border>
    <border>
      <left/>
      <right style="thin">
        <color theme="0" tint="-0.25"/>
      </right>
      <top style="thin">
        <color theme="0" tint="-0.249977111117893"/>
      </top>
      <bottom/>
      <diagonal/>
    </border>
    <border>
      <left/>
      <right style="thin">
        <color theme="0" tint="-0.25"/>
      </right>
      <top/>
      <bottom style="thin">
        <color theme="0" tint="-0.249977111117893"/>
      </bottom>
      <diagonal/>
    </border>
    <border>
      <left style="thin">
        <color theme="0" tint="-0.25"/>
      </left>
      <right/>
      <top style="medium">
        <color auto="1"/>
      </top>
      <bottom style="thin">
        <color theme="0" tint="-0.25"/>
      </bottom>
      <diagonal/>
    </border>
    <border>
      <left style="medium">
        <color auto="1"/>
      </left>
      <right/>
      <top style="thin">
        <color theme="0" tint="-0.25"/>
      </top>
      <bottom style="thin">
        <color theme="0" tint="-0.25"/>
      </bottom>
      <diagonal/>
    </border>
    <border>
      <left style="thin">
        <color theme="0" tint="-0.25"/>
      </left>
      <right/>
      <top style="medium">
        <color auto="1"/>
      </top>
      <bottom/>
      <diagonal/>
    </border>
    <border>
      <left style="medium">
        <color auto="1"/>
      </left>
      <right style="thin">
        <color theme="0" tint="-0.25"/>
      </right>
      <top style="medium">
        <color auto="1"/>
      </top>
      <bottom/>
      <diagonal/>
    </border>
    <border>
      <left style="medium">
        <color auto="1"/>
      </left>
      <right style="thin">
        <color theme="0" tint="-0.25"/>
      </right>
      <top/>
      <bottom/>
      <diagonal/>
    </border>
    <border>
      <left style="thin">
        <color theme="0" tint="-0.25"/>
      </left>
      <right style="medium">
        <color auto="1"/>
      </right>
      <top style="medium">
        <color auto="1"/>
      </top>
      <bottom style="thin">
        <color theme="0" tint="-0.25"/>
      </bottom>
      <diagonal/>
    </border>
    <border>
      <left style="thin">
        <color theme="0" tint="-0.25"/>
      </left>
      <right style="thin">
        <color theme="0" tint="-0.25"/>
      </right>
      <top/>
      <bottom/>
      <diagonal/>
    </border>
    <border>
      <left style="thin">
        <color theme="0" tint="-0.25"/>
      </left>
      <right/>
      <top style="thin">
        <color theme="0" tint="-0.25"/>
      </top>
      <bottom style="medium">
        <color auto="1"/>
      </bottom>
      <diagonal/>
    </border>
    <border>
      <left/>
      <right style="thin">
        <color theme="0" tint="-0.25"/>
      </right>
      <top style="thin">
        <color theme="0" tint="-0.25"/>
      </top>
      <bottom style="medium">
        <color auto="1"/>
      </bottom>
      <diagonal/>
    </border>
    <border>
      <left/>
      <right/>
      <top style="thin">
        <color theme="0" tint="-0.25"/>
      </top>
      <bottom style="medium">
        <color auto="1"/>
      </bottom>
      <diagonal/>
    </border>
    <border>
      <left style="medium">
        <color auto="1"/>
      </left>
      <right style="thin">
        <color theme="0" tint="-0.249946592608417"/>
      </right>
      <top style="medium">
        <color auto="1"/>
      </top>
      <bottom style="thin">
        <color theme="0" tint="-0.249946592608417"/>
      </bottom>
      <diagonal/>
    </border>
    <border>
      <left style="thin">
        <color theme="0" tint="-0.249946592608417"/>
      </left>
      <right style="thin">
        <color theme="0" tint="-0.249946592608417"/>
      </right>
      <top style="medium">
        <color auto="1"/>
      </top>
      <bottom style="thin">
        <color theme="0" tint="-0.249946592608417"/>
      </bottom>
      <diagonal/>
    </border>
    <border>
      <left style="medium">
        <color auto="1"/>
      </left>
      <right/>
      <top style="thin">
        <color theme="0" tint="-0.249946592608417"/>
      </top>
      <bottom/>
      <diagonal/>
    </border>
    <border>
      <left/>
      <right/>
      <top style="thin">
        <color theme="0" tint="-0.249946592608417"/>
      </top>
      <bottom/>
      <diagonal/>
    </border>
    <border>
      <left style="medium">
        <color auto="1"/>
      </left>
      <right/>
      <top/>
      <bottom style="thin">
        <color theme="0" tint="-0.249946592608417"/>
      </bottom>
      <diagonal/>
    </border>
    <border>
      <left/>
      <right/>
      <top/>
      <bottom style="thin">
        <color theme="0" tint="-0.249946592608417"/>
      </bottom>
      <diagonal/>
    </border>
    <border>
      <left style="medium">
        <color auto="1"/>
      </left>
      <right/>
      <top style="thin">
        <color theme="0" tint="-0.249946592608417"/>
      </top>
      <bottom style="thin">
        <color theme="0" tint="-0.249946592608417"/>
      </bottom>
      <diagonal/>
    </border>
    <border>
      <left style="thin">
        <color theme="0" tint="-0.249946592608417"/>
      </left>
      <right/>
      <top style="thin">
        <color theme="0" tint="-0.249946592608417"/>
      </top>
      <bottom/>
      <diagonal/>
    </border>
    <border>
      <left style="thin">
        <color theme="0" tint="-0.249946592608417"/>
      </left>
      <right/>
      <top/>
      <bottom style="thin">
        <color theme="0" tint="-0.249946592608417"/>
      </bottom>
      <diagonal/>
    </border>
    <border>
      <left style="medium">
        <color auto="1"/>
      </left>
      <right/>
      <top style="thin">
        <color theme="0" tint="-0.249946592608417"/>
      </top>
      <bottom style="medium">
        <color auto="1"/>
      </bottom>
      <diagonal/>
    </border>
    <border>
      <left style="thin">
        <color theme="0" tint="-0.25"/>
      </left>
      <right style="thin">
        <color theme="0" tint="-0.249977111117893"/>
      </right>
      <top/>
      <bottom/>
      <diagonal/>
    </border>
    <border>
      <left/>
      <right style="medium">
        <color auto="1"/>
      </right>
      <top style="thin">
        <color theme="0" tint="-0.25"/>
      </top>
      <bottom style="thin">
        <color theme="0" tint="-0.25"/>
      </bottom>
      <diagonal/>
    </border>
    <border>
      <left/>
      <right style="medium">
        <color auto="1"/>
      </right>
      <top style="thin">
        <color theme="0" tint="-0.25"/>
      </top>
      <bottom style="medium">
        <color auto="1"/>
      </bottom>
      <diagonal/>
    </border>
    <border>
      <left/>
      <right style="thin">
        <color theme="0" tint="-0.249977111117893"/>
      </right>
      <top style="thin">
        <color theme="0" tint="-0.25"/>
      </top>
      <bottom style="thin">
        <color theme="0" tint="-0.25"/>
      </bottom>
      <diagonal/>
    </border>
    <border>
      <left style="thin">
        <color theme="0" tint="-0.249977111117893"/>
      </left>
      <right/>
      <top/>
      <bottom style="thin">
        <color theme="0" tint="-0.25"/>
      </bottom>
      <diagonal/>
    </border>
    <border>
      <left style="thin">
        <color theme="0" tint="-0.249977111117893"/>
      </left>
      <right/>
      <top style="thin">
        <color theme="0" tint="-0.25"/>
      </top>
      <bottom style="thin">
        <color theme="0" tint="-0.25"/>
      </bottom>
      <diagonal/>
    </border>
    <border>
      <left/>
      <right/>
      <top style="medium">
        <color theme="1"/>
      </top>
      <bottom/>
      <diagonal/>
    </border>
    <border>
      <left style="thin">
        <color theme="0" tint="-0.249946592608417"/>
      </left>
      <right style="medium">
        <color auto="1"/>
      </right>
      <top style="medium">
        <color auto="1"/>
      </top>
      <bottom style="thin">
        <color theme="0" tint="-0.249946592608417"/>
      </bottom>
      <diagonal/>
    </border>
    <border>
      <left style="medium">
        <color theme="1"/>
      </left>
      <right/>
      <top/>
      <bottom/>
      <diagonal/>
    </border>
    <border>
      <left style="medium">
        <color theme="1"/>
      </left>
      <right/>
      <top style="thin">
        <color theme="0" tint="-0.249977111117893"/>
      </top>
      <bottom style="thin">
        <color theme="0" tint="-0.249977111117893"/>
      </bottom>
      <diagonal/>
    </border>
    <border>
      <left/>
      <right style="medium">
        <color auto="1"/>
      </right>
      <top style="thin">
        <color theme="0" tint="-0.249946592608417"/>
      </top>
      <bottom/>
      <diagonal/>
    </border>
    <border>
      <left/>
      <right style="medium">
        <color auto="1"/>
      </right>
      <top/>
      <bottom style="thin">
        <color theme="0" tint="-0.249946592608417"/>
      </bottom>
      <diagonal/>
    </border>
    <border>
      <left style="medium">
        <color theme="1"/>
      </left>
      <right/>
      <top/>
      <bottom style="medium">
        <color theme="1"/>
      </bottom>
      <diagonal/>
    </border>
    <border>
      <left style="thin">
        <color theme="0" tint="-0.249977111117893"/>
      </left>
      <right/>
      <top style="medium">
        <color auto="1"/>
      </top>
      <bottom/>
      <diagonal/>
    </border>
    <border>
      <left style="thin">
        <color theme="0" tint="-0.25"/>
      </left>
      <right style="medium">
        <color auto="1"/>
      </right>
      <top style="thin">
        <color theme="0" tint="-0.249977111117893"/>
      </top>
      <bottom/>
      <diagonal/>
    </border>
    <border>
      <left/>
      <right style="medium">
        <color theme="1"/>
      </right>
      <top/>
      <bottom/>
      <diagonal/>
    </border>
    <border>
      <left style="thin">
        <color theme="0" tint="-0.25"/>
      </left>
      <right/>
      <top style="thin">
        <color theme="0" tint="-0.249977111117893"/>
      </top>
      <bottom style="thin">
        <color theme="0" tint="-0.249977111117893"/>
      </bottom>
      <diagonal/>
    </border>
    <border>
      <left style="thin">
        <color theme="0" tint="-0.25"/>
      </left>
      <right style="medium">
        <color theme="1"/>
      </right>
      <top style="thin">
        <color theme="0" tint="-0.249977111117893"/>
      </top>
      <bottom style="thin">
        <color theme="0" tint="-0.249977111117893"/>
      </bottom>
      <diagonal/>
    </border>
    <border>
      <left style="thin">
        <color theme="0" tint="-0.25"/>
      </left>
      <right style="medium">
        <color theme="1"/>
      </right>
      <top/>
      <bottom/>
      <diagonal/>
    </border>
    <border>
      <left style="thin">
        <color theme="0" tint="-0.25"/>
      </left>
      <right/>
      <top/>
      <bottom style="medium">
        <color theme="1"/>
      </bottom>
      <diagonal/>
    </border>
    <border>
      <left style="thin">
        <color theme="0" tint="-0.25"/>
      </left>
      <right style="medium">
        <color theme="1"/>
      </right>
      <top/>
      <bottom style="medium">
        <color theme="1"/>
      </bottom>
      <diagonal/>
    </border>
    <border>
      <left style="medium">
        <color auto="1"/>
      </left>
      <right style="thin">
        <color theme="0" tint="-0.25"/>
      </right>
      <top/>
      <bottom style="medium">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42" fontId="0" fillId="0" borderId="0" applyFont="0" applyFill="0" applyBorder="0" applyAlignment="0" applyProtection="0">
      <alignment vertical="center"/>
    </xf>
    <xf numFmtId="0" fontId="0" fillId="114" borderId="0" applyNumberFormat="0" applyBorder="0" applyAlignment="0" applyProtection="0">
      <alignment vertical="center"/>
    </xf>
    <xf numFmtId="0" fontId="158" fillId="111" borderId="35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106" borderId="0" applyNumberFormat="0" applyBorder="0" applyAlignment="0" applyProtection="0">
      <alignment vertical="center"/>
    </xf>
    <xf numFmtId="0" fontId="155" fillId="107" borderId="0" applyNumberFormat="0" applyBorder="0" applyAlignment="0" applyProtection="0">
      <alignment vertical="center"/>
    </xf>
    <xf numFmtId="43" fontId="0" fillId="0" borderId="0" applyFont="0" applyFill="0" applyBorder="0" applyAlignment="0" applyProtection="0">
      <alignment vertical="center"/>
    </xf>
    <xf numFmtId="0" fontId="99" fillId="110" borderId="0" applyNumberFormat="0" applyBorder="0" applyAlignment="0" applyProtection="0">
      <alignment vertical="center"/>
    </xf>
    <xf numFmtId="0" fontId="154" fillId="0" borderId="0" applyNumberFormat="0" applyFill="0" applyBorder="0" applyAlignment="0" applyProtection="0">
      <alignment vertical="center"/>
    </xf>
    <xf numFmtId="9" fontId="0" fillId="0" borderId="0" applyFont="0" applyFill="0" applyBorder="0" applyAlignment="0" applyProtection="0">
      <alignment vertical="center"/>
    </xf>
    <xf numFmtId="0" fontId="160" fillId="0" borderId="0" applyNumberFormat="0" applyFill="0" applyBorder="0" applyAlignment="0" applyProtection="0">
      <alignment vertical="center"/>
    </xf>
    <xf numFmtId="0" fontId="0" fillId="115" borderId="351" applyNumberFormat="0" applyFont="0" applyAlignment="0" applyProtection="0">
      <alignment vertical="center"/>
    </xf>
    <xf numFmtId="0" fontId="99" fillId="37" borderId="0" applyNumberFormat="0" applyBorder="0" applyAlignment="0" applyProtection="0">
      <alignment vertical="center"/>
    </xf>
    <xf numFmtId="0" fontId="159" fillId="0" borderId="0" applyNumberFormat="0" applyFill="0" applyBorder="0" applyAlignment="0" applyProtection="0">
      <alignment vertical="center"/>
    </xf>
    <xf numFmtId="0" fontId="162" fillId="0" borderId="0" applyNumberFormat="0" applyFill="0" applyBorder="0" applyAlignment="0" applyProtection="0">
      <alignment vertical="center"/>
    </xf>
    <xf numFmtId="0" fontId="152"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7" fillId="0" borderId="349" applyNumberFormat="0" applyFill="0" applyAlignment="0" applyProtection="0">
      <alignment vertical="center"/>
    </xf>
    <xf numFmtId="0" fontId="164" fillId="0" borderId="349" applyNumberFormat="0" applyFill="0" applyAlignment="0" applyProtection="0">
      <alignment vertical="center"/>
    </xf>
    <xf numFmtId="0" fontId="99" fillId="8" borderId="0" applyNumberFormat="0" applyBorder="0" applyAlignment="0" applyProtection="0">
      <alignment vertical="center"/>
    </xf>
    <xf numFmtId="0" fontId="159" fillId="0" borderId="355" applyNumberFormat="0" applyFill="0" applyAlignment="0" applyProtection="0">
      <alignment vertical="center"/>
    </xf>
    <xf numFmtId="0" fontId="99" fillId="66" borderId="0" applyNumberFormat="0" applyBorder="0" applyAlignment="0" applyProtection="0">
      <alignment vertical="center"/>
    </xf>
    <xf numFmtId="0" fontId="168" fillId="118" borderId="356" applyNumberFormat="0" applyAlignment="0" applyProtection="0">
      <alignment vertical="center"/>
    </xf>
    <xf numFmtId="0" fontId="161" fillId="118" borderId="350" applyNumberFormat="0" applyAlignment="0" applyProtection="0">
      <alignment vertical="center"/>
    </xf>
    <xf numFmtId="0" fontId="167" fillId="125" borderId="354" applyNumberFormat="0" applyAlignment="0" applyProtection="0">
      <alignment vertical="center"/>
    </xf>
    <xf numFmtId="0" fontId="0" fillId="43" borderId="0" applyNumberFormat="0" applyBorder="0" applyAlignment="0" applyProtection="0">
      <alignment vertical="center"/>
    </xf>
    <xf numFmtId="0" fontId="99" fillId="105" borderId="0" applyNumberFormat="0" applyBorder="0" applyAlignment="0" applyProtection="0">
      <alignment vertical="center"/>
    </xf>
    <xf numFmtId="0" fontId="166" fillId="0" borderId="353" applyNumberFormat="0" applyFill="0" applyAlignment="0" applyProtection="0">
      <alignment vertical="center"/>
    </xf>
    <xf numFmtId="0" fontId="163" fillId="0" borderId="352" applyNumberFormat="0" applyFill="0" applyAlignment="0" applyProtection="0">
      <alignment vertical="center"/>
    </xf>
    <xf numFmtId="0" fontId="165" fillId="121" borderId="0" applyNumberFormat="0" applyBorder="0" applyAlignment="0" applyProtection="0">
      <alignment vertical="center"/>
    </xf>
    <xf numFmtId="0" fontId="156" fillId="109" borderId="0" applyNumberFormat="0" applyBorder="0" applyAlignment="0" applyProtection="0">
      <alignment vertical="center"/>
    </xf>
    <xf numFmtId="0" fontId="0" fillId="124" borderId="0" applyNumberFormat="0" applyBorder="0" applyAlignment="0" applyProtection="0">
      <alignment vertical="center"/>
    </xf>
    <xf numFmtId="0" fontId="99" fillId="7" borderId="0" applyNumberFormat="0" applyBorder="0" applyAlignment="0" applyProtection="0">
      <alignment vertical="center"/>
    </xf>
    <xf numFmtId="0" fontId="0" fillId="9" borderId="0" applyNumberFormat="0" applyBorder="0" applyAlignment="0" applyProtection="0">
      <alignment vertical="center"/>
    </xf>
    <xf numFmtId="0" fontId="0" fillId="47" borderId="0" applyNumberFormat="0" applyBorder="0" applyAlignment="0" applyProtection="0">
      <alignment vertical="center"/>
    </xf>
    <xf numFmtId="0" fontId="0" fillId="108" borderId="0" applyNumberFormat="0" applyBorder="0" applyAlignment="0" applyProtection="0">
      <alignment vertical="center"/>
    </xf>
    <xf numFmtId="0" fontId="0" fillId="120" borderId="0" applyNumberFormat="0" applyBorder="0" applyAlignment="0" applyProtection="0">
      <alignment vertical="center"/>
    </xf>
    <xf numFmtId="0" fontId="99" fillId="123" borderId="0" applyNumberFormat="0" applyBorder="0" applyAlignment="0" applyProtection="0">
      <alignment vertical="center"/>
    </xf>
    <xf numFmtId="0" fontId="99" fillId="113" borderId="0" applyNumberFormat="0" applyBorder="0" applyAlignment="0" applyProtection="0">
      <alignment vertical="center"/>
    </xf>
    <xf numFmtId="0" fontId="0" fillId="36" borderId="0" applyNumberFormat="0" applyBorder="0" applyAlignment="0" applyProtection="0">
      <alignment vertical="center"/>
    </xf>
    <xf numFmtId="0" fontId="0" fillId="119" borderId="0" applyNumberFormat="0" applyBorder="0" applyAlignment="0" applyProtection="0">
      <alignment vertical="center"/>
    </xf>
    <xf numFmtId="0" fontId="99" fillId="122" borderId="0" applyNumberFormat="0" applyBorder="0" applyAlignment="0" applyProtection="0">
      <alignment vertical="center"/>
    </xf>
    <xf numFmtId="0" fontId="0" fillId="117" borderId="0" applyNumberFormat="0" applyBorder="0" applyAlignment="0" applyProtection="0">
      <alignment vertical="center"/>
    </xf>
    <xf numFmtId="0" fontId="99" fillId="112" borderId="0" applyNumberFormat="0" applyBorder="0" applyAlignment="0" applyProtection="0">
      <alignment vertical="center"/>
    </xf>
    <xf numFmtId="0" fontId="99" fillId="116" borderId="0" applyNumberFormat="0" applyBorder="0" applyAlignment="0" applyProtection="0">
      <alignment vertical="center"/>
    </xf>
    <xf numFmtId="0" fontId="0" fillId="40" borderId="0" applyNumberFormat="0" applyBorder="0" applyAlignment="0" applyProtection="0">
      <alignment vertical="center"/>
    </xf>
    <xf numFmtId="0" fontId="99" fillId="52" borderId="0" applyNumberFormat="0" applyBorder="0" applyAlignment="0" applyProtection="0">
      <alignment vertical="center"/>
    </xf>
    <xf numFmtId="0" fontId="24" fillId="0" borderId="0">
      <alignment vertical="center"/>
    </xf>
  </cellStyleXfs>
  <cellXfs count="3112">
    <xf numFmtId="0" fontId="0" fillId="0" borderId="0" xfId="0">
      <alignment vertical="center"/>
    </xf>
    <xf numFmtId="0" fontId="1" fillId="0" borderId="0" xfId="0" applyFont="1" applyProtection="1">
      <alignment vertical="center"/>
    </xf>
    <xf numFmtId="0" fontId="2" fillId="2" borderId="1" xfId="0" applyFont="1" applyFill="1" applyBorder="1" applyAlignment="1" applyProtection="1">
      <alignment horizontal="center" vertical="center"/>
    </xf>
    <xf numFmtId="0" fontId="3" fillId="3" borderId="1" xfId="0" applyFont="1" applyFill="1" applyBorder="1" applyAlignment="1" applyProtection="1">
      <alignment horizontal="center" vertical="center" textRotation="255" wrapText="1"/>
    </xf>
    <xf numFmtId="0" fontId="1" fillId="0" borderId="1" xfId="0" applyFont="1" applyBorder="1" applyAlignment="1" applyProtection="1">
      <alignment horizontal="left" vertical="center"/>
    </xf>
    <xf numFmtId="0" fontId="1" fillId="0" borderId="1" xfId="0" applyFont="1" applyBorder="1" applyAlignment="1" applyProtection="1">
      <alignment vertical="center" wrapText="1"/>
    </xf>
    <xf numFmtId="0" fontId="1" fillId="0" borderId="1" xfId="0" applyFont="1" applyBorder="1" applyAlignment="1" applyProtection="1">
      <alignment vertical="center"/>
    </xf>
    <xf numFmtId="0" fontId="4" fillId="3" borderId="1" xfId="0" applyFont="1" applyFill="1" applyBorder="1" applyAlignment="1" applyProtection="1">
      <alignment vertical="center" wrapText="1"/>
    </xf>
    <xf numFmtId="0" fontId="5" fillId="3" borderId="1" xfId="0" applyFont="1" applyFill="1" applyBorder="1" applyAlignment="1" applyProtection="1">
      <alignment vertical="center" wrapText="1"/>
    </xf>
    <xf numFmtId="0" fontId="6" fillId="3" borderId="1" xfId="0" applyFont="1" applyFill="1" applyBorder="1" applyAlignment="1" applyProtection="1">
      <alignment vertical="center" wrapText="1"/>
    </xf>
    <xf numFmtId="0" fontId="4" fillId="3" borderId="1" xfId="0" applyFont="1" applyFill="1" applyBorder="1" applyAlignment="1" applyProtection="1">
      <alignment horizontal="center" vertical="center" wrapText="1"/>
    </xf>
    <xf numFmtId="0" fontId="7" fillId="3" borderId="1" xfId="0" applyFont="1" applyFill="1" applyBorder="1" applyAlignment="1" applyProtection="1">
      <alignment horizontal="center" vertical="center" textRotation="255" wrapText="1"/>
    </xf>
    <xf numFmtId="0" fontId="1" fillId="0" borderId="1" xfId="0" applyFont="1" applyBorder="1" applyAlignment="1" applyProtection="1">
      <alignment horizontal="left" vertical="center" wrapText="1"/>
    </xf>
    <xf numFmtId="0" fontId="8" fillId="3" borderId="1" xfId="0" applyFont="1" applyFill="1" applyBorder="1" applyAlignment="1" applyProtection="1">
      <alignment horizontal="center" vertical="center" textRotation="255" wrapText="1"/>
    </xf>
    <xf numFmtId="0" fontId="7" fillId="3" borderId="1"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wrapText="1"/>
    </xf>
    <xf numFmtId="0" fontId="1" fillId="3" borderId="1" xfId="0" applyFont="1" applyFill="1" applyBorder="1" applyAlignment="1" applyProtection="1">
      <alignment horizontal="center" vertical="center" textRotation="255" wrapText="1"/>
    </xf>
    <xf numFmtId="0" fontId="1" fillId="4" borderId="0" xfId="0" applyFont="1" applyFill="1" applyAlignment="1" applyProtection="1">
      <alignment horizontal="center" vertical="center"/>
    </xf>
    <xf numFmtId="0" fontId="1" fillId="0" borderId="0" xfId="0" applyFont="1" applyAlignment="1" applyProtection="1">
      <alignment horizontal="center" vertical="center" wrapText="1"/>
    </xf>
    <xf numFmtId="0" fontId="1" fillId="0" borderId="0" xfId="0" applyFont="1" applyAlignment="1" applyProtection="1">
      <alignment vertical="center" wrapText="1"/>
    </xf>
    <xf numFmtId="0" fontId="1" fillId="0" borderId="0" xfId="0" applyFont="1" applyAlignment="1" applyProtection="1">
      <alignment vertical="center"/>
    </xf>
    <xf numFmtId="49" fontId="9" fillId="0" borderId="0" xfId="0" applyNumberFormat="1" applyFont="1" applyAlignment="1" applyProtection="1">
      <alignment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1" fillId="0" borderId="4" xfId="0" applyFont="1" applyBorder="1" applyAlignment="1" applyProtection="1">
      <alignment horizontal="center" vertical="center" wrapText="1"/>
    </xf>
    <xf numFmtId="0" fontId="1" fillId="0" borderId="5" xfId="0" applyFont="1" applyBorder="1" applyAlignment="1" applyProtection="1">
      <alignment horizontal="center" vertical="center" wrapText="1"/>
    </xf>
    <xf numFmtId="0" fontId="1" fillId="0" borderId="6" xfId="0" applyFont="1" applyBorder="1" applyAlignment="1" applyProtection="1">
      <alignment horizontal="center" vertical="center" wrapText="1"/>
    </xf>
    <xf numFmtId="0" fontId="1" fillId="0" borderId="7" xfId="0" applyFont="1" applyBorder="1" applyAlignment="1" applyProtection="1">
      <alignment horizontal="center" vertical="center" wrapText="1"/>
    </xf>
    <xf numFmtId="0" fontId="1" fillId="0" borderId="8" xfId="0" applyFont="1" applyBorder="1" applyAlignment="1" applyProtection="1">
      <alignment horizontal="center" vertical="center" wrapText="1"/>
    </xf>
    <xf numFmtId="0" fontId="1" fillId="0" borderId="9" xfId="0" applyFont="1" applyBorder="1" applyAlignment="1" applyProtection="1">
      <alignment horizontal="center" vertical="center" wrapText="1"/>
    </xf>
    <xf numFmtId="0" fontId="3" fillId="0" borderId="0" xfId="0" applyFont="1" applyFill="1" applyAlignment="1" applyProtection="1">
      <alignment vertical="center"/>
    </xf>
    <xf numFmtId="0" fontId="3" fillId="0" borderId="0" xfId="0" applyFont="1" applyFill="1" applyProtection="1">
      <alignment vertical="center"/>
    </xf>
    <xf numFmtId="0" fontId="10" fillId="5" borderId="10" xfId="0" applyFont="1" applyFill="1" applyBorder="1" applyAlignment="1" applyProtection="1">
      <alignment horizontal="center" vertical="center"/>
    </xf>
    <xf numFmtId="0" fontId="10" fillId="5" borderId="11" xfId="0" applyFont="1" applyFill="1" applyBorder="1" applyAlignment="1" applyProtection="1">
      <alignment horizontal="center" vertical="center"/>
    </xf>
    <xf numFmtId="0" fontId="1" fillId="0" borderId="12" xfId="0" applyFont="1" applyBorder="1" applyAlignment="1" applyProtection="1">
      <alignment vertical="center"/>
    </xf>
    <xf numFmtId="0" fontId="1" fillId="0" borderId="13" xfId="0" applyFont="1" applyBorder="1" applyAlignment="1" applyProtection="1">
      <alignment vertical="center"/>
    </xf>
    <xf numFmtId="0" fontId="1" fillId="0" borderId="14" xfId="0" applyFont="1" applyBorder="1" applyAlignment="1" applyProtection="1">
      <alignment vertical="center"/>
    </xf>
    <xf numFmtId="0" fontId="1" fillId="0" borderId="15" xfId="0" applyFont="1" applyBorder="1" applyAlignment="1" applyProtection="1">
      <alignment vertical="center"/>
    </xf>
    <xf numFmtId="0" fontId="11" fillId="3" borderId="1" xfId="0" applyFont="1" applyFill="1" applyBorder="1" applyAlignment="1" applyProtection="1">
      <alignment horizontal="center" vertical="center" wrapText="1"/>
    </xf>
    <xf numFmtId="0" fontId="12" fillId="3" borderId="1" xfId="0" applyFont="1" applyFill="1" applyBorder="1" applyAlignment="1" applyProtection="1">
      <alignment vertical="center" wrapText="1"/>
    </xf>
    <xf numFmtId="0" fontId="3" fillId="3" borderId="1" xfId="0" applyFont="1" applyFill="1" applyBorder="1" applyAlignment="1" applyProtection="1">
      <alignment vertical="center" wrapText="1"/>
    </xf>
    <xf numFmtId="0" fontId="11" fillId="3" borderId="1" xfId="0" applyFont="1" applyFill="1" applyBorder="1" applyAlignment="1" applyProtection="1">
      <alignment horizontal="left" vertical="center" wrapText="1"/>
    </xf>
    <xf numFmtId="0" fontId="5" fillId="3" borderId="1" xfId="0" applyFont="1" applyFill="1" applyBorder="1" applyAlignment="1" applyProtection="1">
      <alignment horizontal="center" vertical="center" wrapText="1"/>
    </xf>
    <xf numFmtId="0" fontId="6" fillId="0" borderId="1" xfId="0" applyFont="1" applyBorder="1" applyAlignment="1" applyProtection="1">
      <alignment horizontal="left" vertical="center"/>
    </xf>
    <xf numFmtId="0" fontId="3" fillId="0" borderId="1" xfId="0" applyFont="1" applyFill="1" applyBorder="1" applyAlignment="1" applyProtection="1">
      <alignment vertical="center" wrapText="1"/>
    </xf>
    <xf numFmtId="0" fontId="3" fillId="0" borderId="1" xfId="0" applyFont="1" applyFill="1" applyBorder="1" applyAlignment="1" applyProtection="1">
      <alignment vertical="center"/>
    </xf>
    <xf numFmtId="0" fontId="3" fillId="0" borderId="1" xfId="0" applyFont="1" applyFill="1" applyBorder="1" applyAlignment="1" applyProtection="1">
      <alignment horizontal="left" vertical="center" wrapText="1"/>
    </xf>
    <xf numFmtId="0" fontId="3" fillId="0" borderId="1" xfId="0" applyFont="1" applyFill="1" applyBorder="1" applyAlignment="1" applyProtection="1">
      <alignment horizontal="left" vertical="center"/>
    </xf>
    <xf numFmtId="0" fontId="2" fillId="2" borderId="1" xfId="0" applyFont="1" applyFill="1" applyBorder="1" applyAlignment="1" applyProtection="1">
      <alignment horizontal="center" vertical="center" wrapText="1"/>
    </xf>
    <xf numFmtId="0" fontId="13" fillId="0" borderId="1" xfId="0" applyFont="1" applyBorder="1" applyAlignment="1" applyProtection="1">
      <alignment horizontal="left" vertical="center" wrapText="1"/>
    </xf>
    <xf numFmtId="0" fontId="1" fillId="0" borderId="0" xfId="0" applyFont="1" applyAlignment="1" applyProtection="1">
      <alignment horizontal="center" vertical="center"/>
    </xf>
    <xf numFmtId="0" fontId="2" fillId="6" borderId="10" xfId="0" applyFont="1" applyFill="1" applyBorder="1" applyAlignment="1" applyProtection="1">
      <alignment horizontal="center" vertical="center"/>
    </xf>
    <xf numFmtId="0" fontId="2" fillId="6" borderId="11" xfId="0" applyFont="1" applyFill="1" applyBorder="1" applyAlignment="1" applyProtection="1">
      <alignment horizontal="center" vertical="center"/>
    </xf>
    <xf numFmtId="0" fontId="2" fillId="7" borderId="16" xfId="0" applyFont="1" applyFill="1" applyBorder="1" applyAlignment="1" applyProtection="1">
      <alignment horizontal="center" vertical="center"/>
    </xf>
    <xf numFmtId="0" fontId="2" fillId="7" borderId="17" xfId="0" applyFont="1" applyFill="1" applyBorder="1" applyAlignment="1" applyProtection="1">
      <alignment horizontal="center" vertical="center"/>
    </xf>
    <xf numFmtId="0" fontId="3" fillId="8" borderId="12" xfId="0" applyFont="1" applyFill="1" applyBorder="1" applyAlignment="1" applyProtection="1">
      <alignment horizontal="center" vertical="center"/>
    </xf>
    <xf numFmtId="0" fontId="3" fillId="8" borderId="13" xfId="0" applyFont="1" applyFill="1" applyBorder="1" applyAlignment="1" applyProtection="1">
      <alignment horizontal="center" vertical="center"/>
    </xf>
    <xf numFmtId="0" fontId="14" fillId="0" borderId="12" xfId="0" applyFont="1" applyBorder="1" applyAlignment="1" applyProtection="1">
      <alignment horizontal="center" vertical="center"/>
    </xf>
    <xf numFmtId="0" fontId="15" fillId="0" borderId="13" xfId="0" applyFont="1" applyBorder="1" applyAlignment="1" applyProtection="1">
      <alignment horizontal="left" vertical="center" wrapText="1"/>
    </xf>
    <xf numFmtId="0" fontId="15" fillId="0" borderId="13" xfId="0" applyFont="1" applyBorder="1" applyAlignment="1" applyProtection="1">
      <alignment horizontal="center" vertical="center" wrapText="1"/>
    </xf>
    <xf numFmtId="0" fontId="14" fillId="9" borderId="12" xfId="0" applyFont="1" applyFill="1" applyBorder="1" applyAlignment="1" applyProtection="1">
      <alignment horizontal="center" vertical="center"/>
    </xf>
    <xf numFmtId="0" fontId="15" fillId="9" borderId="13" xfId="0" applyFont="1" applyFill="1" applyBorder="1" applyAlignment="1" applyProtection="1">
      <alignment horizontal="left" vertical="center" wrapText="1"/>
    </xf>
    <xf numFmtId="0" fontId="15" fillId="9" borderId="13" xfId="0" applyFont="1" applyFill="1" applyBorder="1" applyAlignment="1" applyProtection="1">
      <alignment horizontal="center" vertical="center" wrapText="1"/>
    </xf>
    <xf numFmtId="0" fontId="14" fillId="9" borderId="14" xfId="0" applyFont="1" applyFill="1" applyBorder="1" applyAlignment="1" applyProtection="1">
      <alignment horizontal="center" vertical="center"/>
    </xf>
    <xf numFmtId="0" fontId="15" fillId="9" borderId="15" xfId="0" applyFont="1" applyFill="1" applyBorder="1" applyAlignment="1" applyProtection="1">
      <alignment horizontal="left" vertical="center" wrapText="1"/>
    </xf>
    <xf numFmtId="0" fontId="16" fillId="9" borderId="15" xfId="0" applyFont="1" applyFill="1" applyBorder="1" applyAlignment="1" applyProtection="1">
      <alignment horizontal="center" vertical="center" wrapText="1"/>
    </xf>
    <xf numFmtId="0" fontId="17" fillId="10" borderId="10" xfId="0" applyFont="1" applyFill="1" applyBorder="1" applyAlignment="1" applyProtection="1">
      <alignment horizontal="center" vertical="center"/>
      <protection hidden="1"/>
    </xf>
    <xf numFmtId="0" fontId="17" fillId="10" borderId="11" xfId="0" applyFont="1" applyFill="1" applyBorder="1" applyAlignment="1" applyProtection="1">
      <alignment horizontal="center" vertical="center"/>
      <protection hidden="1"/>
    </xf>
    <xf numFmtId="0" fontId="18" fillId="11" borderId="12" xfId="0" applyFont="1" applyFill="1" applyBorder="1" applyAlignment="1" applyProtection="1">
      <alignment horizontal="center" vertical="center"/>
      <protection hidden="1"/>
    </xf>
    <xf numFmtId="0" fontId="18" fillId="11" borderId="13" xfId="0" applyFont="1" applyFill="1" applyBorder="1" applyAlignment="1" applyProtection="1">
      <alignment horizontal="center" vertical="center" wrapText="1"/>
      <protection hidden="1"/>
    </xf>
    <xf numFmtId="0" fontId="1" fillId="0" borderId="0" xfId="0" applyFont="1" applyAlignment="1" applyProtection="1">
      <alignment horizontal="left" vertical="center"/>
    </xf>
    <xf numFmtId="0" fontId="18" fillId="0" borderId="12" xfId="0" applyFont="1" applyFill="1" applyBorder="1" applyAlignment="1" applyProtection="1">
      <alignment horizontal="center" vertical="center"/>
      <protection locked="0" hidden="1"/>
    </xf>
    <xf numFmtId="0" fontId="18" fillId="0" borderId="13" xfId="0" applyFont="1" applyFill="1" applyBorder="1" applyAlignment="1" applyProtection="1">
      <alignment horizontal="left" vertical="center" wrapText="1"/>
      <protection hidden="1"/>
    </xf>
    <xf numFmtId="0" fontId="18" fillId="0" borderId="14" xfId="0" applyFont="1" applyFill="1" applyBorder="1" applyAlignment="1" applyProtection="1">
      <alignment horizontal="center" vertical="center"/>
      <protection locked="0" hidden="1"/>
    </xf>
    <xf numFmtId="0" fontId="18" fillId="0" borderId="15" xfId="0" applyFont="1" applyFill="1" applyBorder="1" applyAlignment="1" applyProtection="1">
      <alignment horizontal="left" vertical="center" wrapText="1"/>
      <protection hidden="1"/>
    </xf>
    <xf numFmtId="0" fontId="19" fillId="0" borderId="0" xfId="0" applyFont="1" applyAlignment="1" applyProtection="1">
      <alignment vertical="center" wrapText="1"/>
    </xf>
    <xf numFmtId="0" fontId="20" fillId="12" borderId="10" xfId="0" applyFont="1" applyFill="1" applyBorder="1" applyAlignment="1" applyProtection="1">
      <alignment horizontal="center" vertical="center" wrapText="1"/>
    </xf>
    <xf numFmtId="0" fontId="20" fillId="12" borderId="18" xfId="0" applyFont="1" applyFill="1" applyBorder="1" applyAlignment="1" applyProtection="1">
      <alignment horizontal="center" vertical="center" wrapText="1"/>
    </xf>
    <xf numFmtId="0" fontId="20" fillId="12" borderId="11" xfId="0" applyFont="1" applyFill="1" applyBorder="1" applyAlignment="1" applyProtection="1">
      <alignment horizontal="center" vertical="center" wrapText="1"/>
    </xf>
    <xf numFmtId="0" fontId="20" fillId="12" borderId="12" xfId="0" applyFont="1" applyFill="1" applyBorder="1" applyAlignment="1" applyProtection="1">
      <alignment horizontal="center" vertical="center" wrapText="1"/>
    </xf>
    <xf numFmtId="0" fontId="20" fillId="12" borderId="0" xfId="0" applyFont="1" applyFill="1" applyAlignment="1" applyProtection="1">
      <alignment horizontal="center" vertical="center" wrapText="1"/>
    </xf>
    <xf numFmtId="0" fontId="20" fillId="12" borderId="13" xfId="0" applyFont="1" applyFill="1" applyBorder="1" applyAlignment="1" applyProtection="1">
      <alignment horizontal="center" vertical="center" wrapText="1"/>
    </xf>
    <xf numFmtId="0" fontId="20" fillId="12" borderId="14" xfId="0" applyFont="1" applyFill="1" applyBorder="1" applyAlignment="1" applyProtection="1">
      <alignment horizontal="center" vertical="center" wrapText="1"/>
    </xf>
    <xf numFmtId="0" fontId="20" fillId="12" borderId="19" xfId="0" applyFont="1" applyFill="1" applyBorder="1" applyAlignment="1" applyProtection="1">
      <alignment horizontal="center" vertical="center" wrapText="1"/>
    </xf>
    <xf numFmtId="0" fontId="20" fillId="12" borderId="15" xfId="0" applyFont="1" applyFill="1" applyBorder="1" applyAlignment="1" applyProtection="1">
      <alignment horizontal="center" vertical="center" wrapText="1"/>
    </xf>
    <xf numFmtId="0" fontId="21" fillId="12" borderId="10" xfId="0" applyFont="1" applyFill="1" applyBorder="1" applyAlignment="1" applyProtection="1">
      <alignment horizontal="center" vertical="center" wrapText="1"/>
    </xf>
    <xf numFmtId="0" fontId="21" fillId="12" borderId="11" xfId="0" applyFont="1" applyFill="1" applyBorder="1" applyAlignment="1" applyProtection="1">
      <alignment horizontal="center" vertical="center" wrapText="1"/>
    </xf>
    <xf numFmtId="0" fontId="21" fillId="12" borderId="12" xfId="0" applyFont="1" applyFill="1" applyBorder="1" applyAlignment="1" applyProtection="1">
      <alignment horizontal="center" vertical="center" wrapText="1"/>
    </xf>
    <xf numFmtId="0" fontId="21" fillId="12" borderId="13" xfId="0" applyFont="1" applyFill="1" applyBorder="1" applyAlignment="1" applyProtection="1">
      <alignment horizontal="center" vertical="center" wrapText="1"/>
    </xf>
    <xf numFmtId="0" fontId="19" fillId="0" borderId="20" xfId="0" applyFont="1" applyBorder="1" applyAlignment="1" applyProtection="1">
      <alignment horizontal="center" vertical="center" wrapText="1"/>
    </xf>
    <xf numFmtId="0" fontId="19" fillId="0" borderId="21" xfId="0" applyFont="1" applyBorder="1" applyAlignment="1" applyProtection="1">
      <alignment horizontal="center" vertical="center" wrapText="1"/>
    </xf>
    <xf numFmtId="0" fontId="19" fillId="0" borderId="12" xfId="0" applyFont="1" applyBorder="1" applyAlignment="1" applyProtection="1">
      <alignment horizontal="center" vertical="center" wrapText="1"/>
    </xf>
    <xf numFmtId="0" fontId="19" fillId="0" borderId="13" xfId="0" applyFont="1" applyBorder="1" applyAlignment="1" applyProtection="1">
      <alignment horizontal="center" vertical="center" wrapText="1"/>
    </xf>
    <xf numFmtId="0" fontId="19" fillId="0" borderId="14" xfId="0" applyFont="1" applyBorder="1" applyAlignment="1" applyProtection="1">
      <alignment horizontal="center" vertical="center" wrapText="1"/>
    </xf>
    <xf numFmtId="0" fontId="19" fillId="0" borderId="15" xfId="0" applyFont="1" applyBorder="1" applyAlignment="1" applyProtection="1">
      <alignment horizontal="center" vertical="center" wrapText="1"/>
    </xf>
    <xf numFmtId="0" fontId="14" fillId="0" borderId="22" xfId="0" applyFont="1" applyBorder="1" applyAlignment="1" applyProtection="1">
      <alignment horizontal="center" vertical="center" wrapText="1"/>
    </xf>
    <xf numFmtId="0" fontId="14" fillId="0" borderId="23" xfId="0" applyFont="1" applyBorder="1" applyAlignment="1" applyProtection="1">
      <alignment horizontal="center" vertical="center" wrapText="1"/>
    </xf>
    <xf numFmtId="0" fontId="22" fillId="0" borderId="0" xfId="0" applyFont="1" applyAlignment="1" applyProtection="1">
      <alignment horizontal="left"/>
    </xf>
    <xf numFmtId="0" fontId="21" fillId="12" borderId="14" xfId="0" applyFont="1" applyFill="1" applyBorder="1" applyAlignment="1" applyProtection="1">
      <alignment horizontal="center" vertical="center" wrapText="1"/>
    </xf>
    <xf numFmtId="0" fontId="14" fillId="0" borderId="24" xfId="0" applyFont="1" applyBorder="1" applyAlignment="1" applyProtection="1">
      <alignment horizontal="center" vertical="center" wrapText="1"/>
    </xf>
    <xf numFmtId="0" fontId="1" fillId="12" borderId="10" xfId="0" applyFont="1" applyFill="1" applyBorder="1" applyAlignment="1" applyProtection="1">
      <alignment horizontal="center" vertical="center" wrapText="1"/>
    </xf>
    <xf numFmtId="0" fontId="1" fillId="0" borderId="25" xfId="0" applyFont="1" applyBorder="1" applyAlignment="1" applyProtection="1">
      <alignment horizontal="left" vertical="center" wrapText="1"/>
    </xf>
    <xf numFmtId="0" fontId="1" fillId="12" borderId="12" xfId="0" applyFont="1" applyFill="1" applyBorder="1" applyAlignment="1" applyProtection="1">
      <alignment horizontal="center" vertical="center" wrapText="1"/>
    </xf>
    <xf numFmtId="0" fontId="1" fillId="0" borderId="26" xfId="0" applyFont="1" applyBorder="1" applyAlignment="1" applyProtection="1">
      <alignment horizontal="left" vertical="center" wrapText="1"/>
    </xf>
    <xf numFmtId="0" fontId="1" fillId="12" borderId="14" xfId="0" applyFont="1" applyFill="1" applyBorder="1" applyAlignment="1" applyProtection="1">
      <alignment horizontal="center" vertical="center" wrapText="1"/>
    </xf>
    <xf numFmtId="0" fontId="1" fillId="0" borderId="27" xfId="0" applyFont="1" applyBorder="1" applyAlignment="1" applyProtection="1">
      <alignment horizontal="left" vertical="center" wrapText="1"/>
    </xf>
    <xf numFmtId="0" fontId="16" fillId="0" borderId="25" xfId="0" applyFont="1" applyBorder="1" applyAlignment="1" applyProtection="1">
      <alignment horizontal="center" vertical="center" wrapText="1"/>
    </xf>
    <xf numFmtId="0" fontId="16" fillId="0" borderId="28" xfId="0" applyFont="1" applyBorder="1" applyAlignment="1" applyProtection="1">
      <alignment horizontal="center" vertical="center" wrapText="1"/>
    </xf>
    <xf numFmtId="0" fontId="16" fillId="0" borderId="26" xfId="0" applyFont="1" applyBorder="1" applyAlignment="1" applyProtection="1">
      <alignment horizontal="center" vertical="center" wrapText="1"/>
    </xf>
    <xf numFmtId="0" fontId="1" fillId="0" borderId="29" xfId="0" applyFont="1" applyBorder="1" applyAlignment="1" applyProtection="1">
      <alignment horizontal="left" vertical="center" wrapText="1"/>
    </xf>
    <xf numFmtId="0" fontId="1" fillId="0" borderId="30" xfId="0" applyFont="1" applyBorder="1" applyAlignment="1" applyProtection="1">
      <alignment horizontal="left" vertical="center" wrapText="1"/>
    </xf>
    <xf numFmtId="0" fontId="1" fillId="0" borderId="26" xfId="0" applyFont="1" applyBorder="1" applyAlignment="1" applyProtection="1">
      <alignment horizontal="center" vertical="center" wrapText="1"/>
    </xf>
    <xf numFmtId="0" fontId="16" fillId="0" borderId="29" xfId="0" applyFont="1" applyBorder="1" applyAlignment="1" applyProtection="1">
      <alignment horizontal="center" vertical="center" wrapText="1"/>
    </xf>
    <xf numFmtId="0" fontId="1" fillId="0" borderId="0" xfId="0" applyFont="1" applyFill="1" applyBorder="1" applyAlignment="1" applyProtection="1">
      <alignment vertical="center" wrapText="1"/>
    </xf>
    <xf numFmtId="0" fontId="1" fillId="0" borderId="27" xfId="0" applyFont="1" applyBorder="1" applyAlignment="1" applyProtection="1">
      <alignment horizontal="center" vertical="center" wrapText="1"/>
    </xf>
    <xf numFmtId="0" fontId="23" fillId="0" borderId="0" xfId="49" applyFont="1" applyProtection="1">
      <alignment vertical="center"/>
      <protection locked="0"/>
    </xf>
    <xf numFmtId="0" fontId="24" fillId="0" borderId="0" xfId="49" applyProtection="1">
      <alignment vertical="center"/>
      <protection locked="0"/>
    </xf>
    <xf numFmtId="0" fontId="24" fillId="0" borderId="0" xfId="49" applyFont="1" applyProtection="1">
      <alignment vertical="center"/>
      <protection locked="0"/>
    </xf>
    <xf numFmtId="0" fontId="0" fillId="0" borderId="0" xfId="0" applyProtection="1">
      <alignment vertical="center"/>
      <protection locked="0"/>
    </xf>
    <xf numFmtId="49" fontId="25" fillId="13" borderId="10" xfId="0" applyNumberFormat="1" applyFont="1" applyFill="1" applyBorder="1" applyAlignment="1" applyProtection="1">
      <alignment horizontal="center" vertical="center"/>
      <protection locked="0"/>
    </xf>
    <xf numFmtId="49" fontId="25" fillId="13" borderId="18" xfId="0" applyNumberFormat="1" applyFont="1" applyFill="1" applyBorder="1" applyAlignment="1" applyProtection="1">
      <alignment horizontal="center" vertical="center"/>
      <protection locked="0"/>
    </xf>
    <xf numFmtId="49" fontId="26" fillId="13" borderId="18" xfId="0" applyNumberFormat="1" applyFont="1" applyFill="1" applyBorder="1" applyAlignment="1" applyProtection="1">
      <alignment horizontal="center" vertical="center" wrapText="1"/>
      <protection locked="0"/>
    </xf>
    <xf numFmtId="49" fontId="10" fillId="13" borderId="18" xfId="0" applyNumberFormat="1" applyFont="1" applyFill="1" applyBorder="1" applyAlignment="1" applyProtection="1">
      <alignment horizontal="center" vertical="center" wrapText="1"/>
      <protection locked="0"/>
    </xf>
    <xf numFmtId="0" fontId="27" fillId="0" borderId="12" xfId="0" applyNumberFormat="1" applyFont="1" applyFill="1" applyBorder="1" applyAlignment="1" applyProtection="1">
      <alignment horizontal="left" vertical="center"/>
      <protection locked="0"/>
    </xf>
    <xf numFmtId="0" fontId="27" fillId="0" borderId="0" xfId="0" applyNumberFormat="1" applyFont="1" applyFill="1" applyBorder="1" applyAlignment="1" applyProtection="1">
      <alignment horizontal="center" vertical="center"/>
      <protection locked="0"/>
    </xf>
    <xf numFmtId="0" fontId="27" fillId="0" borderId="31" xfId="0" applyNumberFormat="1" applyFont="1" applyFill="1" applyBorder="1" applyAlignment="1" applyProtection="1">
      <alignment horizontal="left" vertical="center"/>
      <protection locked="0"/>
    </xf>
    <xf numFmtId="0" fontId="27" fillId="0" borderId="32" xfId="0" applyNumberFormat="1" applyFont="1" applyFill="1" applyBorder="1" applyAlignment="1" applyProtection="1">
      <alignment horizontal="center" vertical="center"/>
      <protection locked="0"/>
    </xf>
    <xf numFmtId="0" fontId="27" fillId="0" borderId="33" xfId="0" applyNumberFormat="1" applyFont="1" applyFill="1" applyBorder="1" applyAlignment="1" applyProtection="1">
      <alignment horizontal="left" vertical="center"/>
      <protection locked="0"/>
    </xf>
    <xf numFmtId="0" fontId="27" fillId="0" borderId="3" xfId="0" applyNumberFormat="1" applyFont="1" applyFill="1" applyBorder="1" applyAlignment="1" applyProtection="1">
      <alignment horizontal="center" vertical="center"/>
      <protection locked="0"/>
    </xf>
    <xf numFmtId="0" fontId="27" fillId="14" borderId="31" xfId="0" applyNumberFormat="1" applyFont="1" applyFill="1" applyBorder="1" applyAlignment="1" applyProtection="1">
      <alignment horizontal="left" vertical="center"/>
      <protection locked="0"/>
    </xf>
    <xf numFmtId="0" fontId="27" fillId="14" borderId="32" xfId="0" applyNumberFormat="1" applyFont="1" applyFill="1" applyBorder="1" applyAlignment="1" applyProtection="1">
      <alignment horizontal="center" vertical="center"/>
      <protection locked="0"/>
    </xf>
    <xf numFmtId="0" fontId="28" fillId="15" borderId="12" xfId="0" applyNumberFormat="1" applyFont="1" applyFill="1" applyBorder="1" applyAlignment="1" applyProtection="1">
      <alignment horizontal="left" vertical="center"/>
      <protection locked="0"/>
    </xf>
    <xf numFmtId="0" fontId="29" fillId="16" borderId="0" xfId="0" applyNumberFormat="1" applyFont="1" applyFill="1" applyBorder="1" applyAlignment="1" applyProtection="1">
      <alignment horizontal="center" vertical="center"/>
      <protection locked="0"/>
    </xf>
    <xf numFmtId="0" fontId="28" fillId="16" borderId="0" xfId="0" applyNumberFormat="1" applyFont="1" applyFill="1" applyBorder="1" applyAlignment="1" applyProtection="1">
      <alignment horizontal="center" vertical="center"/>
      <protection locked="0"/>
    </xf>
    <xf numFmtId="0" fontId="29" fillId="0" borderId="0" xfId="0" applyNumberFormat="1" applyFont="1" applyFill="1" applyBorder="1" applyAlignment="1" applyProtection="1">
      <alignment horizontal="center" vertical="center"/>
      <protection locked="0"/>
    </xf>
    <xf numFmtId="0" fontId="28" fillId="0" borderId="0" xfId="0" applyNumberFormat="1" applyFont="1" applyFill="1" applyBorder="1" applyAlignment="1" applyProtection="1">
      <alignment horizontal="center" vertical="center"/>
      <protection locked="0"/>
    </xf>
    <xf numFmtId="0" fontId="30" fillId="0" borderId="12" xfId="49" applyNumberFormat="1" applyFont="1" applyBorder="1" applyAlignment="1" applyProtection="1">
      <alignment horizontal="left" vertical="center"/>
      <protection locked="0"/>
    </xf>
    <xf numFmtId="0" fontId="30" fillId="0" borderId="0" xfId="49" applyNumberFormat="1" applyFont="1" applyAlignment="1" applyProtection="1">
      <alignment horizontal="center" vertical="center"/>
      <protection locked="0"/>
    </xf>
    <xf numFmtId="0" fontId="28" fillId="16" borderId="12" xfId="0" applyNumberFormat="1" applyFont="1" applyFill="1" applyBorder="1" applyAlignment="1" applyProtection="1">
      <alignment horizontal="left" vertical="center"/>
      <protection locked="0"/>
    </xf>
    <xf numFmtId="0" fontId="28" fillId="0" borderId="12" xfId="0" applyNumberFormat="1" applyFont="1" applyFill="1" applyBorder="1" applyAlignment="1" applyProtection="1">
      <alignment horizontal="left" vertical="center"/>
      <protection locked="0"/>
    </xf>
    <xf numFmtId="0" fontId="28" fillId="17" borderId="12" xfId="0" applyNumberFormat="1" applyFont="1" applyFill="1" applyBorder="1" applyAlignment="1" applyProtection="1">
      <alignment horizontal="left" vertical="center"/>
      <protection locked="0"/>
    </xf>
    <xf numFmtId="0" fontId="28" fillId="17" borderId="0" xfId="0" applyNumberFormat="1" applyFont="1" applyFill="1" applyBorder="1" applyAlignment="1" applyProtection="1">
      <alignment horizontal="center" vertical="center"/>
      <protection locked="0"/>
    </xf>
    <xf numFmtId="0" fontId="28" fillId="18" borderId="12" xfId="0" applyNumberFormat="1" applyFont="1" applyFill="1" applyBorder="1" applyAlignment="1" applyProtection="1">
      <alignment horizontal="left" vertical="center"/>
      <protection locked="0"/>
    </xf>
    <xf numFmtId="0" fontId="28" fillId="18" borderId="0" xfId="0" applyNumberFormat="1" applyFont="1" applyFill="1" applyBorder="1" applyAlignment="1" applyProtection="1">
      <alignment horizontal="center" vertical="center"/>
      <protection locked="0"/>
    </xf>
    <xf numFmtId="0" fontId="28" fillId="18" borderId="0" xfId="0" applyNumberFormat="1" applyFont="1" applyFill="1" applyAlignment="1" applyProtection="1">
      <alignment horizontal="center" vertical="center"/>
      <protection locked="0"/>
    </xf>
    <xf numFmtId="0" fontId="28" fillId="0" borderId="0" xfId="0" applyNumberFormat="1" applyFont="1" applyFill="1" applyAlignment="1" applyProtection="1">
      <alignment horizontal="center" vertical="center"/>
      <protection locked="0"/>
    </xf>
    <xf numFmtId="0" fontId="28" fillId="19" borderId="12" xfId="0" applyNumberFormat="1" applyFont="1" applyFill="1" applyBorder="1" applyAlignment="1" applyProtection="1">
      <alignment horizontal="left" vertical="center"/>
      <protection locked="0"/>
    </xf>
    <xf numFmtId="0" fontId="28" fillId="19" borderId="0" xfId="0" applyNumberFormat="1" applyFont="1" applyFill="1" applyBorder="1" applyAlignment="1" applyProtection="1">
      <alignment horizontal="center" vertical="center"/>
      <protection locked="0"/>
    </xf>
    <xf numFmtId="0" fontId="28" fillId="19" borderId="0" xfId="0" applyNumberFormat="1" applyFont="1" applyFill="1" applyAlignment="1" applyProtection="1">
      <alignment horizontal="center" vertical="center"/>
      <protection locked="0"/>
    </xf>
    <xf numFmtId="0" fontId="30" fillId="18" borderId="0" xfId="49" applyNumberFormat="1" applyFont="1" applyFill="1" applyAlignment="1" applyProtection="1">
      <alignment horizontal="center" vertical="center"/>
      <protection locked="0"/>
    </xf>
    <xf numFmtId="0" fontId="28" fillId="20" borderId="12" xfId="0" applyNumberFormat="1" applyFont="1" applyFill="1" applyBorder="1" applyAlignment="1" applyProtection="1">
      <alignment horizontal="left" vertical="center"/>
      <protection locked="0"/>
    </xf>
    <xf numFmtId="0" fontId="28" fillId="20" borderId="0" xfId="0" applyNumberFormat="1" applyFont="1" applyFill="1" applyBorder="1" applyAlignment="1" applyProtection="1">
      <alignment horizontal="center" vertical="center"/>
      <protection locked="0"/>
    </xf>
    <xf numFmtId="0" fontId="28" fillId="20" borderId="0" xfId="0" applyNumberFormat="1" applyFont="1" applyFill="1" applyAlignment="1" applyProtection="1">
      <alignment horizontal="center" vertical="center"/>
      <protection locked="0"/>
    </xf>
    <xf numFmtId="0" fontId="30" fillId="20" borderId="0" xfId="49" applyNumberFormat="1" applyFont="1" applyFill="1" applyAlignment="1" applyProtection="1">
      <alignment horizontal="center" vertical="center"/>
      <protection locked="0"/>
    </xf>
    <xf numFmtId="0" fontId="28" fillId="21" borderId="12" xfId="0" applyNumberFormat="1" applyFont="1" applyFill="1" applyBorder="1" applyAlignment="1" applyProtection="1">
      <alignment horizontal="left" vertical="center"/>
      <protection locked="0"/>
    </xf>
    <xf numFmtId="0" fontId="30" fillId="21" borderId="0" xfId="49" applyNumberFormat="1" applyFont="1" applyFill="1" applyAlignment="1" applyProtection="1">
      <alignment horizontal="center" vertical="center"/>
      <protection locked="0"/>
    </xf>
    <xf numFmtId="0" fontId="28" fillId="21" borderId="0" xfId="0" applyNumberFormat="1" applyFont="1" applyFill="1" applyBorder="1" applyAlignment="1" applyProtection="1">
      <alignment horizontal="center" vertical="center"/>
      <protection locked="0"/>
    </xf>
    <xf numFmtId="0" fontId="30" fillId="12" borderId="12" xfId="0" applyNumberFormat="1" applyFont="1" applyFill="1" applyBorder="1" applyAlignment="1" applyProtection="1">
      <alignment horizontal="left" vertical="center"/>
      <protection locked="0"/>
    </xf>
    <xf numFmtId="0" fontId="30" fillId="12" borderId="0" xfId="49" applyNumberFormat="1" applyFont="1" applyFill="1" applyAlignment="1" applyProtection="1">
      <alignment horizontal="center" vertical="center"/>
      <protection locked="0"/>
    </xf>
    <xf numFmtId="0" fontId="30" fillId="12" borderId="0" xfId="0" applyNumberFormat="1" applyFont="1" applyFill="1" applyBorder="1" applyAlignment="1" applyProtection="1">
      <alignment horizontal="center" vertical="center"/>
      <protection locked="0"/>
    </xf>
    <xf numFmtId="0" fontId="30" fillId="0" borderId="0" xfId="49" applyNumberFormat="1" applyFont="1" applyFill="1" applyAlignment="1" applyProtection="1">
      <alignment horizontal="center" vertical="center"/>
      <protection locked="0"/>
    </xf>
    <xf numFmtId="0" fontId="28" fillId="12" borderId="12" xfId="0" applyNumberFormat="1" applyFont="1" applyFill="1" applyBorder="1" applyAlignment="1" applyProtection="1">
      <alignment horizontal="left" vertical="center"/>
      <protection locked="0"/>
    </xf>
    <xf numFmtId="0" fontId="28" fillId="12" borderId="0" xfId="0" applyNumberFormat="1" applyFont="1" applyFill="1" applyBorder="1" applyAlignment="1" applyProtection="1">
      <alignment horizontal="center" vertical="center"/>
      <protection locked="0"/>
    </xf>
    <xf numFmtId="49" fontId="25" fillId="13" borderId="11" xfId="0" applyNumberFormat="1" applyFont="1" applyFill="1" applyBorder="1" applyAlignment="1" applyProtection="1">
      <alignment horizontal="center" vertical="center"/>
      <protection locked="0"/>
    </xf>
    <xf numFmtId="49" fontId="25" fillId="13" borderId="0" xfId="0" applyNumberFormat="1" applyFont="1" applyFill="1" applyAlignment="1" applyProtection="1">
      <alignment horizontal="center" vertical="center"/>
      <protection locked="0"/>
    </xf>
    <xf numFmtId="0" fontId="27" fillId="0" borderId="13" xfId="0" applyNumberFormat="1" applyFont="1" applyFill="1" applyBorder="1" applyAlignment="1" applyProtection="1">
      <alignment horizontal="center" vertical="center"/>
      <protection locked="0"/>
    </xf>
    <xf numFmtId="0" fontId="31" fillId="0" borderId="34" xfId="49" applyNumberFormat="1" applyFont="1" applyFill="1" applyBorder="1" applyAlignment="1" applyProtection="1">
      <alignment horizontal="center" vertical="center" wrapText="1"/>
      <protection locked="0"/>
    </xf>
    <xf numFmtId="0" fontId="32" fillId="14" borderId="34" xfId="49" applyNumberFormat="1" applyFont="1" applyFill="1" applyBorder="1" applyAlignment="1" applyProtection="1">
      <alignment horizontal="center" vertical="center" wrapText="1"/>
      <protection locked="0"/>
    </xf>
    <xf numFmtId="0" fontId="32" fillId="14" borderId="1" xfId="49" applyNumberFormat="1" applyFont="1" applyFill="1" applyBorder="1" applyAlignment="1" applyProtection="1">
      <alignment horizontal="center" vertical="center" wrapText="1"/>
      <protection locked="0"/>
    </xf>
    <xf numFmtId="0" fontId="27" fillId="0" borderId="35" xfId="0" applyNumberFormat="1" applyFont="1" applyFill="1" applyBorder="1" applyAlignment="1" applyProtection="1">
      <alignment horizontal="center" vertical="center"/>
      <protection locked="0"/>
    </xf>
    <xf numFmtId="0" fontId="27" fillId="0" borderId="36" xfId="0" applyNumberFormat="1" applyFont="1" applyFill="1" applyBorder="1" applyAlignment="1" applyProtection="1">
      <alignment horizontal="center" vertical="center"/>
      <protection locked="0"/>
    </xf>
    <xf numFmtId="0" fontId="27" fillId="14" borderId="35" xfId="0" applyNumberFormat="1" applyFont="1" applyFill="1" applyBorder="1" applyAlignment="1" applyProtection="1">
      <alignment horizontal="center" vertical="center"/>
      <protection locked="0"/>
    </xf>
    <xf numFmtId="0" fontId="28" fillId="16" borderId="0" xfId="0" applyNumberFormat="1" applyFont="1" applyFill="1" applyAlignment="1" applyProtection="1">
      <alignment horizontal="center" vertical="center"/>
      <protection locked="0"/>
    </xf>
    <xf numFmtId="0" fontId="28" fillId="16" borderId="13" xfId="0" applyNumberFormat="1" applyFont="1" applyFill="1" applyBorder="1" applyAlignment="1" applyProtection="1">
      <alignment horizontal="center" vertical="center"/>
      <protection locked="0"/>
    </xf>
    <xf numFmtId="0" fontId="33" fillId="16" borderId="34" xfId="49" applyNumberFormat="1" applyFont="1" applyFill="1" applyBorder="1" applyAlignment="1" applyProtection="1">
      <alignment horizontal="center" vertical="center" wrapText="1"/>
      <protection locked="0"/>
    </xf>
    <xf numFmtId="0" fontId="24" fillId="15" borderId="3" xfId="49" applyNumberFormat="1" applyFont="1" applyFill="1" applyBorder="1" applyAlignment="1" applyProtection="1">
      <alignment horizontal="center" vertical="center" wrapText="1"/>
      <protection locked="0"/>
    </xf>
    <xf numFmtId="0" fontId="24" fillId="15" borderId="4" xfId="49" applyNumberFormat="1" applyFont="1" applyFill="1" applyBorder="1" applyAlignment="1" applyProtection="1">
      <alignment horizontal="center" vertical="center" wrapText="1"/>
      <protection locked="0"/>
    </xf>
    <xf numFmtId="0" fontId="24" fillId="15" borderId="0" xfId="49" applyNumberFormat="1" applyFont="1" applyFill="1" applyBorder="1" applyAlignment="1" applyProtection="1">
      <alignment horizontal="center" vertical="center" wrapText="1"/>
      <protection locked="0"/>
    </xf>
    <xf numFmtId="0" fontId="24" fillId="15" borderId="0" xfId="49" applyNumberFormat="1" applyFont="1" applyFill="1" applyAlignment="1" applyProtection="1">
      <alignment horizontal="center" vertical="center" wrapText="1"/>
      <protection locked="0"/>
    </xf>
    <xf numFmtId="0" fontId="24" fillId="15" borderId="6" xfId="49" applyNumberFormat="1" applyFont="1" applyFill="1" applyBorder="1" applyAlignment="1" applyProtection="1">
      <alignment horizontal="center" vertical="center" wrapText="1"/>
      <protection locked="0"/>
    </xf>
    <xf numFmtId="0" fontId="30" fillId="0" borderId="13" xfId="49" applyNumberFormat="1" applyFont="1" applyBorder="1" applyAlignment="1" applyProtection="1">
      <alignment horizontal="center" vertical="center"/>
      <protection locked="0"/>
    </xf>
    <xf numFmtId="0" fontId="24" fillId="15" borderId="8" xfId="49" applyNumberFormat="1" applyFont="1" applyFill="1" applyBorder="1" applyAlignment="1" applyProtection="1">
      <alignment horizontal="center" vertical="center" wrapText="1"/>
      <protection locked="0"/>
    </xf>
    <xf numFmtId="0" fontId="24" fillId="15" borderId="9" xfId="49" applyNumberFormat="1" applyFont="1" applyFill="1" applyBorder="1" applyAlignment="1" applyProtection="1">
      <alignment horizontal="center" vertical="center" wrapText="1"/>
      <protection locked="0"/>
    </xf>
    <xf numFmtId="0" fontId="24" fillId="0" borderId="0" xfId="49" applyNumberFormat="1" applyFont="1" applyFill="1" applyAlignment="1" applyProtection="1">
      <alignment vertical="center" wrapText="1"/>
      <protection locked="0"/>
    </xf>
    <xf numFmtId="0" fontId="28" fillId="0" borderId="13" xfId="0" applyNumberFormat="1" applyFont="1" applyFill="1" applyBorder="1" applyAlignment="1" applyProtection="1">
      <alignment horizontal="center" vertical="center"/>
      <protection locked="0"/>
    </xf>
    <xf numFmtId="0" fontId="24" fillId="0" borderId="0" xfId="49" applyNumberFormat="1" applyProtection="1">
      <alignment vertical="center"/>
      <protection locked="0"/>
    </xf>
    <xf numFmtId="0" fontId="28" fillId="17" borderId="13" xfId="0" applyNumberFormat="1" applyFont="1" applyFill="1" applyBorder="1" applyAlignment="1" applyProtection="1">
      <alignment horizontal="center" vertical="center"/>
      <protection locked="0"/>
    </xf>
    <xf numFmtId="0" fontId="28" fillId="18" borderId="13" xfId="0" applyNumberFormat="1" applyFont="1" applyFill="1" applyBorder="1" applyAlignment="1" applyProtection="1">
      <alignment horizontal="center" vertical="center"/>
      <protection locked="0"/>
    </xf>
    <xf numFmtId="0" fontId="33" fillId="18" borderId="34" xfId="49" applyNumberFormat="1" applyFont="1" applyFill="1" applyBorder="1" applyAlignment="1" applyProtection="1">
      <alignment horizontal="center" vertical="center" wrapText="1"/>
      <protection locked="0"/>
    </xf>
    <xf numFmtId="0" fontId="24" fillId="19" borderId="3" xfId="49" applyNumberFormat="1" applyFill="1" applyBorder="1" applyAlignment="1" applyProtection="1">
      <alignment horizontal="center" vertical="center" wrapText="1"/>
      <protection locked="0"/>
    </xf>
    <xf numFmtId="0" fontId="24" fillId="19" borderId="3" xfId="49" applyNumberFormat="1" applyFill="1" applyBorder="1" applyAlignment="1" applyProtection="1">
      <alignment horizontal="center" vertical="center"/>
      <protection locked="0"/>
    </xf>
    <xf numFmtId="0" fontId="24" fillId="19" borderId="4" xfId="49" applyNumberFormat="1" applyFill="1" applyBorder="1" applyAlignment="1" applyProtection="1">
      <alignment horizontal="center" vertical="center"/>
      <protection locked="0"/>
    </xf>
    <xf numFmtId="0" fontId="24" fillId="19" borderId="0" xfId="49" applyNumberFormat="1" applyFill="1" applyBorder="1" applyAlignment="1" applyProtection="1">
      <alignment horizontal="center" vertical="center"/>
      <protection locked="0"/>
    </xf>
    <xf numFmtId="0" fontId="24" fillId="19" borderId="0" xfId="49" applyNumberFormat="1" applyFill="1" applyAlignment="1" applyProtection="1">
      <alignment horizontal="center" vertical="center"/>
      <protection locked="0"/>
    </xf>
    <xf numFmtId="0" fontId="24" fillId="19" borderId="6" xfId="49" applyNumberFormat="1" applyFill="1" applyBorder="1" applyAlignment="1" applyProtection="1">
      <alignment horizontal="center" vertical="center"/>
      <protection locked="0"/>
    </xf>
    <xf numFmtId="0" fontId="24" fillId="19" borderId="8" xfId="49" applyNumberFormat="1" applyFill="1" applyBorder="1" applyAlignment="1" applyProtection="1">
      <alignment horizontal="center" vertical="center"/>
      <protection locked="0"/>
    </xf>
    <xf numFmtId="0" fontId="24" fillId="19" borderId="9" xfId="49" applyNumberFormat="1" applyFill="1" applyBorder="1" applyAlignment="1" applyProtection="1">
      <alignment horizontal="center" vertical="center"/>
      <protection locked="0"/>
    </xf>
    <xf numFmtId="0" fontId="24" fillId="20" borderId="3" xfId="49" applyNumberFormat="1" applyFont="1" applyFill="1" applyBorder="1" applyAlignment="1" applyProtection="1">
      <alignment horizontal="center" vertical="center" wrapText="1"/>
      <protection locked="0"/>
    </xf>
    <xf numFmtId="0" fontId="24" fillId="20" borderId="4" xfId="49" applyNumberFormat="1" applyFont="1" applyFill="1" applyBorder="1" applyAlignment="1" applyProtection="1">
      <alignment horizontal="center" vertical="center" wrapText="1"/>
      <protection locked="0"/>
    </xf>
    <xf numFmtId="0" fontId="28" fillId="19" borderId="13" xfId="0" applyNumberFormat="1" applyFont="1" applyFill="1" applyBorder="1" applyAlignment="1" applyProtection="1">
      <alignment horizontal="center" vertical="center"/>
      <protection locked="0"/>
    </xf>
    <xf numFmtId="0" fontId="24" fillId="20" borderId="0" xfId="49" applyNumberFormat="1" applyFont="1" applyFill="1" applyBorder="1" applyAlignment="1" applyProtection="1">
      <alignment horizontal="center" vertical="center" wrapText="1"/>
      <protection locked="0"/>
    </xf>
    <xf numFmtId="0" fontId="24" fillId="20" borderId="0" xfId="49" applyNumberFormat="1" applyFont="1" applyFill="1" applyAlignment="1" applyProtection="1">
      <alignment horizontal="center" vertical="center" wrapText="1"/>
      <protection locked="0"/>
    </xf>
    <xf numFmtId="0" fontId="24" fillId="20" borderId="6" xfId="49" applyNumberFormat="1" applyFont="1" applyFill="1" applyBorder="1" applyAlignment="1" applyProtection="1">
      <alignment horizontal="center" vertical="center" wrapText="1"/>
      <protection locked="0"/>
    </xf>
    <xf numFmtId="0" fontId="24" fillId="20" borderId="8" xfId="49" applyNumberFormat="1" applyFont="1" applyFill="1" applyBorder="1" applyAlignment="1" applyProtection="1">
      <alignment horizontal="center" vertical="center" wrapText="1"/>
      <protection locked="0"/>
    </xf>
    <xf numFmtId="0" fontId="24" fillId="20" borderId="9" xfId="49" applyNumberFormat="1" applyFont="1" applyFill="1" applyBorder="1" applyAlignment="1" applyProtection="1">
      <alignment horizontal="center" vertical="center" wrapText="1"/>
      <protection locked="0"/>
    </xf>
    <xf numFmtId="0" fontId="24" fillId="0" borderId="0" xfId="49" applyNumberFormat="1" applyFont="1" applyFill="1" applyBorder="1" applyAlignment="1" applyProtection="1">
      <alignment vertical="center" wrapText="1"/>
      <protection locked="0"/>
    </xf>
    <xf numFmtId="0" fontId="34" fillId="0" borderId="0" xfId="49" applyNumberFormat="1" applyFont="1" applyFill="1" applyAlignment="1" applyProtection="1">
      <alignment horizontal="left" vertical="center" wrapText="1"/>
      <protection locked="0"/>
    </xf>
    <xf numFmtId="0" fontId="28" fillId="20" borderId="13" xfId="0" applyNumberFormat="1" applyFont="1" applyFill="1" applyBorder="1" applyAlignment="1" applyProtection="1">
      <alignment horizontal="center" vertical="center"/>
      <protection locked="0"/>
    </xf>
    <xf numFmtId="0" fontId="28" fillId="21" borderId="13" xfId="0" applyNumberFormat="1" applyFont="1" applyFill="1" applyBorder="1" applyAlignment="1" applyProtection="1">
      <alignment horizontal="center" vertical="center"/>
      <protection locked="0"/>
    </xf>
    <xf numFmtId="0" fontId="33" fillId="21" borderId="34" xfId="49" applyNumberFormat="1" applyFont="1" applyFill="1" applyBorder="1" applyAlignment="1" applyProtection="1">
      <alignment horizontal="center" vertical="center" wrapText="1"/>
      <protection locked="0"/>
    </xf>
    <xf numFmtId="58" fontId="28" fillId="21" borderId="13" xfId="0" applyNumberFormat="1" applyFont="1" applyFill="1" applyBorder="1" applyAlignment="1" applyProtection="1">
      <alignment horizontal="center" vertical="center"/>
      <protection locked="0"/>
    </xf>
    <xf numFmtId="0" fontId="35" fillId="0" borderId="0" xfId="49" applyNumberFormat="1" applyFont="1" applyFill="1" applyAlignment="1" applyProtection="1">
      <alignment vertical="center" wrapText="1"/>
      <protection locked="0"/>
    </xf>
    <xf numFmtId="0" fontId="30" fillId="12" borderId="13" xfId="0" applyNumberFormat="1" applyFont="1" applyFill="1" applyBorder="1" applyAlignment="1" applyProtection="1">
      <alignment horizontal="center" vertical="center"/>
      <protection locked="0"/>
    </xf>
    <xf numFmtId="0" fontId="36" fillId="12" borderId="34" xfId="49" applyNumberFormat="1" applyFont="1" applyFill="1" applyBorder="1" applyAlignment="1" applyProtection="1">
      <alignment horizontal="center" vertical="center" wrapText="1"/>
      <protection locked="0"/>
    </xf>
    <xf numFmtId="0" fontId="24" fillId="0" borderId="0" xfId="49" applyNumberFormat="1" applyFont="1" applyFill="1" applyBorder="1" applyAlignment="1" applyProtection="1">
      <alignment vertical="center"/>
      <protection locked="0"/>
    </xf>
    <xf numFmtId="58" fontId="28" fillId="12" borderId="13" xfId="0" applyNumberFormat="1" applyFont="1" applyFill="1" applyBorder="1" applyAlignment="1" applyProtection="1">
      <alignment horizontal="center" vertical="center"/>
      <protection locked="0"/>
    </xf>
    <xf numFmtId="0" fontId="28" fillId="12" borderId="13" xfId="0" applyNumberFormat="1" applyFont="1" applyFill="1" applyBorder="1" applyAlignment="1" applyProtection="1">
      <alignment horizontal="center" vertical="center"/>
      <protection locked="0"/>
    </xf>
    <xf numFmtId="49" fontId="37" fillId="13" borderId="10" xfId="0" applyNumberFormat="1" applyFont="1" applyFill="1" applyBorder="1" applyAlignment="1" applyProtection="1">
      <alignment horizontal="center" vertical="center"/>
      <protection locked="0"/>
    </xf>
    <xf numFmtId="49" fontId="37" fillId="13" borderId="18" xfId="0" applyNumberFormat="1" applyFont="1" applyFill="1" applyBorder="1" applyAlignment="1" applyProtection="1">
      <alignment horizontal="center" vertical="center"/>
      <protection locked="0"/>
    </xf>
    <xf numFmtId="49" fontId="37" fillId="13" borderId="18" xfId="0" applyNumberFormat="1" applyFont="1" applyFill="1" applyBorder="1" applyAlignment="1" applyProtection="1">
      <alignment horizontal="center" vertical="center" wrapText="1"/>
      <protection locked="0"/>
    </xf>
    <xf numFmtId="0" fontId="24" fillId="0" borderId="0" xfId="49" applyNumberFormat="1" applyFont="1" applyProtection="1">
      <alignment vertical="center"/>
      <protection locked="0"/>
    </xf>
    <xf numFmtId="0" fontId="27" fillId="0" borderId="12" xfId="0" applyFont="1" applyFill="1" applyBorder="1" applyAlignment="1" applyProtection="1">
      <alignment horizontal="left" vertical="center"/>
      <protection locked="0"/>
    </xf>
    <xf numFmtId="0" fontId="27" fillId="0" borderId="0" xfId="0" applyFont="1" applyFill="1" applyBorder="1" applyAlignment="1" applyProtection="1">
      <alignment horizontal="center" vertical="center"/>
      <protection locked="0"/>
    </xf>
    <xf numFmtId="0" fontId="27" fillId="0" borderId="33" xfId="0" applyFont="1" applyFill="1" applyBorder="1" applyAlignment="1" applyProtection="1">
      <alignment horizontal="left" vertical="center"/>
      <protection locked="0"/>
    </xf>
    <xf numFmtId="0" fontId="27" fillId="0" borderId="3" xfId="0" applyFont="1" applyFill="1" applyBorder="1" applyAlignment="1" applyProtection="1">
      <alignment horizontal="center" vertical="center"/>
      <protection locked="0"/>
    </xf>
    <xf numFmtId="0" fontId="27" fillId="0" borderId="8" xfId="0" applyFont="1" applyFill="1" applyBorder="1" applyAlignment="1" applyProtection="1">
      <alignment horizontal="center" vertical="center"/>
      <protection locked="0"/>
    </xf>
    <xf numFmtId="0" fontId="27" fillId="14" borderId="12" xfId="0" applyFont="1" applyFill="1" applyBorder="1" applyAlignment="1" applyProtection="1">
      <alignment horizontal="left" vertical="center"/>
      <protection locked="0"/>
    </xf>
    <xf numFmtId="0" fontId="27" fillId="14" borderId="0" xfId="0" applyFont="1" applyFill="1" applyBorder="1" applyAlignment="1" applyProtection="1">
      <alignment horizontal="center" vertical="center"/>
      <protection locked="0"/>
    </xf>
    <xf numFmtId="0" fontId="27" fillId="16" borderId="12" xfId="0" applyFont="1" applyFill="1" applyBorder="1" applyAlignment="1" applyProtection="1">
      <alignment horizontal="left" vertical="center"/>
      <protection locked="0"/>
    </xf>
    <xf numFmtId="0" fontId="27" fillId="16" borderId="0" xfId="0" applyFont="1" applyFill="1" applyBorder="1" applyAlignment="1" applyProtection="1">
      <alignment horizontal="center" vertical="center"/>
      <protection locked="0"/>
    </xf>
    <xf numFmtId="0" fontId="27" fillId="22" borderId="12" xfId="0" applyFont="1" applyFill="1" applyBorder="1" applyAlignment="1" applyProtection="1">
      <alignment horizontal="left" vertical="center"/>
      <protection locked="0"/>
    </xf>
    <xf numFmtId="0" fontId="27" fillId="22" borderId="0" xfId="0" applyFont="1" applyFill="1" applyBorder="1" applyAlignment="1" applyProtection="1">
      <alignment horizontal="center" vertical="center"/>
      <protection locked="0"/>
    </xf>
    <xf numFmtId="0" fontId="27" fillId="23" borderId="12" xfId="0" applyFont="1" applyFill="1" applyBorder="1" applyAlignment="1" applyProtection="1">
      <alignment horizontal="left" vertical="center"/>
      <protection locked="0"/>
    </xf>
    <xf numFmtId="0" fontId="28" fillId="24" borderId="12" xfId="0" applyFont="1" applyFill="1" applyBorder="1" applyAlignment="1" applyProtection="1">
      <alignment horizontal="left" vertical="center"/>
      <protection locked="0"/>
    </xf>
    <xf numFmtId="0" fontId="28" fillId="24" borderId="0" xfId="0" applyFont="1" applyFill="1" applyBorder="1" applyAlignment="1" applyProtection="1">
      <alignment horizontal="center" vertical="center"/>
      <protection locked="0"/>
    </xf>
    <xf numFmtId="0" fontId="28" fillId="0" borderId="12" xfId="0" applyFont="1" applyFill="1" applyBorder="1" applyAlignment="1" applyProtection="1">
      <alignment horizontal="left" vertical="center"/>
      <protection locked="0"/>
    </xf>
    <xf numFmtId="0" fontId="28" fillId="0" borderId="0" xfId="0" applyFont="1" applyFill="1" applyBorder="1" applyAlignment="1" applyProtection="1">
      <alignment horizontal="center" vertical="center"/>
      <protection locked="0"/>
    </xf>
    <xf numFmtId="0" fontId="28" fillId="25" borderId="12" xfId="0" applyFont="1" applyFill="1" applyBorder="1" applyAlignment="1" applyProtection="1">
      <alignment horizontal="left" vertical="center"/>
      <protection locked="0"/>
    </xf>
    <xf numFmtId="0" fontId="28" fillId="25" borderId="0" xfId="0" applyFont="1" applyFill="1" applyBorder="1" applyAlignment="1" applyProtection="1">
      <alignment horizontal="center" vertical="center"/>
      <protection locked="0"/>
    </xf>
    <xf numFmtId="0" fontId="30" fillId="0" borderId="0" xfId="49" applyFont="1" applyAlignment="1" applyProtection="1">
      <alignment horizontal="center" vertical="center"/>
      <protection locked="0"/>
    </xf>
    <xf numFmtId="0" fontId="30" fillId="26" borderId="12" xfId="49" applyFont="1" applyFill="1" applyBorder="1" applyProtection="1">
      <alignment vertical="center"/>
      <protection locked="0"/>
    </xf>
    <xf numFmtId="0" fontId="38" fillId="26" borderId="0" xfId="49" applyFont="1" applyFill="1" applyAlignment="1" applyProtection="1">
      <alignment horizontal="center" vertical="center"/>
      <protection locked="0"/>
    </xf>
    <xf numFmtId="0" fontId="30" fillId="26" borderId="0" xfId="49" applyFont="1" applyFill="1" applyAlignment="1" applyProtection="1">
      <alignment horizontal="center" vertical="center"/>
      <protection locked="0"/>
    </xf>
    <xf numFmtId="0" fontId="28" fillId="26" borderId="0" xfId="0" applyFont="1" applyFill="1" applyBorder="1" applyAlignment="1" applyProtection="1">
      <alignment horizontal="center" vertical="center"/>
      <protection locked="0"/>
    </xf>
    <xf numFmtId="0" fontId="28" fillId="16" borderId="12" xfId="0" applyFont="1" applyFill="1" applyBorder="1" applyAlignment="1" applyProtection="1">
      <alignment horizontal="left" vertical="center"/>
      <protection locked="0"/>
    </xf>
    <xf numFmtId="0" fontId="28" fillId="16" borderId="0" xfId="0" applyFont="1" applyFill="1" applyBorder="1" applyAlignment="1" applyProtection="1">
      <alignment horizontal="center" vertical="center"/>
      <protection locked="0"/>
    </xf>
    <xf numFmtId="0" fontId="28" fillId="18" borderId="12" xfId="0" applyFont="1" applyFill="1" applyBorder="1" applyAlignment="1" applyProtection="1">
      <alignment horizontal="left" vertical="center"/>
      <protection locked="0"/>
    </xf>
    <xf numFmtId="0" fontId="28" fillId="18" borderId="0" xfId="0" applyFont="1" applyFill="1" applyBorder="1" applyAlignment="1" applyProtection="1">
      <alignment horizontal="center" vertical="center"/>
      <protection locked="0"/>
    </xf>
    <xf numFmtId="0" fontId="28" fillId="27" borderId="12" xfId="0" applyFont="1" applyFill="1" applyBorder="1" applyAlignment="1" applyProtection="1">
      <alignment horizontal="left" vertical="center"/>
      <protection locked="0"/>
    </xf>
    <xf numFmtId="0" fontId="28" fillId="27" borderId="0" xfId="0" applyFont="1" applyFill="1" applyBorder="1" applyAlignment="1" applyProtection="1">
      <alignment horizontal="center" vertical="center"/>
      <protection locked="0"/>
    </xf>
    <xf numFmtId="0" fontId="28" fillId="28" borderId="12" xfId="0" applyFont="1" applyFill="1" applyBorder="1" applyAlignment="1" applyProtection="1">
      <alignment horizontal="left" vertical="center"/>
      <protection locked="0"/>
    </xf>
    <xf numFmtId="0" fontId="28" fillId="28" borderId="0" xfId="0" applyFont="1" applyFill="1" applyBorder="1" applyAlignment="1" applyProtection="1">
      <alignment horizontal="center" vertical="center"/>
      <protection locked="0"/>
    </xf>
    <xf numFmtId="17" fontId="28" fillId="0" borderId="0" xfId="0" applyNumberFormat="1" applyFont="1" applyFill="1" applyBorder="1" applyAlignment="1" applyProtection="1">
      <alignment horizontal="center" vertical="center"/>
      <protection locked="0"/>
    </xf>
    <xf numFmtId="49" fontId="37" fillId="13" borderId="11" xfId="0" applyNumberFormat="1" applyFont="1" applyFill="1" applyBorder="1" applyAlignment="1" applyProtection="1">
      <alignment horizontal="center" vertical="center"/>
      <protection locked="0"/>
    </xf>
    <xf numFmtId="49" fontId="39" fillId="13" borderId="11" xfId="0" applyNumberFormat="1" applyFont="1" applyFill="1" applyBorder="1" applyAlignment="1" applyProtection="1">
      <alignment horizontal="center" vertical="center"/>
      <protection locked="0"/>
    </xf>
    <xf numFmtId="49" fontId="39" fillId="13" borderId="0" xfId="0" applyNumberFormat="1" applyFont="1" applyFill="1" applyAlignment="1" applyProtection="1">
      <alignment horizontal="center" vertical="center"/>
      <protection locked="0"/>
    </xf>
    <xf numFmtId="0" fontId="27" fillId="0" borderId="0" xfId="49" applyFont="1" applyAlignment="1" applyProtection="1">
      <alignment horizontal="center" vertical="center"/>
      <protection locked="0"/>
    </xf>
    <xf numFmtId="0" fontId="27" fillId="0" borderId="13" xfId="0" applyFont="1" applyFill="1" applyBorder="1" applyAlignment="1" applyProtection="1">
      <alignment horizontal="center" vertical="center"/>
      <protection locked="0"/>
    </xf>
    <xf numFmtId="0" fontId="40" fillId="0" borderId="34" xfId="49" applyFont="1" applyBorder="1" applyAlignment="1" applyProtection="1">
      <alignment horizontal="center" vertical="center" wrapText="1"/>
      <protection locked="0"/>
    </xf>
    <xf numFmtId="0" fontId="41" fillId="0" borderId="1" xfId="49" applyFont="1" applyFill="1" applyBorder="1" applyAlignment="1" applyProtection="1">
      <alignment horizontal="center" vertical="center" textRotation="255" wrapText="1"/>
      <protection locked="0"/>
    </xf>
    <xf numFmtId="0" fontId="42" fillId="0" borderId="0" xfId="49" applyFont="1" applyFill="1" applyAlignment="1" applyProtection="1">
      <alignment vertical="center" wrapText="1"/>
      <protection locked="0"/>
    </xf>
    <xf numFmtId="0" fontId="42" fillId="0" borderId="0" xfId="49" applyFont="1" applyFill="1" applyBorder="1" applyAlignment="1" applyProtection="1">
      <alignment vertical="center" wrapText="1"/>
      <protection locked="0"/>
    </xf>
    <xf numFmtId="0" fontId="42" fillId="0" borderId="0" xfId="49" applyFont="1" applyAlignment="1" applyProtection="1">
      <alignment vertical="center"/>
      <protection locked="0"/>
    </xf>
    <xf numFmtId="0" fontId="27" fillId="0" borderId="3" xfId="49" applyFont="1" applyBorder="1" applyAlignment="1" applyProtection="1">
      <alignment horizontal="center" vertical="center"/>
      <protection locked="0"/>
    </xf>
    <xf numFmtId="0" fontId="27" fillId="0" borderId="36" xfId="0" applyFont="1" applyFill="1" applyBorder="1" applyAlignment="1" applyProtection="1">
      <alignment horizontal="center" vertical="center"/>
      <protection locked="0"/>
    </xf>
    <xf numFmtId="0" fontId="27" fillId="0" borderId="37" xfId="0" applyFont="1" applyFill="1" applyBorder="1" applyAlignment="1" applyProtection="1">
      <alignment horizontal="center" vertical="center"/>
      <protection locked="0"/>
    </xf>
    <xf numFmtId="0" fontId="27" fillId="14" borderId="0" xfId="49" applyFont="1" applyFill="1" applyAlignment="1" applyProtection="1">
      <alignment horizontal="center" vertical="center"/>
      <protection locked="0"/>
    </xf>
    <xf numFmtId="0" fontId="27" fillId="14" borderId="13" xfId="0" applyFont="1" applyFill="1" applyBorder="1" applyAlignment="1" applyProtection="1">
      <alignment horizontal="center" vertical="center"/>
      <protection locked="0"/>
    </xf>
    <xf numFmtId="0" fontId="43" fillId="14" borderId="34" xfId="49" applyFont="1" applyFill="1" applyBorder="1" applyAlignment="1" applyProtection="1">
      <alignment horizontal="center" vertical="center" wrapText="1"/>
      <protection locked="0"/>
    </xf>
    <xf numFmtId="0" fontId="27" fillId="0" borderId="0" xfId="49" applyFont="1" applyBorder="1" applyAlignment="1" applyProtection="1">
      <alignment horizontal="center" vertical="center"/>
      <protection locked="0"/>
    </xf>
    <xf numFmtId="0" fontId="27" fillId="16" borderId="13" xfId="0" applyFont="1" applyFill="1" applyBorder="1" applyAlignment="1" applyProtection="1">
      <alignment horizontal="center" vertical="center"/>
      <protection locked="0"/>
    </xf>
    <xf numFmtId="0" fontId="43" fillId="16" borderId="6" xfId="49" applyFont="1" applyFill="1" applyBorder="1" applyAlignment="1" applyProtection="1">
      <alignment horizontal="center" vertical="center" wrapText="1"/>
      <protection locked="0"/>
    </xf>
    <xf numFmtId="0" fontId="27" fillId="22" borderId="0" xfId="49" applyFont="1" applyFill="1" applyAlignment="1" applyProtection="1">
      <alignment horizontal="center" vertical="center"/>
      <protection locked="0"/>
    </xf>
    <xf numFmtId="0" fontId="27" fillId="22" borderId="13" xfId="0" applyFont="1" applyFill="1" applyBorder="1" applyAlignment="1" applyProtection="1">
      <alignment horizontal="center" vertical="center"/>
      <protection locked="0"/>
    </xf>
    <xf numFmtId="0" fontId="44" fillId="22" borderId="34" xfId="49" applyFont="1" applyFill="1" applyBorder="1" applyAlignment="1" applyProtection="1">
      <alignment horizontal="center" vertical="center" wrapText="1"/>
      <protection locked="0"/>
    </xf>
    <xf numFmtId="0" fontId="42" fillId="0" borderId="0" xfId="49" applyFont="1" applyProtection="1">
      <alignment vertical="center"/>
      <protection locked="0"/>
    </xf>
    <xf numFmtId="0" fontId="32" fillId="23" borderId="2" xfId="49" applyFont="1" applyFill="1" applyBorder="1" applyAlignment="1" applyProtection="1">
      <alignment horizontal="center" vertical="center" wrapText="1"/>
      <protection locked="0"/>
    </xf>
    <xf numFmtId="0" fontId="32" fillId="23" borderId="3" xfId="49" applyFont="1" applyFill="1" applyBorder="1" applyAlignment="1" applyProtection="1">
      <alignment horizontal="center" vertical="center" wrapText="1"/>
      <protection locked="0"/>
    </xf>
    <xf numFmtId="0" fontId="32" fillId="23" borderId="4" xfId="49" applyFont="1" applyFill="1" applyBorder="1" applyAlignment="1" applyProtection="1">
      <alignment horizontal="center" vertical="center" wrapText="1"/>
      <protection locked="0"/>
    </xf>
    <xf numFmtId="0" fontId="32" fillId="23" borderId="5" xfId="49" applyFont="1" applyFill="1" applyBorder="1" applyAlignment="1" applyProtection="1">
      <alignment horizontal="center" vertical="center" wrapText="1"/>
      <protection locked="0"/>
    </xf>
    <xf numFmtId="0" fontId="32" fillId="23" borderId="0" xfId="49" applyFont="1" applyFill="1" applyAlignment="1" applyProtection="1">
      <alignment horizontal="center" vertical="center" wrapText="1"/>
      <protection locked="0"/>
    </xf>
    <xf numFmtId="0" fontId="32" fillId="23" borderId="6" xfId="49" applyFont="1" applyFill="1" applyBorder="1" applyAlignment="1" applyProtection="1">
      <alignment horizontal="center" vertical="center" wrapText="1"/>
      <protection locked="0"/>
    </xf>
    <xf numFmtId="0" fontId="32" fillId="23" borderId="7" xfId="49" applyFont="1" applyFill="1" applyBorder="1" applyAlignment="1" applyProtection="1">
      <alignment horizontal="center" vertical="center" wrapText="1"/>
      <protection locked="0"/>
    </xf>
    <xf numFmtId="0" fontId="32" fillId="23" borderId="8" xfId="49" applyFont="1" applyFill="1" applyBorder="1" applyAlignment="1" applyProtection="1">
      <alignment horizontal="center" vertical="center" wrapText="1"/>
      <protection locked="0"/>
    </xf>
    <xf numFmtId="0" fontId="32" fillId="23" borderId="9" xfId="49" applyFont="1" applyFill="1" applyBorder="1" applyAlignment="1" applyProtection="1">
      <alignment horizontal="center" vertical="center" wrapText="1"/>
      <protection locked="0"/>
    </xf>
    <xf numFmtId="0" fontId="30" fillId="24" borderId="0" xfId="49" applyFont="1" applyFill="1" applyAlignment="1" applyProtection="1">
      <alignment horizontal="center" vertical="center"/>
      <protection locked="0"/>
    </xf>
    <xf numFmtId="0" fontId="28" fillId="24" borderId="13" xfId="0" applyFont="1" applyFill="1" applyBorder="1" applyAlignment="1" applyProtection="1">
      <alignment horizontal="center" vertical="center"/>
      <protection locked="0"/>
    </xf>
    <xf numFmtId="0" fontId="45" fillId="24" borderId="4" xfId="49" applyFont="1" applyFill="1" applyBorder="1" applyAlignment="1" applyProtection="1">
      <alignment horizontal="center" vertical="center" wrapText="1"/>
      <protection locked="0"/>
    </xf>
    <xf numFmtId="0" fontId="46" fillId="0" borderId="0" xfId="49" applyFont="1" applyFill="1" applyBorder="1" applyAlignment="1" applyProtection="1">
      <alignment vertical="center" wrapText="1"/>
      <protection locked="0"/>
    </xf>
    <xf numFmtId="0" fontId="28" fillId="0" borderId="13" xfId="0" applyFont="1" applyFill="1" applyBorder="1" applyAlignment="1" applyProtection="1">
      <alignment horizontal="center" vertical="center"/>
      <protection locked="0"/>
    </xf>
    <xf numFmtId="0" fontId="45" fillId="24" borderId="6" xfId="49" applyFont="1" applyFill="1" applyBorder="1" applyAlignment="1" applyProtection="1">
      <alignment horizontal="center" vertical="center" wrapText="1"/>
      <protection locked="0"/>
    </xf>
    <xf numFmtId="0" fontId="46" fillId="0" borderId="0" xfId="49" applyFont="1" applyFill="1" applyBorder="1" applyProtection="1">
      <alignment vertical="center"/>
      <protection locked="0"/>
    </xf>
    <xf numFmtId="0" fontId="46" fillId="0" borderId="0" xfId="49" applyFont="1" applyProtection="1">
      <alignment vertical="center"/>
      <protection locked="0"/>
    </xf>
    <xf numFmtId="0" fontId="46" fillId="0" borderId="0" xfId="49" applyFont="1" applyFill="1" applyBorder="1" applyAlignment="1" applyProtection="1">
      <alignment vertical="center"/>
      <protection locked="0"/>
    </xf>
    <xf numFmtId="0" fontId="46" fillId="0" borderId="0" xfId="49" applyFont="1" applyAlignment="1" applyProtection="1">
      <alignment vertical="center"/>
      <protection locked="0"/>
    </xf>
    <xf numFmtId="0" fontId="45" fillId="24" borderId="9" xfId="49" applyFont="1" applyFill="1" applyBorder="1" applyAlignment="1" applyProtection="1">
      <alignment horizontal="center" vertical="center" wrapText="1"/>
      <protection locked="0"/>
    </xf>
    <xf numFmtId="0" fontId="30" fillId="25" borderId="0" xfId="49" applyFont="1" applyFill="1" applyAlignment="1" applyProtection="1">
      <alignment horizontal="center" vertical="center"/>
      <protection locked="0"/>
    </xf>
    <xf numFmtId="0" fontId="28" fillId="25" borderId="13" xfId="0" applyFont="1" applyFill="1" applyBorder="1" applyAlignment="1" applyProtection="1">
      <alignment horizontal="center" vertical="center"/>
      <protection locked="0"/>
    </xf>
    <xf numFmtId="0" fontId="45" fillId="25" borderId="3" xfId="49" applyFont="1" applyFill="1" applyBorder="1" applyAlignment="1" applyProtection="1">
      <alignment horizontal="center" vertical="center" wrapText="1"/>
      <protection locked="0"/>
    </xf>
    <xf numFmtId="0" fontId="46" fillId="26" borderId="2" xfId="49" applyFont="1" applyFill="1" applyBorder="1" applyAlignment="1" applyProtection="1">
      <alignment horizontal="center" vertical="center"/>
      <protection locked="0"/>
    </xf>
    <xf numFmtId="0" fontId="46" fillId="26" borderId="3" xfId="49" applyFont="1" applyFill="1" applyBorder="1" applyAlignment="1" applyProtection="1">
      <alignment horizontal="center" vertical="center"/>
      <protection locked="0"/>
    </xf>
    <xf numFmtId="0" fontId="46" fillId="26" borderId="4" xfId="49" applyFont="1" applyFill="1" applyBorder="1" applyAlignment="1" applyProtection="1">
      <alignment horizontal="center" vertical="center"/>
      <protection locked="0"/>
    </xf>
    <xf numFmtId="0" fontId="30" fillId="0" borderId="0" xfId="49" applyFont="1" applyFill="1" applyAlignment="1" applyProtection="1">
      <alignment horizontal="center" vertical="center"/>
      <protection locked="0"/>
    </xf>
    <xf numFmtId="0" fontId="45" fillId="25" borderId="0" xfId="49" applyFont="1" applyFill="1" applyAlignment="1" applyProtection="1">
      <alignment horizontal="center" vertical="center" wrapText="1"/>
      <protection locked="0"/>
    </xf>
    <xf numFmtId="0" fontId="46" fillId="26" borderId="5" xfId="49" applyFont="1" applyFill="1" applyBorder="1" applyAlignment="1" applyProtection="1">
      <alignment horizontal="center" vertical="center"/>
      <protection locked="0"/>
    </xf>
    <xf numFmtId="0" fontId="46" fillId="26" borderId="0" xfId="49" applyFont="1" applyFill="1" applyAlignment="1" applyProtection="1">
      <alignment horizontal="center" vertical="center"/>
      <protection locked="0"/>
    </xf>
    <xf numFmtId="0" fontId="46" fillId="26" borderId="6" xfId="49" applyFont="1" applyFill="1" applyBorder="1" applyAlignment="1" applyProtection="1">
      <alignment horizontal="center" vertical="center"/>
      <protection locked="0"/>
    </xf>
    <xf numFmtId="0" fontId="46" fillId="26" borderId="7" xfId="49" applyFont="1" applyFill="1" applyBorder="1" applyAlignment="1" applyProtection="1">
      <alignment horizontal="center" vertical="center"/>
      <protection locked="0"/>
    </xf>
    <xf numFmtId="0" fontId="46" fillId="26" borderId="8" xfId="49" applyFont="1" applyFill="1" applyBorder="1" applyAlignment="1" applyProtection="1">
      <alignment horizontal="center" vertical="center"/>
      <protection locked="0"/>
    </xf>
    <xf numFmtId="0" fontId="46" fillId="26" borderId="9" xfId="49" applyFont="1" applyFill="1" applyBorder="1" applyAlignment="1" applyProtection="1">
      <alignment horizontal="center" vertical="center"/>
      <protection locked="0"/>
    </xf>
    <xf numFmtId="0" fontId="46" fillId="16" borderId="2" xfId="49" applyFont="1" applyFill="1" applyBorder="1" applyAlignment="1" applyProtection="1">
      <alignment horizontal="center" vertical="center"/>
      <protection locked="0"/>
    </xf>
    <xf numFmtId="0" fontId="46" fillId="16" borderId="3" xfId="49" applyFont="1" applyFill="1" applyBorder="1" applyAlignment="1" applyProtection="1">
      <alignment horizontal="center" vertical="center"/>
      <protection locked="0"/>
    </xf>
    <xf numFmtId="0" fontId="46" fillId="16" borderId="4" xfId="49" applyFont="1" applyFill="1" applyBorder="1" applyAlignment="1" applyProtection="1">
      <alignment horizontal="center" vertical="center"/>
      <protection locked="0"/>
    </xf>
    <xf numFmtId="0" fontId="46" fillId="16" borderId="5" xfId="49" applyFont="1" applyFill="1" applyBorder="1" applyAlignment="1" applyProtection="1">
      <alignment horizontal="center" vertical="center"/>
      <protection locked="0"/>
    </xf>
    <xf numFmtId="0" fontId="46" fillId="16" borderId="0" xfId="49" applyFont="1" applyFill="1" applyAlignment="1" applyProtection="1">
      <alignment horizontal="center" vertical="center"/>
      <protection locked="0"/>
    </xf>
    <xf numFmtId="0" fontId="46" fillId="16" borderId="6" xfId="49" applyFont="1" applyFill="1" applyBorder="1" applyAlignment="1" applyProtection="1">
      <alignment horizontal="center" vertical="center"/>
      <protection locked="0"/>
    </xf>
    <xf numFmtId="0" fontId="46" fillId="16" borderId="7" xfId="49" applyFont="1" applyFill="1" applyBorder="1" applyAlignment="1" applyProtection="1">
      <alignment horizontal="center" vertical="center"/>
      <protection locked="0"/>
    </xf>
    <xf numFmtId="0" fontId="46" fillId="16" borderId="8" xfId="49" applyFont="1" applyFill="1" applyBorder="1" applyAlignment="1" applyProtection="1">
      <alignment horizontal="center" vertical="center"/>
      <protection locked="0"/>
    </xf>
    <xf numFmtId="0" fontId="46" fillId="16" borderId="9" xfId="49" applyFont="1" applyFill="1" applyBorder="1" applyAlignment="1" applyProtection="1">
      <alignment horizontal="center" vertical="center"/>
      <protection locked="0"/>
    </xf>
    <xf numFmtId="0" fontId="30" fillId="0" borderId="13" xfId="49" applyFont="1" applyBorder="1" applyAlignment="1" applyProtection="1">
      <alignment horizontal="center" vertical="center"/>
      <protection locked="0"/>
    </xf>
    <xf numFmtId="0" fontId="46" fillId="18" borderId="2" xfId="49" applyFont="1" applyFill="1" applyBorder="1" applyAlignment="1" applyProtection="1">
      <alignment horizontal="center" vertical="center"/>
      <protection locked="0"/>
    </xf>
    <xf numFmtId="0" fontId="46" fillId="18" borderId="3" xfId="49" applyFont="1" applyFill="1" applyBorder="1" applyAlignment="1" applyProtection="1">
      <alignment horizontal="center" vertical="center"/>
      <protection locked="0"/>
    </xf>
    <xf numFmtId="0" fontId="46" fillId="18" borderId="4" xfId="49" applyFont="1" applyFill="1" applyBorder="1" applyAlignment="1" applyProtection="1">
      <alignment horizontal="center" vertical="center"/>
      <protection locked="0"/>
    </xf>
    <xf numFmtId="0" fontId="28" fillId="26" borderId="13" xfId="0" applyFont="1" applyFill="1" applyBorder="1" applyAlignment="1" applyProtection="1">
      <alignment horizontal="center" vertical="center"/>
      <protection locked="0"/>
    </xf>
    <xf numFmtId="0" fontId="46" fillId="18" borderId="5" xfId="49" applyFont="1" applyFill="1" applyBorder="1" applyAlignment="1" applyProtection="1">
      <alignment horizontal="center" vertical="center"/>
      <protection locked="0"/>
    </xf>
    <xf numFmtId="0" fontId="46" fillId="18" borderId="0" xfId="49" applyFont="1" applyFill="1" applyAlignment="1" applyProtection="1">
      <alignment horizontal="center" vertical="center"/>
      <protection locked="0"/>
    </xf>
    <xf numFmtId="0" fontId="46" fillId="18" borderId="6" xfId="49" applyFont="1" applyFill="1" applyBorder="1" applyAlignment="1" applyProtection="1">
      <alignment horizontal="center" vertical="center"/>
      <protection locked="0"/>
    </xf>
    <xf numFmtId="0" fontId="30" fillId="16" borderId="0" xfId="49" applyFont="1" applyFill="1" applyAlignment="1" applyProtection="1">
      <alignment horizontal="center" vertical="center"/>
      <protection locked="0"/>
    </xf>
    <xf numFmtId="0" fontId="28" fillId="16" borderId="13" xfId="0" applyFont="1" applyFill="1" applyBorder="1" applyAlignment="1" applyProtection="1">
      <alignment horizontal="center" vertical="center"/>
      <protection locked="0"/>
    </xf>
    <xf numFmtId="0" fontId="46" fillId="18" borderId="7" xfId="49" applyFont="1" applyFill="1" applyBorder="1" applyAlignment="1" applyProtection="1">
      <alignment horizontal="center" vertical="center"/>
      <protection locked="0"/>
    </xf>
    <xf numFmtId="0" fontId="46" fillId="18" borderId="8" xfId="49" applyFont="1" applyFill="1" applyBorder="1" applyAlignment="1" applyProtection="1">
      <alignment horizontal="center" vertical="center"/>
      <protection locked="0"/>
    </xf>
    <xf numFmtId="0" fontId="46" fillId="18" borderId="9" xfId="49" applyFont="1" applyFill="1" applyBorder="1" applyAlignment="1" applyProtection="1">
      <alignment horizontal="center" vertical="center"/>
      <protection locked="0"/>
    </xf>
    <xf numFmtId="0" fontId="30" fillId="18" borderId="0" xfId="49" applyFont="1" applyFill="1" applyAlignment="1" applyProtection="1">
      <alignment horizontal="center" vertical="center"/>
      <protection locked="0"/>
    </xf>
    <xf numFmtId="0" fontId="28" fillId="18" borderId="13" xfId="0" applyFont="1" applyFill="1" applyBorder="1" applyAlignment="1" applyProtection="1">
      <alignment horizontal="center" vertical="center"/>
      <protection locked="0"/>
    </xf>
    <xf numFmtId="0" fontId="30" fillId="27" borderId="0" xfId="49" applyFont="1" applyFill="1" applyAlignment="1" applyProtection="1">
      <alignment horizontal="center" vertical="center"/>
      <protection locked="0"/>
    </xf>
    <xf numFmtId="0" fontId="28" fillId="27" borderId="13" xfId="0" applyFont="1" applyFill="1" applyBorder="1" applyAlignment="1" applyProtection="1">
      <alignment horizontal="center" vertical="center"/>
      <protection locked="0"/>
    </xf>
    <xf numFmtId="0" fontId="36" fillId="27" borderId="4" xfId="49" applyFont="1" applyFill="1" applyBorder="1" applyAlignment="1" applyProtection="1">
      <alignment horizontal="center" vertical="center" wrapText="1"/>
      <protection locked="0"/>
    </xf>
    <xf numFmtId="0" fontId="36" fillId="27" borderId="6" xfId="49" applyFont="1" applyFill="1" applyBorder="1" applyAlignment="1" applyProtection="1">
      <alignment horizontal="center" vertical="center" wrapText="1"/>
      <protection locked="0"/>
    </xf>
    <xf numFmtId="0" fontId="36" fillId="27" borderId="9" xfId="49" applyFont="1" applyFill="1" applyBorder="1" applyAlignment="1" applyProtection="1">
      <alignment horizontal="center" vertical="center" wrapText="1"/>
      <protection locked="0"/>
    </xf>
    <xf numFmtId="0" fontId="46" fillId="0" borderId="5" xfId="49" applyFont="1" applyFill="1" applyBorder="1" applyAlignment="1" applyProtection="1">
      <alignment vertical="center"/>
      <protection locked="0"/>
    </xf>
    <xf numFmtId="0" fontId="30" fillId="28" borderId="0" xfId="49" applyFont="1" applyFill="1" applyAlignment="1" applyProtection="1">
      <alignment horizontal="center" vertical="center"/>
      <protection locked="0"/>
    </xf>
    <xf numFmtId="0" fontId="28" fillId="28" borderId="13" xfId="0" applyFont="1" applyFill="1" applyBorder="1" applyAlignment="1" applyProtection="1">
      <alignment horizontal="center" vertical="center"/>
      <protection locked="0"/>
    </xf>
    <xf numFmtId="0" fontId="47" fillId="28" borderId="0" xfId="49" applyFont="1" applyFill="1" applyAlignment="1" applyProtection="1">
      <alignment horizontal="center" vertical="center" wrapText="1"/>
      <protection locked="0"/>
    </xf>
    <xf numFmtId="0" fontId="47" fillId="28" borderId="0" xfId="49" applyFont="1" applyFill="1" applyBorder="1" applyAlignment="1" applyProtection="1">
      <alignment horizontal="center" vertical="center" wrapText="1"/>
      <protection locked="0"/>
    </xf>
    <xf numFmtId="0" fontId="46" fillId="0" borderId="38" xfId="49" applyFont="1" applyFill="1" applyBorder="1" applyAlignment="1" applyProtection="1">
      <alignment vertical="center"/>
      <protection locked="0"/>
    </xf>
    <xf numFmtId="0" fontId="47" fillId="28" borderId="8" xfId="49" applyFont="1" applyFill="1" applyBorder="1" applyAlignment="1" applyProtection="1">
      <alignment horizontal="center" vertical="center" wrapText="1"/>
      <protection locked="0"/>
    </xf>
    <xf numFmtId="49" fontId="48" fillId="0" borderId="0" xfId="0" applyNumberFormat="1" applyFont="1" applyFill="1" applyBorder="1" applyAlignment="1" applyProtection="1">
      <alignment vertical="center"/>
      <protection locked="0"/>
    </xf>
    <xf numFmtId="0" fontId="24" fillId="0" borderId="0" xfId="49" applyFont="1" applyFill="1" applyBorder="1" applyAlignment="1" applyProtection="1">
      <alignment vertical="center" wrapText="1"/>
      <protection locked="0"/>
    </xf>
    <xf numFmtId="0" fontId="30" fillId="0" borderId="0" xfId="49" applyFont="1" applyBorder="1" applyAlignment="1" applyProtection="1">
      <alignment vertical="center"/>
      <protection locked="0"/>
    </xf>
    <xf numFmtId="0" fontId="46" fillId="0" borderId="0" xfId="49" applyFont="1" applyBorder="1" applyAlignment="1" applyProtection="1">
      <alignment vertical="center"/>
      <protection locked="0"/>
    </xf>
    <xf numFmtId="0" fontId="24" fillId="0" borderId="0" xfId="49" applyFont="1" applyFill="1" applyBorder="1" applyAlignment="1" applyProtection="1">
      <alignment vertical="center"/>
      <protection locked="0"/>
    </xf>
    <xf numFmtId="0" fontId="28" fillId="29" borderId="12" xfId="0" applyNumberFormat="1" applyFont="1" applyFill="1" applyBorder="1" applyAlignment="1" applyProtection="1">
      <alignment horizontal="left" vertical="center"/>
      <protection locked="0"/>
    </xf>
    <xf numFmtId="0" fontId="30" fillId="29" borderId="0" xfId="49" applyNumberFormat="1" applyFont="1" applyFill="1" applyAlignment="1" applyProtection="1">
      <alignment horizontal="center" vertical="center"/>
      <protection locked="0"/>
    </xf>
    <xf numFmtId="0" fontId="28" fillId="29" borderId="0" xfId="0" applyNumberFormat="1" applyFont="1" applyFill="1" applyBorder="1" applyAlignment="1" applyProtection="1">
      <alignment horizontal="center" vertical="center"/>
      <protection locked="0"/>
    </xf>
    <xf numFmtId="0" fontId="30" fillId="0" borderId="12" xfId="0" applyNumberFormat="1" applyFont="1" applyFill="1" applyBorder="1" applyAlignment="1" applyProtection="1">
      <alignment horizontal="left" vertical="center"/>
      <protection locked="0"/>
    </xf>
    <xf numFmtId="0" fontId="30" fillId="0" borderId="0" xfId="0" applyNumberFormat="1" applyFont="1" applyFill="1" applyBorder="1" applyAlignment="1" applyProtection="1">
      <alignment horizontal="center" vertical="center"/>
      <protection locked="0"/>
    </xf>
    <xf numFmtId="0" fontId="30" fillId="19" borderId="0" xfId="49" applyNumberFormat="1" applyFont="1" applyFill="1" applyAlignment="1" applyProtection="1">
      <alignment horizontal="center" vertical="center"/>
      <protection locked="0"/>
    </xf>
    <xf numFmtId="0" fontId="30" fillId="30" borderId="12" xfId="49" applyFont="1" applyFill="1" applyBorder="1" applyProtection="1">
      <alignment vertical="center"/>
      <protection locked="0"/>
    </xf>
    <xf numFmtId="0" fontId="30" fillId="30" borderId="0" xfId="49" applyFont="1" applyFill="1" applyAlignment="1" applyProtection="1">
      <alignment horizontal="center" vertical="center"/>
      <protection locked="0"/>
    </xf>
    <xf numFmtId="0" fontId="28" fillId="0" borderId="33" xfId="0" applyNumberFormat="1" applyFont="1" applyFill="1" applyBorder="1" applyAlignment="1" applyProtection="1">
      <alignment horizontal="left" vertical="center"/>
      <protection locked="0"/>
    </xf>
    <xf numFmtId="0" fontId="30" fillId="0" borderId="3" xfId="49" applyNumberFormat="1" applyFont="1" applyFill="1" applyBorder="1" applyAlignment="1" applyProtection="1">
      <alignment horizontal="center" vertical="center"/>
      <protection locked="0"/>
    </xf>
    <xf numFmtId="0" fontId="28" fillId="0" borderId="3" xfId="0" applyNumberFormat="1" applyFont="1" applyFill="1" applyBorder="1" applyAlignment="1" applyProtection="1">
      <alignment horizontal="center" vertical="center"/>
      <protection locked="0"/>
    </xf>
    <xf numFmtId="0" fontId="28" fillId="0" borderId="39" xfId="0" applyNumberFormat="1" applyFont="1" applyFill="1" applyBorder="1" applyAlignment="1" applyProtection="1">
      <alignment horizontal="left" vertical="center"/>
      <protection locked="0"/>
    </xf>
    <xf numFmtId="0" fontId="28" fillId="0" borderId="8" xfId="0" applyNumberFormat="1" applyFont="1" applyFill="1" applyBorder="1" applyAlignment="1" applyProtection="1">
      <alignment horizontal="center" vertical="center"/>
      <protection locked="0"/>
    </xf>
    <xf numFmtId="0" fontId="28" fillId="0" borderId="14" xfId="0" applyNumberFormat="1" applyFont="1" applyFill="1" applyBorder="1" applyAlignment="1" applyProtection="1">
      <alignment horizontal="left" vertical="center"/>
      <protection locked="0"/>
    </xf>
    <xf numFmtId="0" fontId="28" fillId="0" borderId="19" xfId="0" applyNumberFormat="1" applyFont="1" applyFill="1" applyBorder="1" applyAlignment="1" applyProtection="1">
      <alignment horizontal="center" vertical="center"/>
      <protection locked="0"/>
    </xf>
    <xf numFmtId="0" fontId="49" fillId="31" borderId="10" xfId="49" applyNumberFormat="1" applyFont="1" applyFill="1" applyBorder="1" applyAlignment="1" applyProtection="1">
      <alignment horizontal="center" vertical="center"/>
      <protection locked="0"/>
    </xf>
    <xf numFmtId="0" fontId="49" fillId="31" borderId="18" xfId="49" applyNumberFormat="1" applyFont="1" applyFill="1" applyBorder="1" applyAlignment="1" applyProtection="1">
      <alignment horizontal="center" vertical="center"/>
      <protection locked="0"/>
    </xf>
    <xf numFmtId="0" fontId="50" fillId="0" borderId="33" xfId="49" applyNumberFormat="1" applyFont="1" applyBorder="1" applyAlignment="1" applyProtection="1">
      <alignment horizontal="center" vertical="center" wrapText="1"/>
      <protection locked="0"/>
    </xf>
    <xf numFmtId="0" fontId="50" fillId="0" borderId="3" xfId="49" applyNumberFormat="1" applyFont="1" applyBorder="1" applyAlignment="1" applyProtection="1">
      <alignment horizontal="center" vertical="center" wrapText="1"/>
      <protection locked="0"/>
    </xf>
    <xf numFmtId="0" fontId="51" fillId="0" borderId="12" xfId="49" applyNumberFormat="1" applyFont="1" applyBorder="1" applyAlignment="1" applyProtection="1">
      <alignment horizontal="center" vertical="center" wrapText="1"/>
      <protection locked="0"/>
    </xf>
    <xf numFmtId="0" fontId="51" fillId="0" borderId="0" xfId="49" applyNumberFormat="1" applyFont="1" applyAlignment="1" applyProtection="1">
      <alignment horizontal="center" vertical="center" wrapText="1"/>
      <protection locked="0"/>
    </xf>
    <xf numFmtId="0" fontId="51" fillId="0" borderId="12" xfId="49" applyNumberFormat="1" applyFont="1" applyBorder="1" applyAlignment="1" applyProtection="1">
      <alignment horizontal="center" vertical="center"/>
      <protection locked="0"/>
    </xf>
    <xf numFmtId="0" fontId="11" fillId="0" borderId="0" xfId="49" applyNumberFormat="1" applyFont="1" applyBorder="1" applyAlignment="1" applyProtection="1">
      <alignment horizontal="center" vertical="center"/>
      <protection locked="0"/>
    </xf>
    <xf numFmtId="0" fontId="11" fillId="0" borderId="0" xfId="49" applyNumberFormat="1" applyFont="1" applyAlignment="1" applyProtection="1">
      <alignment horizontal="center" vertical="center"/>
      <protection locked="0"/>
    </xf>
    <xf numFmtId="0" fontId="51" fillId="0" borderId="12" xfId="49" applyFont="1" applyBorder="1" applyAlignment="1" applyProtection="1">
      <alignment horizontal="center" vertical="center"/>
      <protection locked="0"/>
    </xf>
    <xf numFmtId="0" fontId="11" fillId="0" borderId="0" xfId="49" applyFont="1" applyAlignment="1" applyProtection="1">
      <alignment horizontal="center" vertical="center"/>
      <protection locked="0"/>
    </xf>
    <xf numFmtId="0" fontId="50" fillId="0" borderId="40" xfId="49" applyNumberFormat="1" applyFont="1" applyBorder="1" applyAlignment="1" applyProtection="1">
      <alignment horizontal="center" vertical="center"/>
      <protection locked="0"/>
    </xf>
    <xf numFmtId="0" fontId="3" fillId="0" borderId="41" xfId="49" applyNumberFormat="1" applyFont="1" applyBorder="1" applyAlignment="1" applyProtection="1">
      <alignment horizontal="center" vertical="center"/>
      <protection locked="0"/>
    </xf>
    <xf numFmtId="0" fontId="52" fillId="0" borderId="14" xfId="49" applyNumberFormat="1" applyFont="1" applyBorder="1" applyAlignment="1" applyProtection="1">
      <alignment horizontal="center" vertical="center"/>
      <protection locked="0"/>
    </xf>
    <xf numFmtId="0" fontId="5" fillId="0" borderId="19" xfId="49" applyNumberFormat="1" applyFont="1" applyBorder="1" applyAlignment="1" applyProtection="1">
      <alignment horizontal="center" vertical="center"/>
      <protection locked="0"/>
    </xf>
    <xf numFmtId="49" fontId="23" fillId="0" borderId="0" xfId="49" applyNumberFormat="1" applyFont="1" applyProtection="1">
      <alignment vertical="center"/>
      <protection locked="0"/>
    </xf>
    <xf numFmtId="0" fontId="23" fillId="0" borderId="0" xfId="49" applyFont="1" applyAlignment="1" applyProtection="1">
      <alignment vertical="center"/>
      <protection locked="0"/>
    </xf>
    <xf numFmtId="0" fontId="5" fillId="0" borderId="0" xfId="49" applyNumberFormat="1" applyFont="1" applyFill="1" applyBorder="1" applyAlignment="1" applyProtection="1">
      <alignment vertical="center"/>
      <protection locked="0"/>
    </xf>
    <xf numFmtId="0" fontId="5" fillId="0" borderId="0" xfId="49" applyNumberFormat="1" applyFont="1" applyFill="1" applyBorder="1" applyAlignment="1" applyProtection="1">
      <alignment vertical="center" wrapText="1"/>
      <protection locked="0"/>
    </xf>
    <xf numFmtId="0" fontId="3" fillId="0" borderId="0" xfId="49" applyNumberFormat="1" applyFont="1" applyFill="1" applyBorder="1" applyAlignment="1" applyProtection="1">
      <alignment vertical="center" wrapText="1"/>
      <protection locked="0"/>
    </xf>
    <xf numFmtId="58" fontId="30" fillId="12" borderId="13" xfId="0" applyNumberFormat="1" applyFont="1" applyFill="1" applyBorder="1" applyAlignment="1" applyProtection="1">
      <alignment horizontal="center" vertical="center"/>
      <protection locked="0"/>
    </xf>
    <xf numFmtId="0" fontId="28" fillId="29" borderId="13" xfId="0" applyNumberFormat="1" applyFont="1" applyFill="1" applyBorder="1" applyAlignment="1" applyProtection="1">
      <alignment horizontal="center" vertical="center"/>
      <protection locked="0"/>
    </xf>
    <xf numFmtId="0" fontId="33" fillId="29" borderId="3" xfId="49" applyNumberFormat="1" applyFont="1" applyFill="1" applyBorder="1" applyAlignment="1" applyProtection="1">
      <alignment horizontal="center" vertical="center" wrapText="1"/>
      <protection locked="0"/>
    </xf>
    <xf numFmtId="0" fontId="24" fillId="0" borderId="42" xfId="49" applyNumberFormat="1" applyFont="1" applyFill="1" applyBorder="1" applyAlignment="1" applyProtection="1">
      <alignment horizontal="center" vertical="center" wrapText="1"/>
      <protection locked="0"/>
    </xf>
    <xf numFmtId="0" fontId="24" fillId="19" borderId="2" xfId="49" applyNumberFormat="1" applyFont="1" applyFill="1" applyBorder="1" applyAlignment="1" applyProtection="1">
      <alignment horizontal="left" vertical="center" wrapText="1"/>
      <protection locked="0"/>
    </xf>
    <xf numFmtId="0" fontId="24" fillId="19" borderId="3" xfId="49" applyNumberFormat="1" applyFont="1" applyFill="1" applyBorder="1" applyAlignment="1" applyProtection="1">
      <alignment horizontal="left" vertical="center" wrapText="1"/>
      <protection locked="0"/>
    </xf>
    <xf numFmtId="0" fontId="24" fillId="19" borderId="4" xfId="49" applyNumberFormat="1" applyFont="1" applyFill="1" applyBorder="1" applyAlignment="1" applyProtection="1">
      <alignment horizontal="left" vertical="center" wrapText="1"/>
      <protection locked="0"/>
    </xf>
    <xf numFmtId="0" fontId="30" fillId="0" borderId="13" xfId="0" applyNumberFormat="1" applyFont="1" applyFill="1" applyBorder="1" applyAlignment="1" applyProtection="1">
      <alignment horizontal="center" vertical="center"/>
      <protection locked="0"/>
    </xf>
    <xf numFmtId="0" fontId="33" fillId="29" borderId="0" xfId="49" applyNumberFormat="1" applyFont="1" applyFill="1" applyAlignment="1" applyProtection="1">
      <alignment horizontal="center" vertical="center" wrapText="1"/>
      <protection locked="0"/>
    </xf>
    <xf numFmtId="0" fontId="24" fillId="0" borderId="43" xfId="49" applyNumberFormat="1" applyFont="1" applyFill="1" applyBorder="1" applyAlignment="1" applyProtection="1">
      <alignment horizontal="center" vertical="center" wrapText="1"/>
      <protection locked="0"/>
    </xf>
    <xf numFmtId="0" fontId="24" fillId="19" borderId="5" xfId="49" applyNumberFormat="1" applyFont="1" applyFill="1" applyBorder="1" applyAlignment="1" applyProtection="1">
      <alignment horizontal="left" vertical="center" wrapText="1"/>
      <protection locked="0"/>
    </xf>
    <xf numFmtId="0" fontId="24" fillId="19" borderId="0" xfId="49" applyNumberFormat="1" applyFont="1" applyFill="1" applyAlignment="1" applyProtection="1">
      <alignment horizontal="left" vertical="center" wrapText="1"/>
      <protection locked="0"/>
    </xf>
    <xf numFmtId="0" fontId="24" fillId="19" borderId="6" xfId="49" applyNumberFormat="1" applyFont="1" applyFill="1" applyBorder="1" applyAlignment="1" applyProtection="1">
      <alignment horizontal="left" vertical="center" wrapText="1"/>
      <protection locked="0"/>
    </xf>
    <xf numFmtId="0" fontId="24" fillId="19" borderId="7" xfId="49" applyNumberFormat="1" applyFont="1" applyFill="1" applyBorder="1" applyAlignment="1" applyProtection="1">
      <alignment horizontal="left" vertical="center" wrapText="1"/>
      <protection locked="0"/>
    </xf>
    <xf numFmtId="0" fontId="24" fillId="19" borderId="8" xfId="49" applyNumberFormat="1" applyFont="1" applyFill="1" applyBorder="1" applyAlignment="1" applyProtection="1">
      <alignment horizontal="left" vertical="center" wrapText="1"/>
      <protection locked="0"/>
    </xf>
    <xf numFmtId="0" fontId="24" fillId="19" borderId="9" xfId="49" applyNumberFormat="1" applyFont="1" applyFill="1" applyBorder="1" applyAlignment="1" applyProtection="1">
      <alignment horizontal="left" vertical="center" wrapText="1"/>
      <protection locked="0"/>
    </xf>
    <xf numFmtId="0" fontId="24" fillId="30" borderId="1" xfId="49" applyNumberFormat="1" applyFont="1" applyFill="1" applyBorder="1" applyAlignment="1" applyProtection="1">
      <alignment horizontal="left" vertical="center" wrapText="1"/>
      <protection locked="0"/>
    </xf>
    <xf numFmtId="0" fontId="46" fillId="30" borderId="13" xfId="49" applyFont="1" applyFill="1" applyBorder="1" applyAlignment="1" applyProtection="1">
      <alignment horizontal="center" vertical="center"/>
      <protection locked="0"/>
    </xf>
    <xf numFmtId="0" fontId="33" fillId="29" borderId="6" xfId="49" applyNumberFormat="1" applyFont="1" applyFill="1" applyBorder="1" applyAlignment="1" applyProtection="1">
      <alignment horizontal="center" vertical="center" wrapText="1"/>
      <protection locked="0"/>
    </xf>
    <xf numFmtId="0" fontId="24" fillId="0" borderId="9" xfId="49" applyNumberFormat="1" applyFont="1" applyFill="1" applyBorder="1" applyAlignment="1" applyProtection="1">
      <alignment horizontal="center" vertical="center" wrapText="1"/>
      <protection locked="0"/>
    </xf>
    <xf numFmtId="0" fontId="28" fillId="0" borderId="36" xfId="0" applyNumberFormat="1" applyFont="1" applyFill="1" applyBorder="1" applyAlignment="1" applyProtection="1">
      <alignment horizontal="center" vertical="center"/>
      <protection locked="0"/>
    </xf>
    <xf numFmtId="0" fontId="45" fillId="0" borderId="4" xfId="49" applyNumberFormat="1" applyFont="1" applyFill="1" applyBorder="1" applyAlignment="1" applyProtection="1">
      <alignment horizontal="center" vertical="center" wrapText="1"/>
      <protection locked="0"/>
    </xf>
    <xf numFmtId="0" fontId="45" fillId="0" borderId="6" xfId="49" applyNumberFormat="1" applyFont="1" applyFill="1" applyBorder="1" applyAlignment="1" applyProtection="1">
      <alignment horizontal="center" vertical="center" wrapText="1"/>
      <protection locked="0"/>
    </xf>
    <xf numFmtId="0" fontId="53" fillId="0" borderId="0" xfId="49" applyNumberFormat="1" applyFont="1" applyFill="1" applyBorder="1" applyAlignment="1" applyProtection="1">
      <alignment vertical="center" wrapText="1"/>
      <protection locked="0"/>
    </xf>
    <xf numFmtId="0" fontId="28" fillId="0" borderId="37" xfId="0" applyNumberFormat="1" applyFont="1" applyFill="1" applyBorder="1" applyAlignment="1" applyProtection="1">
      <alignment horizontal="center" vertical="center"/>
      <protection locked="0"/>
    </xf>
    <xf numFmtId="0" fontId="28" fillId="0" borderId="15" xfId="0" applyNumberFormat="1" applyFont="1" applyFill="1" applyBorder="1" applyAlignment="1" applyProtection="1">
      <alignment horizontal="center" vertical="center"/>
      <protection locked="0"/>
    </xf>
    <xf numFmtId="0" fontId="45" fillId="0" borderId="9" xfId="49" applyNumberFormat="1" applyFont="1" applyFill="1" applyBorder="1" applyAlignment="1" applyProtection="1">
      <alignment horizontal="center" vertical="center" wrapText="1"/>
      <protection locked="0"/>
    </xf>
    <xf numFmtId="0" fontId="49" fillId="31" borderId="11" xfId="49" applyNumberFormat="1" applyFont="1" applyFill="1" applyBorder="1" applyAlignment="1" applyProtection="1">
      <alignment horizontal="center" vertical="center"/>
      <protection locked="0"/>
    </xf>
    <xf numFmtId="0" fontId="50" fillId="0" borderId="36" xfId="49" applyNumberFormat="1" applyFont="1" applyBorder="1" applyAlignment="1" applyProtection="1">
      <alignment horizontal="center" vertical="center" wrapText="1"/>
      <protection locked="0"/>
    </xf>
    <xf numFmtId="0" fontId="51" fillId="0" borderId="13" xfId="49" applyNumberFormat="1" applyFont="1" applyBorder="1" applyAlignment="1" applyProtection="1">
      <alignment horizontal="center" vertical="center" wrapText="1"/>
      <protection locked="0"/>
    </xf>
    <xf numFmtId="0" fontId="11" fillId="0" borderId="13" xfId="49" applyNumberFormat="1" applyFont="1" applyBorder="1" applyAlignment="1" applyProtection="1">
      <alignment horizontal="center" vertical="center"/>
      <protection locked="0"/>
    </xf>
    <xf numFmtId="0" fontId="11" fillId="0" borderId="13" xfId="49" applyFont="1" applyBorder="1" applyAlignment="1" applyProtection="1">
      <alignment horizontal="center" vertical="center"/>
      <protection locked="0"/>
    </xf>
    <xf numFmtId="0" fontId="3" fillId="0" borderId="44" xfId="49" applyNumberFormat="1" applyFont="1" applyBorder="1" applyAlignment="1" applyProtection="1">
      <alignment horizontal="center" vertical="center"/>
      <protection locked="0"/>
    </xf>
    <xf numFmtId="0" fontId="5" fillId="0" borderId="15" xfId="49" applyNumberFormat="1" applyFont="1" applyBorder="1" applyAlignment="1" applyProtection="1">
      <alignment horizontal="center" vertical="center"/>
      <protection locked="0"/>
    </xf>
    <xf numFmtId="0" fontId="24" fillId="0" borderId="0" xfId="49" applyNumberFormat="1" applyFont="1" applyFill="1" applyBorder="1" applyAlignment="1" applyProtection="1">
      <alignment horizontal="center" vertical="center" wrapText="1"/>
      <protection locked="0"/>
    </xf>
    <xf numFmtId="0" fontId="24" fillId="0" borderId="0" xfId="49" applyNumberFormat="1" applyFont="1" applyFill="1" applyBorder="1" applyProtection="1">
      <alignment vertical="center"/>
      <protection locked="0"/>
    </xf>
    <xf numFmtId="0" fontId="24" fillId="0" borderId="0" xfId="49" applyNumberFormat="1" applyFont="1" applyFill="1" applyBorder="1" applyAlignment="1" applyProtection="1">
      <alignment horizontal="center" vertical="center"/>
      <protection locked="0"/>
    </xf>
    <xf numFmtId="0" fontId="3" fillId="0" borderId="0" xfId="49" applyNumberFormat="1" applyFont="1" applyFill="1" applyBorder="1" applyAlignment="1" applyProtection="1">
      <alignment horizontal="center" vertical="center"/>
      <protection locked="0"/>
    </xf>
    <xf numFmtId="0" fontId="24" fillId="0" borderId="0" xfId="49" applyAlignment="1" applyProtection="1">
      <alignment vertical="center"/>
      <protection locked="0"/>
    </xf>
    <xf numFmtId="0" fontId="3" fillId="0" borderId="0" xfId="49" applyNumberFormat="1" applyFont="1" applyFill="1" applyBorder="1" applyAlignment="1" applyProtection="1">
      <alignment vertical="center"/>
      <protection locked="0"/>
    </xf>
    <xf numFmtId="0" fontId="28" fillId="0" borderId="33" xfId="0" applyFont="1" applyFill="1" applyBorder="1" applyAlignment="1" applyProtection="1">
      <alignment horizontal="left" vertical="center"/>
      <protection locked="0"/>
    </xf>
    <xf numFmtId="0" fontId="28" fillId="0" borderId="3" xfId="0" applyFont="1" applyFill="1" applyBorder="1" applyAlignment="1" applyProtection="1">
      <alignment horizontal="center" vertical="center"/>
      <protection locked="0"/>
    </xf>
    <xf numFmtId="0" fontId="30" fillId="0" borderId="3" xfId="49" applyFont="1" applyBorder="1" applyProtection="1">
      <alignment vertical="center"/>
      <protection locked="0"/>
    </xf>
    <xf numFmtId="0" fontId="28" fillId="0" borderId="14" xfId="0" applyFont="1" applyFill="1" applyBorder="1" applyAlignment="1" applyProtection="1">
      <alignment horizontal="left" vertical="center"/>
      <protection locked="0"/>
    </xf>
    <xf numFmtId="0" fontId="28" fillId="0" borderId="19" xfId="0" applyFont="1" applyFill="1" applyBorder="1" applyAlignment="1" applyProtection="1">
      <alignment horizontal="center" vertical="center"/>
      <protection locked="0"/>
    </xf>
    <xf numFmtId="0" fontId="30" fillId="0" borderId="19" xfId="49" applyFont="1" applyBorder="1" applyProtection="1">
      <alignment vertical="center"/>
      <protection locked="0"/>
    </xf>
    <xf numFmtId="49" fontId="30" fillId="0" borderId="0" xfId="49" applyNumberFormat="1" applyFont="1" applyFill="1" applyAlignment="1" applyProtection="1">
      <alignment vertical="center"/>
      <protection locked="0"/>
    </xf>
    <xf numFmtId="0" fontId="30" fillId="0" borderId="0" xfId="49" applyFont="1" applyFill="1" applyAlignment="1" applyProtection="1">
      <alignment vertical="center"/>
      <protection locked="0"/>
    </xf>
    <xf numFmtId="49" fontId="49" fillId="31" borderId="10" xfId="49" applyNumberFormat="1" applyFont="1" applyFill="1" applyBorder="1" applyAlignment="1" applyProtection="1">
      <alignment horizontal="center" vertical="center"/>
      <protection locked="0"/>
    </xf>
    <xf numFmtId="49" fontId="49" fillId="31" borderId="18" xfId="49" applyNumberFormat="1" applyFont="1" applyFill="1" applyBorder="1" applyAlignment="1" applyProtection="1">
      <alignment horizontal="center" vertical="center"/>
      <protection locked="0"/>
    </xf>
    <xf numFmtId="49" fontId="50" fillId="0" borderId="33" xfId="49" applyNumberFormat="1" applyFont="1" applyBorder="1" applyAlignment="1" applyProtection="1">
      <alignment horizontal="center" vertical="center" wrapText="1"/>
      <protection locked="0"/>
    </xf>
    <xf numFmtId="49" fontId="50" fillId="0" borderId="3" xfId="49" applyNumberFormat="1" applyFont="1" applyBorder="1" applyAlignment="1" applyProtection="1">
      <alignment horizontal="center" vertical="center" wrapText="1"/>
      <protection locked="0"/>
    </xf>
    <xf numFmtId="49" fontId="50" fillId="0" borderId="12" xfId="49" applyNumberFormat="1" applyFont="1" applyBorder="1" applyAlignment="1" applyProtection="1">
      <alignment horizontal="center" vertical="center" wrapText="1"/>
      <protection locked="0"/>
    </xf>
    <xf numFmtId="49" fontId="50" fillId="0" borderId="0" xfId="49" applyNumberFormat="1" applyFont="1" applyAlignment="1" applyProtection="1">
      <alignment horizontal="center" vertical="center" wrapText="1"/>
      <protection locked="0"/>
    </xf>
    <xf numFmtId="49" fontId="50" fillId="0" borderId="39" xfId="49" applyNumberFormat="1" applyFont="1" applyBorder="1" applyAlignment="1" applyProtection="1">
      <alignment horizontal="center" vertical="center" wrapText="1"/>
      <protection locked="0"/>
    </xf>
    <xf numFmtId="49" fontId="50" fillId="0" borderId="8" xfId="49" applyNumberFormat="1" applyFont="1" applyBorder="1" applyAlignment="1" applyProtection="1">
      <alignment horizontal="center" vertical="center" wrapText="1"/>
      <protection locked="0"/>
    </xf>
    <xf numFmtId="49" fontId="50" fillId="0" borderId="3" xfId="49" applyNumberFormat="1" applyFont="1" applyBorder="1" applyAlignment="1" applyProtection="1">
      <alignment horizontal="center" vertical="center"/>
      <protection locked="0"/>
    </xf>
    <xf numFmtId="49" fontId="50" fillId="0" borderId="12" xfId="49" applyNumberFormat="1" applyFont="1" applyBorder="1" applyAlignment="1" applyProtection="1">
      <alignment horizontal="center" vertical="center"/>
      <protection locked="0"/>
    </xf>
    <xf numFmtId="49" fontId="50" fillId="0" borderId="0" xfId="49" applyNumberFormat="1" applyFont="1" applyAlignment="1" applyProtection="1">
      <alignment horizontal="center" vertical="center"/>
      <protection locked="0"/>
    </xf>
    <xf numFmtId="49" fontId="51" fillId="0" borderId="12" xfId="49" applyNumberFormat="1" applyFont="1" applyBorder="1" applyAlignment="1" applyProtection="1">
      <alignment horizontal="center" vertical="center"/>
      <protection locked="0"/>
    </xf>
    <xf numFmtId="49" fontId="51" fillId="0" borderId="0" xfId="49" applyNumberFormat="1" applyFont="1" applyBorder="1" applyAlignment="1" applyProtection="1">
      <alignment horizontal="center" vertical="center"/>
      <protection locked="0"/>
    </xf>
    <xf numFmtId="49" fontId="52" fillId="0" borderId="12" xfId="49" applyNumberFormat="1" applyFont="1" applyBorder="1" applyAlignment="1" applyProtection="1">
      <alignment horizontal="center" vertical="center" wrapText="1"/>
      <protection locked="0"/>
    </xf>
    <xf numFmtId="49" fontId="52" fillId="0" borderId="0" xfId="49" applyNumberFormat="1" applyFont="1" applyAlignment="1" applyProtection="1">
      <alignment horizontal="center" vertical="center" wrapText="1"/>
      <protection locked="0"/>
    </xf>
    <xf numFmtId="49" fontId="52" fillId="0" borderId="33" xfId="49" applyNumberFormat="1" applyFont="1" applyBorder="1" applyAlignment="1" applyProtection="1">
      <alignment horizontal="center" vertical="center" wrapText="1"/>
      <protection locked="0"/>
    </xf>
    <xf numFmtId="49" fontId="52" fillId="0" borderId="3" xfId="49" applyNumberFormat="1" applyFont="1" applyBorder="1" applyAlignment="1" applyProtection="1">
      <alignment horizontal="center" vertical="center" wrapText="1"/>
      <protection locked="0"/>
    </xf>
    <xf numFmtId="49" fontId="52" fillId="0" borderId="39" xfId="49" applyNumberFormat="1" applyFont="1" applyBorder="1" applyAlignment="1" applyProtection="1">
      <alignment horizontal="center" vertical="center" wrapText="1"/>
      <protection locked="0"/>
    </xf>
    <xf numFmtId="49" fontId="52" fillId="0" borderId="8" xfId="49" applyNumberFormat="1" applyFont="1" applyBorder="1" applyAlignment="1" applyProtection="1">
      <alignment horizontal="center" vertical="center" wrapText="1"/>
      <protection locked="0"/>
    </xf>
    <xf numFmtId="49" fontId="52" fillId="0" borderId="0" xfId="49" applyNumberFormat="1" applyFont="1" applyAlignment="1" applyProtection="1">
      <alignment horizontal="center" vertical="center"/>
      <protection locked="0"/>
    </xf>
    <xf numFmtId="49" fontId="52" fillId="0" borderId="39" xfId="49" applyNumberFormat="1" applyFont="1" applyBorder="1" applyAlignment="1" applyProtection="1">
      <alignment horizontal="center" vertical="center"/>
      <protection locked="0"/>
    </xf>
    <xf numFmtId="49" fontId="52" fillId="0" borderId="8" xfId="49" applyNumberFormat="1" applyFont="1" applyBorder="1" applyAlignment="1" applyProtection="1">
      <alignment horizontal="center" vertical="center"/>
      <protection locked="0"/>
    </xf>
    <xf numFmtId="49" fontId="52" fillId="0" borderId="14" xfId="49" applyNumberFormat="1" applyFont="1" applyBorder="1" applyAlignment="1" applyProtection="1">
      <alignment horizontal="center" vertical="center"/>
      <protection locked="0"/>
    </xf>
    <xf numFmtId="49" fontId="52" fillId="0" borderId="19" xfId="49" applyNumberFormat="1" applyFont="1" applyBorder="1" applyAlignment="1" applyProtection="1">
      <alignment horizontal="center" vertical="center"/>
      <protection locked="0"/>
    </xf>
    <xf numFmtId="0" fontId="20" fillId="9" borderId="10" xfId="0" applyFont="1" applyFill="1" applyBorder="1" applyAlignment="1" applyProtection="1">
      <alignment horizontal="center" vertical="center"/>
      <protection locked="0"/>
    </xf>
    <xf numFmtId="0" fontId="20" fillId="9" borderId="18" xfId="0" applyFont="1" applyFill="1" applyBorder="1" applyAlignment="1" applyProtection="1">
      <alignment horizontal="center" vertical="center"/>
      <protection locked="0"/>
    </xf>
    <xf numFmtId="0" fontId="20" fillId="9" borderId="12" xfId="0" applyFont="1" applyFill="1" applyBorder="1" applyAlignment="1" applyProtection="1">
      <alignment horizontal="center" vertical="center"/>
      <protection locked="0"/>
    </xf>
    <xf numFmtId="0" fontId="20" fillId="9" borderId="0" xfId="0" applyFont="1" applyFill="1" applyAlignment="1" applyProtection="1">
      <alignment horizontal="center" vertical="center"/>
      <protection locked="0"/>
    </xf>
    <xf numFmtId="0" fontId="20" fillId="9" borderId="14" xfId="0" applyFont="1" applyFill="1" applyBorder="1" applyAlignment="1" applyProtection="1">
      <alignment horizontal="center" vertical="center"/>
      <protection locked="0"/>
    </xf>
    <xf numFmtId="0" fontId="20" fillId="9" borderId="19" xfId="0" applyFont="1" applyFill="1" applyBorder="1" applyAlignment="1" applyProtection="1">
      <alignment horizontal="center" vertical="center"/>
      <protection locked="0"/>
    </xf>
    <xf numFmtId="0" fontId="14" fillId="0" borderId="0" xfId="0" applyFont="1" applyFill="1" applyAlignment="1" applyProtection="1">
      <alignment horizontal="center" vertical="center"/>
      <protection locked="0"/>
    </xf>
    <xf numFmtId="0" fontId="54" fillId="9" borderId="10" xfId="0" applyFont="1" applyFill="1" applyBorder="1" applyAlignment="1" applyProtection="1">
      <alignment horizontal="center" vertical="center"/>
      <protection locked="0"/>
    </xf>
    <xf numFmtId="0" fontId="54" fillId="9" borderId="18" xfId="0" applyFont="1" applyFill="1" applyBorder="1" applyAlignment="1" applyProtection="1">
      <alignment horizontal="center" vertical="center"/>
      <protection locked="0"/>
    </xf>
    <xf numFmtId="0" fontId="54" fillId="9" borderId="11" xfId="0" applyFont="1" applyFill="1" applyBorder="1" applyAlignment="1" applyProtection="1">
      <alignment horizontal="center" vertical="center"/>
      <protection locked="0"/>
    </xf>
    <xf numFmtId="0" fontId="55" fillId="0" borderId="0" xfId="0" applyFont="1" applyFill="1" applyBorder="1" applyAlignment="1" applyProtection="1">
      <alignment vertical="center"/>
      <protection locked="0"/>
    </xf>
    <xf numFmtId="0" fontId="54" fillId="9" borderId="12" xfId="0" applyFont="1" applyFill="1" applyBorder="1" applyAlignment="1" applyProtection="1">
      <alignment horizontal="center" vertical="center"/>
      <protection locked="0"/>
    </xf>
    <xf numFmtId="0" fontId="54" fillId="9" borderId="0" xfId="0" applyFont="1" applyFill="1" applyAlignment="1" applyProtection="1">
      <alignment horizontal="center" vertical="center"/>
      <protection locked="0"/>
    </xf>
    <xf numFmtId="0" fontId="54" fillId="9" borderId="13" xfId="0" applyFont="1" applyFill="1" applyBorder="1" applyAlignment="1" applyProtection="1">
      <alignment horizontal="center" vertical="center"/>
      <protection locked="0"/>
    </xf>
    <xf numFmtId="0" fontId="14" fillId="0" borderId="45" xfId="0" applyFont="1" applyFill="1" applyBorder="1" applyAlignment="1" applyProtection="1">
      <alignment horizontal="center" vertical="center" wrapText="1"/>
      <protection locked="0"/>
    </xf>
    <xf numFmtId="0" fontId="14" fillId="0" borderId="46" xfId="0" applyFont="1" applyFill="1" applyBorder="1" applyAlignment="1" applyProtection="1">
      <alignment horizontal="center" vertical="center" wrapText="1"/>
      <protection locked="0"/>
    </xf>
    <xf numFmtId="0" fontId="14" fillId="0" borderId="47" xfId="0" applyFont="1" applyFill="1" applyBorder="1" applyAlignment="1" applyProtection="1">
      <alignment horizontal="center" vertical="center" wrapText="1"/>
      <protection locked="0"/>
    </xf>
    <xf numFmtId="0" fontId="7" fillId="0" borderId="0" xfId="0" applyFont="1" applyFill="1" applyBorder="1" applyAlignment="1" applyProtection="1">
      <alignment vertical="center" wrapText="1"/>
      <protection locked="0"/>
    </xf>
    <xf numFmtId="0" fontId="14" fillId="0" borderId="12" xfId="0" applyFont="1" applyFill="1" applyBorder="1" applyAlignment="1" applyProtection="1">
      <alignment horizontal="center" vertical="center" wrapText="1"/>
      <protection locked="0"/>
    </xf>
    <xf numFmtId="0" fontId="14" fillId="0" borderId="0" xfId="0" applyFont="1" applyFill="1" applyAlignment="1" applyProtection="1">
      <alignment horizontal="center" vertical="center" wrapText="1"/>
      <protection locked="0"/>
    </xf>
    <xf numFmtId="0" fontId="14" fillId="0" borderId="13" xfId="0" applyFont="1" applyFill="1" applyBorder="1" applyAlignment="1" applyProtection="1">
      <alignment horizontal="center" vertical="center" wrapText="1"/>
      <protection locked="0"/>
    </xf>
    <xf numFmtId="0" fontId="14" fillId="0" borderId="14" xfId="0" applyFont="1" applyFill="1" applyBorder="1" applyAlignment="1" applyProtection="1">
      <alignment horizontal="center" vertical="center" wrapText="1"/>
      <protection locked="0"/>
    </xf>
    <xf numFmtId="0" fontId="14" fillId="0" borderId="19" xfId="0" applyFont="1" applyFill="1" applyBorder="1" applyAlignment="1" applyProtection="1">
      <alignment horizontal="center" vertical="center" wrapText="1"/>
      <protection locked="0"/>
    </xf>
    <xf numFmtId="0" fontId="14" fillId="0" borderId="15" xfId="0" applyFont="1" applyFill="1" applyBorder="1" applyAlignment="1" applyProtection="1">
      <alignment horizontal="center" vertical="center" wrapText="1"/>
      <protection locked="0"/>
    </xf>
    <xf numFmtId="0" fontId="14" fillId="0" borderId="0" xfId="0" applyFont="1" applyFill="1" applyBorder="1" applyAlignment="1" applyProtection="1">
      <alignment vertical="center" wrapText="1"/>
      <protection locked="0"/>
    </xf>
    <xf numFmtId="0" fontId="54" fillId="9" borderId="10" xfId="0" applyFont="1" applyFill="1" applyBorder="1" applyAlignment="1" applyProtection="1">
      <alignment horizontal="center" vertical="center" wrapText="1"/>
      <protection locked="0"/>
    </xf>
    <xf numFmtId="0" fontId="54" fillId="9" borderId="18" xfId="0" applyFont="1" applyFill="1" applyBorder="1" applyAlignment="1" applyProtection="1">
      <alignment horizontal="center" vertical="center" wrapText="1"/>
      <protection locked="0"/>
    </xf>
    <xf numFmtId="0" fontId="54" fillId="9" borderId="11" xfId="0" applyFont="1" applyFill="1" applyBorder="1" applyAlignment="1" applyProtection="1">
      <alignment horizontal="center" vertical="center" wrapText="1"/>
      <protection locked="0"/>
    </xf>
    <xf numFmtId="0" fontId="55" fillId="0" borderId="0" xfId="0" applyFont="1" applyFill="1" applyBorder="1" applyAlignment="1" applyProtection="1">
      <alignment vertical="center" wrapText="1"/>
      <protection locked="0"/>
    </xf>
    <xf numFmtId="0" fontId="54" fillId="9" borderId="48" xfId="0" applyFont="1" applyFill="1" applyBorder="1" applyAlignment="1" applyProtection="1">
      <alignment horizontal="center" vertical="center" wrapText="1"/>
      <protection locked="0"/>
    </xf>
    <xf numFmtId="0" fontId="54" fillId="9" borderId="49" xfId="0" applyFont="1" applyFill="1" applyBorder="1" applyAlignment="1" applyProtection="1">
      <alignment horizontal="center" vertical="center" wrapText="1"/>
      <protection locked="0"/>
    </xf>
    <xf numFmtId="0" fontId="54" fillId="9" borderId="50" xfId="0" applyFont="1" applyFill="1" applyBorder="1" applyAlignment="1" applyProtection="1">
      <alignment horizontal="center" vertical="center" wrapText="1"/>
      <protection locked="0"/>
    </xf>
    <xf numFmtId="0" fontId="14" fillId="0" borderId="12" xfId="0" applyFont="1" applyFill="1" applyBorder="1" applyAlignment="1" applyProtection="1">
      <alignment horizontal="center" vertical="center"/>
      <protection locked="0"/>
    </xf>
    <xf numFmtId="0" fontId="14" fillId="0" borderId="13" xfId="0" applyFont="1" applyFill="1" applyBorder="1" applyAlignment="1" applyProtection="1">
      <alignment horizontal="center" vertical="center"/>
      <protection locked="0"/>
    </xf>
    <xf numFmtId="0" fontId="7" fillId="0" borderId="0" xfId="0" applyFont="1" applyFill="1" applyBorder="1" applyAlignment="1" applyProtection="1">
      <alignment vertical="center"/>
      <protection locked="0"/>
    </xf>
    <xf numFmtId="0" fontId="14" fillId="0" borderId="48" xfId="0" applyFont="1" applyFill="1" applyBorder="1" applyAlignment="1" applyProtection="1">
      <alignment horizontal="center" vertical="center"/>
      <protection locked="0"/>
    </xf>
    <xf numFmtId="0" fontId="14" fillId="0" borderId="49" xfId="0" applyFont="1" applyFill="1" applyBorder="1" applyAlignment="1" applyProtection="1">
      <alignment horizontal="center" vertical="center"/>
      <protection locked="0"/>
    </xf>
    <xf numFmtId="0" fontId="14" fillId="0" borderId="50" xfId="0" applyFont="1" applyFill="1" applyBorder="1" applyAlignment="1" applyProtection="1">
      <alignment horizontal="center" vertical="center"/>
      <protection locked="0"/>
    </xf>
    <xf numFmtId="0" fontId="14" fillId="0" borderId="51" xfId="0" applyFont="1" applyFill="1" applyBorder="1" applyAlignment="1" applyProtection="1">
      <alignment horizontal="center" vertical="center" wrapText="1"/>
      <protection locked="0"/>
    </xf>
    <xf numFmtId="0" fontId="14" fillId="0" borderId="52" xfId="0" applyFont="1" applyFill="1" applyBorder="1" applyAlignment="1" applyProtection="1">
      <alignment horizontal="center" vertical="center" wrapText="1"/>
      <protection locked="0"/>
    </xf>
    <xf numFmtId="0" fontId="14" fillId="0" borderId="53" xfId="0" applyFont="1" applyFill="1" applyBorder="1" applyAlignment="1" applyProtection="1">
      <alignment horizontal="center" vertical="center" wrapText="1"/>
      <protection locked="0"/>
    </xf>
    <xf numFmtId="0" fontId="14" fillId="0" borderId="32" xfId="0" applyFont="1" applyFill="1" applyBorder="1" applyAlignment="1" applyProtection="1">
      <alignment horizontal="center" vertical="center" wrapText="1"/>
      <protection locked="0"/>
    </xf>
    <xf numFmtId="0" fontId="14" fillId="0" borderId="35" xfId="0" applyFont="1" applyFill="1" applyBorder="1" applyAlignment="1" applyProtection="1">
      <alignment horizontal="center" vertical="center" wrapText="1"/>
      <protection locked="0"/>
    </xf>
    <xf numFmtId="0" fontId="14" fillId="0" borderId="48" xfId="0" applyFont="1" applyFill="1" applyBorder="1" applyAlignment="1" applyProtection="1">
      <alignment horizontal="center" vertical="center" wrapText="1"/>
      <protection locked="0"/>
    </xf>
    <xf numFmtId="0" fontId="14" fillId="0" borderId="54" xfId="0" applyFont="1" applyFill="1" applyBorder="1" applyAlignment="1" applyProtection="1">
      <alignment horizontal="center" vertical="center" wrapText="1"/>
      <protection locked="0"/>
    </xf>
    <xf numFmtId="0" fontId="14" fillId="0" borderId="49" xfId="0" applyFont="1" applyFill="1" applyBorder="1" applyAlignment="1" applyProtection="1">
      <alignment horizontal="center" vertical="center" wrapText="1"/>
      <protection locked="0"/>
    </xf>
    <xf numFmtId="0" fontId="14" fillId="0" borderId="50" xfId="0" applyFont="1" applyFill="1" applyBorder="1" applyAlignment="1" applyProtection="1">
      <alignment horizontal="center" vertical="center" wrapText="1"/>
      <protection locked="0"/>
    </xf>
    <xf numFmtId="0" fontId="7" fillId="0" borderId="0" xfId="0" applyFont="1" applyFill="1" applyBorder="1" applyAlignment="1" applyProtection="1">
      <alignment horizontal="center" vertical="center"/>
      <protection locked="0"/>
    </xf>
    <xf numFmtId="0" fontId="3" fillId="0" borderId="0" xfId="49" applyNumberFormat="1" applyFont="1" applyFill="1" applyBorder="1" applyProtection="1">
      <alignment vertical="center"/>
      <protection locked="0"/>
    </xf>
    <xf numFmtId="0" fontId="20" fillId="32" borderId="10" xfId="0" applyFont="1" applyFill="1" applyBorder="1" applyAlignment="1" applyProtection="1">
      <alignment horizontal="center" vertical="center"/>
      <protection locked="0"/>
    </xf>
    <xf numFmtId="0" fontId="20" fillId="32" borderId="18" xfId="0" applyFont="1" applyFill="1" applyBorder="1" applyAlignment="1" applyProtection="1">
      <alignment horizontal="center" vertical="center"/>
      <protection locked="0"/>
    </xf>
    <xf numFmtId="0" fontId="20" fillId="32" borderId="12" xfId="0" applyFont="1" applyFill="1" applyBorder="1" applyAlignment="1" applyProtection="1">
      <alignment horizontal="center" vertical="center"/>
      <protection locked="0"/>
    </xf>
    <xf numFmtId="0" fontId="20" fillId="32" borderId="0" xfId="0" applyFont="1" applyFill="1" applyBorder="1" applyAlignment="1" applyProtection="1">
      <alignment horizontal="center" vertical="center"/>
      <protection locked="0"/>
    </xf>
    <xf numFmtId="0" fontId="7" fillId="33" borderId="12" xfId="49" applyNumberFormat="1" applyFont="1" applyFill="1" applyBorder="1" applyAlignment="1" applyProtection="1">
      <alignment horizontal="center" vertical="center"/>
      <protection locked="0"/>
    </xf>
    <xf numFmtId="0" fontId="7" fillId="33" borderId="0" xfId="49" applyNumberFormat="1" applyFont="1" applyFill="1" applyAlignment="1" applyProtection="1">
      <alignment horizontal="center" vertical="center"/>
      <protection locked="0"/>
    </xf>
    <xf numFmtId="0" fontId="7" fillId="33" borderId="0" xfId="49" applyFont="1" applyFill="1" applyAlignment="1" applyProtection="1">
      <alignment horizontal="center" vertical="center"/>
      <protection locked="0"/>
    </xf>
    <xf numFmtId="0" fontId="8" fillId="0" borderId="12" xfId="49" applyNumberFormat="1" applyFont="1" applyFill="1" applyBorder="1" applyAlignment="1" applyProtection="1">
      <alignment horizontal="left" vertical="center" wrapText="1"/>
      <protection locked="0"/>
    </xf>
    <xf numFmtId="0" fontId="8" fillId="0" borderId="0" xfId="49" applyNumberFormat="1" applyFont="1" applyFill="1" applyAlignment="1" applyProtection="1">
      <alignment horizontal="left" vertical="center" wrapText="1"/>
      <protection locked="0"/>
    </xf>
    <xf numFmtId="0" fontId="3" fillId="0" borderId="0" xfId="49" applyFont="1" applyAlignment="1" applyProtection="1">
      <alignment horizontal="center" vertical="center" wrapText="1"/>
      <protection locked="0"/>
    </xf>
    <xf numFmtId="0" fontId="3" fillId="0" borderId="0" xfId="49" applyFont="1" applyAlignment="1" applyProtection="1">
      <alignment horizontal="center" vertical="center"/>
      <protection locked="0"/>
    </xf>
    <xf numFmtId="0" fontId="8" fillId="33" borderId="12" xfId="49" applyNumberFormat="1" applyFont="1" applyFill="1" applyBorder="1" applyAlignment="1" applyProtection="1">
      <alignment horizontal="left" vertical="center" wrapText="1"/>
      <protection locked="0"/>
    </xf>
    <xf numFmtId="0" fontId="8" fillId="33" borderId="0" xfId="49" applyNumberFormat="1" applyFont="1" applyFill="1" applyAlignment="1" applyProtection="1">
      <alignment horizontal="left" vertical="center" wrapText="1"/>
      <protection locked="0"/>
    </xf>
    <xf numFmtId="0" fontId="3" fillId="33" borderId="0" xfId="49" applyFont="1" applyFill="1" applyAlignment="1" applyProtection="1">
      <alignment horizontal="center" vertical="center" wrapText="1"/>
      <protection locked="0"/>
    </xf>
    <xf numFmtId="0" fontId="3" fillId="33" borderId="0" xfId="49" applyFont="1" applyFill="1" applyAlignment="1" applyProtection="1">
      <alignment horizontal="center" vertical="center"/>
      <protection locked="0"/>
    </xf>
    <xf numFmtId="0" fontId="28" fillId="0" borderId="36" xfId="0" applyFont="1" applyFill="1" applyBorder="1" applyAlignment="1" applyProtection="1">
      <alignment horizontal="center" vertical="center"/>
      <protection locked="0"/>
    </xf>
    <xf numFmtId="0" fontId="30" fillId="0" borderId="0" xfId="49" applyFont="1" applyProtection="1">
      <alignment vertical="center"/>
      <protection locked="0"/>
    </xf>
    <xf numFmtId="0" fontId="56" fillId="0" borderId="0" xfId="49" applyFont="1" applyFill="1" applyBorder="1" applyAlignment="1" applyProtection="1">
      <alignment vertical="center" wrapText="1"/>
      <protection locked="0"/>
    </xf>
    <xf numFmtId="0" fontId="46" fillId="0" borderId="36" xfId="49" applyFont="1" applyFill="1" applyBorder="1" applyAlignment="1" applyProtection="1">
      <alignment vertical="center" wrapText="1"/>
      <protection locked="0"/>
    </xf>
    <xf numFmtId="0" fontId="46" fillId="0" borderId="15" xfId="49" applyFont="1" applyFill="1" applyBorder="1" applyAlignment="1" applyProtection="1">
      <alignment vertical="center" wrapText="1"/>
      <protection locked="0"/>
    </xf>
    <xf numFmtId="0" fontId="46" fillId="0" borderId="0" xfId="49" applyFont="1" applyFill="1" applyAlignment="1" applyProtection="1">
      <alignment vertical="center"/>
      <protection locked="0"/>
    </xf>
    <xf numFmtId="49" fontId="49" fillId="31" borderId="11" xfId="49" applyNumberFormat="1" applyFont="1" applyFill="1" applyBorder="1" applyAlignment="1" applyProtection="1">
      <alignment horizontal="center" vertical="center"/>
      <protection locked="0"/>
    </xf>
    <xf numFmtId="49" fontId="50" fillId="0" borderId="36" xfId="49" applyNumberFormat="1" applyFont="1" applyBorder="1" applyAlignment="1" applyProtection="1">
      <alignment horizontal="center" vertical="center" wrapText="1"/>
      <protection locked="0"/>
    </xf>
    <xf numFmtId="49" fontId="50" fillId="0" borderId="13" xfId="49" applyNumberFormat="1" applyFont="1" applyBorder="1" applyAlignment="1" applyProtection="1">
      <alignment horizontal="center" vertical="center" wrapText="1"/>
      <protection locked="0"/>
    </xf>
    <xf numFmtId="49" fontId="50" fillId="0" borderId="37" xfId="49" applyNumberFormat="1" applyFont="1" applyBorder="1" applyAlignment="1" applyProtection="1">
      <alignment horizontal="center" vertical="center" wrapText="1"/>
      <protection locked="0"/>
    </xf>
    <xf numFmtId="49" fontId="50" fillId="0" borderId="36" xfId="49" applyNumberFormat="1" applyFont="1" applyBorder="1" applyAlignment="1" applyProtection="1">
      <alignment horizontal="center" vertical="center"/>
      <protection locked="0"/>
    </xf>
    <xf numFmtId="49" fontId="50" fillId="0" borderId="13" xfId="49" applyNumberFormat="1" applyFont="1" applyBorder="1" applyAlignment="1" applyProtection="1">
      <alignment horizontal="center" vertical="center"/>
      <protection locked="0"/>
    </xf>
    <xf numFmtId="49" fontId="51" fillId="0" borderId="13" xfId="49" applyNumberFormat="1" applyFont="1" applyBorder="1" applyAlignment="1" applyProtection="1">
      <alignment horizontal="center" vertical="center"/>
      <protection locked="0"/>
    </xf>
    <xf numFmtId="49" fontId="52" fillId="0" borderId="13" xfId="49" applyNumberFormat="1" applyFont="1" applyBorder="1" applyAlignment="1" applyProtection="1">
      <alignment horizontal="center" vertical="center" wrapText="1"/>
      <protection locked="0"/>
    </xf>
    <xf numFmtId="49" fontId="52" fillId="0" borderId="36" xfId="49" applyNumberFormat="1" applyFont="1" applyBorder="1" applyAlignment="1" applyProtection="1">
      <alignment horizontal="center" vertical="center" wrapText="1"/>
      <protection locked="0"/>
    </xf>
    <xf numFmtId="49" fontId="52" fillId="0" borderId="37" xfId="49" applyNumberFormat="1" applyFont="1" applyBorder="1" applyAlignment="1" applyProtection="1">
      <alignment horizontal="center" vertical="center" wrapText="1"/>
      <protection locked="0"/>
    </xf>
    <xf numFmtId="49" fontId="52" fillId="0" borderId="13" xfId="49" applyNumberFormat="1" applyFont="1" applyBorder="1" applyAlignment="1" applyProtection="1">
      <alignment horizontal="center" vertical="center"/>
      <protection locked="0"/>
    </xf>
    <xf numFmtId="49" fontId="52" fillId="0" borderId="37" xfId="49" applyNumberFormat="1" applyFont="1" applyBorder="1" applyAlignment="1" applyProtection="1">
      <alignment horizontal="center" vertical="center"/>
      <protection locked="0"/>
    </xf>
    <xf numFmtId="49" fontId="52" fillId="0" borderId="15" xfId="49" applyNumberFormat="1" applyFont="1" applyBorder="1" applyAlignment="1" applyProtection="1">
      <alignment horizontal="center" vertical="center"/>
      <protection locked="0"/>
    </xf>
    <xf numFmtId="0" fontId="20" fillId="9" borderId="11" xfId="0" applyFont="1" applyFill="1" applyBorder="1" applyAlignment="1" applyProtection="1">
      <alignment horizontal="center" vertical="center"/>
      <protection locked="0"/>
    </xf>
    <xf numFmtId="0" fontId="20" fillId="9" borderId="13" xfId="0" applyFont="1" applyFill="1" applyBorder="1" applyAlignment="1" applyProtection="1">
      <alignment horizontal="center" vertical="center"/>
      <protection locked="0"/>
    </xf>
    <xf numFmtId="0" fontId="20" fillId="9" borderId="15" xfId="0" applyFont="1" applyFill="1" applyBorder="1" applyAlignment="1" applyProtection="1">
      <alignment horizontal="center" vertical="center"/>
      <protection locked="0"/>
    </xf>
    <xf numFmtId="0" fontId="55" fillId="12" borderId="10" xfId="0" applyFont="1" applyFill="1" applyBorder="1" applyAlignment="1" applyProtection="1">
      <alignment horizontal="center" vertical="center"/>
      <protection locked="0"/>
    </xf>
    <xf numFmtId="0" fontId="55" fillId="12" borderId="18" xfId="0" applyFont="1" applyFill="1" applyBorder="1" applyAlignment="1" applyProtection="1">
      <alignment horizontal="center" vertical="center"/>
      <protection locked="0"/>
    </xf>
    <xf numFmtId="0" fontId="55" fillId="12" borderId="11" xfId="0" applyFont="1" applyFill="1" applyBorder="1" applyAlignment="1" applyProtection="1">
      <alignment horizontal="center" vertical="center"/>
      <protection locked="0"/>
    </xf>
    <xf numFmtId="0" fontId="55" fillId="12" borderId="12" xfId="0" applyFont="1" applyFill="1" applyBorder="1" applyAlignment="1" applyProtection="1">
      <alignment horizontal="center" vertical="center"/>
      <protection locked="0"/>
    </xf>
    <xf numFmtId="0" fontId="55" fillId="12" borderId="0" xfId="0" applyFont="1" applyFill="1" applyAlignment="1" applyProtection="1">
      <alignment horizontal="center" vertical="center"/>
      <protection locked="0"/>
    </xf>
    <xf numFmtId="0" fontId="55" fillId="12" borderId="13" xfId="0" applyFont="1" applyFill="1" applyBorder="1" applyAlignment="1" applyProtection="1">
      <alignment horizontal="center" vertical="center"/>
      <protection locked="0"/>
    </xf>
    <xf numFmtId="0" fontId="7" fillId="0" borderId="20" xfId="0" applyFont="1" applyFill="1" applyBorder="1" applyAlignment="1" applyProtection="1">
      <alignment horizontal="center" vertical="center" wrapText="1"/>
      <protection locked="0"/>
    </xf>
    <xf numFmtId="0" fontId="7" fillId="0" borderId="55" xfId="0" applyFont="1" applyFill="1" applyBorder="1" applyAlignment="1" applyProtection="1">
      <alignment horizontal="center" vertical="center" wrapText="1"/>
      <protection locked="0"/>
    </xf>
    <xf numFmtId="0" fontId="7" fillId="0" borderId="56" xfId="0" applyFont="1" applyFill="1" applyBorder="1" applyAlignment="1" applyProtection="1">
      <alignment horizontal="center" vertical="center" wrapText="1"/>
      <protection locked="0"/>
    </xf>
    <xf numFmtId="0" fontId="7" fillId="0" borderId="57" xfId="0" applyFont="1" applyFill="1" applyBorder="1" applyAlignment="1" applyProtection="1">
      <alignment horizontal="center" vertical="center" wrapText="1"/>
      <protection locked="0"/>
    </xf>
    <xf numFmtId="0" fontId="7" fillId="0" borderId="21" xfId="0" applyFont="1" applyFill="1" applyBorder="1" applyAlignment="1" applyProtection="1">
      <alignment horizontal="center" vertical="center" wrapText="1"/>
      <protection locked="0"/>
    </xf>
    <xf numFmtId="0" fontId="7" fillId="0" borderId="12" xfId="0" applyFont="1" applyFill="1" applyBorder="1" applyAlignment="1" applyProtection="1">
      <alignment horizontal="center" vertical="center" wrapText="1"/>
      <protection locked="0"/>
    </xf>
    <xf numFmtId="0" fontId="7" fillId="0" borderId="0" xfId="0" applyFont="1" applyFill="1" applyAlignment="1" applyProtection="1">
      <alignment horizontal="center" vertical="center" wrapText="1"/>
      <protection locked="0"/>
    </xf>
    <xf numFmtId="0" fontId="7" fillId="0" borderId="58" xfId="0" applyFont="1" applyFill="1" applyBorder="1" applyAlignment="1" applyProtection="1">
      <alignment horizontal="center" vertical="center" wrapText="1"/>
      <protection locked="0"/>
    </xf>
    <xf numFmtId="0" fontId="7" fillId="0" borderId="51" xfId="0" applyFont="1" applyFill="1" applyBorder="1" applyAlignment="1" applyProtection="1">
      <alignment horizontal="center" vertical="center" wrapText="1"/>
      <protection locked="0"/>
    </xf>
    <xf numFmtId="0" fontId="7" fillId="0" borderId="59" xfId="0" applyFont="1" applyFill="1" applyBorder="1" applyAlignment="1" applyProtection="1">
      <alignment horizontal="center" vertical="center" wrapText="1"/>
      <protection locked="0"/>
    </xf>
    <xf numFmtId="0" fontId="7" fillId="0" borderId="60" xfId="0" applyFont="1" applyFill="1" applyBorder="1" applyAlignment="1" applyProtection="1">
      <alignment horizontal="center" vertical="center" wrapText="1"/>
      <protection locked="0"/>
    </xf>
    <xf numFmtId="0" fontId="7" fillId="0" borderId="61" xfId="0" applyFont="1" applyFill="1" applyBorder="1" applyAlignment="1" applyProtection="1">
      <alignment horizontal="center" vertical="center" wrapText="1"/>
      <protection locked="0"/>
    </xf>
    <xf numFmtId="0" fontId="7" fillId="0" borderId="35" xfId="0" applyFont="1" applyFill="1" applyBorder="1" applyAlignment="1" applyProtection="1">
      <alignment horizontal="center" vertical="center" wrapText="1"/>
      <protection locked="0"/>
    </xf>
    <xf numFmtId="0" fontId="7" fillId="0" borderId="31" xfId="0" applyFont="1" applyFill="1" applyBorder="1" applyAlignment="1" applyProtection="1">
      <alignment horizontal="center" vertical="center" wrapText="1"/>
      <protection locked="0"/>
    </xf>
    <xf numFmtId="0" fontId="7" fillId="0" borderId="32" xfId="0" applyFont="1" applyFill="1" applyBorder="1" applyAlignment="1" applyProtection="1">
      <alignment horizontal="center" vertical="center" wrapText="1"/>
      <protection locked="0"/>
    </xf>
    <xf numFmtId="0" fontId="7" fillId="0" borderId="13" xfId="0" applyFont="1" applyFill="1" applyBorder="1" applyAlignment="1" applyProtection="1">
      <alignment horizontal="center" vertical="center" wrapText="1"/>
      <protection locked="0"/>
    </xf>
    <xf numFmtId="0" fontId="7" fillId="0" borderId="14" xfId="0" applyFont="1" applyFill="1" applyBorder="1" applyAlignment="1" applyProtection="1">
      <alignment horizontal="center" vertical="center" wrapText="1"/>
      <protection locked="0"/>
    </xf>
    <xf numFmtId="0" fontId="7" fillId="0" borderId="19" xfId="0" applyFont="1" applyFill="1" applyBorder="1" applyAlignment="1" applyProtection="1">
      <alignment horizontal="center" vertical="center" wrapText="1"/>
      <protection locked="0"/>
    </xf>
    <xf numFmtId="0" fontId="7" fillId="0" borderId="62" xfId="0" applyFont="1" applyFill="1" applyBorder="1" applyAlignment="1" applyProtection="1">
      <alignment horizontal="center" vertical="center" wrapText="1"/>
      <protection locked="0"/>
    </xf>
    <xf numFmtId="0" fontId="7" fillId="0" borderId="15" xfId="0" applyFont="1" applyFill="1" applyBorder="1" applyAlignment="1" applyProtection="1">
      <alignment horizontal="center" vertical="center" wrapText="1"/>
      <protection locked="0"/>
    </xf>
    <xf numFmtId="0" fontId="7" fillId="0" borderId="0" xfId="0" applyFont="1" applyFill="1" applyAlignment="1" applyProtection="1">
      <alignment vertical="center" wrapText="1"/>
      <protection locked="0"/>
    </xf>
    <xf numFmtId="0" fontId="55" fillId="12" borderId="32" xfId="0" applyFont="1" applyFill="1" applyBorder="1" applyAlignment="1" applyProtection="1">
      <alignment horizontal="center" vertical="center"/>
      <protection locked="0"/>
    </xf>
    <xf numFmtId="0" fontId="55" fillId="12" borderId="35" xfId="0" applyFont="1" applyFill="1" applyBorder="1" applyAlignment="1" applyProtection="1">
      <alignment horizontal="center" vertical="center"/>
      <protection locked="0"/>
    </xf>
    <xf numFmtId="0" fontId="7" fillId="0" borderId="0" xfId="0" applyFont="1" applyFill="1" applyBorder="1" applyAlignment="1" applyProtection="1">
      <alignment horizontal="center" vertical="center" wrapText="1"/>
      <protection locked="0"/>
    </xf>
    <xf numFmtId="0" fontId="7" fillId="0" borderId="52" xfId="0" applyFont="1" applyFill="1" applyBorder="1" applyAlignment="1" applyProtection="1">
      <alignment horizontal="center" vertical="center" wrapText="1"/>
      <protection locked="0"/>
    </xf>
    <xf numFmtId="0" fontId="7" fillId="0" borderId="63" xfId="0" applyFont="1" applyFill="1" applyBorder="1" applyAlignment="1" applyProtection="1">
      <alignment horizontal="center" vertical="center" wrapText="1"/>
      <protection locked="0"/>
    </xf>
    <xf numFmtId="0" fontId="7" fillId="0" borderId="53" xfId="0" applyFont="1" applyFill="1" applyBorder="1" applyAlignment="1" applyProtection="1">
      <alignment horizontal="center" vertical="center" wrapText="1"/>
      <protection locked="0"/>
    </xf>
    <xf numFmtId="0" fontId="7" fillId="0" borderId="12" xfId="49" applyFont="1" applyFill="1" applyBorder="1" applyAlignment="1" applyProtection="1">
      <alignment horizontal="center" vertical="center" wrapText="1"/>
      <protection locked="0"/>
    </xf>
    <xf numFmtId="0" fontId="7" fillId="0" borderId="0" xfId="49" applyFont="1" applyFill="1" applyAlignment="1" applyProtection="1">
      <alignment horizontal="center" vertical="center" wrapText="1"/>
      <protection locked="0"/>
    </xf>
    <xf numFmtId="0" fontId="7" fillId="0" borderId="51" xfId="49" applyFont="1" applyFill="1" applyBorder="1" applyAlignment="1" applyProtection="1">
      <alignment horizontal="center" vertical="center" wrapText="1"/>
      <protection locked="0"/>
    </xf>
    <xf numFmtId="0" fontId="7" fillId="0" borderId="55" xfId="49" applyFont="1" applyBorder="1" applyAlignment="1" applyProtection="1">
      <alignment horizontal="center" vertical="center" wrapText="1"/>
      <protection locked="0"/>
    </xf>
    <xf numFmtId="0" fontId="7" fillId="0" borderId="0" xfId="49" applyFont="1" applyAlignment="1" applyProtection="1">
      <alignment horizontal="center" vertical="center" wrapText="1"/>
      <protection locked="0"/>
    </xf>
    <xf numFmtId="0" fontId="7" fillId="0" borderId="32" xfId="49" applyFont="1" applyBorder="1" applyAlignment="1" applyProtection="1">
      <alignment horizontal="center" vertical="center" wrapText="1"/>
      <protection locked="0"/>
    </xf>
    <xf numFmtId="0" fontId="7" fillId="0" borderId="64" xfId="0" applyFont="1" applyFill="1" applyBorder="1" applyAlignment="1" applyProtection="1">
      <alignment horizontal="center" vertical="center" wrapText="1"/>
      <protection locked="0"/>
    </xf>
    <xf numFmtId="0" fontId="7" fillId="0" borderId="65" xfId="0" applyFont="1" applyFill="1" applyBorder="1" applyAlignment="1" applyProtection="1">
      <alignment horizontal="center" vertical="center" wrapText="1"/>
      <protection locked="0"/>
    </xf>
    <xf numFmtId="0" fontId="7" fillId="0" borderId="52" xfId="49" applyFont="1" applyBorder="1" applyAlignment="1" applyProtection="1">
      <alignment horizontal="center" vertical="center" wrapText="1"/>
      <protection locked="0"/>
    </xf>
    <xf numFmtId="0" fontId="7" fillId="0" borderId="13" xfId="49" applyFont="1" applyBorder="1" applyAlignment="1" applyProtection="1">
      <alignment horizontal="center" vertical="center" wrapText="1"/>
      <protection locked="0"/>
    </xf>
    <xf numFmtId="0" fontId="52" fillId="0" borderId="31" xfId="0" applyFont="1" applyFill="1" applyBorder="1" applyAlignment="1" applyProtection="1">
      <alignment horizontal="center" vertical="center" wrapText="1"/>
      <protection locked="0"/>
    </xf>
    <xf numFmtId="0" fontId="52" fillId="0" borderId="32" xfId="0" applyFont="1" applyFill="1" applyBorder="1" applyAlignment="1" applyProtection="1">
      <alignment horizontal="center" vertical="center" wrapText="1"/>
      <protection locked="0"/>
    </xf>
    <xf numFmtId="0" fontId="52" fillId="0" borderId="58" xfId="0" applyFont="1" applyFill="1" applyBorder="1" applyAlignment="1" applyProtection="1">
      <alignment horizontal="center" vertical="center" wrapText="1"/>
      <protection locked="0"/>
    </xf>
    <xf numFmtId="0" fontId="7" fillId="0" borderId="53" xfId="49" applyFont="1" applyBorder="1" applyAlignment="1" applyProtection="1">
      <alignment horizontal="center" vertical="center" wrapText="1"/>
      <protection locked="0"/>
    </xf>
    <xf numFmtId="0" fontId="7" fillId="0" borderId="35" xfId="49" applyFont="1" applyBorder="1" applyAlignment="1" applyProtection="1">
      <alignment horizontal="center" vertical="center" wrapText="1"/>
      <protection locked="0"/>
    </xf>
    <xf numFmtId="0" fontId="7" fillId="0" borderId="66" xfId="0" applyFont="1" applyFill="1" applyBorder="1" applyAlignment="1" applyProtection="1">
      <alignment horizontal="center" vertical="center" wrapText="1"/>
      <protection locked="0"/>
    </xf>
    <xf numFmtId="0" fontId="20" fillId="32" borderId="11" xfId="0" applyFont="1" applyFill="1" applyBorder="1" applyAlignment="1" applyProtection="1">
      <alignment horizontal="center" vertical="center"/>
      <protection locked="0"/>
    </xf>
    <xf numFmtId="0" fontId="20" fillId="32" borderId="13" xfId="0" applyFont="1" applyFill="1" applyBorder="1" applyAlignment="1" applyProtection="1">
      <alignment horizontal="center" vertical="center"/>
      <protection locked="0"/>
    </xf>
    <xf numFmtId="0" fontId="7" fillId="33" borderId="13" xfId="49" applyFont="1" applyFill="1" applyBorder="1" applyAlignment="1" applyProtection="1">
      <alignment horizontal="center" vertical="center"/>
      <protection locked="0"/>
    </xf>
    <xf numFmtId="0" fontId="3" fillId="0" borderId="13" xfId="49" applyFont="1" applyBorder="1" applyAlignment="1" applyProtection="1">
      <alignment horizontal="center" vertical="center"/>
      <protection locked="0"/>
    </xf>
    <xf numFmtId="0" fontId="3" fillId="33" borderId="13" xfId="49" applyFont="1" applyFill="1" applyBorder="1" applyAlignment="1" applyProtection="1">
      <alignment horizontal="center" vertical="center"/>
      <protection locked="0"/>
    </xf>
    <xf numFmtId="0" fontId="24" fillId="0" borderId="0" xfId="49" applyFont="1" applyAlignment="1" applyProtection="1">
      <alignment vertical="center"/>
      <protection locked="0"/>
    </xf>
    <xf numFmtId="49" fontId="57" fillId="0" borderId="0" xfId="49" applyNumberFormat="1" applyFont="1" applyFill="1" applyBorder="1" applyAlignment="1" applyProtection="1">
      <alignment vertical="center"/>
      <protection locked="0"/>
    </xf>
    <xf numFmtId="49" fontId="5" fillId="0" borderId="0" xfId="49" applyNumberFormat="1" applyFont="1" applyFill="1" applyBorder="1" applyProtection="1">
      <alignment vertical="center"/>
      <protection locked="0"/>
    </xf>
    <xf numFmtId="0" fontId="5" fillId="0" borderId="0" xfId="49" applyFont="1" applyFill="1" applyBorder="1" applyProtection="1">
      <alignment vertical="center"/>
      <protection locked="0"/>
    </xf>
    <xf numFmtId="49" fontId="58" fillId="0" borderId="0" xfId="49" applyNumberFormat="1" applyFont="1" applyFill="1" applyBorder="1" applyAlignment="1" applyProtection="1">
      <alignment horizontal="center" vertical="center"/>
      <protection locked="0"/>
    </xf>
    <xf numFmtId="49" fontId="3" fillId="0" borderId="0" xfId="49" applyNumberFormat="1" applyFont="1" applyFill="1" applyBorder="1" applyAlignment="1" applyProtection="1">
      <alignment horizontal="center" vertical="center" wrapText="1"/>
      <protection locked="0"/>
    </xf>
    <xf numFmtId="49" fontId="3" fillId="0" borderId="0" xfId="49" applyNumberFormat="1" applyFont="1" applyFill="1" applyBorder="1" applyAlignment="1" applyProtection="1">
      <alignment horizontal="center" vertical="center"/>
      <protection locked="0"/>
    </xf>
    <xf numFmtId="49" fontId="5" fillId="0" borderId="0" xfId="49" applyNumberFormat="1" applyFont="1" applyFill="1" applyBorder="1" applyAlignment="1" applyProtection="1">
      <alignment horizontal="center" vertical="center"/>
      <protection locked="0"/>
    </xf>
    <xf numFmtId="49" fontId="5" fillId="0" borderId="0" xfId="49" applyNumberFormat="1" applyFont="1" applyFill="1" applyBorder="1" applyAlignment="1" applyProtection="1">
      <alignment horizontal="center" vertical="center" wrapText="1"/>
      <protection locked="0"/>
    </xf>
    <xf numFmtId="0" fontId="3" fillId="0" borderId="0" xfId="49" applyFont="1" applyFill="1" applyBorder="1" applyAlignment="1" applyProtection="1">
      <alignment horizontal="center" vertical="center"/>
      <protection locked="0"/>
    </xf>
    <xf numFmtId="0" fontId="23" fillId="0" borderId="0" xfId="49" applyFont="1" applyFill="1" applyBorder="1" applyProtection="1">
      <alignment vertical="center"/>
      <protection locked="0"/>
    </xf>
    <xf numFmtId="0" fontId="58" fillId="0" borderId="0" xfId="49" applyFont="1" applyFill="1" applyBorder="1" applyAlignment="1" applyProtection="1">
      <alignment horizontal="center" vertical="center"/>
      <protection locked="0"/>
    </xf>
    <xf numFmtId="0" fontId="52" fillId="0" borderId="0" xfId="49" applyFont="1" applyFill="1" applyBorder="1" applyAlignment="1" applyProtection="1">
      <alignment horizontal="center" vertical="center"/>
      <protection locked="0"/>
    </xf>
    <xf numFmtId="0" fontId="5" fillId="0" borderId="0" xfId="49" applyFont="1" applyFill="1" applyBorder="1" applyAlignment="1" applyProtection="1">
      <alignment horizontal="center" vertical="center" wrapText="1"/>
      <protection locked="0"/>
    </xf>
    <xf numFmtId="0" fontId="3" fillId="0" borderId="0" xfId="49" applyFont="1" applyFill="1" applyBorder="1" applyAlignment="1" applyProtection="1">
      <alignment horizontal="center" vertical="center" wrapText="1"/>
      <protection locked="0"/>
    </xf>
    <xf numFmtId="0" fontId="59" fillId="0" borderId="0" xfId="49" applyFont="1" applyFill="1" applyBorder="1" applyAlignment="1" applyProtection="1">
      <alignment horizontal="center" vertical="center"/>
      <protection locked="0"/>
    </xf>
    <xf numFmtId="0" fontId="8" fillId="0" borderId="0" xfId="49" applyFont="1" applyFill="1" applyBorder="1" applyAlignment="1" applyProtection="1">
      <alignment horizontal="center" vertical="center"/>
      <protection locked="0"/>
    </xf>
    <xf numFmtId="0" fontId="7" fillId="0" borderId="0" xfId="49" applyFont="1" applyFill="1" applyBorder="1" applyAlignment="1" applyProtection="1">
      <alignment horizontal="center" vertical="center" wrapText="1"/>
      <protection locked="0"/>
    </xf>
    <xf numFmtId="0" fontId="7" fillId="0" borderId="0" xfId="49" applyFont="1" applyFill="1" applyBorder="1" applyAlignment="1" applyProtection="1">
      <alignment horizontal="center" vertical="center"/>
      <protection locked="0"/>
    </xf>
    <xf numFmtId="0" fontId="3" fillId="0" borderId="0" xfId="49" applyFont="1" applyFill="1" applyBorder="1" applyProtection="1">
      <alignment vertical="center"/>
      <protection locked="0"/>
    </xf>
    <xf numFmtId="49" fontId="5" fillId="0" borderId="0" xfId="49" applyNumberFormat="1" applyFont="1" applyFill="1" applyBorder="1" applyAlignment="1" applyProtection="1">
      <alignment vertical="center"/>
      <protection locked="0"/>
    </xf>
    <xf numFmtId="0" fontId="11" fillId="0" borderId="0" xfId="49" applyFont="1" applyFill="1" applyBorder="1" applyAlignment="1" applyProtection="1">
      <alignment horizontal="center" vertical="center" wrapText="1"/>
      <protection locked="0"/>
    </xf>
    <xf numFmtId="0" fontId="60" fillId="0" borderId="0" xfId="49" applyFont="1" applyFill="1" applyBorder="1" applyAlignment="1" applyProtection="1">
      <alignment horizontal="center" vertical="center" wrapText="1"/>
      <protection locked="0"/>
    </xf>
    <xf numFmtId="0" fontId="3" fillId="0" borderId="0" xfId="49" applyFont="1" applyFill="1" applyBorder="1" applyAlignment="1" applyProtection="1">
      <alignment vertical="center" wrapText="1"/>
      <protection locked="0"/>
    </xf>
    <xf numFmtId="0" fontId="5" fillId="0" borderId="0" xfId="49" applyFont="1" applyFill="1" applyBorder="1" applyAlignment="1" applyProtection="1">
      <alignment vertical="center" wrapText="1"/>
      <protection locked="0"/>
    </xf>
    <xf numFmtId="0" fontId="8" fillId="0" borderId="14" xfId="49" applyNumberFormat="1" applyFont="1" applyFill="1" applyBorder="1" applyAlignment="1" applyProtection="1">
      <alignment horizontal="left" vertical="center" wrapText="1"/>
      <protection locked="0"/>
    </xf>
    <xf numFmtId="0" fontId="8" fillId="0" borderId="19" xfId="49" applyNumberFormat="1" applyFont="1" applyFill="1" applyBorder="1" applyAlignment="1" applyProtection="1">
      <alignment horizontal="left" vertical="center" wrapText="1"/>
      <protection locked="0"/>
    </xf>
    <xf numFmtId="0" fontId="3" fillId="0" borderId="19" xfId="49" applyFont="1" applyBorder="1" applyAlignment="1" applyProtection="1">
      <alignment horizontal="center" vertical="center"/>
      <protection locked="0"/>
    </xf>
    <xf numFmtId="0" fontId="24" fillId="0" borderId="0" xfId="49" applyBorder="1" applyProtection="1">
      <alignment vertical="center"/>
      <protection locked="0"/>
    </xf>
    <xf numFmtId="0" fontId="3" fillId="0" borderId="0" xfId="49" applyFont="1" applyBorder="1" applyAlignment="1" applyProtection="1">
      <alignment vertical="center" wrapText="1"/>
      <protection locked="0"/>
    </xf>
    <xf numFmtId="0" fontId="3" fillId="0" borderId="0" xfId="49" applyFont="1" applyAlignment="1" applyProtection="1">
      <alignment vertical="center" wrapText="1"/>
      <protection locked="0"/>
    </xf>
    <xf numFmtId="0" fontId="3" fillId="0" borderId="15" xfId="49" applyFont="1" applyBorder="1" applyAlignment="1" applyProtection="1">
      <alignment horizontal="center" vertical="center"/>
      <protection locked="0"/>
    </xf>
    <xf numFmtId="0" fontId="5" fillId="0" borderId="0" xfId="49" applyFont="1" applyFill="1" applyBorder="1" applyAlignment="1" applyProtection="1">
      <alignment horizontal="center" vertical="center"/>
      <protection locked="0"/>
    </xf>
    <xf numFmtId="0" fontId="57" fillId="0" borderId="0" xfId="0"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protection locked="0"/>
    </xf>
    <xf numFmtId="0" fontId="55" fillId="0" borderId="0" xfId="0"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wrapText="1"/>
      <protection locked="0"/>
    </xf>
    <xf numFmtId="0" fontId="3" fillId="0" borderId="0" xfId="0" applyFont="1" applyFill="1" applyBorder="1" applyAlignment="1" applyProtection="1">
      <alignment vertical="center"/>
      <protection locked="0"/>
    </xf>
    <xf numFmtId="0" fontId="24" fillId="0" borderId="0" xfId="49" applyFont="1" applyFill="1" applyBorder="1" applyProtection="1">
      <alignment vertical="center"/>
      <protection locked="0"/>
    </xf>
    <xf numFmtId="0" fontId="50" fillId="0" borderId="0" xfId="0" applyFont="1" applyFill="1" applyBorder="1" applyAlignment="1" applyProtection="1">
      <alignment horizontal="center" vertical="center"/>
      <protection locked="0"/>
    </xf>
    <xf numFmtId="0" fontId="61" fillId="0" borderId="0" xfId="0" applyFont="1" applyFill="1" applyBorder="1" applyAlignment="1" applyProtection="1">
      <alignment horizontal="center" vertical="center" wrapText="1"/>
      <protection locked="0"/>
    </xf>
    <xf numFmtId="0" fontId="20" fillId="0" borderId="0" xfId="0" applyFont="1" applyFill="1" applyBorder="1" applyAlignment="1" applyProtection="1">
      <alignment vertical="center"/>
      <protection locked="0"/>
    </xf>
    <xf numFmtId="0" fontId="1" fillId="0" borderId="0" xfId="0" applyFont="1" applyFill="1" applyAlignment="1" applyProtection="1">
      <alignment horizontal="center" vertical="center"/>
      <protection locked="0"/>
    </xf>
    <xf numFmtId="0" fontId="30" fillId="0" borderId="0" xfId="0" applyFont="1" applyFill="1" applyBorder="1" applyAlignment="1" applyProtection="1">
      <alignment horizontal="left" vertical="center"/>
      <protection locked="0"/>
    </xf>
    <xf numFmtId="49" fontId="30" fillId="0" borderId="0" xfId="0" applyNumberFormat="1" applyFont="1" applyFill="1" applyBorder="1" applyAlignment="1" applyProtection="1">
      <alignment horizontal="center" vertical="center"/>
      <protection locked="0"/>
    </xf>
    <xf numFmtId="0" fontId="30" fillId="0" borderId="0" xfId="0" applyFont="1" applyFill="1" applyBorder="1" applyAlignment="1" applyProtection="1">
      <alignment horizontal="center" vertical="center"/>
      <protection locked="0"/>
    </xf>
    <xf numFmtId="0" fontId="5" fillId="0" borderId="0" xfId="49" applyFont="1" applyProtection="1">
      <alignment vertical="center"/>
      <protection locked="0"/>
    </xf>
    <xf numFmtId="0" fontId="3" fillId="0" borderId="0" xfId="49" applyFont="1" applyProtection="1">
      <alignment vertical="center"/>
      <protection locked="0"/>
    </xf>
    <xf numFmtId="49" fontId="39" fillId="13" borderId="10" xfId="0" applyNumberFormat="1" applyFont="1" applyFill="1" applyBorder="1" applyAlignment="1" applyProtection="1">
      <alignment horizontal="center" vertical="center"/>
      <protection locked="0"/>
    </xf>
    <xf numFmtId="49" fontId="39" fillId="13" borderId="18" xfId="0" applyNumberFormat="1" applyFont="1" applyFill="1" applyBorder="1" applyAlignment="1" applyProtection="1">
      <alignment horizontal="center" vertical="center"/>
      <protection locked="0"/>
    </xf>
    <xf numFmtId="0" fontId="28" fillId="34" borderId="12" xfId="0" applyFont="1" applyFill="1" applyBorder="1" applyAlignment="1" applyProtection="1">
      <alignment horizontal="left" vertical="center"/>
      <protection locked="0"/>
    </xf>
    <xf numFmtId="49" fontId="28" fillId="34" borderId="0" xfId="0" applyNumberFormat="1" applyFont="1" applyFill="1" applyBorder="1" applyAlignment="1" applyProtection="1">
      <alignment horizontal="center" vertical="center"/>
      <protection locked="0"/>
    </xf>
    <xf numFmtId="0" fontId="28" fillId="34" borderId="0" xfId="0" applyFont="1" applyFill="1" applyBorder="1" applyAlignment="1" applyProtection="1">
      <alignment horizontal="center" vertical="center"/>
      <protection locked="0"/>
    </xf>
    <xf numFmtId="0" fontId="28" fillId="34" borderId="33" xfId="0" applyFont="1" applyFill="1" applyBorder="1" applyAlignment="1" applyProtection="1">
      <alignment horizontal="left" vertical="center"/>
      <protection locked="0"/>
    </xf>
    <xf numFmtId="49" fontId="28" fillId="34" borderId="3" xfId="0" applyNumberFormat="1" applyFont="1" applyFill="1" applyBorder="1" applyAlignment="1" applyProtection="1">
      <alignment horizontal="center" vertical="center"/>
      <protection locked="0"/>
    </xf>
    <xf numFmtId="0" fontId="28" fillId="34" borderId="3" xfId="0" applyFont="1" applyFill="1" applyBorder="1" applyAlignment="1" applyProtection="1">
      <alignment horizontal="center" vertical="center"/>
      <protection locked="0"/>
    </xf>
    <xf numFmtId="0" fontId="28" fillId="35" borderId="12" xfId="0" applyFont="1" applyFill="1" applyBorder="1" applyAlignment="1" applyProtection="1">
      <alignment horizontal="left" vertical="center"/>
      <protection locked="0"/>
    </xf>
    <xf numFmtId="49" fontId="28" fillId="35" borderId="0" xfId="0" applyNumberFormat="1" applyFont="1" applyFill="1" applyBorder="1" applyAlignment="1" applyProtection="1">
      <alignment horizontal="center" vertical="center"/>
      <protection locked="0"/>
    </xf>
    <xf numFmtId="0" fontId="28" fillId="35" borderId="0" xfId="0" applyFont="1" applyFill="1" applyBorder="1" applyAlignment="1" applyProtection="1">
      <alignment horizontal="center" vertical="center"/>
      <protection locked="0"/>
    </xf>
    <xf numFmtId="0" fontId="28" fillId="36" borderId="33" xfId="0" applyFont="1" applyFill="1" applyBorder="1" applyAlignment="1" applyProtection="1">
      <alignment horizontal="left" vertical="center"/>
      <protection locked="0"/>
    </xf>
    <xf numFmtId="49" fontId="28" fillId="36" borderId="3" xfId="0" applyNumberFormat="1" applyFont="1" applyFill="1" applyBorder="1" applyAlignment="1" applyProtection="1">
      <alignment horizontal="center" vertical="center"/>
      <protection locked="0"/>
    </xf>
    <xf numFmtId="0" fontId="28" fillId="36" borderId="3" xfId="0" applyFont="1" applyFill="1" applyBorder="1" applyAlignment="1" applyProtection="1">
      <alignment horizontal="center" vertical="center"/>
      <protection locked="0"/>
    </xf>
    <xf numFmtId="0" fontId="28" fillId="34" borderId="39" xfId="0" applyFont="1" applyFill="1" applyBorder="1" applyAlignment="1" applyProtection="1">
      <alignment horizontal="left" vertical="center"/>
      <protection locked="0"/>
    </xf>
    <xf numFmtId="49" fontId="28" fillId="34" borderId="8" xfId="0" applyNumberFormat="1" applyFont="1" applyFill="1" applyBorder="1" applyAlignment="1" applyProtection="1">
      <alignment horizontal="center" vertical="center"/>
      <protection locked="0"/>
    </xf>
    <xf numFmtId="0" fontId="28" fillId="34" borderId="8" xfId="0" applyFont="1" applyFill="1" applyBorder="1" applyAlignment="1" applyProtection="1">
      <alignment horizontal="center" vertical="center"/>
      <protection locked="0"/>
    </xf>
    <xf numFmtId="0" fontId="28" fillId="37" borderId="12" xfId="0" applyFont="1" applyFill="1" applyBorder="1" applyAlignment="1" applyProtection="1">
      <alignment horizontal="left" vertical="center"/>
      <protection locked="0"/>
    </xf>
    <xf numFmtId="49" fontId="28" fillId="37" borderId="0" xfId="0" applyNumberFormat="1" applyFont="1" applyFill="1" applyBorder="1" applyAlignment="1" applyProtection="1">
      <alignment horizontal="center" vertical="center"/>
      <protection locked="0"/>
    </xf>
    <xf numFmtId="0" fontId="28" fillId="37" borderId="0" xfId="0" applyFont="1" applyFill="1" applyBorder="1" applyAlignment="1" applyProtection="1">
      <alignment horizontal="center" vertical="center"/>
      <protection locked="0"/>
    </xf>
    <xf numFmtId="0" fontId="28" fillId="38" borderId="39" xfId="0" applyFont="1" applyFill="1" applyBorder="1" applyAlignment="1" applyProtection="1">
      <alignment horizontal="left" vertical="center"/>
      <protection locked="0"/>
    </xf>
    <xf numFmtId="49" fontId="28" fillId="38" borderId="8" xfId="0" applyNumberFormat="1" applyFont="1" applyFill="1" applyBorder="1" applyAlignment="1" applyProtection="1">
      <alignment horizontal="center" vertical="center"/>
      <protection locked="0"/>
    </xf>
    <xf numFmtId="0" fontId="28" fillId="38" borderId="8" xfId="0" applyFont="1" applyFill="1" applyBorder="1" applyAlignment="1" applyProtection="1">
      <alignment horizontal="center" vertical="center"/>
      <protection locked="0"/>
    </xf>
    <xf numFmtId="0" fontId="28" fillId="38" borderId="12" xfId="0" applyFont="1" applyFill="1" applyBorder="1" applyAlignment="1" applyProtection="1">
      <alignment horizontal="left" vertical="center"/>
      <protection locked="0"/>
    </xf>
    <xf numFmtId="49" fontId="28" fillId="38" borderId="0" xfId="0" applyNumberFormat="1" applyFont="1" applyFill="1" applyBorder="1" applyAlignment="1" applyProtection="1">
      <alignment horizontal="center" vertical="center"/>
      <protection locked="0"/>
    </xf>
    <xf numFmtId="0" fontId="28" fillId="38" borderId="0" xfId="0" applyFont="1" applyFill="1" applyBorder="1" applyAlignment="1" applyProtection="1">
      <alignment horizontal="center" vertical="center"/>
      <protection locked="0"/>
    </xf>
    <xf numFmtId="0" fontId="28" fillId="39" borderId="12" xfId="0" applyFont="1" applyFill="1" applyBorder="1" applyAlignment="1" applyProtection="1">
      <alignment horizontal="left" vertical="center"/>
      <protection locked="0"/>
    </xf>
    <xf numFmtId="49" fontId="28" fillId="39" borderId="0" xfId="0" applyNumberFormat="1" applyFont="1" applyFill="1" applyBorder="1" applyAlignment="1" applyProtection="1">
      <alignment horizontal="center" vertical="center"/>
      <protection locked="0"/>
    </xf>
    <xf numFmtId="0" fontId="28" fillId="39" borderId="0" xfId="0" applyFont="1" applyFill="1" applyBorder="1" applyAlignment="1" applyProtection="1">
      <alignment horizontal="center" vertical="center"/>
      <protection locked="0"/>
    </xf>
    <xf numFmtId="0" fontId="28" fillId="9" borderId="12" xfId="0" applyFont="1" applyFill="1" applyBorder="1" applyAlignment="1" applyProtection="1">
      <alignment horizontal="left" vertical="center"/>
      <protection locked="0"/>
    </xf>
    <xf numFmtId="49" fontId="28" fillId="9" borderId="0" xfId="0" applyNumberFormat="1" applyFont="1" applyFill="1" applyBorder="1" applyAlignment="1" applyProtection="1">
      <alignment horizontal="center" vertical="center"/>
      <protection locked="0"/>
    </xf>
    <xf numFmtId="0" fontId="28" fillId="9" borderId="0" xfId="0" applyFont="1" applyFill="1" applyBorder="1" applyAlignment="1" applyProtection="1">
      <alignment horizontal="center" vertical="center"/>
      <protection locked="0"/>
    </xf>
    <xf numFmtId="0" fontId="28" fillId="40" borderId="12" xfId="0" applyFont="1" applyFill="1" applyBorder="1" applyAlignment="1" applyProtection="1">
      <alignment horizontal="left" vertical="center"/>
      <protection locked="0"/>
    </xf>
    <xf numFmtId="49" fontId="28" fillId="40" borderId="0" xfId="0" applyNumberFormat="1" applyFont="1" applyFill="1" applyBorder="1" applyAlignment="1" applyProtection="1">
      <alignment horizontal="center" vertical="center"/>
      <protection locked="0"/>
    </xf>
    <xf numFmtId="0" fontId="28" fillId="40" borderId="0" xfId="0" applyFont="1" applyFill="1" applyBorder="1" applyAlignment="1" applyProtection="1">
      <alignment horizontal="center" vertical="center"/>
      <protection locked="0"/>
    </xf>
    <xf numFmtId="0" fontId="28" fillId="12" borderId="12" xfId="0" applyFont="1" applyFill="1" applyBorder="1" applyAlignment="1" applyProtection="1">
      <alignment horizontal="left" vertical="center"/>
      <protection locked="0"/>
    </xf>
    <xf numFmtId="49" fontId="28" fillId="12" borderId="0" xfId="0" applyNumberFormat="1" applyFont="1" applyFill="1" applyBorder="1" applyAlignment="1" applyProtection="1">
      <alignment horizontal="center" vertical="center"/>
      <protection locked="0"/>
    </xf>
    <xf numFmtId="0" fontId="28" fillId="12" borderId="0" xfId="0" applyFont="1" applyFill="1" applyBorder="1" applyAlignment="1" applyProtection="1">
      <alignment horizontal="center" vertical="center"/>
      <protection locked="0"/>
    </xf>
    <xf numFmtId="49" fontId="28" fillId="0" borderId="0" xfId="0" applyNumberFormat="1" applyFont="1" applyFill="1" applyBorder="1" applyAlignment="1" applyProtection="1">
      <alignment horizontal="center" vertical="center"/>
      <protection locked="0"/>
    </xf>
    <xf numFmtId="0" fontId="28" fillId="12" borderId="39" xfId="0" applyFont="1" applyFill="1" applyBorder="1" applyAlignment="1" applyProtection="1">
      <alignment horizontal="left" vertical="center"/>
      <protection locked="0"/>
    </xf>
    <xf numFmtId="49" fontId="28" fillId="12" borderId="8" xfId="0" applyNumberFormat="1" applyFont="1" applyFill="1" applyBorder="1" applyAlignment="1" applyProtection="1">
      <alignment horizontal="center" vertical="center"/>
      <protection locked="0"/>
    </xf>
    <xf numFmtId="0" fontId="28" fillId="12" borderId="8" xfId="0" applyFont="1" applyFill="1" applyBorder="1" applyAlignment="1" applyProtection="1">
      <alignment horizontal="center" vertical="center"/>
      <protection locked="0"/>
    </xf>
    <xf numFmtId="49" fontId="62" fillId="13" borderId="11" xfId="0" applyNumberFormat="1" applyFont="1" applyFill="1" applyBorder="1" applyAlignment="1" applyProtection="1">
      <alignment horizontal="center" vertical="center"/>
      <protection locked="0"/>
    </xf>
    <xf numFmtId="0" fontId="28" fillId="34" borderId="13" xfId="0" applyFont="1" applyFill="1" applyBorder="1" applyAlignment="1" applyProtection="1">
      <alignment horizontal="center" vertical="center"/>
      <protection locked="0"/>
    </xf>
    <xf numFmtId="0" fontId="33" fillId="0" borderId="34" xfId="49" applyFont="1" applyBorder="1" applyAlignment="1" applyProtection="1">
      <alignment horizontal="center" vertical="center" wrapText="1"/>
      <protection locked="0"/>
    </xf>
    <xf numFmtId="0" fontId="24" fillId="0" borderId="42" xfId="49" applyBorder="1" applyAlignment="1" applyProtection="1">
      <alignment horizontal="left" vertical="center" wrapText="1"/>
      <protection locked="0"/>
    </xf>
    <xf numFmtId="0" fontId="24" fillId="35" borderId="3" xfId="49" applyFill="1" applyBorder="1" applyAlignment="1" applyProtection="1">
      <alignment horizontal="center" vertical="center" wrapText="1"/>
      <protection locked="0"/>
    </xf>
    <xf numFmtId="0" fontId="28" fillId="34" borderId="36" xfId="0" applyFont="1" applyFill="1" applyBorder="1" applyAlignment="1" applyProtection="1">
      <alignment horizontal="center" vertical="center"/>
      <protection locked="0"/>
    </xf>
    <xf numFmtId="0" fontId="24" fillId="0" borderId="34" xfId="49" applyBorder="1" applyAlignment="1" applyProtection="1">
      <alignment horizontal="center" vertical="center" wrapText="1"/>
      <protection locked="0"/>
    </xf>
    <xf numFmtId="0" fontId="24" fillId="0" borderId="43" xfId="49" applyBorder="1" applyAlignment="1" applyProtection="1">
      <alignment horizontal="left" vertical="center" wrapText="1"/>
      <protection locked="0"/>
    </xf>
    <xf numFmtId="0" fontId="24" fillId="35" borderId="0" xfId="49" applyFill="1" applyBorder="1" applyAlignment="1" applyProtection="1">
      <alignment horizontal="center" vertical="center" wrapText="1"/>
      <protection locked="0"/>
    </xf>
    <xf numFmtId="0" fontId="24" fillId="35" borderId="0" xfId="49" applyFill="1" applyAlignment="1" applyProtection="1">
      <alignment horizontal="center" vertical="center" wrapText="1"/>
      <protection locked="0"/>
    </xf>
    <xf numFmtId="0" fontId="28" fillId="35" borderId="13" xfId="0" applyFont="1" applyFill="1" applyBorder="1" applyAlignment="1" applyProtection="1">
      <alignment horizontal="center" vertical="center"/>
      <protection locked="0"/>
    </xf>
    <xf numFmtId="0" fontId="24" fillId="35" borderId="8" xfId="49" applyFill="1" applyBorder="1" applyAlignment="1" applyProtection="1">
      <alignment horizontal="center" vertical="center" wrapText="1"/>
      <protection locked="0"/>
    </xf>
    <xf numFmtId="0" fontId="24" fillId="36" borderId="2" xfId="49" applyFill="1" applyBorder="1" applyAlignment="1" applyProtection="1">
      <alignment horizontal="center" vertical="center" wrapText="1"/>
      <protection locked="0"/>
    </xf>
    <xf numFmtId="0" fontId="24" fillId="36" borderId="3" xfId="49" applyFill="1" applyBorder="1" applyAlignment="1" applyProtection="1">
      <alignment horizontal="center" vertical="center" wrapText="1"/>
      <protection locked="0"/>
    </xf>
    <xf numFmtId="0" fontId="28" fillId="36" borderId="36" xfId="0" applyFont="1" applyFill="1" applyBorder="1" applyAlignment="1" applyProtection="1">
      <alignment horizontal="center" vertical="center"/>
      <protection locked="0"/>
    </xf>
    <xf numFmtId="0" fontId="24" fillId="36" borderId="5" xfId="49" applyFill="1" applyBorder="1" applyAlignment="1" applyProtection="1">
      <alignment horizontal="center" vertical="center" wrapText="1"/>
      <protection locked="0"/>
    </xf>
    <xf numFmtId="0" fontId="24" fillId="36" borderId="0" xfId="49" applyFill="1" applyAlignment="1" applyProtection="1">
      <alignment horizontal="center" vertical="center" wrapText="1"/>
      <protection locked="0"/>
    </xf>
    <xf numFmtId="0" fontId="24" fillId="36" borderId="7" xfId="49" applyFill="1" applyBorder="1" applyAlignment="1" applyProtection="1">
      <alignment horizontal="center" vertical="center" wrapText="1"/>
      <protection locked="0"/>
    </xf>
    <xf numFmtId="0" fontId="24" fillId="36" borderId="8" xfId="49" applyFill="1" applyBorder="1" applyAlignment="1" applyProtection="1">
      <alignment horizontal="center" vertical="center" wrapText="1"/>
      <protection locked="0"/>
    </xf>
    <xf numFmtId="0" fontId="28" fillId="34" borderId="37" xfId="0" applyFont="1" applyFill="1" applyBorder="1" applyAlignment="1" applyProtection="1">
      <alignment horizontal="center" vertical="center"/>
      <protection locked="0"/>
    </xf>
    <xf numFmtId="0" fontId="24" fillId="37" borderId="2" xfId="49" applyFill="1" applyBorder="1" applyAlignment="1" applyProtection="1">
      <alignment horizontal="center" vertical="center" wrapText="1"/>
      <protection locked="0"/>
    </xf>
    <xf numFmtId="0" fontId="24" fillId="37" borderId="3" xfId="49" applyFill="1" applyBorder="1" applyAlignment="1" applyProtection="1">
      <alignment horizontal="center" vertical="center" wrapText="1"/>
      <protection locked="0"/>
    </xf>
    <xf numFmtId="0" fontId="28" fillId="37" borderId="13" xfId="0" applyFont="1" applyFill="1" applyBorder="1" applyAlignment="1" applyProtection="1">
      <alignment horizontal="center" vertical="center"/>
      <protection locked="0"/>
    </xf>
    <xf numFmtId="0" fontId="24" fillId="37" borderId="5" xfId="49" applyFill="1" applyBorder="1" applyAlignment="1" applyProtection="1">
      <alignment horizontal="center" vertical="center" wrapText="1"/>
      <protection locked="0"/>
    </xf>
    <xf numFmtId="0" fontId="24" fillId="37" borderId="0" xfId="49" applyFill="1" applyAlignment="1" applyProtection="1">
      <alignment horizontal="center" vertical="center" wrapText="1"/>
      <protection locked="0"/>
    </xf>
    <xf numFmtId="0" fontId="24" fillId="37" borderId="7" xfId="49" applyFill="1" applyBorder="1" applyAlignment="1" applyProtection="1">
      <alignment horizontal="center" vertical="center" wrapText="1"/>
      <protection locked="0"/>
    </xf>
    <xf numFmtId="0" fontId="24" fillId="37" borderId="8" xfId="49" applyFill="1" applyBorder="1" applyAlignment="1" applyProtection="1">
      <alignment horizontal="center" vertical="center" wrapText="1"/>
      <protection locked="0"/>
    </xf>
    <xf numFmtId="0" fontId="24" fillId="38" borderId="2" xfId="49" applyFill="1" applyBorder="1" applyAlignment="1" applyProtection="1">
      <alignment horizontal="center" vertical="center" wrapText="1"/>
      <protection locked="0"/>
    </xf>
    <xf numFmtId="0" fontId="24" fillId="38" borderId="3" xfId="49" applyFill="1" applyBorder="1" applyAlignment="1" applyProtection="1">
      <alignment horizontal="center" vertical="center" wrapText="1"/>
      <protection locked="0"/>
    </xf>
    <xf numFmtId="0" fontId="24" fillId="38" borderId="5" xfId="49" applyFill="1" applyBorder="1" applyAlignment="1" applyProtection="1">
      <alignment horizontal="center" vertical="center" wrapText="1"/>
      <protection locked="0"/>
    </xf>
    <xf numFmtId="0" fontId="24" fillId="38" borderId="0" xfId="49" applyFill="1" applyAlignment="1" applyProtection="1">
      <alignment horizontal="center" vertical="center" wrapText="1"/>
      <protection locked="0"/>
    </xf>
    <xf numFmtId="0" fontId="28" fillId="38" borderId="37" xfId="0" applyFont="1" applyFill="1" applyBorder="1" applyAlignment="1" applyProtection="1">
      <alignment horizontal="center" vertical="center"/>
      <protection locked="0"/>
    </xf>
    <xf numFmtId="0" fontId="28" fillId="38" borderId="13" xfId="0" applyFont="1" applyFill="1" applyBorder="1" applyAlignment="1" applyProtection="1">
      <alignment horizontal="center" vertical="center"/>
      <protection locked="0"/>
    </xf>
    <xf numFmtId="0" fontId="24" fillId="38" borderId="7" xfId="49" applyFill="1" applyBorder="1" applyAlignment="1" applyProtection="1">
      <alignment horizontal="center" vertical="center" wrapText="1"/>
      <protection locked="0"/>
    </xf>
    <xf numFmtId="0" fontId="24" fillId="38" borderId="8" xfId="49" applyFill="1" applyBorder="1" applyAlignment="1" applyProtection="1">
      <alignment horizontal="center" vertical="center" wrapText="1"/>
      <protection locked="0"/>
    </xf>
    <xf numFmtId="0" fontId="24" fillId="0" borderId="67" xfId="49" applyBorder="1" applyAlignment="1" applyProtection="1">
      <alignment horizontal="left" vertical="center" wrapText="1"/>
      <protection locked="0"/>
    </xf>
    <xf numFmtId="0" fontId="28" fillId="39" borderId="13" xfId="0" applyFont="1" applyFill="1" applyBorder="1" applyAlignment="1" applyProtection="1">
      <alignment horizontal="center" vertical="center"/>
      <protection locked="0"/>
    </xf>
    <xf numFmtId="0" fontId="33" fillId="41" borderId="4" xfId="49" applyFont="1" applyFill="1" applyBorder="1" applyAlignment="1" applyProtection="1">
      <alignment horizontal="center" vertical="center" wrapText="1"/>
      <protection locked="0"/>
    </xf>
    <xf numFmtId="0" fontId="24" fillId="41" borderId="42" xfId="49" applyFill="1" applyBorder="1" applyAlignment="1" applyProtection="1">
      <alignment horizontal="left" vertical="center" wrapText="1"/>
      <protection locked="0"/>
    </xf>
    <xf numFmtId="0" fontId="24" fillId="41" borderId="6" xfId="49" applyFill="1" applyBorder="1" applyAlignment="1" applyProtection="1">
      <alignment horizontal="center" vertical="center" wrapText="1"/>
      <protection locked="0"/>
    </xf>
    <xf numFmtId="0" fontId="24" fillId="41" borderId="43" xfId="49" applyFill="1" applyBorder="1" applyAlignment="1" applyProtection="1">
      <alignment horizontal="left" vertical="center" wrapText="1"/>
      <protection locked="0"/>
    </xf>
    <xf numFmtId="0" fontId="24" fillId="0" borderId="0" xfId="49" applyFill="1" applyProtection="1">
      <alignment vertical="center"/>
      <protection locked="0"/>
    </xf>
    <xf numFmtId="0" fontId="23" fillId="0" borderId="0" xfId="49" applyFont="1" applyFill="1" applyAlignment="1" applyProtection="1">
      <alignment horizontal="center" vertical="top" wrapText="1"/>
      <protection locked="0"/>
    </xf>
    <xf numFmtId="0" fontId="24" fillId="41" borderId="9" xfId="49" applyFill="1" applyBorder="1" applyAlignment="1" applyProtection="1">
      <alignment horizontal="center" vertical="center" wrapText="1"/>
      <protection locked="0"/>
    </xf>
    <xf numFmtId="0" fontId="24" fillId="41" borderId="67" xfId="49" applyFill="1" applyBorder="1" applyAlignment="1" applyProtection="1">
      <alignment horizontal="left" vertical="center" wrapText="1"/>
      <protection locked="0"/>
    </xf>
    <xf numFmtId="0" fontId="28" fillId="9" borderId="13" xfId="0" applyFont="1" applyFill="1" applyBorder="1" applyAlignment="1" applyProtection="1">
      <alignment horizontal="center" vertical="center"/>
      <protection locked="0"/>
    </xf>
    <xf numFmtId="0" fontId="33" fillId="9" borderId="4" xfId="49" applyFont="1" applyFill="1" applyBorder="1" applyAlignment="1" applyProtection="1">
      <alignment horizontal="center" vertical="center" wrapText="1"/>
      <protection locked="0"/>
    </xf>
    <xf numFmtId="0" fontId="24" fillId="9" borderId="4" xfId="49" applyFill="1" applyBorder="1" applyAlignment="1" applyProtection="1">
      <alignment horizontal="center" vertical="center" wrapText="1"/>
      <protection locked="0"/>
    </xf>
    <xf numFmtId="0" fontId="24" fillId="40" borderId="3" xfId="49" applyFill="1" applyBorder="1" applyAlignment="1" applyProtection="1">
      <alignment horizontal="center" vertical="center" wrapText="1"/>
      <protection locked="0"/>
    </xf>
    <xf numFmtId="0" fontId="24" fillId="0" borderId="5" xfId="49" applyBorder="1" applyProtection="1">
      <alignment vertical="center"/>
      <protection locked="0"/>
    </xf>
    <xf numFmtId="0" fontId="33" fillId="9" borderId="6" xfId="49" applyFont="1" applyFill="1" applyBorder="1" applyAlignment="1" applyProtection="1">
      <alignment horizontal="center" vertical="center" wrapText="1"/>
      <protection locked="0"/>
    </xf>
    <xf numFmtId="0" fontId="24" fillId="9" borderId="6" xfId="49" applyFill="1" applyBorder="1" applyAlignment="1" applyProtection="1">
      <alignment horizontal="center" vertical="center" wrapText="1"/>
      <protection locked="0"/>
    </xf>
    <xf numFmtId="0" fontId="24" fillId="40" borderId="0" xfId="49" applyFill="1" applyAlignment="1" applyProtection="1">
      <alignment horizontal="center" vertical="center" wrapText="1"/>
      <protection locked="0"/>
    </xf>
    <xf numFmtId="0" fontId="28" fillId="40" borderId="13" xfId="0" applyFont="1" applyFill="1" applyBorder="1" applyAlignment="1" applyProtection="1">
      <alignment horizontal="center" vertical="center"/>
      <protection locked="0"/>
    </xf>
    <xf numFmtId="0" fontId="28" fillId="12" borderId="13" xfId="0" applyFont="1" applyFill="1" applyBorder="1" applyAlignment="1" applyProtection="1">
      <alignment horizontal="center" vertical="center"/>
      <protection locked="0"/>
    </xf>
    <xf numFmtId="0" fontId="28" fillId="12" borderId="37" xfId="0" applyFont="1" applyFill="1" applyBorder="1" applyAlignment="1" applyProtection="1">
      <alignment horizontal="center" vertical="center"/>
      <protection locked="0"/>
    </xf>
    <xf numFmtId="0" fontId="45" fillId="9" borderId="4" xfId="49" applyFont="1" applyFill="1" applyBorder="1" applyAlignment="1" applyProtection="1">
      <alignment horizontal="center" vertical="center" wrapText="1"/>
      <protection locked="0"/>
    </xf>
    <xf numFmtId="0" fontId="23" fillId="9" borderId="4" xfId="49" applyFont="1" applyFill="1" applyBorder="1" applyAlignment="1" applyProtection="1">
      <alignment horizontal="center" vertical="center" wrapText="1"/>
      <protection locked="0"/>
    </xf>
    <xf numFmtId="0" fontId="24" fillId="9" borderId="42" xfId="49" applyFont="1" applyFill="1" applyBorder="1" applyAlignment="1" applyProtection="1">
      <alignment horizontal="center" vertical="center" wrapText="1"/>
      <protection locked="0"/>
    </xf>
    <xf numFmtId="0" fontId="23" fillId="9" borderId="2" xfId="49" applyFont="1" applyFill="1" applyBorder="1" applyAlignment="1" applyProtection="1">
      <alignment horizontal="center" vertical="center" wrapText="1"/>
      <protection locked="0"/>
    </xf>
    <xf numFmtId="0" fontId="45" fillId="9" borderId="6" xfId="49" applyFont="1" applyFill="1" applyBorder="1" applyAlignment="1" applyProtection="1">
      <alignment horizontal="center" vertical="center" wrapText="1"/>
      <protection locked="0"/>
    </xf>
    <xf numFmtId="0" fontId="23" fillId="9" borderId="43" xfId="49" applyFont="1" applyFill="1" applyBorder="1" applyAlignment="1" applyProtection="1">
      <alignment horizontal="center" vertical="center" wrapText="1"/>
      <protection locked="0"/>
    </xf>
    <xf numFmtId="0" fontId="24" fillId="9" borderId="43" xfId="49" applyFont="1" applyFill="1" applyBorder="1" applyAlignment="1" applyProtection="1">
      <alignment horizontal="center" vertical="center" wrapText="1"/>
      <protection locked="0"/>
    </xf>
    <xf numFmtId="49" fontId="63" fillId="0" borderId="0" xfId="0" applyNumberFormat="1" applyFont="1" applyFill="1" applyBorder="1" applyAlignment="1" applyProtection="1">
      <alignment vertical="center"/>
      <protection locked="0"/>
    </xf>
    <xf numFmtId="0" fontId="24" fillId="35" borderId="4" xfId="49" applyFill="1" applyBorder="1" applyAlignment="1" applyProtection="1">
      <alignment horizontal="center" vertical="center" wrapText="1"/>
      <protection locked="0"/>
    </xf>
    <xf numFmtId="0" fontId="64" fillId="0" borderId="0" xfId="0" applyFont="1" applyFill="1" applyBorder="1" applyAlignment="1" applyProtection="1">
      <alignment vertical="center"/>
      <protection locked="0"/>
    </xf>
    <xf numFmtId="49" fontId="64" fillId="0" borderId="0" xfId="0" applyNumberFormat="1" applyFont="1" applyFill="1" applyBorder="1" applyAlignment="1" applyProtection="1">
      <alignment vertical="center"/>
      <protection locked="0"/>
    </xf>
    <xf numFmtId="0" fontId="24" fillId="35" borderId="6" xfId="49" applyFill="1" applyBorder="1" applyAlignment="1" applyProtection="1">
      <alignment horizontal="center" vertical="center" wrapText="1"/>
      <protection locked="0"/>
    </xf>
    <xf numFmtId="0" fontId="23" fillId="0" borderId="0" xfId="49" applyFont="1" applyBorder="1" applyProtection="1">
      <alignment vertical="center"/>
      <protection locked="0"/>
    </xf>
    <xf numFmtId="0" fontId="64" fillId="0" borderId="0" xfId="49" applyFont="1" applyFill="1" applyBorder="1" applyAlignment="1" applyProtection="1">
      <alignment vertical="center"/>
      <protection locked="0"/>
    </xf>
    <xf numFmtId="0" fontId="30" fillId="0" borderId="0" xfId="0" applyFont="1" applyFill="1" applyBorder="1" applyAlignment="1" applyProtection="1">
      <alignment vertical="center"/>
      <protection locked="0"/>
    </xf>
    <xf numFmtId="49" fontId="30" fillId="0" borderId="0" xfId="0" applyNumberFormat="1" applyFont="1" applyFill="1" applyBorder="1" applyAlignment="1" applyProtection="1">
      <alignment vertical="center"/>
      <protection locked="0"/>
    </xf>
    <xf numFmtId="0" fontId="24" fillId="35" borderId="9" xfId="49" applyFill="1" applyBorder="1" applyAlignment="1" applyProtection="1">
      <alignment horizontal="center" vertical="center" wrapText="1"/>
      <protection locked="0"/>
    </xf>
    <xf numFmtId="0" fontId="24" fillId="36" borderId="4" xfId="49" applyFill="1" applyBorder="1" applyAlignment="1" applyProtection="1">
      <alignment horizontal="center" vertical="center" wrapText="1"/>
      <protection locked="0"/>
    </xf>
    <xf numFmtId="0" fontId="24" fillId="36" borderId="6" xfId="49" applyFill="1" applyBorder="1" applyAlignment="1" applyProtection="1">
      <alignment horizontal="center" vertical="center" wrapText="1"/>
      <protection locked="0"/>
    </xf>
    <xf numFmtId="0" fontId="24" fillId="36" borderId="9" xfId="49" applyFill="1" applyBorder="1" applyAlignment="1" applyProtection="1">
      <alignment horizontal="center" vertical="center" wrapText="1"/>
      <protection locked="0"/>
    </xf>
    <xf numFmtId="0" fontId="24" fillId="37" borderId="4" xfId="49" applyFill="1" applyBorder="1" applyAlignment="1" applyProtection="1">
      <alignment horizontal="center" vertical="center" wrapText="1"/>
      <protection locked="0"/>
    </xf>
    <xf numFmtId="0" fontId="24" fillId="37" borderId="6" xfId="49" applyFill="1" applyBorder="1" applyAlignment="1" applyProtection="1">
      <alignment horizontal="center" vertical="center" wrapText="1"/>
      <protection locked="0"/>
    </xf>
    <xf numFmtId="0" fontId="30" fillId="0" borderId="0" xfId="0" applyNumberFormat="1" applyFont="1" applyFill="1" applyBorder="1" applyAlignment="1" applyProtection="1">
      <alignment vertical="center"/>
      <protection locked="0"/>
    </xf>
    <xf numFmtId="0" fontId="24" fillId="37" borderId="9" xfId="49" applyFill="1" applyBorder="1" applyAlignment="1" applyProtection="1">
      <alignment horizontal="center" vertical="center" wrapText="1"/>
      <protection locked="0"/>
    </xf>
    <xf numFmtId="0" fontId="24" fillId="38" borderId="4" xfId="49" applyFill="1" applyBorder="1" applyAlignment="1" applyProtection="1">
      <alignment horizontal="center" vertical="center" wrapText="1"/>
      <protection locked="0"/>
    </xf>
    <xf numFmtId="0" fontId="24" fillId="38" borderId="6" xfId="49" applyFill="1" applyBorder="1" applyAlignment="1" applyProtection="1">
      <alignment horizontal="center" vertical="center" wrapText="1"/>
      <protection locked="0"/>
    </xf>
    <xf numFmtId="0" fontId="24" fillId="38" borderId="9" xfId="49" applyFill="1" applyBorder="1" applyAlignment="1" applyProtection="1">
      <alignment horizontal="center" vertical="center" wrapText="1"/>
      <protection locked="0"/>
    </xf>
    <xf numFmtId="0" fontId="30" fillId="0" borderId="0" xfId="49" applyNumberFormat="1" applyFont="1" applyFill="1" applyBorder="1" applyAlignment="1" applyProtection="1">
      <alignment vertical="center"/>
      <protection locked="0"/>
    </xf>
    <xf numFmtId="49" fontId="65" fillId="0" borderId="0" xfId="0" applyNumberFormat="1" applyFont="1" applyFill="1" applyBorder="1" applyAlignment="1" applyProtection="1">
      <alignment vertical="center"/>
      <protection locked="0"/>
    </xf>
    <xf numFmtId="14" fontId="64" fillId="0" borderId="0" xfId="0" applyNumberFormat="1" applyFont="1" applyFill="1" applyBorder="1" applyAlignment="1" applyProtection="1">
      <alignment vertical="center"/>
      <protection locked="0"/>
    </xf>
    <xf numFmtId="0" fontId="33" fillId="0" borderId="0" xfId="49" applyFont="1" applyFill="1" applyBorder="1" applyAlignment="1" applyProtection="1">
      <alignment vertical="center" wrapText="1"/>
      <protection locked="0"/>
    </xf>
    <xf numFmtId="58" fontId="64" fillId="0" borderId="0" xfId="0" applyNumberFormat="1" applyFont="1" applyFill="1" applyBorder="1" applyAlignment="1" applyProtection="1">
      <alignment vertical="center"/>
      <protection locked="0"/>
    </xf>
    <xf numFmtId="58" fontId="30" fillId="0" borderId="0" xfId="0" applyNumberFormat="1" applyFont="1" applyFill="1" applyBorder="1" applyAlignment="1" applyProtection="1">
      <alignment vertical="center"/>
      <protection locked="0"/>
    </xf>
    <xf numFmtId="0" fontId="64" fillId="0" borderId="0" xfId="0" applyNumberFormat="1" applyFont="1" applyFill="1" applyBorder="1" applyAlignment="1" applyProtection="1">
      <alignment vertical="center"/>
      <protection locked="0"/>
    </xf>
    <xf numFmtId="0" fontId="66" fillId="0" borderId="0" xfId="49" applyFont="1" applyFill="1" applyBorder="1" applyAlignment="1" applyProtection="1">
      <alignment vertical="center" wrapText="1"/>
      <protection locked="0"/>
    </xf>
    <xf numFmtId="0" fontId="67" fillId="0" borderId="0" xfId="49" applyFont="1" applyFill="1" applyBorder="1" applyAlignment="1" applyProtection="1">
      <alignment vertical="center" wrapText="1"/>
      <protection locked="0"/>
    </xf>
    <xf numFmtId="0" fontId="45" fillId="0" borderId="0" xfId="49" applyFont="1" applyFill="1" applyBorder="1" applyAlignment="1" applyProtection="1">
      <alignment vertical="center" wrapText="1"/>
      <protection locked="0"/>
    </xf>
    <xf numFmtId="0" fontId="28" fillId="42" borderId="12" xfId="0" applyFont="1" applyFill="1" applyBorder="1" applyAlignment="1" applyProtection="1">
      <alignment horizontal="left" vertical="center"/>
      <protection locked="0"/>
    </xf>
    <xf numFmtId="49" fontId="28" fillId="42" borderId="0" xfId="0" applyNumberFormat="1" applyFont="1" applyFill="1" applyBorder="1" applyAlignment="1" applyProtection="1">
      <alignment horizontal="center" vertical="center"/>
      <protection locked="0"/>
    </xf>
    <xf numFmtId="0" fontId="28" fillId="42" borderId="0" xfId="0" applyFont="1" applyFill="1" applyBorder="1" applyAlignment="1" applyProtection="1">
      <alignment horizontal="center" vertical="center"/>
      <protection locked="0"/>
    </xf>
    <xf numFmtId="0" fontId="28" fillId="36" borderId="12" xfId="0" applyFont="1" applyFill="1" applyBorder="1" applyAlignment="1" applyProtection="1">
      <alignment horizontal="left" vertical="center"/>
      <protection locked="0"/>
    </xf>
    <xf numFmtId="49" fontId="28" fillId="36" borderId="0" xfId="0" applyNumberFormat="1" applyFont="1" applyFill="1" applyBorder="1" applyAlignment="1" applyProtection="1">
      <alignment horizontal="center" vertical="center"/>
      <protection locked="0"/>
    </xf>
    <xf numFmtId="0" fontId="28" fillId="36" borderId="0" xfId="0" applyFont="1" applyFill="1" applyBorder="1" applyAlignment="1" applyProtection="1">
      <alignment horizontal="center" vertical="center"/>
      <protection locked="0"/>
    </xf>
    <xf numFmtId="0" fontId="28" fillId="43" borderId="12" xfId="0" applyFont="1" applyFill="1" applyBorder="1" applyAlignment="1" applyProtection="1">
      <alignment horizontal="left" vertical="center"/>
      <protection locked="0"/>
    </xf>
    <xf numFmtId="49" fontId="28" fillId="43" borderId="0" xfId="0" applyNumberFormat="1" applyFont="1" applyFill="1" applyBorder="1" applyAlignment="1" applyProtection="1">
      <alignment horizontal="center" vertical="center"/>
      <protection locked="0"/>
    </xf>
    <xf numFmtId="0" fontId="28" fillId="43" borderId="0" xfId="0" applyFont="1" applyFill="1" applyBorder="1" applyAlignment="1" applyProtection="1">
      <alignment horizontal="center" vertical="center"/>
      <protection locked="0"/>
    </xf>
    <xf numFmtId="0" fontId="28" fillId="44" borderId="12" xfId="0" applyFont="1" applyFill="1" applyBorder="1" applyAlignment="1" applyProtection="1">
      <alignment horizontal="left" vertical="center"/>
      <protection locked="0"/>
    </xf>
    <xf numFmtId="49" fontId="28" fillId="44" borderId="0" xfId="0" applyNumberFormat="1" applyFont="1" applyFill="1" applyBorder="1" applyAlignment="1" applyProtection="1">
      <alignment horizontal="center" vertical="center"/>
      <protection locked="0"/>
    </xf>
    <xf numFmtId="0" fontId="28" fillId="44" borderId="0" xfId="0" applyFont="1" applyFill="1" applyBorder="1" applyAlignment="1" applyProtection="1">
      <alignment horizontal="center" vertical="center"/>
      <protection locked="0"/>
    </xf>
    <xf numFmtId="0" fontId="28" fillId="45" borderId="12" xfId="0" applyFont="1" applyFill="1" applyBorder="1" applyAlignment="1" applyProtection="1">
      <alignment horizontal="left" vertical="center"/>
      <protection locked="0"/>
    </xf>
    <xf numFmtId="0" fontId="28" fillId="46" borderId="33" xfId="0" applyFont="1" applyFill="1" applyBorder="1" applyAlignment="1" applyProtection="1">
      <alignment horizontal="left" vertical="center"/>
      <protection locked="0"/>
    </xf>
    <xf numFmtId="49" fontId="28" fillId="46" borderId="3" xfId="0" applyNumberFormat="1" applyFont="1" applyFill="1" applyBorder="1" applyAlignment="1" applyProtection="1">
      <alignment horizontal="center" vertical="center"/>
      <protection locked="0"/>
    </xf>
    <xf numFmtId="0" fontId="28" fillId="46" borderId="3" xfId="0" applyFont="1" applyFill="1" applyBorder="1" applyAlignment="1" applyProtection="1">
      <alignment horizontal="center" vertical="center"/>
      <protection locked="0"/>
    </xf>
    <xf numFmtId="0" fontId="28" fillId="45" borderId="33" xfId="0" applyFont="1" applyFill="1" applyBorder="1" applyAlignment="1" applyProtection="1">
      <alignment horizontal="left" vertical="center"/>
      <protection locked="0"/>
    </xf>
    <xf numFmtId="0" fontId="28" fillId="45" borderId="39" xfId="0" applyFont="1" applyFill="1" applyBorder="1" applyAlignment="1" applyProtection="1">
      <alignment horizontal="left" vertical="center"/>
      <protection locked="0"/>
    </xf>
    <xf numFmtId="49" fontId="28" fillId="47" borderId="8" xfId="0" applyNumberFormat="1" applyFont="1" applyFill="1" applyBorder="1" applyAlignment="1" applyProtection="1">
      <alignment horizontal="center" vertical="center"/>
      <protection locked="0"/>
    </xf>
    <xf numFmtId="0" fontId="28" fillId="47" borderId="8" xfId="0" applyFont="1" applyFill="1" applyBorder="1" applyAlignment="1" applyProtection="1">
      <alignment horizontal="center" vertical="center"/>
      <protection locked="0"/>
    </xf>
    <xf numFmtId="0" fontId="28" fillId="45" borderId="14" xfId="0" applyFont="1" applyFill="1" applyBorder="1" applyAlignment="1" applyProtection="1">
      <alignment horizontal="left" vertical="center"/>
      <protection locked="0"/>
    </xf>
    <xf numFmtId="49" fontId="28" fillId="34" borderId="19" xfId="0" applyNumberFormat="1" applyFont="1" applyFill="1" applyBorder="1" applyAlignment="1" applyProtection="1">
      <alignment horizontal="center" vertical="center"/>
      <protection locked="0"/>
    </xf>
    <xf numFmtId="0" fontId="28" fillId="34" borderId="19" xfId="0" applyFont="1" applyFill="1" applyBorder="1" applyAlignment="1" applyProtection="1">
      <alignment horizontal="center" vertical="center"/>
      <protection locked="0"/>
    </xf>
    <xf numFmtId="49" fontId="50" fillId="0" borderId="33" xfId="49" applyNumberFormat="1" applyFont="1" applyBorder="1" applyAlignment="1" applyProtection="1">
      <alignment horizontal="center" vertical="center"/>
      <protection locked="0"/>
    </xf>
    <xf numFmtId="49" fontId="3" fillId="0" borderId="3" xfId="49" applyNumberFormat="1" applyFont="1" applyBorder="1" applyAlignment="1" applyProtection="1">
      <alignment horizontal="center" vertical="center"/>
      <protection locked="0"/>
    </xf>
    <xf numFmtId="49" fontId="52" fillId="0" borderId="12" xfId="49" applyNumberFormat="1" applyFont="1" applyBorder="1" applyAlignment="1" applyProtection="1">
      <alignment horizontal="center" vertical="center"/>
      <protection locked="0"/>
    </xf>
    <xf numFmtId="49" fontId="5" fillId="0" borderId="0" xfId="49" applyNumberFormat="1" applyFont="1" applyAlignment="1" applyProtection="1">
      <alignment horizontal="center" vertical="center"/>
      <protection locked="0"/>
    </xf>
    <xf numFmtId="49" fontId="5" fillId="0" borderId="8" xfId="49" applyNumberFormat="1" applyFont="1" applyBorder="1" applyAlignment="1" applyProtection="1">
      <alignment horizontal="center" vertical="center"/>
      <protection locked="0"/>
    </xf>
    <xf numFmtId="49" fontId="50" fillId="0" borderId="40" xfId="49" applyNumberFormat="1" applyFont="1" applyBorder="1" applyAlignment="1" applyProtection="1">
      <alignment horizontal="center" vertical="center"/>
      <protection locked="0"/>
    </xf>
    <xf numFmtId="49" fontId="3" fillId="0" borderId="41" xfId="49" applyNumberFormat="1" applyFont="1" applyBorder="1" applyAlignment="1" applyProtection="1">
      <alignment horizontal="center" vertical="center"/>
      <protection locked="0"/>
    </xf>
    <xf numFmtId="49" fontId="52" fillId="0" borderId="40" xfId="49" applyNumberFormat="1" applyFont="1" applyBorder="1" applyAlignment="1" applyProtection="1">
      <alignment horizontal="center" vertical="center"/>
      <protection locked="0"/>
    </xf>
    <xf numFmtId="49" fontId="5" fillId="0" borderId="41" xfId="49" applyNumberFormat="1" applyFont="1" applyBorder="1" applyAlignment="1" applyProtection="1">
      <alignment horizontal="center" vertical="center"/>
      <protection locked="0"/>
    </xf>
    <xf numFmtId="49" fontId="5" fillId="0" borderId="0" xfId="49" applyNumberFormat="1" applyFont="1" applyProtection="1">
      <alignment vertical="center"/>
      <protection locked="0"/>
    </xf>
    <xf numFmtId="49" fontId="49" fillId="48" borderId="10" xfId="49" applyNumberFormat="1" applyFont="1" applyFill="1" applyBorder="1" applyAlignment="1" applyProtection="1">
      <alignment horizontal="center" vertical="center"/>
      <protection locked="0"/>
    </xf>
    <xf numFmtId="49" fontId="49" fillId="48" borderId="18" xfId="49" applyNumberFormat="1" applyFont="1" applyFill="1" applyBorder="1" applyAlignment="1" applyProtection="1">
      <alignment horizontal="center" vertical="center"/>
      <protection locked="0"/>
    </xf>
    <xf numFmtId="0" fontId="49" fillId="48" borderId="18" xfId="49" applyFont="1" applyFill="1" applyBorder="1" applyAlignment="1" applyProtection="1">
      <alignment horizontal="center" vertical="center"/>
      <protection locked="0"/>
    </xf>
    <xf numFmtId="49" fontId="49" fillId="48" borderId="12" xfId="49" applyNumberFormat="1" applyFont="1" applyFill="1" applyBorder="1" applyAlignment="1" applyProtection="1">
      <alignment horizontal="center" vertical="center"/>
      <protection locked="0"/>
    </xf>
    <xf numFmtId="49" fontId="49" fillId="48" borderId="0" xfId="49" applyNumberFormat="1" applyFont="1" applyFill="1" applyAlignment="1" applyProtection="1">
      <alignment horizontal="center" vertical="center"/>
      <protection locked="0"/>
    </xf>
    <xf numFmtId="0" fontId="49" fillId="48" borderId="0" xfId="49" applyFont="1" applyFill="1" applyAlignment="1" applyProtection="1">
      <alignment horizontal="center" vertical="center"/>
      <protection locked="0"/>
    </xf>
    <xf numFmtId="49" fontId="5" fillId="0" borderId="12" xfId="49" applyNumberFormat="1" applyFont="1" applyBorder="1" applyAlignment="1" applyProtection="1">
      <alignment horizontal="center" vertical="center" wrapText="1"/>
      <protection locked="0"/>
    </xf>
    <xf numFmtId="49" fontId="5" fillId="9" borderId="12" xfId="49" applyNumberFormat="1" applyFont="1" applyFill="1" applyBorder="1" applyAlignment="1" applyProtection="1">
      <alignment horizontal="center" vertical="center" wrapText="1"/>
      <protection locked="0"/>
    </xf>
    <xf numFmtId="49" fontId="5" fillId="9" borderId="0" xfId="49" applyNumberFormat="1" applyFont="1" applyFill="1" applyAlignment="1" applyProtection="1">
      <alignment horizontal="center" vertical="center"/>
      <protection locked="0"/>
    </xf>
    <xf numFmtId="0" fontId="3" fillId="9" borderId="0" xfId="49" applyFont="1" applyFill="1" applyAlignment="1" applyProtection="1">
      <alignment horizontal="center" vertical="center" wrapText="1"/>
      <protection locked="0"/>
    </xf>
    <xf numFmtId="0" fontId="45" fillId="9" borderId="9" xfId="49" applyFont="1" applyFill="1" applyBorder="1" applyAlignment="1" applyProtection="1">
      <alignment horizontal="center" vertical="center" wrapText="1"/>
      <protection locked="0"/>
    </xf>
    <xf numFmtId="0" fontId="23" fillId="9" borderId="67" xfId="49" applyFont="1" applyFill="1" applyBorder="1" applyAlignment="1" applyProtection="1">
      <alignment horizontal="center" vertical="center" wrapText="1"/>
      <protection locked="0"/>
    </xf>
    <xf numFmtId="0" fontId="24" fillId="9" borderId="67" xfId="49" applyFont="1" applyFill="1" applyBorder="1" applyAlignment="1" applyProtection="1">
      <alignment horizontal="center" vertical="center" wrapText="1"/>
      <protection locked="0"/>
    </xf>
    <xf numFmtId="0" fontId="28" fillId="42" borderId="13" xfId="0" applyFont="1" applyFill="1" applyBorder="1" applyAlignment="1" applyProtection="1">
      <alignment horizontal="center" vertical="center"/>
      <protection locked="0"/>
    </xf>
    <xf numFmtId="0" fontId="45" fillId="49" borderId="4" xfId="49" applyFont="1" applyFill="1" applyBorder="1" applyAlignment="1" applyProtection="1">
      <alignment horizontal="center" vertical="center" wrapText="1"/>
      <protection locked="0"/>
    </xf>
    <xf numFmtId="0" fontId="24" fillId="49" borderId="6" xfId="49" applyFill="1" applyBorder="1" applyAlignment="1" applyProtection="1">
      <alignment horizontal="left" vertical="center" wrapText="1"/>
      <protection locked="0"/>
    </xf>
    <xf numFmtId="0" fontId="24" fillId="0" borderId="0" xfId="49" applyBorder="1" applyAlignment="1" applyProtection="1">
      <alignment vertical="center"/>
      <protection locked="0"/>
    </xf>
    <xf numFmtId="0" fontId="53" fillId="0" borderId="42" xfId="49" applyFont="1" applyBorder="1" applyAlignment="1" applyProtection="1">
      <alignment horizontal="left" vertical="center" wrapText="1"/>
      <protection locked="0"/>
    </xf>
    <xf numFmtId="0" fontId="45" fillId="49" borderId="6" xfId="49" applyFont="1" applyFill="1" applyBorder="1" applyAlignment="1" applyProtection="1">
      <alignment horizontal="center" vertical="center" wrapText="1"/>
      <protection locked="0"/>
    </xf>
    <xf numFmtId="0" fontId="53" fillId="0" borderId="43" xfId="49" applyFont="1" applyBorder="1" applyAlignment="1" applyProtection="1">
      <alignment horizontal="left" vertical="center" wrapText="1"/>
      <protection locked="0"/>
    </xf>
    <xf numFmtId="0" fontId="45" fillId="49" borderId="8" xfId="49" applyFont="1" applyFill="1" applyBorder="1" applyAlignment="1" applyProtection="1">
      <alignment horizontal="center" vertical="center" wrapText="1"/>
      <protection locked="0"/>
    </xf>
    <xf numFmtId="0" fontId="24" fillId="49" borderId="67" xfId="49" applyFill="1" applyBorder="1" applyAlignment="1" applyProtection="1">
      <alignment horizontal="left" vertical="center" wrapText="1"/>
      <protection locked="0"/>
    </xf>
    <xf numFmtId="0" fontId="28" fillId="36" borderId="13" xfId="0" applyFont="1" applyFill="1" applyBorder="1" applyAlignment="1" applyProtection="1">
      <alignment horizontal="center" vertical="center"/>
      <protection locked="0"/>
    </xf>
    <xf numFmtId="0" fontId="36" fillId="36" borderId="0" xfId="49" applyFont="1" applyFill="1" applyBorder="1" applyAlignment="1" applyProtection="1">
      <alignment horizontal="center" vertical="center" wrapText="1"/>
      <protection locked="0"/>
    </xf>
    <xf numFmtId="0" fontId="24" fillId="4" borderId="42" xfId="49" applyFill="1" applyBorder="1" applyAlignment="1" applyProtection="1">
      <alignment horizontal="center" vertical="center" wrapText="1"/>
      <protection locked="0"/>
    </xf>
    <xf numFmtId="0" fontId="24" fillId="0" borderId="0" xfId="49" applyFill="1" applyBorder="1" applyAlignment="1" applyProtection="1">
      <alignment vertical="center" wrapText="1"/>
      <protection locked="0"/>
    </xf>
    <xf numFmtId="0" fontId="33" fillId="36" borderId="0" xfId="49" applyFont="1" applyFill="1" applyBorder="1" applyAlignment="1" applyProtection="1">
      <alignment horizontal="center" vertical="center" wrapText="1"/>
      <protection locked="0"/>
    </xf>
    <xf numFmtId="0" fontId="24" fillId="4" borderId="43" xfId="49" applyFill="1" applyBorder="1" applyAlignment="1" applyProtection="1">
      <alignment horizontal="center" vertical="center" wrapText="1"/>
      <protection locked="0"/>
    </xf>
    <xf numFmtId="0" fontId="24" fillId="4" borderId="67" xfId="49" applyFill="1" applyBorder="1" applyAlignment="1" applyProtection="1">
      <alignment horizontal="center" vertical="center" wrapText="1"/>
      <protection locked="0"/>
    </xf>
    <xf numFmtId="0" fontId="24" fillId="0" borderId="8" xfId="49" applyFill="1" applyBorder="1" applyAlignment="1" applyProtection="1">
      <alignment vertical="center" wrapText="1"/>
      <protection locked="0"/>
    </xf>
    <xf numFmtId="0" fontId="28" fillId="43" borderId="13" xfId="0" applyFont="1" applyFill="1" applyBorder="1" applyAlignment="1" applyProtection="1">
      <alignment horizontal="center" vertical="center"/>
      <protection locked="0"/>
    </xf>
    <xf numFmtId="0" fontId="33" fillId="43" borderId="34" xfId="49" applyFont="1" applyFill="1" applyBorder="1" applyAlignment="1" applyProtection="1">
      <alignment horizontal="center" vertical="center" wrapText="1"/>
      <protection locked="0"/>
    </xf>
    <xf numFmtId="0" fontId="24" fillId="43" borderId="67" xfId="49" applyFill="1" applyBorder="1" applyAlignment="1" applyProtection="1">
      <alignment horizontal="center" vertical="center" wrapText="1"/>
      <protection locked="0"/>
    </xf>
    <xf numFmtId="0" fontId="24" fillId="44" borderId="67" xfId="49" applyFill="1" applyBorder="1" applyAlignment="1" applyProtection="1">
      <alignment horizontal="center" vertical="center" wrapText="1"/>
      <protection locked="0"/>
    </xf>
    <xf numFmtId="0" fontId="24" fillId="44" borderId="68" xfId="49" applyFill="1" applyBorder="1" applyAlignment="1" applyProtection="1">
      <alignment horizontal="center" vertical="center" wrapText="1"/>
      <protection locked="0"/>
    </xf>
    <xf numFmtId="0" fontId="24" fillId="43" borderId="1" xfId="49" applyFill="1" applyBorder="1" applyAlignment="1" applyProtection="1">
      <alignment horizontal="center" vertical="center" wrapText="1"/>
      <protection locked="0"/>
    </xf>
    <xf numFmtId="0" fontId="24" fillId="44" borderId="1" xfId="49" applyFill="1" applyBorder="1" applyAlignment="1" applyProtection="1">
      <alignment horizontal="center" vertical="center" wrapText="1"/>
      <protection locked="0"/>
    </xf>
    <xf numFmtId="0" fontId="28" fillId="44" borderId="13" xfId="0" applyFont="1" applyFill="1" applyBorder="1" applyAlignment="1" applyProtection="1">
      <alignment horizontal="center" vertical="center"/>
      <protection locked="0"/>
    </xf>
    <xf numFmtId="0" fontId="24" fillId="44" borderId="2" xfId="49" applyFill="1" applyBorder="1" applyAlignment="1" applyProtection="1">
      <alignment horizontal="center" vertical="center" wrapText="1"/>
      <protection locked="0"/>
    </xf>
    <xf numFmtId="0" fontId="33" fillId="0" borderId="6" xfId="49" applyFont="1" applyBorder="1" applyAlignment="1" applyProtection="1">
      <alignment horizontal="center" vertical="center" wrapText="1"/>
      <protection locked="0"/>
    </xf>
    <xf numFmtId="0" fontId="24" fillId="47" borderId="1" xfId="49" applyFill="1" applyBorder="1" applyAlignment="1" applyProtection="1">
      <alignment horizontal="center" vertical="center" wrapText="1"/>
      <protection locked="0"/>
    </xf>
    <xf numFmtId="0" fontId="24" fillId="46" borderId="2" xfId="49" applyFill="1" applyBorder="1" applyAlignment="1" applyProtection="1">
      <alignment horizontal="left" vertical="center" wrapText="1"/>
      <protection locked="0"/>
    </xf>
    <xf numFmtId="0" fontId="24" fillId="46" borderId="3" xfId="49" applyFill="1" applyBorder="1" applyAlignment="1" applyProtection="1">
      <alignment horizontal="left" vertical="center" wrapText="1"/>
      <protection locked="0"/>
    </xf>
    <xf numFmtId="0" fontId="24" fillId="46" borderId="5" xfId="49" applyFill="1" applyBorder="1" applyAlignment="1" applyProtection="1">
      <alignment horizontal="left" vertical="center" wrapText="1"/>
      <protection locked="0"/>
    </xf>
    <xf numFmtId="0" fontId="24" fillId="46" borderId="0" xfId="49" applyFill="1" applyAlignment="1" applyProtection="1">
      <alignment horizontal="left" vertical="center" wrapText="1"/>
      <protection locked="0"/>
    </xf>
    <xf numFmtId="0" fontId="28" fillId="46" borderId="36" xfId="0" applyFont="1" applyFill="1" applyBorder="1" applyAlignment="1" applyProtection="1">
      <alignment horizontal="center" vertical="center"/>
      <protection locked="0"/>
    </xf>
    <xf numFmtId="0" fontId="24" fillId="46" borderId="7" xfId="49" applyFill="1" applyBorder="1" applyAlignment="1" applyProtection="1">
      <alignment horizontal="left" vertical="center" wrapText="1"/>
      <protection locked="0"/>
    </xf>
    <xf numFmtId="0" fontId="24" fillId="46" borderId="8" xfId="49" applyFill="1" applyBorder="1" applyAlignment="1" applyProtection="1">
      <alignment horizontal="left" vertical="center" wrapText="1"/>
      <protection locked="0"/>
    </xf>
    <xf numFmtId="0" fontId="24" fillId="45" borderId="2" xfId="49" applyFill="1" applyBorder="1" applyAlignment="1" applyProtection="1">
      <alignment horizontal="center" vertical="center" wrapText="1"/>
      <protection locked="0"/>
    </xf>
    <xf numFmtId="0" fontId="24" fillId="45" borderId="4" xfId="49" applyFill="1" applyBorder="1" applyAlignment="1" applyProtection="1">
      <alignment horizontal="center" vertical="center" wrapText="1"/>
      <protection locked="0"/>
    </xf>
    <xf numFmtId="0" fontId="24" fillId="45" borderId="68" xfId="49" applyFill="1" applyBorder="1" applyProtection="1">
      <alignment vertical="center"/>
      <protection locked="0"/>
    </xf>
    <xf numFmtId="0" fontId="24" fillId="45" borderId="5" xfId="49" applyFill="1" applyBorder="1" applyAlignment="1" applyProtection="1">
      <alignment horizontal="center" vertical="center" wrapText="1"/>
      <protection locked="0"/>
    </xf>
    <xf numFmtId="0" fontId="24" fillId="45" borderId="6" xfId="49" applyFill="1" applyBorder="1" applyAlignment="1" applyProtection="1">
      <alignment horizontal="center" vertical="center" wrapText="1"/>
      <protection locked="0"/>
    </xf>
    <xf numFmtId="0" fontId="28" fillId="47" borderId="37" xfId="0" applyFont="1" applyFill="1" applyBorder="1" applyAlignment="1" applyProtection="1">
      <alignment horizontal="center" vertical="center"/>
      <protection locked="0"/>
    </xf>
    <xf numFmtId="0" fontId="28" fillId="34" borderId="15" xfId="0" applyFont="1" applyFill="1" applyBorder="1" applyAlignment="1" applyProtection="1">
      <alignment horizontal="center" vertical="center"/>
      <protection locked="0"/>
    </xf>
    <xf numFmtId="0" fontId="33" fillId="0" borderId="9" xfId="49" applyFont="1" applyBorder="1" applyAlignment="1" applyProtection="1">
      <alignment horizontal="center" vertical="center" wrapText="1"/>
      <protection locked="0"/>
    </xf>
    <xf numFmtId="0" fontId="24" fillId="45" borderId="7" xfId="49" applyFill="1" applyBorder="1" applyAlignment="1" applyProtection="1">
      <alignment horizontal="center" vertical="center" wrapText="1"/>
      <protection locked="0"/>
    </xf>
    <xf numFmtId="0" fontId="24" fillId="45" borderId="9" xfId="49" applyFill="1" applyBorder="1" applyAlignment="1" applyProtection="1">
      <alignment horizontal="center" vertical="center" wrapText="1"/>
      <protection locked="0"/>
    </xf>
    <xf numFmtId="0" fontId="24" fillId="45" borderId="68" xfId="49" applyFill="1" applyBorder="1" applyAlignment="1" applyProtection="1">
      <alignment horizontal="center" vertical="center"/>
      <protection locked="0"/>
    </xf>
    <xf numFmtId="0" fontId="24" fillId="45" borderId="41" xfId="49" applyFill="1" applyBorder="1" applyAlignment="1" applyProtection="1">
      <alignment horizontal="center" vertical="center"/>
      <protection locked="0"/>
    </xf>
    <xf numFmtId="0" fontId="2" fillId="31" borderId="10" xfId="49" applyFont="1" applyFill="1" applyBorder="1" applyAlignment="1" applyProtection="1">
      <alignment horizontal="center" vertical="center"/>
      <protection locked="0"/>
    </xf>
    <xf numFmtId="0" fontId="2" fillId="31" borderId="18" xfId="49" applyFont="1" applyFill="1" applyBorder="1" applyAlignment="1" applyProtection="1">
      <alignment horizontal="center" vertical="center"/>
      <protection locked="0"/>
    </xf>
    <xf numFmtId="0" fontId="3" fillId="8" borderId="12" xfId="49" applyFont="1" applyFill="1" applyBorder="1" applyAlignment="1" applyProtection="1">
      <alignment horizontal="center" vertical="center"/>
      <protection locked="0"/>
    </xf>
    <xf numFmtId="0" fontId="3" fillId="8" borderId="0" xfId="49" applyFont="1" applyFill="1" applyAlignment="1" applyProtection="1">
      <alignment horizontal="center" vertical="center"/>
      <protection locked="0"/>
    </xf>
    <xf numFmtId="0" fontId="3" fillId="8" borderId="0" xfId="49" applyFont="1" applyFill="1" applyProtection="1">
      <alignment vertical="center"/>
      <protection locked="0"/>
    </xf>
    <xf numFmtId="0" fontId="5" fillId="0" borderId="33" xfId="49" applyFont="1" applyBorder="1" applyAlignment="1" applyProtection="1">
      <alignment horizontal="center" vertical="center"/>
      <protection locked="0"/>
    </xf>
    <xf numFmtId="0" fontId="5" fillId="0" borderId="3" xfId="49" applyFont="1" applyBorder="1" applyAlignment="1" applyProtection="1">
      <alignment horizontal="center" vertical="center"/>
      <protection locked="0"/>
    </xf>
    <xf numFmtId="0" fontId="3" fillId="50" borderId="42" xfId="49" applyFont="1" applyFill="1" applyBorder="1" applyAlignment="1" applyProtection="1">
      <alignment horizontal="center" vertical="center"/>
      <protection locked="0"/>
    </xf>
    <xf numFmtId="0" fontId="5" fillId="0" borderId="1" xfId="49" applyFont="1" applyBorder="1" applyAlignment="1" applyProtection="1">
      <alignment horizontal="center" vertical="center" wrapText="1"/>
      <protection locked="0"/>
    </xf>
    <xf numFmtId="49" fontId="3" fillId="0" borderId="36" xfId="49" applyNumberFormat="1" applyFont="1" applyBorder="1" applyAlignment="1" applyProtection="1">
      <alignment horizontal="center" vertical="center"/>
      <protection locked="0"/>
    </xf>
    <xf numFmtId="0" fontId="5" fillId="0" borderId="12" xfId="49" applyFont="1" applyBorder="1" applyAlignment="1" applyProtection="1">
      <alignment horizontal="center" vertical="center"/>
      <protection locked="0"/>
    </xf>
    <xf numFmtId="0" fontId="5" fillId="0" borderId="0" xfId="49" applyFont="1" applyAlignment="1" applyProtection="1">
      <alignment horizontal="center" vertical="center"/>
      <protection locked="0"/>
    </xf>
    <xf numFmtId="0" fontId="3" fillId="50" borderId="43" xfId="49" applyFont="1" applyFill="1" applyBorder="1" applyAlignment="1" applyProtection="1">
      <alignment horizontal="center" vertical="center"/>
      <protection locked="0"/>
    </xf>
    <xf numFmtId="0" fontId="5" fillId="0" borderId="1" xfId="49" applyFont="1" applyBorder="1" applyAlignment="1" applyProtection="1">
      <alignment horizontal="center" vertical="center"/>
      <protection locked="0"/>
    </xf>
    <xf numFmtId="49" fontId="5" fillId="0" borderId="13" xfId="49" applyNumberFormat="1" applyFont="1" applyBorder="1" applyAlignment="1" applyProtection="1">
      <alignment horizontal="center" vertical="center"/>
      <protection locked="0"/>
    </xf>
    <xf numFmtId="0" fontId="24" fillId="0" borderId="12" xfId="49" applyBorder="1" applyProtection="1">
      <alignment vertical="center"/>
      <protection locked="0"/>
    </xf>
    <xf numFmtId="49" fontId="5" fillId="0" borderId="37" xfId="49" applyNumberFormat="1" applyFont="1" applyBorder="1" applyAlignment="1" applyProtection="1">
      <alignment horizontal="center" vertical="center"/>
      <protection locked="0"/>
    </xf>
    <xf numFmtId="49" fontId="3" fillId="0" borderId="44" xfId="49" applyNumberFormat="1" applyFont="1" applyBorder="1" applyAlignment="1" applyProtection="1">
      <alignment horizontal="center" vertical="center"/>
      <protection locked="0"/>
    </xf>
    <xf numFmtId="0" fontId="5" fillId="0" borderId="12" xfId="49" applyFont="1" applyBorder="1" applyAlignment="1" applyProtection="1">
      <alignment horizontal="center" vertical="center" wrapText="1"/>
      <protection locked="0"/>
    </xf>
    <xf numFmtId="49" fontId="5" fillId="0" borderId="44" xfId="49" applyNumberFormat="1" applyFont="1" applyBorder="1" applyAlignment="1" applyProtection="1">
      <alignment horizontal="center" vertical="center"/>
      <protection locked="0"/>
    </xf>
    <xf numFmtId="0" fontId="3" fillId="0" borderId="12" xfId="49" applyFont="1" applyBorder="1" applyAlignment="1" applyProtection="1">
      <alignment vertical="center"/>
      <protection locked="0"/>
    </xf>
    <xf numFmtId="0" fontId="3" fillId="0" borderId="0" xfId="49" applyFont="1" applyBorder="1" applyAlignment="1" applyProtection="1">
      <alignment vertical="center"/>
      <protection locked="0"/>
    </xf>
    <xf numFmtId="0" fontId="3" fillId="0" borderId="12" xfId="49" applyFont="1" applyBorder="1" applyAlignment="1" applyProtection="1">
      <alignment horizontal="center" vertical="center"/>
      <protection locked="0"/>
    </xf>
    <xf numFmtId="0" fontId="3" fillId="50" borderId="43" xfId="49" applyFont="1" applyFill="1" applyBorder="1" applyProtection="1">
      <alignment vertical="center"/>
      <protection locked="0"/>
    </xf>
    <xf numFmtId="0" fontId="49" fillId="48" borderId="11" xfId="49" applyFont="1" applyFill="1" applyBorder="1" applyAlignment="1" applyProtection="1">
      <alignment horizontal="center" vertical="center"/>
      <protection locked="0"/>
    </xf>
    <xf numFmtId="0" fontId="5" fillId="0" borderId="14" xfId="49" applyFont="1" applyBorder="1" applyAlignment="1" applyProtection="1">
      <alignment horizontal="center" vertical="center"/>
      <protection locked="0"/>
    </xf>
    <xf numFmtId="0" fontId="5" fillId="0" borderId="19" xfId="49" applyFont="1" applyBorder="1" applyAlignment="1" applyProtection="1">
      <alignment horizontal="center" vertical="center"/>
      <protection locked="0"/>
    </xf>
    <xf numFmtId="0" fontId="3" fillId="50" borderId="69" xfId="49" applyFont="1" applyFill="1" applyBorder="1" applyProtection="1">
      <alignment vertical="center"/>
      <protection locked="0"/>
    </xf>
    <xf numFmtId="0" fontId="5" fillId="0" borderId="70" xfId="49" applyFont="1" applyBorder="1" applyAlignment="1" applyProtection="1">
      <alignment horizontal="center" vertical="center" wrapText="1"/>
      <protection locked="0"/>
    </xf>
    <xf numFmtId="0" fontId="49" fillId="48" borderId="13" xfId="49" applyFont="1" applyFill="1" applyBorder="1" applyAlignment="1" applyProtection="1">
      <alignment horizontal="center" vertical="center"/>
      <protection locked="0"/>
    </xf>
    <xf numFmtId="0" fontId="3" fillId="0" borderId="13" xfId="49" applyFont="1" applyBorder="1" applyAlignment="1" applyProtection="1">
      <alignment horizontal="center" vertical="center" wrapText="1"/>
      <protection locked="0"/>
    </xf>
    <xf numFmtId="0" fontId="2" fillId="51" borderId="10" xfId="49" applyFont="1" applyFill="1" applyBorder="1" applyAlignment="1" applyProtection="1">
      <alignment horizontal="center" vertical="center"/>
      <protection locked="0"/>
    </xf>
    <xf numFmtId="0" fontId="10" fillId="51" borderId="18" xfId="49" applyFont="1" applyFill="1" applyBorder="1" applyAlignment="1" applyProtection="1">
      <alignment horizontal="center" vertical="center"/>
      <protection locked="0"/>
    </xf>
    <xf numFmtId="0" fontId="68" fillId="0" borderId="71" xfId="49" applyFont="1" applyBorder="1" applyAlignment="1" applyProtection="1">
      <alignment horizontal="center" vertical="center"/>
      <protection locked="0"/>
    </xf>
    <xf numFmtId="0" fontId="3" fillId="0" borderId="72" xfId="49" applyFont="1" applyBorder="1" applyAlignment="1" applyProtection="1">
      <alignment horizontal="center" vertical="center" wrapText="1"/>
      <protection locked="0"/>
    </xf>
    <xf numFmtId="0" fontId="3" fillId="0" borderId="73" xfId="49" applyFont="1" applyBorder="1" applyAlignment="1" applyProtection="1">
      <alignment horizontal="center" vertical="center" wrapText="1"/>
      <protection locked="0"/>
    </xf>
    <xf numFmtId="0" fontId="68" fillId="0" borderId="12" xfId="49" applyFont="1" applyBorder="1" applyAlignment="1" applyProtection="1">
      <alignment horizontal="center" vertical="center"/>
      <protection locked="0"/>
    </xf>
    <xf numFmtId="0" fontId="3" fillId="0" borderId="74" xfId="49" applyFont="1" applyBorder="1" applyAlignment="1" applyProtection="1">
      <alignment horizontal="center" vertical="center" wrapText="1"/>
      <protection locked="0"/>
    </xf>
    <xf numFmtId="0" fontId="3" fillId="9" borderId="13" xfId="49" applyFont="1" applyFill="1" applyBorder="1" applyAlignment="1" applyProtection="1">
      <alignment horizontal="center" vertical="center" wrapText="1"/>
      <protection locked="0"/>
    </xf>
    <xf numFmtId="0" fontId="68" fillId="0" borderId="75" xfId="49" applyFont="1" applyBorder="1" applyAlignment="1" applyProtection="1">
      <alignment horizontal="center" vertical="center"/>
      <protection locked="0"/>
    </xf>
    <xf numFmtId="0" fontId="3" fillId="0" borderId="76" xfId="49" applyFont="1" applyBorder="1" applyAlignment="1" applyProtection="1">
      <alignment horizontal="center" vertical="center" wrapText="1"/>
      <protection locked="0"/>
    </xf>
    <xf numFmtId="0" fontId="3" fillId="0" borderId="77" xfId="49" applyFont="1" applyBorder="1" applyAlignment="1" applyProtection="1">
      <alignment horizontal="center" vertical="center" wrapText="1"/>
      <protection locked="0"/>
    </xf>
    <xf numFmtId="0" fontId="69" fillId="9" borderId="12" xfId="49" applyFont="1" applyFill="1" applyBorder="1" applyAlignment="1" applyProtection="1">
      <alignment horizontal="center" vertical="center"/>
      <protection locked="0"/>
    </xf>
    <xf numFmtId="0" fontId="3" fillId="9" borderId="74" xfId="49" applyFont="1" applyFill="1" applyBorder="1" applyAlignment="1" applyProtection="1">
      <alignment horizontal="center" vertical="center" wrapText="1"/>
      <protection locked="0"/>
    </xf>
    <xf numFmtId="0" fontId="3" fillId="9" borderId="0" xfId="49" applyFont="1" applyFill="1" applyBorder="1" applyAlignment="1" applyProtection="1">
      <alignment horizontal="center" vertical="center" wrapText="1"/>
      <protection locked="0"/>
    </xf>
    <xf numFmtId="0" fontId="24" fillId="46" borderId="4" xfId="49" applyFill="1" applyBorder="1" applyAlignment="1" applyProtection="1">
      <alignment horizontal="left" vertical="center" wrapText="1"/>
      <protection locked="0"/>
    </xf>
    <xf numFmtId="0" fontId="24" fillId="46" borderId="6" xfId="49" applyFill="1" applyBorder="1" applyAlignment="1" applyProtection="1">
      <alignment horizontal="left" vertical="center" wrapText="1"/>
      <protection locked="0"/>
    </xf>
    <xf numFmtId="0" fontId="24" fillId="46" borderId="9" xfId="49" applyFill="1" applyBorder="1" applyAlignment="1" applyProtection="1">
      <alignment horizontal="left" vertical="center" wrapText="1"/>
      <protection locked="0"/>
    </xf>
    <xf numFmtId="0" fontId="24" fillId="45" borderId="34" xfId="49" applyFill="1" applyBorder="1" applyAlignment="1" applyProtection="1">
      <alignment horizontal="center" vertical="center"/>
      <protection locked="0"/>
    </xf>
    <xf numFmtId="0" fontId="2" fillId="31" borderId="11" xfId="49" applyFont="1" applyFill="1" applyBorder="1" applyAlignment="1" applyProtection="1">
      <alignment horizontal="center" vertical="center"/>
      <protection locked="0"/>
    </xf>
    <xf numFmtId="0" fontId="3" fillId="8" borderId="13" xfId="49" applyFont="1" applyFill="1" applyBorder="1" applyAlignment="1" applyProtection="1">
      <alignment horizontal="center" vertical="center"/>
      <protection locked="0"/>
    </xf>
    <xf numFmtId="0" fontId="5" fillId="0" borderId="78" xfId="49" applyFont="1" applyBorder="1" applyAlignment="1" applyProtection="1">
      <alignment horizontal="center" vertical="center"/>
      <protection locked="0"/>
    </xf>
    <xf numFmtId="0" fontId="5" fillId="0" borderId="78" xfId="49" applyFont="1" applyBorder="1" applyAlignment="1" applyProtection="1">
      <alignment horizontal="center" vertical="center" wrapText="1"/>
      <protection locked="0"/>
    </xf>
    <xf numFmtId="0" fontId="5" fillId="0" borderId="79" xfId="49" applyFont="1" applyBorder="1" applyAlignment="1" applyProtection="1">
      <alignment horizontal="center" vertical="center" wrapText="1"/>
      <protection locked="0"/>
    </xf>
    <xf numFmtId="0" fontId="10" fillId="51" borderId="11" xfId="49" applyFont="1" applyFill="1" applyBorder="1" applyAlignment="1" applyProtection="1">
      <alignment horizontal="center" vertical="center"/>
      <protection locked="0"/>
    </xf>
    <xf numFmtId="0" fontId="3" fillId="0" borderId="80" xfId="49" applyFont="1" applyBorder="1" applyAlignment="1" applyProtection="1">
      <alignment horizontal="center" vertical="center" wrapText="1"/>
      <protection locked="0"/>
    </xf>
    <xf numFmtId="0" fontId="3" fillId="0" borderId="81" xfId="49" applyFont="1" applyBorder="1" applyAlignment="1" applyProtection="1">
      <alignment horizontal="center" vertical="center" wrapText="1"/>
      <protection locked="0"/>
    </xf>
    <xf numFmtId="0" fontId="30" fillId="0" borderId="0" xfId="0" applyNumberFormat="1" applyFont="1" applyFill="1" applyBorder="1" applyAlignment="1" applyProtection="1">
      <alignment vertical="center" wrapText="1"/>
      <protection locked="0"/>
    </xf>
    <xf numFmtId="49" fontId="3" fillId="0" borderId="0" xfId="49" applyNumberFormat="1" applyFont="1" applyAlignment="1" applyProtection="1">
      <alignment horizontal="center" vertical="center" wrapText="1"/>
      <protection locked="0"/>
    </xf>
    <xf numFmtId="49" fontId="5" fillId="9" borderId="12" xfId="49" applyNumberFormat="1" applyFont="1" applyFill="1" applyBorder="1" applyAlignment="1" applyProtection="1">
      <alignment horizontal="center" vertical="center"/>
      <protection locked="0"/>
    </xf>
    <xf numFmtId="49" fontId="70" fillId="9" borderId="0" xfId="49" applyNumberFormat="1" applyFont="1" applyFill="1" applyAlignment="1" applyProtection="1">
      <alignment horizontal="center" vertical="center"/>
      <protection locked="0"/>
    </xf>
    <xf numFmtId="49" fontId="3" fillId="9" borderId="0" xfId="49" applyNumberFormat="1" applyFont="1" applyFill="1" applyAlignment="1" applyProtection="1">
      <alignment horizontal="center" vertical="center"/>
      <protection locked="0"/>
    </xf>
    <xf numFmtId="49" fontId="71" fillId="9" borderId="0" xfId="49" applyNumberFormat="1" applyFont="1" applyFill="1" applyAlignment="1" applyProtection="1">
      <alignment horizontal="center" vertical="center"/>
      <protection locked="0"/>
    </xf>
    <xf numFmtId="49" fontId="70" fillId="9" borderId="12" xfId="49" applyNumberFormat="1" applyFont="1" applyFill="1" applyBorder="1" applyAlignment="1" applyProtection="1">
      <alignment horizontal="center" vertical="center"/>
      <protection locked="0"/>
    </xf>
    <xf numFmtId="49" fontId="5" fillId="0" borderId="12" xfId="49" applyNumberFormat="1" applyFont="1" applyBorder="1" applyAlignment="1" applyProtection="1">
      <alignment horizontal="center" vertical="center"/>
      <protection locked="0"/>
    </xf>
    <xf numFmtId="49" fontId="3" fillId="0" borderId="0" xfId="49" applyNumberFormat="1" applyFont="1" applyAlignment="1" applyProtection="1">
      <alignment horizontal="center" vertical="center"/>
      <protection locked="0"/>
    </xf>
    <xf numFmtId="49" fontId="5" fillId="9" borderId="14" xfId="49" applyNumberFormat="1" applyFont="1" applyFill="1" applyBorder="1" applyAlignment="1" applyProtection="1">
      <alignment horizontal="center" vertical="center"/>
      <protection locked="0"/>
    </xf>
    <xf numFmtId="49" fontId="5" fillId="9" borderId="19" xfId="49" applyNumberFormat="1" applyFont="1" applyFill="1" applyBorder="1" applyAlignment="1" applyProtection="1">
      <alignment horizontal="center" vertical="center"/>
      <protection locked="0"/>
    </xf>
    <xf numFmtId="49" fontId="3" fillId="9" borderId="19" xfId="49" applyNumberFormat="1" applyFont="1" applyFill="1" applyBorder="1" applyAlignment="1" applyProtection="1">
      <alignment horizontal="center" vertical="center"/>
      <protection locked="0"/>
    </xf>
    <xf numFmtId="49" fontId="57" fillId="9" borderId="10" xfId="49" applyNumberFormat="1" applyFont="1" applyFill="1" applyBorder="1" applyAlignment="1" applyProtection="1">
      <alignment horizontal="center" vertical="center"/>
      <protection locked="0"/>
    </xf>
    <xf numFmtId="49" fontId="57" fillId="9" borderId="18" xfId="49" applyNumberFormat="1" applyFont="1" applyFill="1" applyBorder="1" applyAlignment="1" applyProtection="1">
      <alignment horizontal="center" vertical="center"/>
      <protection locked="0"/>
    </xf>
    <xf numFmtId="49" fontId="57" fillId="9" borderId="12" xfId="49" applyNumberFormat="1" applyFont="1" applyFill="1" applyBorder="1" applyAlignment="1" applyProtection="1">
      <alignment horizontal="center" vertical="center"/>
      <protection locked="0"/>
    </xf>
    <xf numFmtId="49" fontId="57" fillId="9" borderId="0" xfId="49" applyNumberFormat="1" applyFont="1" applyFill="1" applyAlignment="1" applyProtection="1">
      <alignment horizontal="center" vertical="center"/>
      <protection locked="0"/>
    </xf>
    <xf numFmtId="49" fontId="57" fillId="9" borderId="14" xfId="49" applyNumberFormat="1" applyFont="1" applyFill="1" applyBorder="1" applyAlignment="1" applyProtection="1">
      <alignment horizontal="center" vertical="center"/>
      <protection locked="0"/>
    </xf>
    <xf numFmtId="49" fontId="57" fillId="9" borderId="19" xfId="49" applyNumberFormat="1" applyFont="1" applyFill="1" applyBorder="1" applyAlignment="1" applyProtection="1">
      <alignment horizontal="center" vertical="center"/>
      <protection locked="0"/>
    </xf>
    <xf numFmtId="49" fontId="58" fillId="9" borderId="82" xfId="49" applyNumberFormat="1" applyFont="1" applyFill="1" applyBorder="1" applyAlignment="1" applyProtection="1">
      <alignment horizontal="center" vertical="center"/>
      <protection locked="0"/>
    </xf>
    <xf numFmtId="49" fontId="58" fillId="9" borderId="10" xfId="49" applyNumberFormat="1" applyFont="1" applyFill="1" applyBorder="1" applyAlignment="1" applyProtection="1">
      <alignment horizontal="center" vertical="center"/>
      <protection locked="0"/>
    </xf>
    <xf numFmtId="49" fontId="58" fillId="9" borderId="11" xfId="49" applyNumberFormat="1" applyFont="1" applyFill="1" applyBorder="1" applyAlignment="1" applyProtection="1">
      <alignment horizontal="center" vertical="center"/>
      <protection locked="0"/>
    </xf>
    <xf numFmtId="49" fontId="58" fillId="9" borderId="18" xfId="49" applyNumberFormat="1" applyFont="1" applyFill="1" applyBorder="1" applyAlignment="1" applyProtection="1">
      <alignment horizontal="center" vertical="center"/>
      <protection locked="0"/>
    </xf>
    <xf numFmtId="49" fontId="3" fillId="0" borderId="83" xfId="49" applyNumberFormat="1" applyFont="1" applyBorder="1" applyAlignment="1" applyProtection="1">
      <alignment horizontal="center" vertical="center" wrapText="1"/>
      <protection locked="0"/>
    </xf>
    <xf numFmtId="49" fontId="3" fillId="0" borderId="12" xfId="49" applyNumberFormat="1" applyFont="1" applyBorder="1" applyAlignment="1" applyProtection="1">
      <alignment horizontal="center" vertical="center" wrapText="1"/>
      <protection locked="0"/>
    </xf>
    <xf numFmtId="49" fontId="3" fillId="0" borderId="13" xfId="49" applyNumberFormat="1" applyFont="1" applyBorder="1" applyAlignment="1" applyProtection="1">
      <alignment horizontal="center" vertical="center"/>
      <protection locked="0"/>
    </xf>
    <xf numFmtId="49" fontId="5" fillId="0" borderId="83" xfId="49" applyNumberFormat="1" applyFont="1" applyBorder="1" applyAlignment="1" applyProtection="1">
      <alignment horizontal="center" vertical="center"/>
      <protection locked="0"/>
    </xf>
    <xf numFmtId="49" fontId="3" fillId="0" borderId="12" xfId="49" applyNumberFormat="1" applyFont="1" applyBorder="1" applyAlignment="1" applyProtection="1">
      <alignment horizontal="center" vertical="center"/>
      <protection locked="0"/>
    </xf>
    <xf numFmtId="49" fontId="5" fillId="0" borderId="84" xfId="49" applyNumberFormat="1" applyFont="1" applyBorder="1" applyAlignment="1" applyProtection="1">
      <alignment horizontal="center" vertical="center"/>
      <protection locked="0"/>
    </xf>
    <xf numFmtId="49" fontId="3" fillId="0" borderId="14" xfId="49" applyNumberFormat="1" applyFont="1" applyBorder="1" applyAlignment="1" applyProtection="1">
      <alignment horizontal="center" vertical="center"/>
      <protection locked="0"/>
    </xf>
    <xf numFmtId="49" fontId="3" fillId="0" borderId="15" xfId="49" applyNumberFormat="1" applyFont="1" applyBorder="1" applyAlignment="1" applyProtection="1">
      <alignment horizontal="center" vertical="center"/>
      <protection locked="0"/>
    </xf>
    <xf numFmtId="49" fontId="3" fillId="0" borderId="14" xfId="49" applyNumberFormat="1" applyFont="1" applyBorder="1" applyAlignment="1" applyProtection="1">
      <alignment horizontal="center" vertical="center" wrapText="1"/>
      <protection locked="0"/>
    </xf>
    <xf numFmtId="49" fontId="3" fillId="0" borderId="19" xfId="49" applyNumberFormat="1" applyFont="1" applyBorder="1" applyAlignment="1" applyProtection="1">
      <alignment horizontal="center" vertical="center" wrapText="1"/>
      <protection locked="0"/>
    </xf>
    <xf numFmtId="49" fontId="58" fillId="9" borderId="83" xfId="49" applyNumberFormat="1" applyFont="1" applyFill="1" applyBorder="1" applyAlignment="1" applyProtection="1">
      <alignment horizontal="center" vertical="center"/>
      <protection locked="0"/>
    </xf>
    <xf numFmtId="49" fontId="58" fillId="9" borderId="12" xfId="49" applyNumberFormat="1" applyFont="1" applyFill="1" applyBorder="1" applyAlignment="1" applyProtection="1">
      <alignment horizontal="center" vertical="center"/>
      <protection locked="0"/>
    </xf>
    <xf numFmtId="49" fontId="58" fillId="9" borderId="13" xfId="49" applyNumberFormat="1" applyFont="1" applyFill="1" applyBorder="1" applyAlignment="1" applyProtection="1">
      <alignment horizontal="center" vertical="center"/>
      <protection locked="0"/>
    </xf>
    <xf numFmtId="49" fontId="58" fillId="9" borderId="0" xfId="49" applyNumberFormat="1" applyFont="1" applyFill="1" applyAlignment="1" applyProtection="1">
      <alignment horizontal="center" vertical="center"/>
      <protection locked="0"/>
    </xf>
    <xf numFmtId="49" fontId="5" fillId="0" borderId="83" xfId="49" applyNumberFormat="1" applyFont="1" applyBorder="1" applyAlignment="1" applyProtection="1">
      <alignment horizontal="center" vertical="center" wrapText="1"/>
      <protection locked="0"/>
    </xf>
    <xf numFmtId="49" fontId="3" fillId="0" borderId="13" xfId="49" applyNumberFormat="1" applyFont="1" applyBorder="1" applyAlignment="1" applyProtection="1">
      <alignment horizontal="center" vertical="center" wrapText="1"/>
      <protection locked="0"/>
    </xf>
    <xf numFmtId="49" fontId="3" fillId="0" borderId="10" xfId="49" applyNumberFormat="1" applyFont="1" applyBorder="1" applyAlignment="1" applyProtection="1">
      <alignment horizontal="center" vertical="center" wrapText="1"/>
      <protection locked="0"/>
    </xf>
    <xf numFmtId="49" fontId="3" fillId="0" borderId="11" xfId="49" applyNumberFormat="1" applyFont="1" applyBorder="1" applyAlignment="1" applyProtection="1">
      <alignment horizontal="center" vertical="center" wrapText="1"/>
      <protection locked="0"/>
    </xf>
    <xf numFmtId="49" fontId="5" fillId="0" borderId="84" xfId="49" applyNumberFormat="1" applyFont="1" applyBorder="1" applyAlignment="1" applyProtection="1">
      <alignment horizontal="center" vertical="center" wrapText="1"/>
      <protection locked="0"/>
    </xf>
    <xf numFmtId="0" fontId="3" fillId="0" borderId="14" xfId="49" applyFont="1" applyBorder="1" applyAlignment="1" applyProtection="1">
      <alignment horizontal="center" vertical="center"/>
      <protection locked="0"/>
    </xf>
    <xf numFmtId="49" fontId="3" fillId="0" borderId="15" xfId="49" applyNumberFormat="1" applyFont="1" applyBorder="1" applyAlignment="1" applyProtection="1">
      <alignment horizontal="center" vertical="center" wrapText="1"/>
      <protection locked="0"/>
    </xf>
    <xf numFmtId="0" fontId="58" fillId="9" borderId="82" xfId="49" applyFont="1" applyFill="1" applyBorder="1" applyAlignment="1" applyProtection="1">
      <alignment horizontal="center" vertical="center"/>
      <protection locked="0"/>
    </xf>
    <xf numFmtId="0" fontId="58" fillId="9" borderId="10" xfId="49" applyFont="1" applyFill="1" applyBorder="1" applyAlignment="1" applyProtection="1">
      <alignment horizontal="center" vertical="center"/>
      <protection locked="0"/>
    </xf>
    <xf numFmtId="0" fontId="58" fillId="9" borderId="11" xfId="49" applyFont="1" applyFill="1" applyBorder="1" applyAlignment="1" applyProtection="1">
      <alignment horizontal="center" vertical="center"/>
      <protection locked="0"/>
    </xf>
    <xf numFmtId="0" fontId="72" fillId="9" borderId="10" xfId="49" applyFont="1" applyFill="1" applyBorder="1" applyAlignment="1" applyProtection="1">
      <alignment horizontal="center" vertical="center"/>
      <protection locked="0"/>
    </xf>
    <xf numFmtId="0" fontId="52" fillId="9" borderId="18" xfId="49" applyFont="1" applyFill="1" applyBorder="1" applyAlignment="1" applyProtection="1">
      <alignment horizontal="center" vertical="center"/>
      <protection locked="0"/>
    </xf>
    <xf numFmtId="0" fontId="58" fillId="9" borderId="83" xfId="49" applyFont="1" applyFill="1" applyBorder="1" applyAlignment="1" applyProtection="1">
      <alignment horizontal="center" vertical="center"/>
      <protection locked="0"/>
    </xf>
    <xf numFmtId="0" fontId="58" fillId="9" borderId="12" xfId="49" applyFont="1" applyFill="1" applyBorder="1" applyAlignment="1" applyProtection="1">
      <alignment horizontal="center" vertical="center"/>
      <protection locked="0"/>
    </xf>
    <xf numFmtId="0" fontId="58" fillId="9" borderId="13" xfId="49" applyFont="1" applyFill="1" applyBorder="1" applyAlignment="1" applyProtection="1">
      <alignment horizontal="center" vertical="center"/>
      <protection locked="0"/>
    </xf>
    <xf numFmtId="0" fontId="52" fillId="9" borderId="12" xfId="49" applyFont="1" applyFill="1" applyBorder="1" applyAlignment="1" applyProtection="1">
      <alignment horizontal="center" vertical="center"/>
      <protection locked="0"/>
    </xf>
    <xf numFmtId="0" fontId="52" fillId="9" borderId="0" xfId="49" applyFont="1" applyFill="1" applyAlignment="1" applyProtection="1">
      <alignment horizontal="center" vertical="center"/>
      <protection locked="0"/>
    </xf>
    <xf numFmtId="0" fontId="5" fillId="0" borderId="83" xfId="49" applyFont="1" applyBorder="1" applyAlignment="1" applyProtection="1">
      <alignment horizontal="center" vertical="center" wrapText="1"/>
      <protection locked="0"/>
    </xf>
    <xf numFmtId="0" fontId="3" fillId="0" borderId="12" xfId="49" applyFont="1" applyBorder="1" applyAlignment="1" applyProtection="1">
      <alignment horizontal="center" vertical="center" wrapText="1"/>
      <protection locked="0"/>
    </xf>
    <xf numFmtId="0" fontId="5" fillId="0" borderId="84" xfId="49" applyFont="1" applyBorder="1" applyAlignment="1" applyProtection="1">
      <alignment horizontal="center" vertical="center" wrapText="1"/>
      <protection locked="0"/>
    </xf>
    <xf numFmtId="0" fontId="3" fillId="0" borderId="14" xfId="49" applyFont="1" applyBorder="1" applyAlignment="1" applyProtection="1">
      <alignment horizontal="center" vertical="center" wrapText="1"/>
      <protection locked="0"/>
    </xf>
    <xf numFmtId="0" fontId="3" fillId="0" borderId="15" xfId="49" applyFont="1" applyBorder="1" applyAlignment="1" applyProtection="1">
      <alignment horizontal="center" vertical="center" wrapText="1"/>
      <protection locked="0"/>
    </xf>
    <xf numFmtId="0" fontId="3" fillId="0" borderId="19" xfId="49" applyFont="1" applyBorder="1" applyAlignment="1" applyProtection="1">
      <alignment horizontal="center" vertical="center" wrapText="1"/>
      <protection locked="0"/>
    </xf>
    <xf numFmtId="0" fontId="59" fillId="52" borderId="10" xfId="49" applyFont="1" applyFill="1" applyBorder="1" applyAlignment="1" applyProtection="1">
      <alignment horizontal="center" vertical="center"/>
      <protection locked="0"/>
    </xf>
    <xf numFmtId="0" fontId="59" fillId="52" borderId="18" xfId="49" applyFont="1" applyFill="1" applyBorder="1" applyAlignment="1" applyProtection="1">
      <alignment horizontal="center" vertical="center"/>
      <protection locked="0"/>
    </xf>
    <xf numFmtId="0" fontId="59" fillId="52" borderId="12" xfId="49" applyFont="1" applyFill="1" applyBorder="1" applyAlignment="1" applyProtection="1">
      <alignment horizontal="center" vertical="center"/>
      <protection locked="0"/>
    </xf>
    <xf numFmtId="0" fontId="59" fillId="52" borderId="0" xfId="49" applyFont="1" applyFill="1" applyBorder="1" applyAlignment="1" applyProtection="1">
      <alignment horizontal="center" vertical="center"/>
      <protection locked="0"/>
    </xf>
    <xf numFmtId="0" fontId="8" fillId="40" borderId="12" xfId="49" applyFont="1" applyFill="1" applyBorder="1" applyAlignment="1" applyProtection="1">
      <alignment horizontal="center" vertical="center"/>
      <protection locked="0"/>
    </xf>
    <xf numFmtId="0" fontId="8" fillId="40" borderId="0" xfId="49" applyFont="1" applyFill="1" applyBorder="1" applyAlignment="1" applyProtection="1">
      <alignment horizontal="center" vertical="center"/>
      <protection locked="0"/>
    </xf>
    <xf numFmtId="0" fontId="8" fillId="0" borderId="12" xfId="49" applyFont="1" applyBorder="1" applyAlignment="1" applyProtection="1">
      <alignment horizontal="center" vertical="center"/>
      <protection locked="0"/>
    </xf>
    <xf numFmtId="0" fontId="8" fillId="0" borderId="0" xfId="49" applyFont="1" applyBorder="1" applyAlignment="1" applyProtection="1">
      <alignment horizontal="center" vertical="center"/>
      <protection locked="0"/>
    </xf>
    <xf numFmtId="0" fontId="7" fillId="0" borderId="0" xfId="49" applyFont="1" applyBorder="1" applyAlignment="1" applyProtection="1">
      <alignment horizontal="center" vertical="center" wrapText="1"/>
      <protection locked="0"/>
    </xf>
    <xf numFmtId="0" fontId="7" fillId="0" borderId="0" xfId="49" applyFont="1" applyBorder="1" applyAlignment="1" applyProtection="1">
      <alignment horizontal="center" vertical="center"/>
      <protection locked="0"/>
    </xf>
    <xf numFmtId="0" fontId="8" fillId="43" borderId="12" xfId="49" applyFont="1" applyFill="1" applyBorder="1" applyAlignment="1" applyProtection="1">
      <alignment horizontal="center" vertical="center"/>
      <protection locked="0"/>
    </xf>
    <xf numFmtId="0" fontId="8" fillId="43" borderId="0" xfId="49" applyFont="1" applyFill="1" applyBorder="1" applyAlignment="1" applyProtection="1">
      <alignment horizontal="center" vertical="center"/>
      <protection locked="0"/>
    </xf>
    <xf numFmtId="0" fontId="7" fillId="43" borderId="0" xfId="49" applyFont="1" applyFill="1" applyBorder="1" applyAlignment="1" applyProtection="1">
      <alignment horizontal="center" vertical="center"/>
      <protection locked="0"/>
    </xf>
    <xf numFmtId="0" fontId="7" fillId="43" borderId="0" xfId="49" applyFont="1" applyFill="1" applyBorder="1" applyAlignment="1" applyProtection="1">
      <alignment horizontal="center" vertical="center" wrapText="1"/>
      <protection locked="0"/>
    </xf>
    <xf numFmtId="49" fontId="71" fillId="9" borderId="13" xfId="49" applyNumberFormat="1" applyFont="1" applyFill="1" applyBorder="1" applyAlignment="1" applyProtection="1">
      <alignment horizontal="center" vertical="center"/>
      <protection locked="0"/>
    </xf>
    <xf numFmtId="0" fontId="69" fillId="9" borderId="75" xfId="49" applyFont="1" applyFill="1" applyBorder="1" applyAlignment="1" applyProtection="1">
      <alignment horizontal="center" vertical="center"/>
      <protection locked="0"/>
    </xf>
    <xf numFmtId="0" fontId="3" fillId="9" borderId="76" xfId="49" applyFont="1" applyFill="1" applyBorder="1" applyAlignment="1" applyProtection="1">
      <alignment horizontal="center" vertical="center" wrapText="1"/>
      <protection locked="0"/>
    </xf>
    <xf numFmtId="0" fontId="3" fillId="9" borderId="77" xfId="49" applyFont="1" applyFill="1" applyBorder="1" applyAlignment="1" applyProtection="1">
      <alignment horizontal="center" vertical="center" wrapText="1"/>
      <protection locked="0"/>
    </xf>
    <xf numFmtId="0" fontId="73" fillId="0" borderId="12" xfId="49" applyFont="1" applyBorder="1" applyAlignment="1" applyProtection="1">
      <alignment horizontal="center" vertical="center"/>
      <protection locked="0"/>
    </xf>
    <xf numFmtId="0" fontId="3" fillId="0" borderId="0" xfId="49" applyFont="1" applyBorder="1" applyAlignment="1" applyProtection="1">
      <alignment horizontal="center" vertical="center" wrapText="1"/>
      <protection locked="0"/>
    </xf>
    <xf numFmtId="49" fontId="3" fillId="9" borderId="13" xfId="49" applyNumberFormat="1" applyFont="1" applyFill="1" applyBorder="1" applyAlignment="1" applyProtection="1">
      <alignment horizontal="center" vertical="center"/>
      <protection locked="0"/>
    </xf>
    <xf numFmtId="49" fontId="3" fillId="9" borderId="15" xfId="49" applyNumberFormat="1" applyFont="1" applyFill="1" applyBorder="1" applyAlignment="1" applyProtection="1">
      <alignment horizontal="center" vertical="center"/>
      <protection locked="0"/>
    </xf>
    <xf numFmtId="0" fontId="24" fillId="0" borderId="18" xfId="49" applyBorder="1" applyAlignment="1" applyProtection="1">
      <alignment vertical="center"/>
      <protection locked="0"/>
    </xf>
    <xf numFmtId="0" fontId="3" fillId="0" borderId="0" xfId="49" applyFont="1" applyBorder="1" applyProtection="1">
      <alignment vertical="center"/>
      <protection locked="0"/>
    </xf>
    <xf numFmtId="49" fontId="5" fillId="0" borderId="0" xfId="49" applyNumberFormat="1" applyFont="1" applyAlignment="1" applyProtection="1">
      <alignment vertical="center"/>
      <protection locked="0"/>
    </xf>
    <xf numFmtId="0" fontId="58" fillId="9" borderId="18" xfId="49" applyFont="1" applyFill="1" applyBorder="1" applyAlignment="1" applyProtection="1">
      <alignment horizontal="center" vertical="center"/>
      <protection locked="0"/>
    </xf>
    <xf numFmtId="0" fontId="58" fillId="9" borderId="0" xfId="49" applyFont="1" applyFill="1" applyAlignment="1" applyProtection="1">
      <alignment horizontal="center" vertical="center"/>
      <protection locked="0"/>
    </xf>
    <xf numFmtId="49" fontId="5" fillId="0" borderId="13" xfId="49" applyNumberFormat="1" applyFont="1" applyBorder="1" applyAlignment="1" applyProtection="1">
      <alignment horizontal="center" vertical="center" wrapText="1"/>
      <protection locked="0"/>
    </xf>
    <xf numFmtId="0" fontId="3" fillId="0" borderId="85" xfId="49" applyFont="1" applyBorder="1" applyAlignment="1" applyProtection="1">
      <alignment horizontal="center" vertical="center" wrapText="1"/>
      <protection locked="0"/>
    </xf>
    <xf numFmtId="0" fontId="3" fillId="0" borderId="86" xfId="49" applyFont="1" applyBorder="1" applyAlignment="1" applyProtection="1">
      <alignment horizontal="center" vertical="center" wrapText="1"/>
      <protection locked="0"/>
    </xf>
    <xf numFmtId="0" fontId="3" fillId="0" borderId="87" xfId="49" applyFont="1" applyBorder="1" applyAlignment="1" applyProtection="1">
      <alignment horizontal="center" vertical="center" wrapText="1"/>
      <protection locked="0"/>
    </xf>
    <xf numFmtId="0" fontId="3" fillId="0" borderId="88" xfId="49" applyFont="1" applyBorder="1" applyAlignment="1" applyProtection="1">
      <alignment horizontal="center" vertical="center" wrapText="1"/>
      <protection locked="0"/>
    </xf>
    <xf numFmtId="0" fontId="3" fillId="0" borderId="89" xfId="49" applyFont="1" applyBorder="1" applyAlignment="1" applyProtection="1">
      <alignment horizontal="center" vertical="center" wrapText="1"/>
      <protection locked="0"/>
    </xf>
    <xf numFmtId="0" fontId="3" fillId="0" borderId="90" xfId="49" applyFont="1" applyBorder="1" applyAlignment="1" applyProtection="1">
      <alignment horizontal="center" vertical="center" wrapText="1"/>
      <protection locked="0"/>
    </xf>
    <xf numFmtId="0" fontId="60" fillId="9" borderId="12" xfId="49" applyFont="1" applyFill="1" applyBorder="1" applyAlignment="1" applyProtection="1">
      <alignment horizontal="center" vertical="center" wrapText="1"/>
      <protection locked="0"/>
    </xf>
    <xf numFmtId="0" fontId="60" fillId="9" borderId="0" xfId="49" applyFont="1" applyFill="1" applyAlignment="1" applyProtection="1">
      <alignment horizontal="center" vertical="center" wrapText="1"/>
      <protection locked="0"/>
    </xf>
    <xf numFmtId="0" fontId="60" fillId="9" borderId="91" xfId="49" applyFont="1" applyFill="1" applyBorder="1" applyAlignment="1" applyProtection="1">
      <alignment horizontal="center" vertical="center" wrapText="1"/>
      <protection locked="0"/>
    </xf>
    <xf numFmtId="0" fontId="60" fillId="9" borderId="86" xfId="49" applyFont="1" applyFill="1" applyBorder="1" applyAlignment="1" applyProtection="1">
      <alignment horizontal="center" vertical="center" wrapText="1"/>
      <protection locked="0"/>
    </xf>
    <xf numFmtId="0" fontId="60" fillId="9" borderId="92" xfId="49" applyFont="1" applyFill="1" applyBorder="1" applyAlignment="1" applyProtection="1">
      <alignment horizontal="center" vertical="center" wrapText="1"/>
      <protection locked="0"/>
    </xf>
    <xf numFmtId="0" fontId="60" fillId="9" borderId="0" xfId="49" applyFont="1" applyFill="1" applyBorder="1" applyAlignment="1" applyProtection="1">
      <alignment horizontal="center" vertical="center" wrapText="1"/>
      <protection locked="0"/>
    </xf>
    <xf numFmtId="0" fontId="3" fillId="0" borderId="88" xfId="49" applyFont="1" applyFill="1" applyBorder="1" applyAlignment="1" applyProtection="1">
      <alignment horizontal="center" vertical="center" wrapText="1"/>
      <protection locked="0"/>
    </xf>
    <xf numFmtId="0" fontId="3" fillId="0" borderId="0" xfId="49" applyFont="1" applyFill="1" applyAlignment="1" applyProtection="1">
      <alignment horizontal="center" vertical="center" wrapText="1"/>
      <protection locked="0"/>
    </xf>
    <xf numFmtId="0" fontId="3" fillId="0" borderId="12" xfId="49" applyFont="1" applyFill="1" applyBorder="1" applyAlignment="1" applyProtection="1">
      <alignment horizontal="center" vertical="center" wrapText="1"/>
      <protection locked="0"/>
    </xf>
    <xf numFmtId="0" fontId="3" fillId="0" borderId="93" xfId="49" applyFont="1" applyFill="1" applyBorder="1" applyAlignment="1" applyProtection="1">
      <alignment horizontal="center" vertical="center" wrapText="1"/>
      <protection locked="0"/>
    </xf>
    <xf numFmtId="0" fontId="3" fillId="0" borderId="94" xfId="49" applyFont="1" applyFill="1" applyBorder="1" applyAlignment="1" applyProtection="1">
      <alignment horizontal="center" vertical="center" wrapText="1"/>
      <protection locked="0"/>
    </xf>
    <xf numFmtId="49" fontId="5" fillId="0" borderId="14" xfId="49" applyNumberFormat="1" applyFont="1" applyBorder="1" applyAlignment="1" applyProtection="1">
      <alignment horizontal="center" vertical="center" wrapText="1"/>
      <protection locked="0"/>
    </xf>
    <xf numFmtId="49" fontId="5" fillId="0" borderId="15" xfId="49" applyNumberFormat="1" applyFont="1" applyBorder="1" applyAlignment="1" applyProtection="1">
      <alignment horizontal="center" vertical="center" wrapText="1"/>
      <protection locked="0"/>
    </xf>
    <xf numFmtId="0" fontId="3" fillId="0" borderId="14" xfId="49" applyFont="1" applyFill="1" applyBorder="1" applyAlignment="1" applyProtection="1">
      <alignment horizontal="center" vertical="center" wrapText="1"/>
      <protection locked="0"/>
    </xf>
    <xf numFmtId="0" fontId="3" fillId="0" borderId="19" xfId="49" applyFont="1" applyFill="1" applyBorder="1" applyAlignment="1" applyProtection="1">
      <alignment horizontal="center" vertical="center" wrapText="1"/>
      <protection locked="0"/>
    </xf>
    <xf numFmtId="0" fontId="52" fillId="9" borderId="11" xfId="49" applyFont="1" applyFill="1" applyBorder="1" applyAlignment="1" applyProtection="1">
      <alignment horizontal="center" vertical="center"/>
      <protection locked="0"/>
    </xf>
    <xf numFmtId="0" fontId="58" fillId="40" borderId="10" xfId="49" applyFont="1" applyFill="1" applyBorder="1" applyAlignment="1" applyProtection="1">
      <alignment horizontal="center" vertical="center"/>
      <protection locked="0"/>
    </xf>
    <xf numFmtId="0" fontId="58" fillId="40" borderId="18" xfId="49" applyFont="1" applyFill="1" applyBorder="1" applyAlignment="1" applyProtection="1">
      <alignment horizontal="center" vertical="center"/>
      <protection locked="0"/>
    </xf>
    <xf numFmtId="0" fontId="52" fillId="9" borderId="13" xfId="49" applyFont="1" applyFill="1" applyBorder="1" applyAlignment="1" applyProtection="1">
      <alignment horizontal="center" vertical="center"/>
      <protection locked="0"/>
    </xf>
    <xf numFmtId="0" fontId="58" fillId="40" borderId="12" xfId="49" applyFont="1" applyFill="1" applyBorder="1" applyAlignment="1" applyProtection="1">
      <alignment horizontal="center" vertical="center"/>
      <protection locked="0"/>
    </xf>
    <xf numFmtId="0" fontId="58" fillId="40" borderId="0" xfId="49" applyFont="1" applyFill="1" applyAlignment="1" applyProtection="1">
      <alignment horizontal="center" vertical="center"/>
      <protection locked="0"/>
    </xf>
    <xf numFmtId="0" fontId="3" fillId="43" borderId="12" xfId="49" applyFont="1" applyFill="1" applyBorder="1" applyAlignment="1" applyProtection="1">
      <alignment horizontal="center" vertical="center"/>
      <protection locked="0"/>
    </xf>
    <xf numFmtId="0" fontId="3" fillId="43" borderId="0" xfId="49" applyFont="1" applyFill="1" applyAlignment="1" applyProtection="1">
      <alignment horizontal="center" vertical="center" wrapText="1"/>
      <protection locked="0"/>
    </xf>
    <xf numFmtId="0" fontId="3" fillId="43" borderId="0" xfId="49" applyFont="1" applyFill="1" applyAlignment="1" applyProtection="1">
      <alignment horizontal="center" vertical="center"/>
      <protection locked="0"/>
    </xf>
    <xf numFmtId="0" fontId="3" fillId="43" borderId="14" xfId="49" applyFont="1" applyFill="1" applyBorder="1" applyAlignment="1" applyProtection="1">
      <alignment horizontal="center" vertical="center"/>
      <protection locked="0"/>
    </xf>
    <xf numFmtId="0" fontId="3" fillId="43" borderId="19" xfId="49" applyFont="1" applyFill="1" applyBorder="1" applyAlignment="1" applyProtection="1">
      <alignment horizontal="center" vertical="center"/>
      <protection locked="0"/>
    </xf>
    <xf numFmtId="0" fontId="3" fillId="9" borderId="81" xfId="49" applyFont="1" applyFill="1" applyBorder="1" applyAlignment="1" applyProtection="1">
      <alignment horizontal="center" vertical="center" wrapText="1"/>
      <protection locked="0"/>
    </xf>
    <xf numFmtId="49" fontId="57" fillId="9" borderId="11" xfId="49" applyNumberFormat="1" applyFont="1" applyFill="1" applyBorder="1" applyAlignment="1" applyProtection="1">
      <alignment horizontal="center" vertical="center"/>
      <protection locked="0"/>
    </xf>
    <xf numFmtId="49" fontId="57" fillId="9" borderId="13" xfId="49" applyNumberFormat="1" applyFont="1" applyFill="1" applyBorder="1" applyAlignment="1" applyProtection="1">
      <alignment horizontal="center" vertical="center"/>
      <protection locked="0"/>
    </xf>
    <xf numFmtId="49" fontId="57" fillId="9" borderId="15" xfId="49" applyNumberFormat="1" applyFont="1" applyFill="1" applyBorder="1" applyAlignment="1" applyProtection="1">
      <alignment horizontal="center" vertical="center"/>
      <protection locked="0"/>
    </xf>
    <xf numFmtId="0" fontId="11" fillId="0" borderId="91" xfId="49" applyFont="1" applyBorder="1" applyAlignment="1" applyProtection="1">
      <alignment horizontal="center" vertical="center" wrapText="1"/>
      <protection locked="0"/>
    </xf>
    <xf numFmtId="0" fontId="11" fillId="0" borderId="86" xfId="49" applyFont="1" applyBorder="1" applyAlignment="1" applyProtection="1">
      <alignment horizontal="center" vertical="center" wrapText="1"/>
      <protection locked="0"/>
    </xf>
    <xf numFmtId="0" fontId="11" fillId="0" borderId="95" xfId="49" applyFont="1" applyBorder="1" applyAlignment="1" applyProtection="1">
      <alignment horizontal="center" vertical="center" wrapText="1"/>
      <protection locked="0"/>
    </xf>
    <xf numFmtId="0" fontId="11" fillId="0" borderId="92" xfId="49" applyFont="1" applyBorder="1" applyAlignment="1" applyProtection="1">
      <alignment horizontal="center" vertical="center" wrapText="1"/>
      <protection locked="0"/>
    </xf>
    <xf numFmtId="0" fontId="11" fillId="0" borderId="0" xfId="49" applyFont="1" applyAlignment="1" applyProtection="1">
      <alignment horizontal="center" vertical="center" wrapText="1"/>
      <protection locked="0"/>
    </xf>
    <xf numFmtId="0" fontId="11" fillId="0" borderId="13" xfId="49" applyFont="1" applyBorder="1" applyAlignment="1" applyProtection="1">
      <alignment horizontal="center" vertical="center" wrapText="1"/>
      <protection locked="0"/>
    </xf>
    <xf numFmtId="0" fontId="60" fillId="9" borderId="95" xfId="49" applyFont="1" applyFill="1" applyBorder="1" applyAlignment="1" applyProtection="1">
      <alignment horizontal="center" vertical="center" wrapText="1"/>
      <protection locked="0"/>
    </xf>
    <xf numFmtId="0" fontId="60" fillId="9" borderId="13" xfId="49" applyFont="1" applyFill="1" applyBorder="1" applyAlignment="1" applyProtection="1">
      <alignment horizontal="center" vertical="center" wrapText="1"/>
      <protection locked="0"/>
    </xf>
    <xf numFmtId="0" fontId="3" fillId="0" borderId="13" xfId="49" applyFont="1" applyFill="1" applyBorder="1" applyAlignment="1" applyProtection="1">
      <alignment horizontal="center" vertical="center" wrapText="1"/>
      <protection locked="0"/>
    </xf>
    <xf numFmtId="0" fontId="3" fillId="0" borderId="96" xfId="49" applyFont="1" applyFill="1" applyBorder="1" applyAlignment="1" applyProtection="1">
      <alignment horizontal="center" vertical="center" wrapText="1"/>
      <protection locked="0"/>
    </xf>
    <xf numFmtId="0" fontId="3" fillId="0" borderId="92" xfId="49" applyFont="1" applyFill="1" applyBorder="1" applyAlignment="1" applyProtection="1">
      <alignment horizontal="center" vertical="center" wrapText="1"/>
      <protection locked="0"/>
    </xf>
    <xf numFmtId="0" fontId="3" fillId="0" borderId="97" xfId="49" applyFont="1" applyFill="1" applyBorder="1" applyAlignment="1" applyProtection="1">
      <alignment horizontal="center" vertical="center" wrapText="1"/>
      <protection locked="0"/>
    </xf>
    <xf numFmtId="0" fontId="3" fillId="0" borderId="15" xfId="49" applyFont="1" applyFill="1" applyBorder="1" applyAlignment="1" applyProtection="1">
      <alignment horizontal="center" vertical="center" wrapText="1"/>
      <protection locked="0"/>
    </xf>
    <xf numFmtId="0" fontId="5" fillId="0" borderId="0" xfId="49" applyFont="1" applyBorder="1" applyAlignment="1" applyProtection="1">
      <alignment vertical="center" wrapText="1"/>
      <protection locked="0"/>
    </xf>
    <xf numFmtId="0" fontId="58" fillId="40" borderId="11" xfId="49" applyFont="1" applyFill="1" applyBorder="1" applyAlignment="1" applyProtection="1">
      <alignment horizontal="center" vertical="center"/>
      <protection locked="0"/>
    </xf>
    <xf numFmtId="0" fontId="58" fillId="40" borderId="13" xfId="49" applyFont="1" applyFill="1" applyBorder="1" applyAlignment="1" applyProtection="1">
      <alignment horizontal="center" vertical="center"/>
      <protection locked="0"/>
    </xf>
    <xf numFmtId="0" fontId="59" fillId="52" borderId="11" xfId="49" applyFont="1" applyFill="1" applyBorder="1" applyAlignment="1" applyProtection="1">
      <alignment horizontal="center" vertical="center"/>
      <protection locked="0"/>
    </xf>
    <xf numFmtId="0" fontId="59" fillId="52" borderId="13" xfId="49" applyFont="1" applyFill="1" applyBorder="1" applyAlignment="1" applyProtection="1">
      <alignment horizontal="center" vertical="center"/>
      <protection locked="0"/>
    </xf>
    <xf numFmtId="0" fontId="8" fillId="40" borderId="13" xfId="49" applyFont="1" applyFill="1" applyBorder="1" applyAlignment="1" applyProtection="1">
      <alignment horizontal="center" vertical="center"/>
      <protection locked="0"/>
    </xf>
    <xf numFmtId="0" fontId="7" fillId="0" borderId="13" xfId="49" applyFont="1" applyBorder="1" applyAlignment="1" applyProtection="1">
      <alignment horizontal="center" vertical="center"/>
      <protection locked="0"/>
    </xf>
    <xf numFmtId="0" fontId="7" fillId="43" borderId="13" xfId="49" applyFont="1" applyFill="1" applyBorder="1" applyAlignment="1" applyProtection="1">
      <alignment horizontal="center" vertical="center"/>
      <protection locked="0"/>
    </xf>
    <xf numFmtId="0" fontId="8" fillId="0" borderId="14" xfId="49" applyFont="1" applyBorder="1" applyAlignment="1" applyProtection="1">
      <alignment horizontal="center" vertical="center"/>
      <protection locked="0"/>
    </xf>
    <xf numFmtId="0" fontId="8" fillId="0" borderId="19" xfId="49" applyFont="1" applyBorder="1" applyAlignment="1" applyProtection="1">
      <alignment horizontal="center" vertical="center"/>
      <protection locked="0"/>
    </xf>
    <xf numFmtId="0" fontId="7" fillId="0" borderId="19" xfId="49" applyFont="1" applyBorder="1" applyAlignment="1" applyProtection="1">
      <alignment horizontal="center" vertical="center"/>
      <protection locked="0"/>
    </xf>
    <xf numFmtId="0" fontId="5" fillId="0" borderId="0" xfId="49" applyFont="1" applyFill="1" applyAlignment="1" applyProtection="1">
      <alignment horizontal="center" vertical="center"/>
      <protection locked="0"/>
    </xf>
    <xf numFmtId="0" fontId="7" fillId="0" borderId="15" xfId="49" applyFont="1" applyBorder="1" applyAlignment="1" applyProtection="1">
      <alignment horizontal="center" vertical="center"/>
      <protection locked="0"/>
    </xf>
    <xf numFmtId="0" fontId="24" fillId="0" borderId="0" xfId="0" applyFont="1" applyFill="1" applyAlignment="1">
      <alignment vertical="center"/>
    </xf>
    <xf numFmtId="0" fontId="74" fillId="0" borderId="0" xfId="0" applyFont="1" applyFill="1" applyAlignment="1">
      <alignment vertical="center" wrapText="1"/>
    </xf>
    <xf numFmtId="49" fontId="75" fillId="53" borderId="98" xfId="49" applyNumberFormat="1" applyFont="1" applyFill="1" applyBorder="1" applyAlignment="1" applyProtection="1">
      <alignment horizontal="center" vertical="top" wrapText="1"/>
    </xf>
    <xf numFmtId="49" fontId="76" fillId="0" borderId="99" xfId="49" applyNumberFormat="1" applyFont="1" applyFill="1" applyBorder="1" applyAlignment="1" applyProtection="1">
      <alignment horizontal="left" vertical="center" wrapText="1"/>
    </xf>
    <xf numFmtId="0" fontId="77" fillId="0" borderId="0" xfId="0" applyFont="1" applyFill="1" applyAlignment="1" applyProtection="1">
      <alignment horizontal="center" vertical="center"/>
    </xf>
    <xf numFmtId="0" fontId="78" fillId="0" borderId="0" xfId="0" applyFont="1" applyFill="1" applyAlignment="1" applyProtection="1">
      <alignment horizontal="center" vertical="center"/>
    </xf>
    <xf numFmtId="0" fontId="78" fillId="0" borderId="0" xfId="0" applyFont="1" applyFill="1" applyAlignment="1" applyProtection="1">
      <alignment horizontal="center" vertical="center"/>
      <protection locked="0"/>
    </xf>
    <xf numFmtId="0" fontId="77" fillId="0" borderId="0" xfId="0" applyFont="1" applyFill="1" applyAlignment="1" applyProtection="1">
      <alignment horizontal="center" vertical="center"/>
      <protection locked="0"/>
    </xf>
    <xf numFmtId="0" fontId="78" fillId="7" borderId="100" xfId="0" applyFont="1" applyFill="1" applyBorder="1" applyAlignment="1" applyProtection="1">
      <alignment horizontal="center" vertical="center"/>
      <protection locked="0"/>
    </xf>
    <xf numFmtId="0" fontId="78" fillId="7" borderId="101" xfId="0" applyFont="1" applyFill="1" applyBorder="1" applyAlignment="1" applyProtection="1">
      <alignment horizontal="center" vertical="center"/>
      <protection locked="0"/>
    </xf>
    <xf numFmtId="0" fontId="77" fillId="54" borderId="102" xfId="0" applyFont="1" applyFill="1" applyBorder="1" applyAlignment="1" applyProtection="1">
      <alignment horizontal="center" vertical="center" wrapText="1"/>
      <protection locked="0"/>
    </xf>
    <xf numFmtId="0" fontId="77" fillId="54" borderId="103" xfId="0" applyFont="1" applyFill="1" applyBorder="1" applyAlignment="1" applyProtection="1">
      <alignment horizontal="center" vertical="center" wrapText="1"/>
      <protection locked="0"/>
    </xf>
    <xf numFmtId="0" fontId="77" fillId="54" borderId="103" xfId="0" applyFont="1" applyFill="1" applyBorder="1" applyAlignment="1" applyProtection="1">
      <alignment horizontal="center" vertical="center"/>
      <protection locked="0" hidden="1"/>
    </xf>
    <xf numFmtId="1" fontId="77" fillId="54" borderId="103" xfId="0" applyNumberFormat="1" applyFont="1" applyFill="1" applyBorder="1" applyAlignment="1" applyProtection="1">
      <alignment horizontal="center" vertical="center"/>
      <protection locked="0"/>
    </xf>
    <xf numFmtId="0" fontId="77" fillId="0" borderId="103" xfId="0" applyFont="1" applyFill="1" applyBorder="1" applyAlignment="1" applyProtection="1">
      <alignment horizontal="center" vertical="center" wrapText="1"/>
      <protection locked="0"/>
    </xf>
    <xf numFmtId="0" fontId="77" fillId="54" borderId="103" xfId="0" applyFont="1" applyFill="1" applyBorder="1" applyAlignment="1" applyProtection="1">
      <alignment horizontal="center" vertical="center"/>
      <protection locked="0"/>
    </xf>
    <xf numFmtId="0" fontId="77" fillId="0" borderId="102" xfId="0" applyFont="1" applyFill="1" applyBorder="1" applyAlignment="1" applyProtection="1">
      <alignment horizontal="center" vertical="center" wrapText="1"/>
      <protection locked="0"/>
    </xf>
    <xf numFmtId="0" fontId="77" fillId="0" borderId="103" xfId="0" applyFont="1" applyFill="1" applyBorder="1" applyAlignment="1" applyProtection="1">
      <alignment horizontal="center" vertical="center"/>
      <protection locked="0" hidden="1"/>
    </xf>
    <xf numFmtId="1" fontId="77" fillId="0" borderId="103" xfId="0" applyNumberFormat="1" applyFont="1" applyFill="1" applyBorder="1" applyAlignment="1" applyProtection="1">
      <alignment horizontal="center" vertical="center"/>
      <protection locked="0"/>
    </xf>
    <xf numFmtId="0" fontId="77" fillId="0" borderId="103" xfId="0" applyFont="1" applyFill="1" applyBorder="1" applyAlignment="1" applyProtection="1">
      <alignment horizontal="center" vertical="center"/>
      <protection locked="0"/>
    </xf>
    <xf numFmtId="0" fontId="77" fillId="54" borderId="104" xfId="0" applyFont="1" applyFill="1" applyBorder="1" applyAlignment="1" applyProtection="1">
      <alignment horizontal="center" vertical="center" wrapText="1"/>
      <protection locked="0"/>
    </xf>
    <xf numFmtId="0" fontId="77" fillId="54" borderId="105" xfId="0" applyFont="1" applyFill="1" applyBorder="1" applyAlignment="1" applyProtection="1">
      <alignment horizontal="center" vertical="center" wrapText="1"/>
      <protection locked="0"/>
    </xf>
    <xf numFmtId="0" fontId="77" fillId="54" borderId="105" xfId="0" applyFont="1" applyFill="1" applyBorder="1" applyAlignment="1" applyProtection="1">
      <alignment horizontal="center" vertical="center"/>
      <protection locked="0" hidden="1"/>
    </xf>
    <xf numFmtId="0" fontId="77" fillId="54" borderId="105" xfId="0" applyFont="1" applyFill="1" applyBorder="1" applyAlignment="1" applyProtection="1">
      <alignment horizontal="center" vertical="center"/>
      <protection locked="0"/>
    </xf>
    <xf numFmtId="0" fontId="77" fillId="0" borderId="105" xfId="0" applyFont="1" applyFill="1" applyBorder="1" applyAlignment="1" applyProtection="1">
      <alignment horizontal="center" vertical="center" wrapText="1"/>
      <protection locked="0"/>
    </xf>
    <xf numFmtId="0" fontId="77" fillId="54" borderId="106" xfId="0" applyFont="1" applyFill="1" applyBorder="1" applyAlignment="1" applyProtection="1">
      <alignment horizontal="center" vertical="center"/>
      <protection locked="0"/>
    </xf>
    <xf numFmtId="0" fontId="77" fillId="54" borderId="107" xfId="0" applyFont="1" applyFill="1" applyBorder="1" applyAlignment="1" applyProtection="1">
      <alignment horizontal="center" vertical="center"/>
      <protection locked="0"/>
    </xf>
    <xf numFmtId="0" fontId="79" fillId="47" borderId="102" xfId="0" applyFont="1" applyFill="1" applyBorder="1" applyAlignment="1" applyProtection="1">
      <alignment horizontal="center" vertical="center"/>
      <protection locked="0"/>
    </xf>
    <xf numFmtId="0" fontId="79" fillId="47" borderId="103" xfId="0" applyFont="1" applyFill="1" applyBorder="1" applyAlignment="1" applyProtection="1">
      <alignment horizontal="center" vertical="center"/>
      <protection locked="0"/>
    </xf>
    <xf numFmtId="0" fontId="77" fillId="0" borderId="102" xfId="0" applyFont="1" applyFill="1" applyBorder="1" applyAlignment="1" applyProtection="1">
      <alignment horizontal="center" vertical="center"/>
      <protection locked="0" hidden="1"/>
    </xf>
    <xf numFmtId="0" fontId="77" fillId="0" borderId="104" xfId="0" applyFont="1" applyFill="1" applyBorder="1" applyAlignment="1" applyProtection="1">
      <alignment horizontal="center" vertical="center"/>
      <protection locked="0" hidden="1"/>
    </xf>
    <xf numFmtId="0" fontId="77" fillId="0" borderId="105" xfId="0" applyFont="1" applyFill="1" applyBorder="1" applyAlignment="1" applyProtection="1">
      <alignment horizontal="center" vertical="center"/>
      <protection locked="0" hidden="1"/>
    </xf>
    <xf numFmtId="0" fontId="77" fillId="9" borderId="2" xfId="0" applyFont="1" applyFill="1" applyBorder="1" applyAlignment="1" applyProtection="1">
      <alignment horizontal="center" vertical="center"/>
    </xf>
    <xf numFmtId="0" fontId="77" fillId="9" borderId="3" xfId="0" applyFont="1" applyFill="1" applyBorder="1" applyAlignment="1" applyProtection="1">
      <alignment horizontal="center" vertical="center"/>
    </xf>
    <xf numFmtId="0" fontId="77" fillId="9" borderId="5" xfId="0" applyFont="1" applyFill="1" applyBorder="1" applyAlignment="1" applyProtection="1">
      <alignment horizontal="center" vertical="center"/>
    </xf>
    <xf numFmtId="0" fontId="77" fillId="9" borderId="0" xfId="0" applyFont="1" applyFill="1" applyAlignment="1" applyProtection="1">
      <alignment horizontal="center" vertical="center"/>
    </xf>
    <xf numFmtId="0" fontId="78" fillId="55" borderId="10" xfId="0" applyFont="1" applyFill="1" applyBorder="1" applyAlignment="1" applyProtection="1">
      <alignment horizontal="center" vertical="center"/>
    </xf>
    <xf numFmtId="0" fontId="78" fillId="55" borderId="18" xfId="0" applyFont="1" applyFill="1" applyBorder="1" applyAlignment="1" applyProtection="1">
      <alignment horizontal="center" vertical="center"/>
    </xf>
    <xf numFmtId="0" fontId="80" fillId="8" borderId="12" xfId="0" applyFont="1" applyFill="1" applyBorder="1" applyAlignment="1" applyProtection="1">
      <alignment horizontal="center" vertical="center" wrapText="1"/>
    </xf>
    <xf numFmtId="0" fontId="80" fillId="8" borderId="0" xfId="0" applyFont="1" applyFill="1" applyAlignment="1" applyProtection="1">
      <alignment horizontal="center" vertical="center" wrapText="1"/>
    </xf>
    <xf numFmtId="0" fontId="80" fillId="8" borderId="0" xfId="0" applyFont="1" applyFill="1" applyAlignment="1" applyProtection="1">
      <alignment horizontal="center" vertical="center"/>
    </xf>
    <xf numFmtId="0" fontId="81" fillId="0" borderId="12" xfId="0" applyFont="1" applyFill="1" applyBorder="1" applyAlignment="1" applyProtection="1">
      <alignment horizontal="center" vertical="center"/>
    </xf>
    <xf numFmtId="0" fontId="81" fillId="0" borderId="0" xfId="0" applyFont="1" applyFill="1" applyAlignment="1" applyProtection="1">
      <alignment horizontal="center" vertical="center" wrapText="1"/>
    </xf>
    <xf numFmtId="0" fontId="81" fillId="0" borderId="0" xfId="0" applyFont="1" applyFill="1" applyAlignment="1" applyProtection="1">
      <alignment horizontal="center" vertical="center"/>
    </xf>
    <xf numFmtId="0" fontId="81" fillId="9" borderId="12" xfId="0" applyFont="1" applyFill="1" applyBorder="1" applyAlignment="1" applyProtection="1">
      <alignment horizontal="center" vertical="center"/>
    </xf>
    <xf numFmtId="0" fontId="81" fillId="9" borderId="0" xfId="0" applyFont="1" applyFill="1" applyAlignment="1" applyProtection="1">
      <alignment horizontal="center" vertical="center" wrapText="1"/>
    </xf>
    <xf numFmtId="0" fontId="81" fillId="9" borderId="0" xfId="0" applyFont="1" applyFill="1" applyAlignment="1" applyProtection="1">
      <alignment horizontal="center" vertical="center"/>
    </xf>
    <xf numFmtId="0" fontId="81" fillId="0" borderId="14" xfId="0" applyFont="1" applyFill="1" applyBorder="1" applyAlignment="1" applyProtection="1">
      <alignment horizontal="center" vertical="center"/>
    </xf>
    <xf numFmtId="0" fontId="81" fillId="0" borderId="19" xfId="0" applyFont="1" applyFill="1" applyBorder="1" applyAlignment="1" applyProtection="1">
      <alignment horizontal="center" vertical="center"/>
    </xf>
    <xf numFmtId="0" fontId="82" fillId="0" borderId="1" xfId="0" applyFont="1" applyFill="1" applyBorder="1" applyAlignment="1" applyProtection="1">
      <alignment horizontal="center" vertical="center" wrapText="1"/>
    </xf>
    <xf numFmtId="0" fontId="77" fillId="0" borderId="5" xfId="0" applyFont="1" applyFill="1" applyBorder="1" applyAlignment="1" applyProtection="1">
      <alignment horizontal="center" vertical="center" wrapText="1"/>
    </xf>
    <xf numFmtId="0" fontId="77" fillId="0" borderId="0" xfId="0" applyFont="1" applyFill="1" applyBorder="1" applyAlignment="1" applyProtection="1">
      <alignment horizontal="center" vertical="center" wrapText="1"/>
    </xf>
    <xf numFmtId="0" fontId="77" fillId="0" borderId="6" xfId="0" applyFont="1" applyFill="1" applyBorder="1" applyAlignment="1" applyProtection="1">
      <alignment horizontal="center" vertical="center" wrapText="1"/>
    </xf>
    <xf numFmtId="0" fontId="77" fillId="0" borderId="0" xfId="0" applyFont="1" applyFill="1" applyAlignment="1" applyProtection="1">
      <alignment horizontal="center" vertical="center" wrapText="1"/>
    </xf>
    <xf numFmtId="0" fontId="77" fillId="0" borderId="7" xfId="0" applyFont="1" applyFill="1" applyBorder="1" applyAlignment="1" applyProtection="1">
      <alignment horizontal="center" vertical="center" wrapText="1"/>
    </xf>
    <xf numFmtId="0" fontId="77" fillId="0" borderId="8" xfId="0" applyFont="1" applyFill="1" applyBorder="1" applyAlignment="1" applyProtection="1">
      <alignment horizontal="center" vertical="center" wrapText="1"/>
    </xf>
    <xf numFmtId="0" fontId="77" fillId="0" borderId="9" xfId="0" applyFont="1" applyFill="1" applyBorder="1" applyAlignment="1" applyProtection="1">
      <alignment horizontal="center" vertical="center" wrapText="1"/>
    </xf>
    <xf numFmtId="0" fontId="83" fillId="0" borderId="1" xfId="0" applyFont="1" applyFill="1" applyBorder="1" applyAlignment="1" applyProtection="1">
      <alignment horizontal="center" vertical="center" wrapText="1"/>
    </xf>
    <xf numFmtId="0" fontId="77" fillId="0" borderId="1" xfId="0" applyFont="1" applyFill="1" applyBorder="1" applyAlignment="1" applyProtection="1">
      <alignment horizontal="center" vertical="center" wrapText="1"/>
    </xf>
    <xf numFmtId="0" fontId="77" fillId="0" borderId="2" xfId="0" applyFont="1" applyFill="1" applyBorder="1" applyAlignment="1" applyProtection="1">
      <alignment horizontal="center" vertical="center"/>
    </xf>
    <xf numFmtId="0" fontId="77" fillId="0" borderId="3" xfId="0" applyFont="1" applyFill="1" applyBorder="1" applyAlignment="1" applyProtection="1">
      <alignment horizontal="center" vertical="center"/>
    </xf>
    <xf numFmtId="0" fontId="77" fillId="0" borderId="5" xfId="0" applyFont="1" applyFill="1" applyBorder="1" applyAlignment="1" applyProtection="1">
      <alignment horizontal="center" vertical="center"/>
    </xf>
    <xf numFmtId="0" fontId="77" fillId="0" borderId="7" xfId="0" applyFont="1" applyFill="1" applyBorder="1" applyAlignment="1" applyProtection="1">
      <alignment horizontal="center" vertical="center"/>
    </xf>
    <xf numFmtId="0" fontId="77" fillId="0" borderId="8" xfId="0" applyFont="1" applyFill="1" applyBorder="1" applyAlignment="1" applyProtection="1">
      <alignment horizontal="center" vertical="center"/>
    </xf>
    <xf numFmtId="0" fontId="77" fillId="56" borderId="0" xfId="0" applyFont="1" applyFill="1" applyAlignment="1" applyProtection="1">
      <alignment horizontal="center" vertical="center" wrapText="1"/>
    </xf>
    <xf numFmtId="0" fontId="77" fillId="57" borderId="0" xfId="0" applyFont="1" applyFill="1" applyAlignment="1" applyProtection="1">
      <alignment horizontal="center" vertical="center"/>
    </xf>
    <xf numFmtId="0" fontId="77" fillId="0" borderId="108" xfId="0" applyFont="1" applyFill="1" applyBorder="1" applyAlignment="1" applyProtection="1">
      <alignment horizontal="center" vertical="center"/>
    </xf>
    <xf numFmtId="0" fontId="77" fillId="54" borderId="91" xfId="0" applyFont="1" applyFill="1" applyBorder="1" applyAlignment="1" applyProtection="1">
      <alignment horizontal="center" vertical="center" wrapText="1"/>
      <protection locked="0"/>
    </xf>
    <xf numFmtId="0" fontId="77" fillId="54" borderId="86" xfId="0" applyFont="1" applyFill="1" applyBorder="1" applyAlignment="1" applyProtection="1">
      <alignment horizontal="center" vertical="center" wrapText="1"/>
      <protection locked="0"/>
    </xf>
    <xf numFmtId="1" fontId="77" fillId="0" borderId="105" xfId="0" applyNumberFormat="1" applyFont="1" applyFill="1" applyBorder="1" applyAlignment="1" applyProtection="1">
      <alignment horizontal="center" vertical="center"/>
      <protection locked="0"/>
    </xf>
    <xf numFmtId="0" fontId="77" fillId="54" borderId="97" xfId="0" applyFont="1" applyFill="1" applyBorder="1" applyAlignment="1" applyProtection="1">
      <alignment horizontal="center" vertical="center" wrapText="1"/>
      <protection locked="0"/>
    </xf>
    <xf numFmtId="0" fontId="77" fillId="54" borderId="19" xfId="0" applyFont="1" applyFill="1" applyBorder="1" applyAlignment="1" applyProtection="1">
      <alignment horizontal="center" vertical="center" wrapText="1"/>
      <protection locked="0"/>
    </xf>
    <xf numFmtId="0" fontId="81" fillId="0" borderId="19" xfId="0" applyFont="1" applyFill="1" applyBorder="1" applyAlignment="1" applyProtection="1">
      <alignment horizontal="center" vertical="center" wrapText="1"/>
    </xf>
    <xf numFmtId="0" fontId="77" fillId="58" borderId="0" xfId="0" applyFont="1" applyFill="1" applyAlignment="1" applyProtection="1">
      <alignment horizontal="center" vertical="center"/>
    </xf>
    <xf numFmtId="0" fontId="77" fillId="0" borderId="109" xfId="0" applyFont="1" applyFill="1" applyBorder="1" applyAlignment="1" applyProtection="1">
      <alignment horizontal="center" vertical="center"/>
    </xf>
    <xf numFmtId="0" fontId="77" fillId="0" borderId="110" xfId="0" applyFont="1" applyFill="1" applyBorder="1" applyAlignment="1" applyProtection="1">
      <alignment horizontal="center" vertical="center"/>
    </xf>
    <xf numFmtId="0" fontId="77" fillId="59" borderId="0" xfId="0" applyFont="1" applyFill="1" applyAlignment="1" applyProtection="1">
      <alignment horizontal="center" vertical="center" wrapText="1"/>
    </xf>
    <xf numFmtId="0" fontId="77" fillId="59" borderId="0" xfId="0" applyFont="1" applyFill="1" applyAlignment="1" applyProtection="1">
      <alignment horizontal="center" vertical="center"/>
    </xf>
    <xf numFmtId="0" fontId="78" fillId="7" borderId="111" xfId="0" applyFont="1" applyFill="1" applyBorder="1" applyAlignment="1" applyProtection="1">
      <alignment horizontal="center" vertical="center"/>
      <protection locked="0"/>
    </xf>
    <xf numFmtId="0" fontId="84" fillId="7" borderId="10" xfId="0" applyFont="1" applyFill="1" applyBorder="1" applyAlignment="1" applyProtection="1">
      <alignment horizontal="center" vertical="center"/>
      <protection locked="0"/>
    </xf>
    <xf numFmtId="0" fontId="84" fillId="7" borderId="11" xfId="0" applyFont="1" applyFill="1" applyBorder="1" applyAlignment="1" applyProtection="1">
      <alignment horizontal="center" vertical="center"/>
      <protection locked="0"/>
    </xf>
    <xf numFmtId="1" fontId="77" fillId="54" borderId="112" xfId="0" applyNumberFormat="1" applyFont="1" applyFill="1" applyBorder="1" applyAlignment="1" applyProtection="1">
      <alignment horizontal="center" vertical="center"/>
      <protection locked="0"/>
    </xf>
    <xf numFmtId="0" fontId="77" fillId="0" borderId="12" xfId="0" applyFont="1" applyFill="1" applyBorder="1" applyAlignment="1" applyProtection="1">
      <alignment horizontal="center" vertical="center"/>
      <protection locked="0" hidden="1"/>
    </xf>
    <xf numFmtId="0" fontId="77" fillId="0" borderId="13" xfId="0" applyFont="1" applyFill="1" applyBorder="1" applyAlignment="1" applyProtection="1">
      <alignment horizontal="center" vertical="center"/>
      <protection locked="0" hidden="1"/>
    </xf>
    <xf numFmtId="0" fontId="77" fillId="0" borderId="14" xfId="0" applyFont="1" applyFill="1" applyBorder="1" applyAlignment="1" applyProtection="1">
      <alignment horizontal="center" vertical="center"/>
      <protection locked="0" hidden="1"/>
    </xf>
    <xf numFmtId="0" fontId="77" fillId="0" borderId="15" xfId="0" applyFont="1" applyFill="1" applyBorder="1" applyAlignment="1" applyProtection="1">
      <alignment horizontal="center" vertical="center"/>
      <protection locked="0" hidden="1"/>
    </xf>
    <xf numFmtId="1" fontId="77" fillId="0" borderId="112" xfId="0" applyNumberFormat="1" applyFont="1" applyFill="1" applyBorder="1" applyAlignment="1" applyProtection="1">
      <alignment horizontal="center" vertical="center"/>
      <protection locked="0"/>
    </xf>
    <xf numFmtId="0" fontId="77" fillId="54" borderId="95" xfId="0" applyFont="1" applyFill="1" applyBorder="1" applyAlignment="1" applyProtection="1">
      <alignment horizontal="center" vertical="center" wrapText="1"/>
      <protection locked="0"/>
    </xf>
    <xf numFmtId="0" fontId="77" fillId="54" borderId="15" xfId="0" applyFont="1" applyFill="1" applyBorder="1" applyAlignment="1" applyProtection="1">
      <alignment horizontal="center" vertical="center" wrapText="1"/>
      <protection locked="0"/>
    </xf>
    <xf numFmtId="0" fontId="77" fillId="54" borderId="113" xfId="0" applyFont="1" applyFill="1" applyBorder="1" applyAlignment="1" applyProtection="1">
      <alignment horizontal="center" vertical="center"/>
      <protection locked="0"/>
    </xf>
    <xf numFmtId="0" fontId="79" fillId="47" borderId="112" xfId="0" applyFont="1" applyFill="1" applyBorder="1" applyAlignment="1" applyProtection="1">
      <alignment horizontal="center" vertical="center"/>
      <protection locked="0"/>
    </xf>
    <xf numFmtId="0" fontId="77" fillId="0" borderId="112" xfId="0" applyFont="1" applyFill="1" applyBorder="1" applyAlignment="1" applyProtection="1">
      <alignment horizontal="center" vertical="center"/>
      <protection locked="0" hidden="1"/>
    </xf>
    <xf numFmtId="0" fontId="77" fillId="0" borderId="114" xfId="0" applyFont="1" applyFill="1" applyBorder="1" applyAlignment="1" applyProtection="1">
      <alignment horizontal="center" vertical="center"/>
      <protection locked="0" hidden="1"/>
    </xf>
    <xf numFmtId="0" fontId="77" fillId="0" borderId="2" xfId="0" applyFont="1" applyFill="1" applyBorder="1" applyAlignment="1" applyProtection="1">
      <alignment horizontal="center" vertical="center" wrapText="1"/>
    </xf>
    <xf numFmtId="0" fontId="77" fillId="0" borderId="3" xfId="0" applyFont="1" applyFill="1" applyBorder="1" applyAlignment="1" applyProtection="1">
      <alignment horizontal="center" vertical="center" wrapText="1"/>
    </xf>
    <xf numFmtId="0" fontId="77" fillId="60" borderId="0" xfId="0" applyFont="1" applyFill="1" applyAlignment="1" applyProtection="1">
      <alignment horizontal="center" vertical="center"/>
    </xf>
    <xf numFmtId="0" fontId="77" fillId="0" borderId="115" xfId="0" applyFont="1" applyFill="1" applyBorder="1" applyAlignment="1" applyProtection="1">
      <alignment horizontal="center" vertical="center"/>
    </xf>
    <xf numFmtId="0" fontId="77" fillId="0" borderId="116" xfId="0" applyFont="1" applyFill="1" applyBorder="1" applyAlignment="1" applyProtection="1">
      <alignment horizontal="center" vertical="center"/>
    </xf>
    <xf numFmtId="0" fontId="77" fillId="60" borderId="0" xfId="0" applyFont="1" applyFill="1" applyBorder="1" applyAlignment="1" applyProtection="1">
      <alignment horizontal="center" vertical="center"/>
    </xf>
    <xf numFmtId="0" fontId="77" fillId="60" borderId="117" xfId="0" applyFont="1" applyFill="1" applyBorder="1" applyAlignment="1" applyProtection="1">
      <alignment horizontal="center" vertical="center"/>
    </xf>
    <xf numFmtId="0" fontId="77" fillId="0" borderId="0" xfId="0" applyFont="1" applyFill="1" applyBorder="1" applyAlignment="1" applyProtection="1">
      <alignment vertical="center"/>
    </xf>
    <xf numFmtId="0" fontId="77" fillId="0" borderId="117" xfId="0" applyFont="1" applyFill="1" applyBorder="1" applyAlignment="1" applyProtection="1">
      <alignment vertical="center"/>
    </xf>
    <xf numFmtId="0" fontId="17" fillId="10" borderId="118" xfId="0" applyFont="1" applyFill="1" applyBorder="1" applyAlignment="1" applyProtection="1">
      <alignment horizontal="center" vertical="center"/>
    </xf>
    <xf numFmtId="0" fontId="17" fillId="10" borderId="119" xfId="0" applyFont="1" applyFill="1" applyBorder="1" applyAlignment="1" applyProtection="1">
      <alignment horizontal="center" vertical="center"/>
    </xf>
    <xf numFmtId="0" fontId="18" fillId="61" borderId="120" xfId="0" applyFont="1" applyFill="1" applyBorder="1" applyAlignment="1" applyProtection="1">
      <alignment horizontal="center" vertical="center" wrapText="1"/>
    </xf>
    <xf numFmtId="0" fontId="18" fillId="61" borderId="1" xfId="0" applyFont="1" applyFill="1" applyBorder="1" applyAlignment="1" applyProtection="1">
      <alignment horizontal="center" vertical="center" wrapText="1"/>
    </xf>
    <xf numFmtId="0" fontId="18" fillId="0" borderId="120" xfId="0" applyFont="1" applyFill="1" applyBorder="1" applyAlignment="1" applyProtection="1">
      <alignment horizontal="center" vertical="center" wrapText="1"/>
    </xf>
    <xf numFmtId="0" fontId="18" fillId="0" borderId="1" xfId="0" applyFont="1" applyFill="1" applyBorder="1" applyAlignment="1" applyProtection="1">
      <alignment horizontal="center" vertical="center" wrapText="1"/>
    </xf>
    <xf numFmtId="0" fontId="18" fillId="61" borderId="121" xfId="0" applyFont="1" applyFill="1" applyBorder="1" applyAlignment="1" applyProtection="1">
      <alignment horizontal="center" vertical="center" wrapText="1"/>
    </xf>
    <xf numFmtId="0" fontId="18" fillId="61" borderId="70" xfId="0" applyFont="1" applyFill="1" applyBorder="1" applyAlignment="1" applyProtection="1">
      <alignment horizontal="center" vertical="center" wrapText="1"/>
    </xf>
    <xf numFmtId="0" fontId="77" fillId="0" borderId="4" xfId="0" applyFont="1" applyFill="1" applyBorder="1" applyAlignment="1" applyProtection="1">
      <alignment horizontal="center" vertical="center"/>
    </xf>
    <xf numFmtId="0" fontId="77" fillId="0" borderId="6" xfId="0" applyFont="1" applyFill="1" applyBorder="1" applyAlignment="1" applyProtection="1">
      <alignment horizontal="center" vertical="center"/>
    </xf>
    <xf numFmtId="0" fontId="77" fillId="0" borderId="122" xfId="0" applyFont="1" applyFill="1" applyBorder="1" applyAlignment="1" applyProtection="1">
      <alignment horizontal="center" vertical="center"/>
    </xf>
    <xf numFmtId="0" fontId="77" fillId="62" borderId="0" xfId="0" applyFont="1" applyFill="1" applyAlignment="1" applyProtection="1">
      <alignment horizontal="center" vertical="center"/>
    </xf>
    <xf numFmtId="0" fontId="77" fillId="63" borderId="0" xfId="0" applyFont="1" applyFill="1" applyAlignment="1" applyProtection="1">
      <alignment horizontal="center" vertical="center"/>
    </xf>
    <xf numFmtId="0" fontId="77" fillId="0" borderId="0" xfId="0" applyFont="1" applyFill="1" applyBorder="1" applyAlignment="1" applyProtection="1">
      <alignment horizontal="center" vertical="center"/>
    </xf>
    <xf numFmtId="0" fontId="77" fillId="63" borderId="0" xfId="0" applyFont="1" applyFill="1" applyBorder="1" applyAlignment="1" applyProtection="1">
      <alignment horizontal="center" vertical="center" wrapText="1"/>
    </xf>
    <xf numFmtId="0" fontId="18" fillId="61" borderId="1" xfId="0" applyNumberFormat="1" applyFont="1" applyFill="1" applyBorder="1" applyAlignment="1" applyProtection="1">
      <alignment horizontal="center" vertical="center" wrapText="1"/>
    </xf>
    <xf numFmtId="0" fontId="18" fillId="0" borderId="70" xfId="0" applyFont="1" applyFill="1" applyBorder="1" applyAlignment="1" applyProtection="1">
      <alignment horizontal="center" vertical="center" wrapText="1"/>
    </xf>
    <xf numFmtId="0" fontId="18" fillId="61" borderId="70" xfId="0" applyNumberFormat="1" applyFont="1" applyFill="1" applyBorder="1" applyAlignment="1" applyProtection="1">
      <alignment horizontal="center" vertical="center" wrapText="1"/>
    </xf>
    <xf numFmtId="0" fontId="77" fillId="0" borderId="9" xfId="0" applyFont="1" applyFill="1" applyBorder="1" applyAlignment="1" applyProtection="1">
      <alignment horizontal="center" vertical="center"/>
    </xf>
    <xf numFmtId="0" fontId="77" fillId="64" borderId="0" xfId="0" applyFont="1" applyFill="1" applyAlignment="1" applyProtection="1">
      <alignment horizontal="center" vertical="center"/>
    </xf>
    <xf numFmtId="0" fontId="77" fillId="0" borderId="123" xfId="0" applyFont="1" applyFill="1" applyBorder="1" applyAlignment="1" applyProtection="1">
      <alignment horizontal="center" vertical="center"/>
    </xf>
    <xf numFmtId="0" fontId="77" fillId="0" borderId="124" xfId="0" applyFont="1" applyFill="1" applyBorder="1" applyAlignment="1" applyProtection="1">
      <alignment horizontal="center" vertical="center"/>
    </xf>
    <xf numFmtId="0" fontId="77" fillId="64" borderId="0" xfId="0" applyFont="1" applyFill="1" applyBorder="1" applyAlignment="1" applyProtection="1">
      <alignment horizontal="center" vertical="center" wrapText="1"/>
    </xf>
    <xf numFmtId="0" fontId="77" fillId="0" borderId="0" xfId="0" applyFont="1" applyFill="1" applyBorder="1" applyAlignment="1" applyProtection="1">
      <alignment vertical="center" wrapText="1"/>
    </xf>
    <xf numFmtId="0" fontId="77" fillId="0" borderId="124" xfId="0" applyFont="1" applyFill="1" applyBorder="1" applyAlignment="1" applyProtection="1">
      <alignment vertical="center" wrapText="1"/>
    </xf>
    <xf numFmtId="0" fontId="17" fillId="10" borderId="125" xfId="0" applyFont="1" applyFill="1" applyBorder="1" applyAlignment="1" applyProtection="1">
      <alignment horizontal="center" vertical="center"/>
    </xf>
    <xf numFmtId="0" fontId="18" fillId="61" borderId="78" xfId="0" applyFont="1" applyFill="1" applyBorder="1" applyAlignment="1" applyProtection="1">
      <alignment horizontal="center" vertical="center" wrapText="1"/>
    </xf>
    <xf numFmtId="0" fontId="18" fillId="0" borderId="78" xfId="0" applyFont="1" applyFill="1" applyBorder="1" applyAlignment="1" applyProtection="1">
      <alignment horizontal="center" vertical="center" wrapText="1"/>
    </xf>
    <xf numFmtId="0" fontId="18" fillId="61" borderId="78" xfId="0" applyNumberFormat="1" applyFont="1" applyFill="1" applyBorder="1" applyAlignment="1" applyProtection="1">
      <alignment horizontal="center" vertical="center" wrapText="1"/>
    </xf>
    <xf numFmtId="0" fontId="18" fillId="61" borderId="79" xfId="0" applyNumberFormat="1" applyFont="1" applyFill="1" applyBorder="1" applyAlignment="1" applyProtection="1">
      <alignment horizontal="center" vertical="center" wrapText="1"/>
    </xf>
    <xf numFmtId="0" fontId="77" fillId="0" borderId="42" xfId="0" applyFont="1" applyFill="1" applyBorder="1" applyAlignment="1" applyProtection="1">
      <alignment horizontal="center" vertical="center" wrapText="1"/>
    </xf>
    <xf numFmtId="0" fontId="77" fillId="0" borderId="68" xfId="0" applyFont="1" applyFill="1" applyBorder="1" applyAlignment="1" applyProtection="1">
      <alignment horizontal="center" vertical="center" wrapText="1"/>
    </xf>
    <xf numFmtId="0" fontId="77" fillId="65" borderId="0" xfId="0" applyFont="1" applyFill="1" applyAlignment="1" applyProtection="1">
      <alignment horizontal="center" vertical="center"/>
    </xf>
    <xf numFmtId="0" fontId="77" fillId="0" borderId="126" xfId="0" applyFont="1" applyFill="1" applyBorder="1" applyAlignment="1" applyProtection="1">
      <alignment horizontal="center" vertical="center"/>
    </xf>
    <xf numFmtId="0" fontId="77" fillId="65" borderId="0" xfId="0" applyFont="1" applyFill="1" applyBorder="1" applyAlignment="1" applyProtection="1">
      <alignment horizontal="center" vertical="center" wrapText="1"/>
    </xf>
    <xf numFmtId="0" fontId="78" fillId="55" borderId="11" xfId="0" applyFont="1" applyFill="1" applyBorder="1" applyAlignment="1" applyProtection="1">
      <alignment horizontal="center" vertical="center"/>
    </xf>
    <xf numFmtId="0" fontId="80" fillId="8" borderId="13" xfId="0" applyFont="1" applyFill="1" applyBorder="1" applyAlignment="1" applyProtection="1">
      <alignment horizontal="center" vertical="center"/>
    </xf>
    <xf numFmtId="0" fontId="81" fillId="0" borderId="13" xfId="0" applyFont="1" applyFill="1" applyBorder="1" applyAlignment="1" applyProtection="1">
      <alignment horizontal="center" vertical="center"/>
    </xf>
    <xf numFmtId="0" fontId="81" fillId="9" borderId="13" xfId="0" applyFont="1" applyFill="1" applyBorder="1" applyAlignment="1" applyProtection="1">
      <alignment horizontal="center" vertical="center"/>
    </xf>
    <xf numFmtId="0" fontId="81" fillId="0" borderId="13" xfId="0" applyFont="1" applyFill="1" applyBorder="1" applyAlignment="1" applyProtection="1">
      <alignment horizontal="center" vertical="center" wrapText="1"/>
    </xf>
    <xf numFmtId="0" fontId="81" fillId="9" borderId="13" xfId="0" applyFont="1" applyFill="1" applyBorder="1" applyAlignment="1" applyProtection="1">
      <alignment horizontal="center" vertical="center" wrapText="1"/>
    </xf>
    <xf numFmtId="0" fontId="81" fillId="0" borderId="15" xfId="0" applyFont="1" applyFill="1" applyBorder="1" applyAlignment="1" applyProtection="1">
      <alignment horizontal="center" vertical="center" wrapText="1"/>
    </xf>
    <xf numFmtId="0" fontId="82" fillId="0" borderId="0" xfId="0" applyFont="1" applyFill="1" applyAlignment="1" applyProtection="1">
      <alignment horizontal="center" vertical="center"/>
    </xf>
    <xf numFmtId="0" fontId="85" fillId="0" borderId="0" xfId="0" applyFont="1" applyFill="1" applyBorder="1" applyAlignment="1" applyProtection="1">
      <alignment vertical="center" wrapText="1"/>
    </xf>
    <xf numFmtId="0" fontId="82" fillId="0" borderId="127" xfId="0" applyFont="1" applyFill="1" applyBorder="1" applyAlignment="1" applyProtection="1">
      <alignment horizontal="center" vertical="center"/>
    </xf>
    <xf numFmtId="0" fontId="82" fillId="0" borderId="0" xfId="0" applyFont="1" applyFill="1" applyBorder="1" applyAlignment="1" applyProtection="1">
      <alignment vertical="center"/>
    </xf>
    <xf numFmtId="0" fontId="82" fillId="0" borderId="108" xfId="0" applyFont="1" applyFill="1" applyBorder="1" applyAlignment="1" applyProtection="1">
      <alignment vertical="center"/>
    </xf>
    <xf numFmtId="0" fontId="77" fillId="66" borderId="0" xfId="0" applyFont="1" applyFill="1" applyBorder="1" applyAlignment="1" applyProtection="1">
      <alignment horizontal="center" vertical="center" wrapText="1"/>
    </xf>
    <xf numFmtId="0" fontId="82" fillId="0" borderId="128" xfId="0" applyFont="1" applyFill="1" applyBorder="1" applyAlignment="1" applyProtection="1">
      <alignment vertical="center"/>
    </xf>
    <xf numFmtId="0" fontId="82" fillId="0" borderId="129" xfId="0" applyFont="1" applyFill="1" applyBorder="1" applyAlignment="1" applyProtection="1">
      <alignment vertical="center"/>
    </xf>
    <xf numFmtId="0" fontId="82" fillId="0" borderId="0" xfId="0" applyFont="1" applyFill="1" applyBorder="1" applyAlignment="1" applyProtection="1">
      <alignment vertical="center" wrapText="1"/>
    </xf>
    <xf numFmtId="0" fontId="82" fillId="0" borderId="108" xfId="0" applyFont="1" applyFill="1" applyBorder="1" applyAlignment="1" applyProtection="1">
      <alignment vertical="center" wrapText="1"/>
    </xf>
    <xf numFmtId="0" fontId="77" fillId="52" borderId="0" xfId="0" applyFont="1" applyFill="1" applyBorder="1" applyAlignment="1" applyProtection="1">
      <alignment horizontal="center" vertical="center" wrapText="1"/>
    </xf>
    <xf numFmtId="0" fontId="82" fillId="0" borderId="130" xfId="0" applyFont="1" applyFill="1" applyBorder="1" applyAlignment="1" applyProtection="1">
      <alignment vertical="center" wrapText="1"/>
    </xf>
    <xf numFmtId="0" fontId="82" fillId="0" borderId="131" xfId="0" applyFont="1" applyFill="1" applyBorder="1" applyAlignment="1" applyProtection="1">
      <alignment vertical="center" wrapText="1"/>
    </xf>
    <xf numFmtId="0" fontId="86" fillId="0" borderId="0" xfId="0" applyFont="1" applyFill="1" applyBorder="1" applyAlignment="1" applyProtection="1">
      <alignment vertical="center" wrapText="1"/>
    </xf>
    <xf numFmtId="0" fontId="3" fillId="67" borderId="0" xfId="0" applyFont="1" applyFill="1" applyBorder="1" applyAlignment="1" applyProtection="1">
      <alignment horizontal="center" vertical="center" wrapText="1"/>
    </xf>
    <xf numFmtId="0" fontId="1" fillId="68" borderId="0" xfId="0" applyFont="1" applyFill="1" applyBorder="1" applyAlignment="1" applyProtection="1">
      <alignment horizontal="center" vertical="center"/>
    </xf>
    <xf numFmtId="49" fontId="1" fillId="29" borderId="0" xfId="0" applyNumberFormat="1" applyFont="1" applyFill="1" applyBorder="1" applyAlignment="1" applyProtection="1">
      <alignment horizontal="center" vertical="center"/>
    </xf>
    <xf numFmtId="0" fontId="87" fillId="0" borderId="0" xfId="0" applyFont="1" applyFill="1" applyAlignment="1" applyProtection="1">
      <alignment horizontal="center" vertical="center" wrapText="1"/>
    </xf>
    <xf numFmtId="0" fontId="20" fillId="9" borderId="10" xfId="0" applyFont="1" applyFill="1" applyBorder="1" applyAlignment="1" applyProtection="1">
      <alignment horizontal="center" vertical="center"/>
    </xf>
    <xf numFmtId="0" fontId="20" fillId="9" borderId="18" xfId="0" applyFont="1" applyFill="1" applyBorder="1" applyAlignment="1" applyProtection="1">
      <alignment horizontal="center" vertical="center"/>
    </xf>
    <xf numFmtId="0" fontId="20" fillId="9" borderId="12" xfId="0" applyFont="1" applyFill="1" applyBorder="1" applyAlignment="1" applyProtection="1">
      <alignment horizontal="center" vertical="center"/>
    </xf>
    <xf numFmtId="0" fontId="20" fillId="9" borderId="0" xfId="0" applyFont="1" applyFill="1" applyAlignment="1" applyProtection="1">
      <alignment horizontal="center" vertical="center"/>
    </xf>
    <xf numFmtId="0" fontId="20" fillId="9" borderId="14" xfId="0" applyFont="1" applyFill="1" applyBorder="1" applyAlignment="1" applyProtection="1">
      <alignment horizontal="center" vertical="center"/>
    </xf>
    <xf numFmtId="0" fontId="20" fillId="9" borderId="19" xfId="0" applyFont="1" applyFill="1" applyBorder="1" applyAlignment="1" applyProtection="1">
      <alignment horizontal="center" vertical="center"/>
    </xf>
    <xf numFmtId="0" fontId="14" fillId="0" borderId="0" xfId="0" applyFont="1" applyFill="1" applyAlignment="1" applyProtection="1">
      <alignment horizontal="center" vertical="center"/>
    </xf>
    <xf numFmtId="0" fontId="54" fillId="9" borderId="10" xfId="0" applyFont="1" applyFill="1" applyBorder="1" applyAlignment="1" applyProtection="1">
      <alignment horizontal="center" vertical="center"/>
    </xf>
    <xf numFmtId="0" fontId="54" fillId="9" borderId="18" xfId="0" applyFont="1" applyFill="1" applyBorder="1" applyAlignment="1" applyProtection="1">
      <alignment horizontal="center" vertical="center"/>
    </xf>
    <xf numFmtId="0" fontId="54" fillId="9" borderId="12" xfId="0" applyFont="1" applyFill="1" applyBorder="1" applyAlignment="1" applyProtection="1">
      <alignment horizontal="center" vertical="center"/>
    </xf>
    <xf numFmtId="0" fontId="54" fillId="9" borderId="0" xfId="0" applyFont="1" applyFill="1" applyAlignment="1" applyProtection="1">
      <alignment horizontal="center" vertical="center"/>
    </xf>
    <xf numFmtId="0" fontId="14" fillId="0" borderId="45" xfId="0" applyFont="1" applyFill="1" applyBorder="1" applyAlignment="1" applyProtection="1">
      <alignment horizontal="center" vertical="center" wrapText="1"/>
    </xf>
    <xf numFmtId="0" fontId="14" fillId="0" borderId="46" xfId="0" applyFont="1" applyFill="1" applyBorder="1" applyAlignment="1" applyProtection="1">
      <alignment horizontal="center" vertical="center" wrapText="1"/>
    </xf>
    <xf numFmtId="0" fontId="14" fillId="0" borderId="12" xfId="0" applyFont="1" applyFill="1" applyBorder="1" applyAlignment="1" applyProtection="1">
      <alignment horizontal="center" vertical="center" wrapText="1"/>
    </xf>
    <xf numFmtId="0" fontId="14" fillId="0" borderId="0" xfId="0" applyFont="1" applyFill="1" applyAlignment="1" applyProtection="1">
      <alignment horizontal="center" vertical="center" wrapText="1"/>
    </xf>
    <xf numFmtId="0" fontId="14" fillId="0" borderId="14" xfId="0" applyFont="1" applyFill="1" applyBorder="1" applyAlignment="1" applyProtection="1">
      <alignment horizontal="center" vertical="center" wrapText="1"/>
    </xf>
    <xf numFmtId="0" fontId="14" fillId="0" borderId="19" xfId="0" applyFont="1" applyFill="1" applyBorder="1" applyAlignment="1" applyProtection="1">
      <alignment horizontal="center" vertical="center" wrapText="1"/>
    </xf>
    <xf numFmtId="0" fontId="14" fillId="0" borderId="12" xfId="0" applyFont="1" applyFill="1" applyBorder="1" applyAlignment="1" applyProtection="1">
      <alignment horizontal="left" vertical="center" wrapText="1"/>
      <protection locked="0"/>
    </xf>
    <xf numFmtId="0" fontId="14" fillId="0" borderId="0" xfId="0" applyFont="1" applyFill="1" applyAlignment="1" applyProtection="1">
      <alignment horizontal="left" vertical="center" wrapText="1"/>
      <protection locked="0"/>
    </xf>
    <xf numFmtId="0" fontId="78" fillId="0" borderId="0" xfId="0" applyFont="1" applyFill="1" applyBorder="1" applyAlignment="1" applyProtection="1">
      <alignment horizontal="center" vertical="center"/>
    </xf>
    <xf numFmtId="0" fontId="88" fillId="0" borderId="0" xfId="0" applyFont="1" applyFill="1" applyAlignment="1" applyProtection="1">
      <alignment horizontal="center" vertical="center"/>
    </xf>
    <xf numFmtId="0" fontId="14" fillId="0" borderId="132" xfId="0" applyFont="1" applyFill="1" applyBorder="1" applyAlignment="1" applyProtection="1">
      <alignment horizontal="left" vertical="center" wrapText="1"/>
      <protection locked="0"/>
    </xf>
    <xf numFmtId="0" fontId="14" fillId="0" borderId="133" xfId="0" applyFont="1" applyFill="1" applyBorder="1" applyAlignment="1" applyProtection="1">
      <alignment horizontal="left" vertical="center" wrapText="1"/>
      <protection locked="0"/>
    </xf>
    <xf numFmtId="0" fontId="77" fillId="0" borderId="134" xfId="0" applyFont="1" applyFill="1" applyBorder="1" applyAlignment="1" applyProtection="1">
      <alignment horizontal="center" vertical="center"/>
    </xf>
    <xf numFmtId="0" fontId="77" fillId="0" borderId="135" xfId="0" applyFont="1" applyFill="1" applyBorder="1" applyAlignment="1" applyProtection="1">
      <alignment horizontal="center" vertical="center"/>
    </xf>
    <xf numFmtId="0" fontId="81" fillId="66" borderId="0" xfId="0" applyFont="1" applyFill="1" applyBorder="1" applyAlignment="1" applyProtection="1">
      <alignment horizontal="center" vertical="center"/>
    </xf>
    <xf numFmtId="0" fontId="81" fillId="52" borderId="0" xfId="0" applyFont="1" applyFill="1" applyBorder="1" applyAlignment="1" applyProtection="1">
      <alignment horizontal="center" vertical="center" wrapText="1"/>
    </xf>
    <xf numFmtId="0" fontId="86" fillId="0" borderId="136" xfId="0" applyFont="1" applyFill="1" applyBorder="1" applyAlignment="1" applyProtection="1">
      <alignment vertical="center" wrapText="1"/>
    </xf>
    <xf numFmtId="0" fontId="86" fillId="0" borderId="137" xfId="0" applyFont="1" applyFill="1" applyBorder="1" applyAlignment="1" applyProtection="1">
      <alignment vertical="center" wrapText="1"/>
    </xf>
    <xf numFmtId="0" fontId="1" fillId="69" borderId="0" xfId="0" applyFont="1" applyFill="1" applyBorder="1" applyAlignment="1" applyProtection="1">
      <alignment horizontal="center" vertical="center"/>
    </xf>
    <xf numFmtId="0" fontId="1" fillId="70" borderId="0" xfId="0" applyFont="1" applyFill="1" applyBorder="1" applyAlignment="1" applyProtection="1">
      <alignment horizontal="center" vertical="center"/>
    </xf>
    <xf numFmtId="0" fontId="2" fillId="71" borderId="10" xfId="0" applyFont="1" applyFill="1" applyBorder="1" applyAlignment="1" applyProtection="1">
      <alignment horizontal="center" vertical="center"/>
    </xf>
    <xf numFmtId="0" fontId="2" fillId="71" borderId="18" xfId="0" applyFont="1" applyFill="1" applyBorder="1" applyAlignment="1" applyProtection="1">
      <alignment horizontal="center" vertical="center"/>
    </xf>
    <xf numFmtId="49" fontId="1" fillId="72" borderId="0" xfId="0" applyNumberFormat="1" applyFont="1" applyFill="1" applyBorder="1" applyAlignment="1" applyProtection="1">
      <alignment horizontal="center" vertical="center"/>
    </xf>
    <xf numFmtId="49" fontId="1" fillId="73" borderId="0" xfId="0" applyNumberFormat="1" applyFont="1" applyFill="1" applyBorder="1" applyAlignment="1" applyProtection="1">
      <alignment horizontal="center" vertical="center"/>
    </xf>
    <xf numFmtId="0" fontId="89" fillId="9" borderId="12" xfId="0" applyFont="1" applyFill="1" applyBorder="1" applyAlignment="1" applyProtection="1">
      <alignment horizontal="center" vertical="center"/>
    </xf>
    <xf numFmtId="0" fontId="89" fillId="9" borderId="0" xfId="0" applyFont="1" applyFill="1" applyAlignment="1" applyProtection="1">
      <alignment horizontal="center" vertical="center"/>
    </xf>
    <xf numFmtId="0" fontId="89" fillId="0" borderId="12" xfId="0" applyFont="1" applyFill="1" applyBorder="1" applyAlignment="1" applyProtection="1">
      <alignment horizontal="center" vertical="center"/>
    </xf>
    <xf numFmtId="0" fontId="89" fillId="0" borderId="0" xfId="0" applyFont="1" applyFill="1" applyAlignment="1" applyProtection="1">
      <alignment horizontal="center" vertical="center"/>
    </xf>
    <xf numFmtId="0" fontId="90" fillId="47" borderId="12" xfId="0" applyFont="1" applyFill="1" applyBorder="1" applyAlignment="1" applyProtection="1">
      <alignment horizontal="center" vertical="center"/>
    </xf>
    <xf numFmtId="0" fontId="90" fillId="47" borderId="0" xfId="0" applyFont="1" applyFill="1" applyAlignment="1" applyProtection="1">
      <alignment horizontal="center" vertical="center"/>
    </xf>
    <xf numFmtId="0" fontId="89" fillId="0" borderId="14" xfId="0" applyFont="1" applyFill="1" applyBorder="1" applyAlignment="1" applyProtection="1">
      <alignment horizontal="center" vertical="center"/>
    </xf>
    <xf numFmtId="0" fontId="89" fillId="0" borderId="19" xfId="0" applyFont="1" applyFill="1" applyBorder="1" applyAlignment="1" applyProtection="1">
      <alignment horizontal="center" vertical="center"/>
    </xf>
    <xf numFmtId="0" fontId="54" fillId="9" borderId="0" xfId="0" applyFont="1" applyFill="1" applyBorder="1" applyAlignment="1" applyProtection="1">
      <alignment horizontal="center" vertical="center"/>
    </xf>
    <xf numFmtId="0" fontId="14" fillId="0" borderId="138" xfId="0" applyFont="1" applyFill="1" applyBorder="1" applyAlignment="1" applyProtection="1">
      <alignment horizontal="center" vertical="center" wrapText="1"/>
    </xf>
    <xf numFmtId="0" fontId="14" fillId="0" borderId="46" xfId="0" applyFont="1" applyFill="1" applyBorder="1" applyAlignment="1" applyProtection="1">
      <alignment horizontal="center" vertical="center"/>
    </xf>
    <xf numFmtId="0" fontId="14" fillId="0" borderId="139" xfId="0" applyFont="1" applyFill="1" applyBorder="1" applyAlignment="1" applyProtection="1">
      <alignment horizontal="center" vertical="center"/>
    </xf>
    <xf numFmtId="0" fontId="14" fillId="0" borderId="49" xfId="0" applyFont="1" applyFill="1" applyBorder="1" applyAlignment="1" applyProtection="1">
      <alignment horizontal="center" vertical="center"/>
    </xf>
    <xf numFmtId="0" fontId="15" fillId="0" borderId="138" xfId="0" applyFont="1" applyFill="1" applyBorder="1" applyAlignment="1" applyProtection="1">
      <alignment horizontal="center" vertical="center"/>
    </xf>
    <xf numFmtId="0" fontId="15" fillId="0" borderId="46" xfId="0" applyFont="1" applyFill="1" applyBorder="1" applyAlignment="1" applyProtection="1">
      <alignment horizontal="center" vertical="center"/>
    </xf>
    <xf numFmtId="0" fontId="15" fillId="0" borderId="139" xfId="0" applyFont="1" applyFill="1" applyBorder="1" applyAlignment="1" applyProtection="1">
      <alignment horizontal="center" vertical="center"/>
    </xf>
    <xf numFmtId="0" fontId="15" fillId="0" borderId="49" xfId="0" applyFont="1" applyFill="1" applyBorder="1" applyAlignment="1" applyProtection="1">
      <alignment horizontal="center" vertical="center"/>
    </xf>
    <xf numFmtId="0" fontId="14" fillId="0" borderId="138" xfId="0" applyFont="1" applyFill="1" applyBorder="1" applyAlignment="1" applyProtection="1">
      <alignment horizontal="center" vertical="center"/>
    </xf>
    <xf numFmtId="0" fontId="14" fillId="0" borderId="140" xfId="0" applyFont="1" applyFill="1" applyBorder="1" applyAlignment="1" applyProtection="1">
      <alignment horizontal="center" vertical="center"/>
    </xf>
    <xf numFmtId="0" fontId="14" fillId="0" borderId="19" xfId="0" applyFont="1" applyFill="1" applyBorder="1" applyAlignment="1" applyProtection="1">
      <alignment horizontal="center" vertical="center"/>
    </xf>
    <xf numFmtId="0" fontId="14" fillId="0" borderId="0" xfId="0" applyFont="1" applyFill="1" applyBorder="1" applyAlignment="1" applyProtection="1">
      <alignment horizontal="center" vertical="center"/>
    </xf>
    <xf numFmtId="0" fontId="1" fillId="0" borderId="141" xfId="0" applyFont="1" applyFill="1" applyBorder="1" applyAlignment="1" applyProtection="1">
      <alignment horizontal="center" vertical="center" wrapText="1"/>
      <protection locked="0"/>
    </xf>
    <xf numFmtId="0" fontId="1" fillId="0" borderId="0" xfId="0" applyFont="1" applyFill="1" applyAlignment="1" applyProtection="1">
      <alignment horizontal="center" vertical="center" wrapText="1"/>
      <protection locked="0"/>
    </xf>
    <xf numFmtId="0" fontId="1" fillId="0" borderId="13" xfId="0" applyFont="1" applyFill="1" applyBorder="1" applyAlignment="1" applyProtection="1">
      <alignment horizontal="center" vertical="center" wrapText="1"/>
      <protection locked="0"/>
    </xf>
    <xf numFmtId="0" fontId="77" fillId="0" borderId="142" xfId="0" applyFont="1" applyFill="1" applyBorder="1" applyAlignment="1" applyProtection="1">
      <alignment horizontal="center" vertical="center"/>
    </xf>
    <xf numFmtId="0" fontId="77" fillId="0" borderId="117" xfId="0" applyFont="1" applyFill="1" applyBorder="1" applyAlignment="1" applyProtection="1">
      <alignment horizontal="center" vertical="center"/>
    </xf>
    <xf numFmtId="0" fontId="82" fillId="0" borderId="143" xfId="0" applyFont="1" applyFill="1" applyBorder="1" applyAlignment="1" applyProtection="1">
      <alignment vertical="center"/>
    </xf>
    <xf numFmtId="0" fontId="82" fillId="0" borderId="144" xfId="0" applyFont="1" applyFill="1" applyBorder="1" applyAlignment="1" applyProtection="1">
      <alignment vertical="center"/>
    </xf>
    <xf numFmtId="0" fontId="82" fillId="0" borderId="145" xfId="0" applyFont="1" applyFill="1" applyBorder="1" applyAlignment="1" applyProtection="1">
      <alignment vertical="center"/>
    </xf>
    <xf numFmtId="0" fontId="82" fillId="0" borderId="117" xfId="0" applyFont="1" applyFill="1" applyBorder="1" applyAlignment="1" applyProtection="1">
      <alignment vertical="center"/>
    </xf>
    <xf numFmtId="0" fontId="82" fillId="0" borderId="115" xfId="0" applyFont="1" applyFill="1" applyBorder="1" applyAlignment="1" applyProtection="1">
      <alignment vertical="center"/>
    </xf>
    <xf numFmtId="0" fontId="82" fillId="0" borderId="146" xfId="0" applyFont="1" applyFill="1" applyBorder="1" applyAlignment="1" applyProtection="1">
      <alignment vertical="center"/>
    </xf>
    <xf numFmtId="0" fontId="77" fillId="0" borderId="146" xfId="0" applyFont="1" applyFill="1" applyBorder="1" applyAlignment="1" applyProtection="1">
      <alignment horizontal="center" vertical="center"/>
    </xf>
    <xf numFmtId="0" fontId="86" fillId="0" borderId="147" xfId="0" applyFont="1" applyFill="1" applyBorder="1" applyAlignment="1" applyProtection="1">
      <alignment vertical="center" wrapText="1"/>
    </xf>
    <xf numFmtId="0" fontId="82" fillId="9" borderId="148" xfId="0" applyFont="1" applyFill="1" applyBorder="1" applyAlignment="1" applyProtection="1">
      <alignment horizontal="center" vertical="center"/>
    </xf>
    <xf numFmtId="0" fontId="82" fillId="9" borderId="149" xfId="0" applyFont="1" applyFill="1" applyBorder="1" applyAlignment="1" applyProtection="1">
      <alignment horizontal="center" vertical="center"/>
    </xf>
    <xf numFmtId="0" fontId="82" fillId="9" borderId="149" xfId="0" applyFont="1" applyFill="1" applyBorder="1" applyAlignment="1" applyProtection="1">
      <alignment horizontal="center" vertical="center" wrapText="1"/>
    </xf>
    <xf numFmtId="0" fontId="2" fillId="71" borderId="11" xfId="0" applyFont="1" applyFill="1" applyBorder="1" applyAlignment="1" applyProtection="1">
      <alignment horizontal="center" vertical="center"/>
    </xf>
    <xf numFmtId="0" fontId="82" fillId="9" borderId="150" xfId="0" applyFont="1" applyFill="1" applyBorder="1" applyAlignment="1" applyProtection="1">
      <alignment horizontal="center" vertical="center"/>
    </xf>
    <xf numFmtId="0" fontId="82" fillId="9" borderId="0" xfId="0" applyFont="1" applyFill="1" applyAlignment="1" applyProtection="1">
      <alignment horizontal="center" vertical="center"/>
    </xf>
    <xf numFmtId="0" fontId="91" fillId="9" borderId="13" xfId="0" applyFont="1" applyFill="1" applyBorder="1" applyAlignment="1" applyProtection="1">
      <alignment horizontal="center" vertical="center"/>
    </xf>
    <xf numFmtId="0" fontId="91" fillId="0" borderId="13" xfId="0" applyFont="1" applyFill="1" applyBorder="1" applyAlignment="1" applyProtection="1">
      <alignment horizontal="center" vertical="center"/>
    </xf>
    <xf numFmtId="0" fontId="82" fillId="3" borderId="150" xfId="0" applyFont="1" applyFill="1" applyBorder="1" applyAlignment="1" applyProtection="1">
      <alignment horizontal="center" vertical="center"/>
    </xf>
    <xf numFmtId="0" fontId="82" fillId="3" borderId="0" xfId="0" applyFont="1" applyFill="1" applyAlignment="1" applyProtection="1">
      <alignment horizontal="center" vertical="center"/>
    </xf>
    <xf numFmtId="0" fontId="92" fillId="3" borderId="0" xfId="0" applyFont="1" applyFill="1" applyAlignment="1" applyProtection="1">
      <alignment horizontal="center" vertical="center"/>
    </xf>
    <xf numFmtId="0" fontId="93" fillId="3" borderId="0" xfId="0" applyFont="1" applyFill="1" applyAlignment="1" applyProtection="1">
      <alignment horizontal="center" vertical="center"/>
    </xf>
    <xf numFmtId="0" fontId="91" fillId="47" borderId="13" xfId="0" applyFont="1" applyFill="1" applyBorder="1" applyAlignment="1" applyProtection="1">
      <alignment horizontal="center" vertical="center"/>
    </xf>
    <xf numFmtId="0" fontId="82" fillId="9" borderId="0" xfId="0" applyFont="1" applyFill="1" applyAlignment="1" applyProtection="1">
      <alignment horizontal="center" vertical="center" wrapText="1"/>
    </xf>
    <xf numFmtId="0" fontId="91" fillId="0" borderId="15" xfId="0" applyFont="1" applyFill="1" applyBorder="1" applyAlignment="1" applyProtection="1">
      <alignment horizontal="center" vertical="center"/>
    </xf>
    <xf numFmtId="0" fontId="82" fillId="3" borderId="0" xfId="0" applyFont="1" applyFill="1" applyAlignment="1" applyProtection="1">
      <alignment horizontal="center" vertical="center" wrapText="1"/>
    </xf>
    <xf numFmtId="0" fontId="82" fillId="3" borderId="148" xfId="0" applyFont="1" applyFill="1" applyBorder="1" applyAlignment="1" applyProtection="1">
      <alignment horizontal="center" vertical="center"/>
    </xf>
    <xf numFmtId="0" fontId="82" fillId="9" borderId="151" xfId="0" applyFont="1" applyFill="1" applyBorder="1" applyAlignment="1" applyProtection="1">
      <alignment horizontal="center" vertical="center"/>
    </xf>
    <xf numFmtId="0" fontId="82" fillId="9" borderId="152" xfId="0" applyFont="1" applyFill="1" applyBorder="1" applyAlignment="1" applyProtection="1">
      <alignment horizontal="center" vertical="center"/>
    </xf>
    <xf numFmtId="0" fontId="54" fillId="9" borderId="11" xfId="0" applyFont="1" applyFill="1" applyBorder="1" applyAlignment="1" applyProtection="1">
      <alignment horizontal="center" vertical="center"/>
    </xf>
    <xf numFmtId="0" fontId="54" fillId="9" borderId="13" xfId="0" applyFont="1" applyFill="1" applyBorder="1" applyAlignment="1" applyProtection="1">
      <alignment horizontal="center" vertical="center"/>
    </xf>
    <xf numFmtId="0" fontId="14" fillId="0" borderId="47"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15" fillId="0" borderId="47" xfId="0" applyFont="1" applyFill="1" applyBorder="1" applyAlignment="1" applyProtection="1">
      <alignment horizontal="center" vertical="center"/>
    </xf>
    <xf numFmtId="0" fontId="15" fillId="0" borderId="50" xfId="0" applyFont="1" applyFill="1" applyBorder="1" applyAlignment="1" applyProtection="1">
      <alignment horizontal="center" vertical="center"/>
    </xf>
    <xf numFmtId="0" fontId="14" fillId="0" borderId="0" xfId="0" applyFont="1" applyFill="1" applyAlignment="1" applyProtection="1">
      <alignment vertical="center"/>
    </xf>
    <xf numFmtId="0" fontId="14" fillId="0" borderId="15" xfId="0" applyFont="1" applyFill="1" applyBorder="1" applyAlignment="1" applyProtection="1">
      <alignment horizontal="center" vertical="center"/>
    </xf>
    <xf numFmtId="0" fontId="7" fillId="0" borderId="0" xfId="0" applyFont="1" applyFill="1" applyBorder="1" applyAlignment="1" applyProtection="1">
      <alignment vertical="center" wrapText="1"/>
    </xf>
    <xf numFmtId="0" fontId="77" fillId="0" borderId="0" xfId="0" applyFont="1" applyFill="1" applyAlignment="1" applyProtection="1">
      <alignment vertical="center"/>
    </xf>
    <xf numFmtId="0" fontId="54" fillId="9" borderId="132" xfId="0" applyFont="1" applyFill="1" applyBorder="1" applyAlignment="1" applyProtection="1">
      <alignment horizontal="center" vertical="center"/>
      <protection locked="0"/>
    </xf>
    <xf numFmtId="0" fontId="54" fillId="9" borderId="133"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wrapText="1"/>
      <protection locked="0"/>
    </xf>
    <xf numFmtId="0" fontId="16" fillId="0" borderId="141" xfId="0" applyFont="1" applyFill="1" applyBorder="1" applyAlignment="1" applyProtection="1">
      <alignment horizontal="center" vertical="center"/>
      <protection locked="0"/>
    </xf>
    <xf numFmtId="0" fontId="16" fillId="0" borderId="153" xfId="0" applyFont="1" applyFill="1" applyBorder="1" applyAlignment="1" applyProtection="1">
      <alignment horizontal="center" vertical="center"/>
      <protection locked="0"/>
    </xf>
    <xf numFmtId="0" fontId="1" fillId="0" borderId="132" xfId="0" applyFont="1" applyFill="1" applyBorder="1" applyAlignment="1" applyProtection="1">
      <alignment horizontal="center" vertical="center" wrapText="1"/>
      <protection locked="0"/>
    </xf>
    <xf numFmtId="0" fontId="1" fillId="0" borderId="133" xfId="0" applyFont="1" applyFill="1" applyBorder="1" applyAlignment="1" applyProtection="1">
      <alignment horizontal="center" vertical="center" wrapText="1"/>
      <protection locked="0"/>
    </xf>
    <xf numFmtId="0" fontId="1" fillId="0" borderId="154" xfId="0" applyFont="1" applyFill="1" applyBorder="1" applyAlignment="1" applyProtection="1">
      <alignment horizontal="center" vertical="center" wrapText="1"/>
      <protection locked="0"/>
    </xf>
    <xf numFmtId="0" fontId="94" fillId="0" borderId="12" xfId="0" applyFont="1" applyFill="1" applyBorder="1" applyAlignment="1" applyProtection="1">
      <alignment horizontal="center" vertical="center" wrapText="1"/>
      <protection locked="0"/>
    </xf>
    <xf numFmtId="0" fontId="94" fillId="0" borderId="0" xfId="0" applyFont="1" applyFill="1" applyAlignment="1" applyProtection="1">
      <alignment horizontal="center" vertical="center" wrapText="1"/>
      <protection locked="0"/>
    </xf>
    <xf numFmtId="0" fontId="77" fillId="74" borderId="0" xfId="0" applyFont="1" applyFill="1" applyAlignment="1" applyProtection="1">
      <alignment horizontal="center" vertical="center" wrapText="1"/>
    </xf>
    <xf numFmtId="0" fontId="14" fillId="0" borderId="45" xfId="0" applyFont="1" applyFill="1" applyBorder="1" applyAlignment="1" applyProtection="1">
      <alignment horizontal="center" vertical="center"/>
    </xf>
    <xf numFmtId="0" fontId="14" fillId="0" borderId="12" xfId="0" applyFont="1" applyFill="1" applyBorder="1" applyAlignment="1" applyProtection="1">
      <alignment horizontal="center" vertical="center"/>
    </xf>
    <xf numFmtId="0" fontId="14" fillId="0" borderId="155" xfId="0" applyFont="1" applyFill="1" applyBorder="1" applyAlignment="1" applyProtection="1">
      <alignment horizontal="center" vertical="center"/>
    </xf>
    <xf numFmtId="0" fontId="14" fillId="0" borderId="156" xfId="0" applyFont="1" applyFill="1" applyBorder="1" applyAlignment="1" applyProtection="1">
      <alignment horizontal="center" vertical="center"/>
    </xf>
    <xf numFmtId="0" fontId="14" fillId="0" borderId="0" xfId="0" applyFont="1" applyFill="1" applyBorder="1" applyAlignment="1" applyProtection="1">
      <alignment vertical="center"/>
    </xf>
    <xf numFmtId="0" fontId="55" fillId="0" borderId="0" xfId="0" applyFont="1" applyFill="1" applyBorder="1" applyAlignment="1" applyProtection="1">
      <alignment horizontal="center" vertical="center"/>
    </xf>
    <xf numFmtId="0" fontId="54" fillId="0" borderId="0" xfId="0" applyFont="1" applyFill="1" applyBorder="1" applyAlignment="1" applyProtection="1">
      <alignment vertical="center"/>
      <protection locked="0"/>
    </xf>
    <xf numFmtId="0" fontId="54" fillId="9" borderId="157" xfId="0" applyFont="1" applyFill="1" applyBorder="1" applyAlignment="1" applyProtection="1">
      <alignment horizontal="center" vertical="center"/>
      <protection locked="0"/>
    </xf>
    <xf numFmtId="0" fontId="16" fillId="0" borderId="0" xfId="0" applyFont="1" applyFill="1" applyAlignment="1" applyProtection="1">
      <alignment horizontal="center" vertical="center"/>
      <protection locked="0"/>
    </xf>
    <xf numFmtId="0" fontId="16" fillId="0" borderId="13" xfId="0" applyFont="1" applyFill="1" applyBorder="1" applyAlignment="1" applyProtection="1">
      <alignment horizontal="center" vertical="center"/>
      <protection locked="0"/>
    </xf>
    <xf numFmtId="0" fontId="1" fillId="0" borderId="0" xfId="0" applyFont="1" applyFill="1" applyBorder="1" applyAlignment="1" applyProtection="1">
      <alignment horizontal="center" vertical="center" wrapText="1"/>
      <protection locked="0"/>
    </xf>
    <xf numFmtId="0" fontId="16" fillId="0" borderId="158" xfId="0" applyFont="1" applyFill="1" applyBorder="1" applyAlignment="1" applyProtection="1">
      <alignment horizontal="center" vertical="center"/>
      <protection locked="0"/>
    </xf>
    <xf numFmtId="0" fontId="16" fillId="0" borderId="159" xfId="0" applyFont="1" applyFill="1" applyBorder="1" applyAlignment="1" applyProtection="1">
      <alignment horizontal="center" vertical="center"/>
      <protection locked="0"/>
    </xf>
    <xf numFmtId="0" fontId="1" fillId="0" borderId="160" xfId="0" applyFont="1" applyFill="1" applyBorder="1" applyAlignment="1" applyProtection="1">
      <alignment horizontal="center" vertical="center" wrapText="1"/>
      <protection locked="0"/>
    </xf>
    <xf numFmtId="0" fontId="1" fillId="0" borderId="161" xfId="0" applyFont="1" applyFill="1" applyBorder="1" applyAlignment="1" applyProtection="1">
      <alignment horizontal="center" vertical="center" wrapText="1"/>
      <protection locked="0"/>
    </xf>
    <xf numFmtId="0" fontId="1" fillId="0" borderId="157" xfId="0" applyFont="1" applyFill="1" applyBorder="1" applyAlignment="1" applyProtection="1">
      <alignment horizontal="center" vertical="center" wrapText="1"/>
      <protection locked="0"/>
    </xf>
    <xf numFmtId="0" fontId="1" fillId="0" borderId="162" xfId="0" applyFont="1" applyFill="1" applyBorder="1" applyAlignment="1" applyProtection="1">
      <alignment horizontal="center" vertical="center" wrapText="1"/>
      <protection locked="0"/>
    </xf>
    <xf numFmtId="0" fontId="94" fillId="0" borderId="13" xfId="0" applyFont="1" applyFill="1" applyBorder="1" applyAlignment="1" applyProtection="1">
      <alignment horizontal="center" vertical="center" wrapText="1"/>
      <protection locked="0"/>
    </xf>
    <xf numFmtId="0" fontId="94" fillId="0" borderId="0" xfId="0" applyFont="1" applyFill="1" applyBorder="1" applyAlignment="1" applyProtection="1">
      <alignment vertical="center" wrapText="1"/>
      <protection locked="0"/>
    </xf>
    <xf numFmtId="0" fontId="77" fillId="0" borderId="163" xfId="0" applyFont="1" applyFill="1" applyBorder="1" applyAlignment="1" applyProtection="1">
      <alignment horizontal="center" vertical="center"/>
    </xf>
    <xf numFmtId="0" fontId="77" fillId="0" borderId="164" xfId="0" applyFont="1" applyFill="1" applyBorder="1" applyAlignment="1" applyProtection="1">
      <alignment horizontal="center" vertical="center"/>
    </xf>
    <xf numFmtId="0" fontId="78" fillId="75" borderId="0" xfId="0" applyFont="1" applyFill="1" applyAlignment="1" applyProtection="1">
      <alignment horizontal="center" vertical="center" wrapText="1"/>
    </xf>
    <xf numFmtId="0" fontId="78" fillId="0" borderId="0" xfId="0" applyFont="1" applyFill="1" applyBorder="1" applyAlignment="1" applyProtection="1">
      <alignment vertical="center" wrapText="1"/>
    </xf>
    <xf numFmtId="0" fontId="82" fillId="9" borderId="165" xfId="0" applyFont="1" applyFill="1" applyBorder="1" applyAlignment="1" applyProtection="1">
      <alignment horizontal="center" vertical="center"/>
    </xf>
    <xf numFmtId="0" fontId="77" fillId="76" borderId="0" xfId="0" applyFont="1" applyFill="1" applyBorder="1" applyAlignment="1" applyProtection="1">
      <alignment horizontal="center" vertical="center"/>
    </xf>
    <xf numFmtId="0" fontId="82" fillId="9" borderId="166" xfId="0" applyFont="1" applyFill="1" applyBorder="1" applyAlignment="1" applyProtection="1">
      <alignment horizontal="center" vertical="center"/>
    </xf>
    <xf numFmtId="0" fontId="93" fillId="3" borderId="166" xfId="0" applyFont="1" applyFill="1" applyBorder="1" applyAlignment="1" applyProtection="1">
      <alignment horizontal="center" vertical="center"/>
    </xf>
    <xf numFmtId="0" fontId="77" fillId="77" borderId="0" xfId="0" applyFont="1" applyFill="1" applyBorder="1" applyAlignment="1" applyProtection="1">
      <alignment horizontal="center" vertical="center" wrapText="1"/>
    </xf>
    <xf numFmtId="0" fontId="77" fillId="77" borderId="0" xfId="0" applyFont="1" applyFill="1" applyBorder="1" applyAlignment="1" applyProtection="1">
      <alignment horizontal="center" vertical="center"/>
    </xf>
    <xf numFmtId="0" fontId="82" fillId="3" borderId="166" xfId="0" applyFont="1" applyFill="1" applyBorder="1" applyAlignment="1" applyProtection="1">
      <alignment horizontal="center" vertical="center"/>
    </xf>
    <xf numFmtId="0" fontId="82" fillId="9" borderId="167" xfId="0" applyFont="1" applyFill="1" applyBorder="1" applyAlignment="1" applyProtection="1">
      <alignment horizontal="center" vertical="center"/>
    </xf>
    <xf numFmtId="0" fontId="14" fillId="0" borderId="168" xfId="0" applyFont="1" applyFill="1" applyBorder="1" applyAlignment="1" applyProtection="1">
      <alignment horizontal="center" vertical="center"/>
    </xf>
    <xf numFmtId="0" fontId="14" fillId="0" borderId="169" xfId="0" applyFont="1" applyFill="1" applyBorder="1" applyAlignment="1" applyProtection="1">
      <alignment horizontal="center" vertical="center"/>
    </xf>
    <xf numFmtId="0" fontId="55" fillId="0" borderId="0" xfId="0" applyFont="1" applyFill="1" applyBorder="1" applyAlignment="1" applyProtection="1">
      <alignment vertical="center"/>
    </xf>
    <xf numFmtId="0" fontId="1" fillId="0" borderId="170" xfId="0" applyFont="1" applyFill="1" applyBorder="1" applyAlignment="1" applyProtection="1">
      <alignment horizontal="center" vertical="center" wrapText="1"/>
      <protection locked="0"/>
    </xf>
    <xf numFmtId="0" fontId="16" fillId="0" borderId="0" xfId="0" applyFont="1" applyFill="1" applyBorder="1" applyAlignment="1" applyProtection="1">
      <alignment horizontal="center" vertical="center"/>
      <protection locked="0"/>
    </xf>
    <xf numFmtId="0" fontId="1" fillId="0" borderId="171" xfId="0" applyFont="1" applyFill="1" applyBorder="1" applyAlignment="1" applyProtection="1">
      <alignment horizontal="center" vertical="center" wrapText="1"/>
      <protection locked="0"/>
    </xf>
    <xf numFmtId="0" fontId="1" fillId="0" borderId="172" xfId="0" applyFont="1" applyFill="1" applyBorder="1" applyAlignment="1" applyProtection="1">
      <alignment horizontal="center" vertical="center" wrapText="1"/>
      <protection locked="0"/>
    </xf>
    <xf numFmtId="0" fontId="1" fillId="0" borderId="173" xfId="0" applyFont="1" applyFill="1" applyBorder="1" applyAlignment="1" applyProtection="1">
      <alignment horizontal="center" vertical="center" wrapText="1"/>
      <protection locked="0"/>
    </xf>
    <xf numFmtId="0" fontId="77" fillId="0" borderId="174" xfId="0" applyFont="1" applyFill="1" applyBorder="1" applyAlignment="1" applyProtection="1">
      <alignment horizontal="center" vertical="center"/>
    </xf>
    <xf numFmtId="0" fontId="77" fillId="0" borderId="175" xfId="0" applyFont="1" applyFill="1" applyBorder="1" applyAlignment="1" applyProtection="1">
      <alignment vertical="center" wrapText="1"/>
    </xf>
    <xf numFmtId="0" fontId="77" fillId="0" borderId="176" xfId="0" applyFont="1" applyFill="1" applyBorder="1" applyAlignment="1" applyProtection="1">
      <alignment horizontal="center" vertical="center"/>
    </xf>
    <xf numFmtId="0" fontId="77" fillId="0" borderId="127" xfId="0" applyFont="1" applyFill="1" applyBorder="1" applyAlignment="1" applyProtection="1">
      <alignment horizontal="center" vertical="center"/>
    </xf>
    <xf numFmtId="0" fontId="95" fillId="0" borderId="0" xfId="0" applyFont="1" applyFill="1" applyBorder="1" applyAlignment="1" applyProtection="1">
      <alignment vertical="center" wrapText="1"/>
    </xf>
    <xf numFmtId="0" fontId="20" fillId="9" borderId="11" xfId="0" applyFont="1" applyFill="1" applyBorder="1" applyAlignment="1" applyProtection="1">
      <alignment horizontal="center" vertical="center"/>
    </xf>
    <xf numFmtId="0" fontId="20" fillId="9" borderId="13" xfId="0" applyFont="1" applyFill="1" applyBorder="1" applyAlignment="1" applyProtection="1">
      <alignment horizontal="center" vertical="center"/>
    </xf>
    <xf numFmtId="0" fontId="20" fillId="9" borderId="15" xfId="0" applyFont="1" applyFill="1" applyBorder="1" applyAlignment="1" applyProtection="1">
      <alignment horizontal="center" vertical="center"/>
    </xf>
    <xf numFmtId="0" fontId="14" fillId="0" borderId="177" xfId="0" applyFont="1" applyFill="1" applyBorder="1" applyAlignment="1" applyProtection="1">
      <alignment horizontal="center" vertical="center"/>
    </xf>
    <xf numFmtId="0" fontId="14" fillId="0" borderId="13" xfId="0" applyFont="1" applyFill="1" applyBorder="1" applyAlignment="1" applyProtection="1">
      <alignment horizontal="center" vertical="center"/>
    </xf>
    <xf numFmtId="0" fontId="82" fillId="0" borderId="0" xfId="0" applyFont="1" applyFill="1" applyBorder="1" applyAlignment="1" applyProtection="1">
      <alignment horizontal="center" vertical="center"/>
    </xf>
    <xf numFmtId="0" fontId="7" fillId="0" borderId="0" xfId="0" applyFont="1" applyFill="1" applyBorder="1" applyAlignment="1" applyProtection="1">
      <alignment vertical="center"/>
    </xf>
    <xf numFmtId="0" fontId="1" fillId="0" borderId="0" xfId="0" applyFont="1" applyFill="1" applyBorder="1" applyAlignment="1" applyProtection="1">
      <alignment vertical="center" wrapText="1"/>
      <protection locked="0"/>
    </xf>
    <xf numFmtId="0" fontId="14" fillId="0" borderId="14" xfId="0" applyFont="1" applyFill="1" applyBorder="1" applyAlignment="1" applyProtection="1">
      <alignment horizontal="left" vertical="center" wrapText="1"/>
      <protection locked="0"/>
    </xf>
    <xf numFmtId="0" fontId="14" fillId="0" borderId="19" xfId="0" applyFont="1" applyFill="1" applyBorder="1" applyAlignment="1" applyProtection="1">
      <alignment horizontal="left" vertical="center" wrapText="1"/>
      <protection locked="0"/>
    </xf>
    <xf numFmtId="0" fontId="0" fillId="0" borderId="0" xfId="0" applyProtection="1">
      <alignment vertical="center"/>
    </xf>
    <xf numFmtId="0" fontId="1" fillId="0" borderId="178" xfId="0" applyFont="1" applyFill="1" applyBorder="1" applyAlignment="1" applyProtection="1">
      <alignment horizontal="center" vertical="center" wrapText="1"/>
      <protection locked="0"/>
    </xf>
    <xf numFmtId="0" fontId="1" fillId="0" borderId="19" xfId="0" applyFont="1" applyFill="1" applyBorder="1" applyAlignment="1" applyProtection="1">
      <alignment horizontal="center" vertical="center" wrapText="1"/>
      <protection locked="0"/>
    </xf>
    <xf numFmtId="0" fontId="1" fillId="0" borderId="15" xfId="0" applyFont="1" applyFill="1" applyBorder="1" applyAlignment="1" applyProtection="1">
      <alignment horizontal="center" vertical="center" wrapText="1"/>
      <protection locked="0"/>
    </xf>
    <xf numFmtId="0" fontId="94" fillId="0" borderId="14" xfId="0" applyFont="1" applyFill="1" applyBorder="1" applyAlignment="1" applyProtection="1">
      <alignment horizontal="center" vertical="center" wrapText="1"/>
      <protection locked="0"/>
    </xf>
    <xf numFmtId="0" fontId="94" fillId="0" borderId="19" xfId="0" applyFont="1" applyFill="1" applyBorder="1" applyAlignment="1" applyProtection="1">
      <alignment horizontal="center" vertical="center" wrapText="1"/>
      <protection locked="0"/>
    </xf>
    <xf numFmtId="0" fontId="1" fillId="0" borderId="0" xfId="0" applyFont="1" applyFill="1" applyBorder="1" applyAlignment="1" applyProtection="1">
      <alignment vertical="center"/>
      <protection locked="0"/>
    </xf>
    <xf numFmtId="0" fontId="94" fillId="0" borderId="15" xfId="0" applyFont="1" applyFill="1" applyBorder="1" applyAlignment="1" applyProtection="1">
      <alignment horizontal="center" vertical="center" wrapText="1"/>
      <protection locked="0"/>
    </xf>
    <xf numFmtId="0" fontId="94" fillId="0" borderId="0" xfId="0" applyFont="1" applyFill="1" applyAlignment="1" applyProtection="1">
      <alignment vertical="center" wrapText="1"/>
      <protection locked="0"/>
    </xf>
    <xf numFmtId="0" fontId="80" fillId="0" borderId="0" xfId="0" applyFont="1" applyFill="1" applyAlignment="1" applyProtection="1">
      <alignment horizontal="center" vertical="center"/>
    </xf>
    <xf numFmtId="0" fontId="80" fillId="0" borderId="0" xfId="0" applyFont="1" applyFill="1" applyAlignment="1" applyProtection="1">
      <alignment horizontal="center" vertical="center" wrapText="1"/>
    </xf>
    <xf numFmtId="0" fontId="80" fillId="0" borderId="0" xfId="0" applyFont="1" applyFill="1" applyAlignment="1" applyProtection="1">
      <alignment horizontal="left" vertical="center" wrapText="1"/>
    </xf>
    <xf numFmtId="49" fontId="80" fillId="0" borderId="0" xfId="0" applyNumberFormat="1" applyFont="1" applyFill="1" applyAlignment="1" applyProtection="1">
      <alignment horizontal="center" vertical="center" wrapText="1"/>
    </xf>
    <xf numFmtId="0" fontId="96" fillId="0" borderId="0" xfId="0" applyFont="1" applyFill="1" applyAlignment="1" applyProtection="1">
      <alignment horizontal="center" vertical="center"/>
    </xf>
    <xf numFmtId="0" fontId="84" fillId="13" borderId="10" xfId="0" applyFont="1" applyFill="1" applyBorder="1" applyAlignment="1" applyProtection="1">
      <alignment horizontal="center" vertical="center" wrapText="1"/>
      <protection locked="0"/>
    </xf>
    <xf numFmtId="0" fontId="84" fillId="13" borderId="18" xfId="0" applyFont="1" applyFill="1" applyBorder="1" applyAlignment="1" applyProtection="1">
      <alignment horizontal="center" vertical="center" wrapText="1"/>
      <protection locked="0"/>
    </xf>
    <xf numFmtId="49" fontId="84" fillId="13" borderId="18" xfId="0" applyNumberFormat="1" applyFont="1" applyFill="1" applyBorder="1" applyAlignment="1" applyProtection="1">
      <alignment horizontal="center" vertical="center" wrapText="1"/>
      <protection locked="0"/>
    </xf>
    <xf numFmtId="0" fontId="84" fillId="13" borderId="11" xfId="0" applyFont="1" applyFill="1" applyBorder="1" applyAlignment="1" applyProtection="1">
      <alignment horizontal="center" vertical="center" wrapText="1"/>
      <protection locked="0"/>
    </xf>
    <xf numFmtId="0" fontId="80" fillId="0" borderId="0" xfId="0" applyFont="1" applyFill="1" applyBorder="1" applyAlignment="1" applyProtection="1">
      <alignment horizontal="center" vertical="center" wrapText="1"/>
      <protection locked="0"/>
    </xf>
    <xf numFmtId="0" fontId="80" fillId="0" borderId="12" xfId="0" applyFont="1" applyFill="1" applyBorder="1" applyAlignment="1" applyProtection="1">
      <alignment horizontal="center" vertical="center" wrapText="1"/>
      <protection locked="0"/>
    </xf>
    <xf numFmtId="0" fontId="97" fillId="0" borderId="0" xfId="0" applyFont="1" applyFill="1" applyBorder="1" applyAlignment="1" applyProtection="1">
      <alignment horizontal="center" vertical="center" wrapText="1"/>
      <protection locked="0"/>
    </xf>
    <xf numFmtId="0" fontId="97" fillId="0" borderId="13" xfId="0" applyFont="1" applyFill="1" applyBorder="1" applyAlignment="1" applyProtection="1">
      <alignment horizontal="center" vertical="center" wrapText="1"/>
      <protection locked="0"/>
    </xf>
    <xf numFmtId="0" fontId="97" fillId="0" borderId="12" xfId="0" applyFont="1" applyFill="1" applyBorder="1" applyAlignment="1" applyProtection="1">
      <alignment horizontal="center" vertical="center" wrapText="1" readingOrder="1"/>
    </xf>
    <xf numFmtId="0" fontId="80" fillId="40" borderId="12" xfId="0" applyFont="1" applyFill="1" applyBorder="1" applyAlignment="1" applyProtection="1">
      <alignment horizontal="center" vertical="center" wrapText="1"/>
      <protection locked="0"/>
    </xf>
    <xf numFmtId="0" fontId="80" fillId="40" borderId="0" xfId="0" applyFont="1" applyFill="1" applyBorder="1" applyAlignment="1" applyProtection="1">
      <alignment vertical="center" wrapText="1"/>
      <protection locked="0"/>
    </xf>
    <xf numFmtId="0" fontId="98" fillId="40" borderId="0" xfId="0" applyFont="1" applyFill="1" applyBorder="1" applyAlignment="1" applyProtection="1">
      <alignment horizontal="center" vertical="center" wrapText="1"/>
      <protection locked="0"/>
    </xf>
    <xf numFmtId="49" fontId="80" fillId="40" borderId="0" xfId="0" applyNumberFormat="1" applyFont="1" applyFill="1" applyBorder="1" applyAlignment="1" applyProtection="1">
      <alignment horizontal="center" vertical="center" wrapText="1"/>
      <protection locked="0"/>
    </xf>
    <xf numFmtId="0" fontId="96" fillId="40" borderId="0" xfId="0" applyNumberFormat="1" applyFont="1" applyFill="1" applyBorder="1" applyAlignment="1" applyProtection="1">
      <alignment horizontal="center" vertical="center" wrapText="1"/>
      <protection locked="0" hidden="1"/>
    </xf>
    <xf numFmtId="0" fontId="80" fillId="78" borderId="0" xfId="0" applyFont="1" applyFill="1" applyBorder="1" applyAlignment="1" applyProtection="1">
      <alignment horizontal="center" vertical="center" wrapText="1"/>
      <protection locked="0"/>
    </xf>
    <xf numFmtId="0" fontId="80" fillId="40" borderId="13" xfId="0" applyFont="1" applyFill="1" applyBorder="1" applyAlignment="1" applyProtection="1">
      <alignment horizontal="left" vertical="center" wrapText="1"/>
      <protection locked="0"/>
    </xf>
    <xf numFmtId="0" fontId="80" fillId="0" borderId="0" xfId="0" applyFont="1" applyFill="1" applyBorder="1" applyAlignment="1" applyProtection="1">
      <alignment horizontal="left" vertical="center" wrapText="1"/>
      <protection locked="0"/>
    </xf>
    <xf numFmtId="0" fontId="80" fillId="0" borderId="0" xfId="0" applyFont="1" applyFill="1" applyBorder="1" applyAlignment="1" applyProtection="1">
      <alignment horizontal="center" vertical="center" wrapText="1"/>
    </xf>
    <xf numFmtId="0" fontId="80" fillId="0" borderId="0" xfId="0" applyFont="1" applyBorder="1" applyAlignment="1" applyProtection="1">
      <alignment horizontal="center" vertical="center" wrapText="1"/>
    </xf>
    <xf numFmtId="0" fontId="80" fillId="0" borderId="13" xfId="0" applyFont="1" applyFill="1" applyBorder="1" applyAlignment="1" applyProtection="1">
      <alignment horizontal="left" vertical="center" wrapText="1"/>
    </xf>
    <xf numFmtId="0" fontId="80" fillId="54" borderId="12" xfId="0" applyFont="1" applyFill="1" applyBorder="1" applyAlignment="1" applyProtection="1">
      <alignment horizontal="center" vertical="center" wrapText="1"/>
      <protection locked="0"/>
    </xf>
    <xf numFmtId="0" fontId="80" fillId="54" borderId="0" xfId="0" applyFont="1" applyFill="1" applyBorder="1" applyAlignment="1" applyProtection="1">
      <alignment horizontal="left" vertical="center" wrapText="1"/>
      <protection locked="0"/>
    </xf>
    <xf numFmtId="49" fontId="80" fillId="54" borderId="0" xfId="0" applyNumberFormat="1" applyFont="1" applyFill="1" applyBorder="1" applyAlignment="1" applyProtection="1">
      <alignment horizontal="center" vertical="center" wrapText="1"/>
    </xf>
    <xf numFmtId="0" fontId="80" fillId="54" borderId="0" xfId="0" applyFont="1" applyFill="1" applyBorder="1" applyAlignment="1" applyProtection="1">
      <alignment horizontal="center" vertical="center" wrapText="1"/>
    </xf>
    <xf numFmtId="0" fontId="80" fillId="9" borderId="0" xfId="0" applyFont="1" applyFill="1" applyBorder="1" applyAlignment="1" applyProtection="1">
      <alignment horizontal="center" vertical="center" wrapText="1"/>
    </xf>
    <xf numFmtId="0" fontId="80" fillId="54" borderId="13" xfId="0" applyFont="1" applyFill="1" applyBorder="1" applyAlignment="1" applyProtection="1">
      <alignment horizontal="left" vertical="center" wrapText="1"/>
    </xf>
    <xf numFmtId="0" fontId="80" fillId="0" borderId="0" xfId="0" applyFont="1" applyFill="1" applyAlignment="1" applyProtection="1">
      <alignment horizontal="left" vertical="center" wrapText="1"/>
      <protection locked="0"/>
    </xf>
    <xf numFmtId="0" fontId="97" fillId="0" borderId="83" xfId="0" applyFont="1" applyFill="1" applyBorder="1" applyAlignment="1" applyProtection="1">
      <alignment vertical="center" wrapText="1" readingOrder="1"/>
    </xf>
    <xf numFmtId="0" fontId="80" fillId="0" borderId="0" xfId="0" applyFont="1" applyFill="1" applyAlignment="1" applyProtection="1">
      <alignment horizontal="center" vertical="center" wrapText="1"/>
      <protection locked="0"/>
    </xf>
    <xf numFmtId="0" fontId="84" fillId="13" borderId="0" xfId="0" applyFont="1" applyFill="1" applyAlignment="1" applyProtection="1">
      <alignment horizontal="center" vertical="center"/>
    </xf>
    <xf numFmtId="0" fontId="80" fillId="0" borderId="0" xfId="0" applyFont="1" applyFill="1" applyBorder="1" applyAlignment="1" applyProtection="1">
      <alignment horizontal="center" vertical="center"/>
    </xf>
    <xf numFmtId="0" fontId="99" fillId="79" borderId="118" xfId="34" applyFont="1" applyFill="1" applyBorder="1" applyAlignment="1" applyProtection="1">
      <alignment horizontal="center" vertical="center" wrapText="1"/>
      <protection locked="0"/>
    </xf>
    <xf numFmtId="0" fontId="99" fillId="79" borderId="125" xfId="34" applyFont="1" applyFill="1" applyBorder="1" applyAlignment="1" applyProtection="1">
      <alignment horizontal="center" vertical="center" wrapText="1"/>
      <protection locked="0"/>
    </xf>
    <xf numFmtId="0" fontId="96" fillId="34" borderId="0" xfId="0" applyFont="1" applyFill="1" applyBorder="1" applyAlignment="1" applyProtection="1">
      <alignment horizontal="center" vertical="center" wrapText="1"/>
    </xf>
    <xf numFmtId="0" fontId="96" fillId="34" borderId="0" xfId="0" applyFont="1" applyFill="1" applyBorder="1" applyAlignment="1" applyProtection="1">
      <alignment horizontal="center" vertical="center"/>
    </xf>
    <xf numFmtId="0" fontId="96" fillId="0" borderId="0" xfId="0" applyFont="1" applyFill="1" applyBorder="1" applyAlignment="1" applyProtection="1">
      <alignment horizontal="center" vertical="center"/>
    </xf>
    <xf numFmtId="0" fontId="80" fillId="43" borderId="120" xfId="0" applyFont="1" applyFill="1" applyBorder="1" applyAlignment="1" applyProtection="1">
      <alignment horizontal="center" vertical="center" wrapText="1"/>
      <protection locked="0"/>
    </xf>
    <xf numFmtId="0" fontId="80" fillId="43" borderId="78" xfId="0" applyFont="1" applyFill="1" applyBorder="1" applyAlignment="1" applyProtection="1">
      <alignment horizontal="center" vertical="center" wrapText="1"/>
      <protection locked="0"/>
    </xf>
    <xf numFmtId="0" fontId="96" fillId="34" borderId="0" xfId="0" applyFont="1" applyFill="1" applyAlignment="1" applyProtection="1">
      <alignment horizontal="left" vertical="center"/>
    </xf>
    <xf numFmtId="0" fontId="96" fillId="34" borderId="0" xfId="0" applyFont="1" applyFill="1" applyBorder="1" applyAlignment="1" applyProtection="1">
      <alignment horizontal="centerContinuous" vertical="center"/>
    </xf>
    <xf numFmtId="0" fontId="81" fillId="43" borderId="121" xfId="0" applyFont="1" applyFill="1" applyBorder="1" applyAlignment="1" applyProtection="1">
      <alignment horizontal="left" vertical="center" wrapText="1"/>
      <protection locked="0"/>
    </xf>
    <xf numFmtId="0" fontId="80" fillId="43" borderId="79" xfId="0" applyFont="1" applyFill="1" applyBorder="1" applyAlignment="1" applyProtection="1">
      <alignment vertical="center" wrapText="1"/>
      <protection locked="0"/>
    </xf>
    <xf numFmtId="0" fontId="80" fillId="43" borderId="78" xfId="0" applyFont="1" applyFill="1" applyBorder="1" applyAlignment="1" applyProtection="1">
      <alignment horizontal="left" vertical="center" wrapText="1"/>
      <protection locked="0"/>
    </xf>
    <xf numFmtId="0" fontId="80" fillId="43" borderId="121" xfId="0" applyFont="1" applyFill="1" applyBorder="1" applyAlignment="1" applyProtection="1">
      <alignment horizontal="center" vertical="center" wrapText="1"/>
      <protection locked="0"/>
    </xf>
    <xf numFmtId="0" fontId="80" fillId="43" borderId="79" xfId="0" applyFont="1" applyFill="1" applyBorder="1" applyAlignment="1" applyProtection="1">
      <alignment horizontal="left" vertical="center" wrapText="1"/>
      <protection locked="0"/>
    </xf>
    <xf numFmtId="0" fontId="80" fillId="0" borderId="0" xfId="0" applyFont="1" applyFill="1" applyAlignment="1" applyProtection="1">
      <alignment vertical="center" wrapText="1"/>
      <protection locked="0"/>
    </xf>
    <xf numFmtId="0" fontId="96" fillId="34" borderId="0" xfId="0" applyFont="1" applyFill="1" applyAlignment="1" applyProtection="1">
      <alignment horizontal="left" vertical="center" wrapText="1"/>
    </xf>
    <xf numFmtId="49" fontId="79" fillId="0" borderId="0" xfId="0" applyNumberFormat="1" applyFont="1" applyFill="1" applyBorder="1" applyAlignment="1" applyProtection="1">
      <alignment vertical="center"/>
      <protection locked="0" hidden="1"/>
    </xf>
    <xf numFmtId="49" fontId="79" fillId="0" borderId="0" xfId="0" applyNumberFormat="1" applyFont="1" applyFill="1" applyBorder="1" applyAlignment="1" applyProtection="1">
      <alignment vertical="center" wrapText="1"/>
      <protection locked="0" hidden="1"/>
    </xf>
    <xf numFmtId="179" fontId="79" fillId="0" borderId="0" xfId="0" applyNumberFormat="1" applyFont="1" applyFill="1" applyBorder="1" applyAlignment="1" applyProtection="1">
      <alignment vertical="center"/>
      <protection locked="0" hidden="1"/>
    </xf>
    <xf numFmtId="0" fontId="0" fillId="0" borderId="0" xfId="0" applyBorder="1">
      <alignment vertical="center"/>
    </xf>
    <xf numFmtId="0" fontId="80" fillId="54" borderId="14" xfId="0" applyFont="1" applyFill="1" applyBorder="1" applyAlignment="1" applyProtection="1">
      <alignment horizontal="center" vertical="center" wrapText="1"/>
      <protection locked="0"/>
    </xf>
    <xf numFmtId="0" fontId="80" fillId="54" borderId="19" xfId="0" applyFont="1" applyFill="1" applyBorder="1" applyAlignment="1" applyProtection="1">
      <alignment horizontal="left" vertical="center" wrapText="1"/>
      <protection locked="0"/>
    </xf>
    <xf numFmtId="49" fontId="80" fillId="54" borderId="19" xfId="0" applyNumberFormat="1" applyFont="1" applyFill="1" applyBorder="1" applyAlignment="1" applyProtection="1">
      <alignment horizontal="center" vertical="center" wrapText="1"/>
    </xf>
    <xf numFmtId="0" fontId="80" fillId="54" borderId="19" xfId="0" applyFont="1" applyFill="1" applyBorder="1" applyAlignment="1" applyProtection="1">
      <alignment horizontal="center" vertical="center" wrapText="1"/>
    </xf>
    <xf numFmtId="0" fontId="80" fillId="9" borderId="19" xfId="0" applyFont="1" applyFill="1" applyBorder="1" applyAlignment="1" applyProtection="1">
      <alignment horizontal="center" vertical="center" wrapText="1"/>
    </xf>
    <xf numFmtId="0" fontId="80" fillId="54" borderId="15" xfId="0" applyFont="1" applyFill="1" applyBorder="1" applyAlignment="1" applyProtection="1">
      <alignment horizontal="left" vertical="center" wrapText="1"/>
    </xf>
    <xf numFmtId="0" fontId="100" fillId="0" borderId="10" xfId="0" applyFont="1" applyFill="1" applyBorder="1" applyAlignment="1" applyProtection="1">
      <alignment horizontal="center" vertical="center"/>
      <protection locked="0"/>
    </xf>
    <xf numFmtId="0" fontId="100" fillId="0" borderId="18" xfId="0" applyFont="1" applyFill="1" applyBorder="1" applyAlignment="1" applyProtection="1">
      <alignment horizontal="left" vertical="center"/>
      <protection locked="0"/>
    </xf>
    <xf numFmtId="0" fontId="100" fillId="0" borderId="18" xfId="0" applyFont="1" applyFill="1" applyBorder="1" applyAlignment="1" applyProtection="1">
      <alignment horizontal="center" vertical="center"/>
    </xf>
    <xf numFmtId="0" fontId="76" fillId="0" borderId="18" xfId="0" applyFont="1" applyFill="1" applyBorder="1" applyAlignment="1" applyProtection="1">
      <alignment horizontal="center" vertical="center" wrapText="1"/>
    </xf>
    <xf numFmtId="0" fontId="100" fillId="0" borderId="11" xfId="0" applyFont="1" applyFill="1" applyBorder="1" applyAlignment="1" applyProtection="1">
      <alignment horizontal="left" vertical="center"/>
    </xf>
    <xf numFmtId="0" fontId="101" fillId="0" borderId="0" xfId="0" applyFont="1" applyFill="1" applyAlignment="1" applyProtection="1">
      <alignment horizontal="center" vertical="center" wrapText="1"/>
      <protection locked="0"/>
    </xf>
    <xf numFmtId="0" fontId="100" fillId="80" borderId="12" xfId="0" applyFont="1" applyFill="1" applyBorder="1" applyAlignment="1" applyProtection="1">
      <alignment horizontal="center" vertical="center"/>
      <protection locked="0"/>
    </xf>
    <xf numFmtId="0" fontId="100" fillId="80" borderId="0" xfId="0" applyFont="1" applyFill="1" applyBorder="1" applyAlignment="1" applyProtection="1">
      <alignment horizontal="left" vertical="center"/>
      <protection locked="0"/>
    </xf>
    <xf numFmtId="49" fontId="100" fillId="80" borderId="0" xfId="0" applyNumberFormat="1" applyFont="1" applyFill="1" applyBorder="1" applyAlignment="1" applyProtection="1">
      <alignment horizontal="center" vertical="center"/>
    </xf>
    <xf numFmtId="0" fontId="100" fillId="80" borderId="0" xfId="0" applyFont="1" applyFill="1" applyBorder="1" applyAlignment="1" applyProtection="1">
      <alignment horizontal="center" vertical="center" wrapText="1"/>
    </xf>
    <xf numFmtId="0" fontId="100" fillId="80" borderId="0" xfId="0" applyFont="1" applyFill="1" applyBorder="1" applyAlignment="1" applyProtection="1">
      <alignment horizontal="center" vertical="center"/>
    </xf>
    <xf numFmtId="0" fontId="100" fillId="80" borderId="13" xfId="0" applyFont="1" applyFill="1" applyBorder="1" applyAlignment="1" applyProtection="1">
      <alignment horizontal="left" vertical="center" wrapText="1"/>
    </xf>
    <xf numFmtId="0" fontId="100" fillId="0" borderId="12" xfId="0" applyFont="1" applyFill="1" applyBorder="1" applyAlignment="1" applyProtection="1">
      <alignment horizontal="center" vertical="center"/>
      <protection locked="0"/>
    </xf>
    <xf numFmtId="0" fontId="100" fillId="0" borderId="0" xfId="0" applyFont="1" applyFill="1" applyBorder="1" applyAlignment="1" applyProtection="1">
      <alignment horizontal="left" vertical="center"/>
      <protection locked="0"/>
    </xf>
    <xf numFmtId="0" fontId="100" fillId="0" borderId="0" xfId="0" applyFont="1" applyFill="1" applyAlignment="1" applyProtection="1">
      <alignment horizontal="center" vertical="center"/>
    </xf>
    <xf numFmtId="0" fontId="100" fillId="0" borderId="0" xfId="0" applyFont="1" applyFill="1" applyAlignment="1" applyProtection="1">
      <alignment horizontal="center" vertical="center" wrapText="1"/>
    </xf>
    <xf numFmtId="0" fontId="100" fillId="0" borderId="13" xfId="0" applyFont="1" applyFill="1" applyBorder="1" applyAlignment="1" applyProtection="1">
      <alignment horizontal="left" vertical="center"/>
    </xf>
    <xf numFmtId="0" fontId="102" fillId="0" borderId="0" xfId="0" applyFont="1" applyFill="1" applyAlignment="1" applyProtection="1">
      <alignment horizontal="center" vertical="center" wrapText="1"/>
      <protection locked="0"/>
    </xf>
    <xf numFmtId="0" fontId="96" fillId="34" borderId="0" xfId="0" applyFont="1" applyFill="1" applyAlignment="1" applyProtection="1">
      <alignment horizontal="centerContinuous" vertical="center"/>
    </xf>
    <xf numFmtId="0" fontId="100" fillId="0" borderId="0" xfId="0" applyFont="1" applyFill="1" applyAlignment="1" applyProtection="1">
      <alignment vertical="center"/>
    </xf>
    <xf numFmtId="0" fontId="76" fillId="0" borderId="0" xfId="0" applyFont="1" applyFill="1" applyAlignment="1" applyProtection="1">
      <alignment vertical="center"/>
    </xf>
    <xf numFmtId="0" fontId="76" fillId="80" borderId="0" xfId="0" applyFont="1" applyFill="1" applyBorder="1" applyAlignment="1" applyProtection="1">
      <alignment horizontal="center" vertical="center" wrapText="1"/>
    </xf>
    <xf numFmtId="0" fontId="76" fillId="0" borderId="0" xfId="0" applyFont="1" applyFill="1" applyAlignment="1" applyProtection="1">
      <alignment horizontal="center" vertical="center" wrapText="1"/>
    </xf>
    <xf numFmtId="0" fontId="100" fillId="0" borderId="14" xfId="0" applyFont="1" applyFill="1" applyBorder="1" applyAlignment="1" applyProtection="1">
      <alignment horizontal="center" vertical="center"/>
      <protection locked="0"/>
    </xf>
    <xf numFmtId="0" fontId="100" fillId="0" borderId="19" xfId="0" applyFont="1" applyFill="1" applyBorder="1" applyAlignment="1" applyProtection="1">
      <alignment horizontal="left" vertical="center"/>
      <protection locked="0"/>
    </xf>
    <xf numFmtId="0" fontId="100" fillId="0" borderId="19" xfId="0" applyFont="1" applyFill="1" applyBorder="1" applyAlignment="1" applyProtection="1">
      <alignment horizontal="center" vertical="center"/>
    </xf>
    <xf numFmtId="0" fontId="100" fillId="0" borderId="19" xfId="0" applyFont="1" applyFill="1" applyBorder="1" applyAlignment="1" applyProtection="1">
      <alignment horizontal="center" vertical="center" wrapText="1"/>
    </xf>
    <xf numFmtId="0" fontId="100" fillId="0" borderId="15" xfId="0" applyFont="1" applyFill="1" applyBorder="1" applyAlignment="1" applyProtection="1">
      <alignment horizontal="left" vertical="center"/>
    </xf>
    <xf numFmtId="0" fontId="100" fillId="80" borderId="10" xfId="0" applyFont="1" applyFill="1" applyBorder="1" applyAlignment="1" applyProtection="1">
      <alignment horizontal="center" vertical="center"/>
      <protection locked="0"/>
    </xf>
    <xf numFmtId="0" fontId="100" fillId="80" borderId="18" xfId="0" applyFont="1" applyFill="1" applyBorder="1" applyAlignment="1" applyProtection="1">
      <alignment horizontal="left" vertical="center"/>
      <protection locked="0"/>
    </xf>
    <xf numFmtId="49" fontId="100" fillId="80" borderId="18" xfId="0" applyNumberFormat="1" applyFont="1" applyFill="1" applyBorder="1" applyAlignment="1" applyProtection="1">
      <alignment horizontal="center" vertical="center"/>
    </xf>
    <xf numFmtId="0" fontId="100" fillId="80" borderId="18" xfId="0" applyFont="1" applyFill="1" applyBorder="1" applyAlignment="1" applyProtection="1">
      <alignment horizontal="center" vertical="center" wrapText="1"/>
    </xf>
    <xf numFmtId="0" fontId="100" fillId="80" borderId="18" xfId="0" applyFont="1" applyFill="1" applyBorder="1" applyAlignment="1" applyProtection="1">
      <alignment horizontal="center" vertical="center"/>
    </xf>
    <xf numFmtId="0" fontId="100" fillId="80" borderId="11" xfId="0" applyFont="1" applyFill="1" applyBorder="1" applyAlignment="1" applyProtection="1">
      <alignment horizontal="left" vertical="center" wrapText="1"/>
    </xf>
    <xf numFmtId="0" fontId="100" fillId="0" borderId="13" xfId="0" applyFont="1" applyFill="1" applyBorder="1" applyAlignment="1" applyProtection="1">
      <alignment horizontal="left" vertical="center" wrapText="1"/>
    </xf>
    <xf numFmtId="0" fontId="100" fillId="80" borderId="14" xfId="0" applyFont="1" applyFill="1" applyBorder="1" applyAlignment="1" applyProtection="1">
      <alignment horizontal="center" vertical="center"/>
      <protection locked="0"/>
    </xf>
    <xf numFmtId="0" fontId="100" fillId="80" borderId="19" xfId="0" applyFont="1" applyFill="1" applyBorder="1" applyAlignment="1" applyProtection="1">
      <alignment horizontal="left" vertical="center"/>
      <protection locked="0"/>
    </xf>
    <xf numFmtId="49" fontId="100" fillId="80" borderId="19" xfId="0" applyNumberFormat="1" applyFont="1" applyFill="1" applyBorder="1" applyAlignment="1" applyProtection="1">
      <alignment horizontal="center" vertical="center"/>
    </xf>
    <xf numFmtId="0" fontId="100" fillId="80" borderId="19" xfId="0" applyFont="1" applyFill="1" applyBorder="1" applyAlignment="1" applyProtection="1">
      <alignment horizontal="center" vertical="center" wrapText="1"/>
    </xf>
    <xf numFmtId="0" fontId="100" fillId="80" borderId="19" xfId="0" applyFont="1" applyFill="1" applyBorder="1" applyAlignment="1" applyProtection="1">
      <alignment horizontal="center" vertical="center"/>
    </xf>
    <xf numFmtId="0" fontId="100" fillId="80" borderId="15" xfId="0" applyFont="1" applyFill="1" applyBorder="1" applyAlignment="1" applyProtection="1">
      <alignment horizontal="left" vertical="center" wrapText="1"/>
    </xf>
    <xf numFmtId="0" fontId="100" fillId="0" borderId="0" xfId="0" applyFont="1" applyFill="1" applyAlignment="1" applyProtection="1">
      <alignment vertical="center" wrapText="1"/>
    </xf>
    <xf numFmtId="0" fontId="100" fillId="0" borderId="0" xfId="0" applyFont="1" applyFill="1" applyBorder="1" applyAlignment="1" applyProtection="1">
      <alignment horizontal="center" vertical="center"/>
    </xf>
    <xf numFmtId="0" fontId="100" fillId="80" borderId="0" xfId="0" applyFont="1" applyFill="1" applyAlignment="1" applyProtection="1">
      <alignment horizontal="left" vertical="center"/>
      <protection locked="0"/>
    </xf>
    <xf numFmtId="49" fontId="100" fillId="0" borderId="10" xfId="0" applyNumberFormat="1" applyFont="1" applyFill="1" applyBorder="1" applyAlignment="1" applyProtection="1">
      <alignment horizontal="center" vertical="center"/>
      <protection locked="0"/>
    </xf>
    <xf numFmtId="49" fontId="100" fillId="0" borderId="18" xfId="0" applyNumberFormat="1" applyFont="1" applyFill="1" applyBorder="1" applyAlignment="1" applyProtection="1">
      <alignment horizontal="left" vertical="center"/>
      <protection locked="0"/>
    </xf>
    <xf numFmtId="49" fontId="100" fillId="0" borderId="18" xfId="0" applyNumberFormat="1" applyFont="1" applyFill="1" applyBorder="1" applyAlignment="1" applyProtection="1">
      <alignment horizontal="center" vertical="center"/>
    </xf>
    <xf numFmtId="49" fontId="100" fillId="0" borderId="18" xfId="0" applyNumberFormat="1" applyFont="1" applyFill="1" applyBorder="1" applyAlignment="1" applyProtection="1">
      <alignment horizontal="center" vertical="center" wrapText="1"/>
    </xf>
    <xf numFmtId="0" fontId="100" fillId="0" borderId="18" xfId="0" applyNumberFormat="1" applyFont="1" applyFill="1" applyBorder="1" applyAlignment="1" applyProtection="1">
      <alignment horizontal="center" vertical="center"/>
    </xf>
    <xf numFmtId="49" fontId="100" fillId="0" borderId="11" xfId="0" applyNumberFormat="1" applyFont="1" applyFill="1" applyBorder="1" applyAlignment="1" applyProtection="1">
      <alignment horizontal="left" vertical="center" wrapText="1"/>
    </xf>
    <xf numFmtId="49" fontId="100" fillId="80" borderId="12" xfId="0" applyNumberFormat="1" applyFont="1" applyFill="1" applyBorder="1" applyAlignment="1" applyProtection="1">
      <alignment horizontal="center" vertical="center"/>
      <protection locked="0"/>
    </xf>
    <xf numFmtId="49" fontId="100" fillId="80" borderId="0" xfId="0" applyNumberFormat="1" applyFont="1" applyFill="1" applyBorder="1" applyAlignment="1" applyProtection="1">
      <alignment horizontal="left" vertical="center"/>
      <protection locked="0"/>
    </xf>
    <xf numFmtId="49" fontId="100" fillId="80" borderId="0" xfId="0" applyNumberFormat="1" applyFont="1" applyFill="1" applyBorder="1" applyAlignment="1" applyProtection="1">
      <alignment horizontal="center" vertical="center" wrapText="1"/>
    </xf>
    <xf numFmtId="0" fontId="100" fillId="80" borderId="0" xfId="0" applyNumberFormat="1" applyFont="1" applyFill="1" applyBorder="1" applyAlignment="1" applyProtection="1">
      <alignment horizontal="center" vertical="center"/>
    </xf>
    <xf numFmtId="49" fontId="100" fillId="80" borderId="13" xfId="0" applyNumberFormat="1" applyFont="1" applyFill="1" applyBorder="1" applyAlignment="1" applyProtection="1">
      <alignment horizontal="left" vertical="center" wrapText="1"/>
    </xf>
    <xf numFmtId="49" fontId="100" fillId="0" borderId="12" xfId="0" applyNumberFormat="1" applyFont="1" applyFill="1" applyBorder="1" applyAlignment="1" applyProtection="1">
      <alignment horizontal="center" vertical="center"/>
      <protection locked="0"/>
    </xf>
    <xf numFmtId="49" fontId="100" fillId="0" borderId="0" xfId="0" applyNumberFormat="1" applyFont="1" applyFill="1" applyBorder="1" applyAlignment="1" applyProtection="1">
      <alignment horizontal="left" vertical="center"/>
      <protection locked="0"/>
    </xf>
    <xf numFmtId="49" fontId="100" fillId="0" borderId="0" xfId="0" applyNumberFormat="1" applyFont="1" applyFill="1" applyAlignment="1" applyProtection="1">
      <alignment horizontal="center" vertical="center"/>
    </xf>
    <xf numFmtId="49" fontId="100" fillId="0" borderId="0" xfId="0" applyNumberFormat="1" applyFont="1" applyFill="1" applyAlignment="1" applyProtection="1">
      <alignment horizontal="center" vertical="center" wrapText="1"/>
    </xf>
    <xf numFmtId="0" fontId="100" fillId="0" borderId="0" xfId="0" applyNumberFormat="1" applyFont="1" applyFill="1" applyAlignment="1" applyProtection="1">
      <alignment horizontal="center" vertical="center"/>
    </xf>
    <xf numFmtId="49" fontId="100" fillId="0" borderId="13" xfId="0" applyNumberFormat="1" applyFont="1" applyFill="1" applyBorder="1" applyAlignment="1" applyProtection="1">
      <alignment horizontal="left" vertical="center"/>
    </xf>
    <xf numFmtId="49" fontId="76" fillId="0" borderId="0" xfId="0" applyNumberFormat="1" applyFont="1" applyFill="1" applyAlignment="1" applyProtection="1">
      <alignment horizontal="center" vertical="center" wrapText="1"/>
    </xf>
    <xf numFmtId="49" fontId="100" fillId="0" borderId="13" xfId="0" applyNumberFormat="1" applyFont="1" applyFill="1" applyBorder="1" applyAlignment="1" applyProtection="1">
      <alignment horizontal="left" vertical="center" wrapText="1"/>
    </xf>
    <xf numFmtId="49" fontId="100" fillId="80" borderId="14" xfId="0" applyNumberFormat="1" applyFont="1" applyFill="1" applyBorder="1" applyAlignment="1" applyProtection="1">
      <alignment horizontal="center" vertical="center"/>
      <protection locked="0"/>
    </xf>
    <xf numFmtId="49" fontId="100" fillId="80" borderId="19" xfId="0" applyNumberFormat="1" applyFont="1" applyFill="1" applyBorder="1" applyAlignment="1" applyProtection="1">
      <alignment horizontal="left" vertical="center"/>
      <protection locked="0"/>
    </xf>
    <xf numFmtId="0" fontId="80" fillId="9" borderId="19" xfId="0" applyNumberFormat="1" applyFont="1" applyFill="1" applyBorder="1" applyAlignment="1" applyProtection="1">
      <alignment horizontal="center" vertical="center" wrapText="1"/>
    </xf>
    <xf numFmtId="49" fontId="100" fillId="80" borderId="15" xfId="0" applyNumberFormat="1" applyFont="1" applyFill="1" applyBorder="1" applyAlignment="1" applyProtection="1">
      <alignment horizontal="left" vertical="center" wrapText="1"/>
    </xf>
    <xf numFmtId="49" fontId="103" fillId="0" borderId="0" xfId="0" applyNumberFormat="1" applyFont="1" applyFill="1" applyBorder="1" applyAlignment="1" applyProtection="1">
      <alignment horizontal="center" vertical="center"/>
    </xf>
    <xf numFmtId="49" fontId="103" fillId="0" borderId="0" xfId="0" applyNumberFormat="1" applyFont="1" applyFill="1" applyBorder="1" applyAlignment="1" applyProtection="1">
      <alignment horizontal="left" vertical="center"/>
    </xf>
    <xf numFmtId="49" fontId="103" fillId="0" borderId="0" xfId="0" applyNumberFormat="1" applyFont="1" applyFill="1" applyBorder="1" applyAlignment="1" applyProtection="1">
      <alignment horizontal="center" vertical="center" wrapText="1"/>
    </xf>
    <xf numFmtId="0" fontId="96" fillId="0" borderId="0" xfId="0" applyFont="1" applyFill="1" applyBorder="1" applyAlignment="1" applyProtection="1">
      <alignment horizontal="left" vertical="center" wrapText="1"/>
    </xf>
    <xf numFmtId="0" fontId="103" fillId="0" borderId="0" xfId="0" applyFont="1" applyFill="1" applyBorder="1" applyAlignment="1" applyProtection="1">
      <alignment horizontal="center" vertical="center"/>
    </xf>
    <xf numFmtId="0" fontId="103" fillId="0" borderId="0" xfId="0" applyFont="1" applyFill="1" applyBorder="1" applyAlignment="1" applyProtection="1">
      <alignment horizontal="left" vertical="center"/>
    </xf>
    <xf numFmtId="0" fontId="103" fillId="0" borderId="0" xfId="0" applyFont="1" applyFill="1" applyBorder="1" applyAlignment="1" applyProtection="1">
      <alignment horizontal="center" vertical="center" wrapText="1"/>
    </xf>
    <xf numFmtId="0" fontId="103" fillId="0" borderId="0" xfId="0" applyFont="1" applyFill="1" applyBorder="1" applyAlignment="1" applyProtection="1">
      <alignment horizontal="left" vertical="center" wrapText="1"/>
    </xf>
    <xf numFmtId="0" fontId="96" fillId="0" borderId="0" xfId="0" applyFont="1" applyFill="1" applyBorder="1" applyAlignment="1" applyProtection="1">
      <alignment horizontal="center" vertical="center" wrapText="1"/>
    </xf>
    <xf numFmtId="49" fontId="96" fillId="0" borderId="0" xfId="0" applyNumberFormat="1" applyFont="1" applyFill="1" applyBorder="1" applyAlignment="1" applyProtection="1">
      <alignment horizontal="center" vertical="center" wrapText="1"/>
    </xf>
    <xf numFmtId="0" fontId="103" fillId="0" borderId="0" xfId="0" applyFont="1" applyFill="1" applyBorder="1" applyAlignment="1" applyProtection="1">
      <alignment vertical="center"/>
    </xf>
    <xf numFmtId="0" fontId="96" fillId="0" borderId="0" xfId="0" applyFont="1" applyFill="1" applyAlignment="1" applyProtection="1">
      <alignment horizontal="center" vertical="center" wrapText="1"/>
    </xf>
    <xf numFmtId="0" fontId="2" fillId="0" borderId="0" xfId="0" applyFont="1" applyFill="1" applyAlignment="1" applyProtection="1">
      <alignment horizontal="center" vertical="center"/>
      <protection locked="0"/>
    </xf>
    <xf numFmtId="0" fontId="2" fillId="7" borderId="10" xfId="0" applyFont="1" applyFill="1" applyBorder="1" applyAlignment="1" applyProtection="1">
      <alignment horizontal="center" vertical="center"/>
      <protection locked="0"/>
    </xf>
    <xf numFmtId="0" fontId="2" fillId="7" borderId="11" xfId="0" applyFont="1" applyFill="1" applyBorder="1" applyAlignment="1" applyProtection="1">
      <alignment horizontal="center" vertical="center"/>
      <protection locked="0"/>
    </xf>
    <xf numFmtId="0" fontId="1" fillId="81" borderId="12" xfId="0" applyFont="1" applyFill="1" applyBorder="1" applyAlignment="1" applyProtection="1">
      <alignment horizontal="center" vertical="center"/>
      <protection locked="0"/>
    </xf>
    <xf numFmtId="0" fontId="1" fillId="81" borderId="13" xfId="0" applyFont="1" applyFill="1" applyBorder="1" applyAlignment="1" applyProtection="1">
      <alignment horizontal="center" vertical="center"/>
      <protection locked="0"/>
    </xf>
    <xf numFmtId="0" fontId="79" fillId="0" borderId="0" xfId="0" applyFont="1" applyBorder="1" applyAlignment="1">
      <alignment vertical="center" textRotation="255"/>
    </xf>
    <xf numFmtId="0" fontId="1" fillId="0" borderId="12" xfId="0" applyFont="1" applyFill="1" applyBorder="1" applyAlignment="1" applyProtection="1">
      <alignment horizontal="center" vertical="center"/>
      <protection locked="0" hidden="1"/>
    </xf>
    <xf numFmtId="0" fontId="1" fillId="0" borderId="13" xfId="0" applyFont="1" applyFill="1" applyBorder="1" applyAlignment="1" applyProtection="1">
      <alignment horizontal="center" vertical="center"/>
      <protection locked="0"/>
    </xf>
    <xf numFmtId="0" fontId="1" fillId="0" borderId="0" xfId="0" applyFont="1" applyFill="1" applyAlignment="1" applyProtection="1">
      <alignment horizontal="center" vertical="center"/>
      <protection locked="0" hidden="1"/>
    </xf>
    <xf numFmtId="0" fontId="1" fillId="54" borderId="12" xfId="0" applyFont="1" applyFill="1" applyBorder="1" applyAlignment="1" applyProtection="1">
      <alignment horizontal="center" vertical="center"/>
      <protection locked="0" hidden="1"/>
    </xf>
    <xf numFmtId="0" fontId="1" fillId="54" borderId="13" xfId="0" applyFont="1" applyFill="1" applyBorder="1" applyAlignment="1" applyProtection="1">
      <alignment horizontal="center" vertical="center"/>
      <protection locked="0"/>
    </xf>
    <xf numFmtId="0" fontId="1" fillId="54" borderId="14" xfId="0" applyFont="1" applyFill="1" applyBorder="1" applyAlignment="1" applyProtection="1">
      <alignment horizontal="center" vertical="center"/>
      <protection locked="0" hidden="1"/>
    </xf>
    <xf numFmtId="0" fontId="2" fillId="5" borderId="10" xfId="0" applyFont="1" applyFill="1" applyBorder="1" applyAlignment="1" applyProtection="1">
      <alignment horizontal="center" vertical="center"/>
      <protection locked="0"/>
    </xf>
    <xf numFmtId="0" fontId="3" fillId="82" borderId="12" xfId="0" applyFont="1" applyFill="1" applyBorder="1" applyAlignment="1" applyProtection="1">
      <alignment horizontal="center" vertical="center"/>
      <protection locked="0"/>
    </xf>
    <xf numFmtId="179" fontId="3" fillId="12" borderId="12" xfId="0" applyNumberFormat="1" applyFont="1" applyFill="1" applyBorder="1" applyAlignment="1" applyProtection="1">
      <alignment horizontal="center" vertical="center"/>
      <protection locked="0" hidden="1"/>
    </xf>
    <xf numFmtId="0" fontId="1" fillId="0" borderId="14" xfId="0" applyFont="1" applyFill="1" applyBorder="1" applyAlignment="1" applyProtection="1">
      <alignment horizontal="center" vertical="center"/>
      <protection locked="0" hidden="1"/>
    </xf>
    <xf numFmtId="0" fontId="1" fillId="0" borderId="15" xfId="0" applyFont="1" applyFill="1" applyBorder="1" applyAlignment="1" applyProtection="1">
      <alignment horizontal="center" vertical="center"/>
      <protection locked="0"/>
    </xf>
    <xf numFmtId="179" fontId="3" fillId="0" borderId="14" xfId="0" applyNumberFormat="1" applyFont="1" applyFill="1" applyBorder="1" applyAlignment="1" applyProtection="1">
      <alignment horizontal="center" vertical="center"/>
      <protection locked="0" hidden="1"/>
    </xf>
    <xf numFmtId="179" fontId="5" fillId="0" borderId="0" xfId="0" applyNumberFormat="1" applyFont="1" applyFill="1" applyBorder="1" applyAlignment="1" applyProtection="1">
      <alignment horizontal="center" vertical="center"/>
      <protection locked="0" hidden="1"/>
    </xf>
    <xf numFmtId="0" fontId="3" fillId="0" borderId="0" xfId="0" applyFont="1" applyFill="1" applyAlignment="1" applyProtection="1">
      <alignment horizontal="center" vertical="center"/>
      <protection locked="0" hidden="1"/>
    </xf>
    <xf numFmtId="0" fontId="3" fillId="0" borderId="0" xfId="0" applyFont="1" applyFill="1" applyAlignment="1" applyProtection="1">
      <alignment horizontal="center" vertical="center"/>
      <protection locked="0"/>
    </xf>
    <xf numFmtId="179" fontId="5" fillId="0" borderId="0" xfId="0" applyNumberFormat="1" applyFont="1" applyFill="1" applyBorder="1" applyAlignment="1" applyProtection="1">
      <alignment vertical="center"/>
      <protection locked="0" hidden="1"/>
    </xf>
    <xf numFmtId="0" fontId="3" fillId="0" borderId="0" xfId="0" applyNumberFormat="1" applyFont="1" applyFill="1" applyBorder="1" applyAlignment="1" applyProtection="1">
      <alignment vertical="center"/>
      <protection locked="0"/>
    </xf>
    <xf numFmtId="0" fontId="3" fillId="0" borderId="0" xfId="0" applyFont="1" applyFill="1" applyBorder="1" applyAlignment="1" applyProtection="1">
      <alignment horizontal="center" vertical="center"/>
      <protection locked="0" hidden="1"/>
    </xf>
    <xf numFmtId="0" fontId="1" fillId="12" borderId="12" xfId="0" applyFont="1" applyFill="1" applyBorder="1" applyAlignment="1" applyProtection="1">
      <alignment horizontal="center" vertical="center"/>
      <protection locked="0" hidden="1"/>
    </xf>
    <xf numFmtId="0" fontId="79" fillId="12" borderId="13" xfId="0" applyFont="1" applyFill="1" applyBorder="1" applyAlignment="1" applyProtection="1">
      <alignment horizontal="center" vertical="center"/>
    </xf>
    <xf numFmtId="0" fontId="79" fillId="0" borderId="13" xfId="0" applyFont="1" applyFill="1" applyBorder="1" applyAlignment="1" applyProtection="1">
      <alignment horizontal="center" vertical="center"/>
    </xf>
    <xf numFmtId="0" fontId="1" fillId="12" borderId="14" xfId="0" applyFont="1" applyFill="1" applyBorder="1" applyAlignment="1" applyProtection="1">
      <alignment horizontal="center" vertical="center"/>
      <protection locked="0" hidden="1"/>
    </xf>
    <xf numFmtId="0" fontId="79" fillId="12" borderId="15" xfId="0" applyFont="1" applyFill="1" applyBorder="1" applyAlignment="1" applyProtection="1">
      <alignment horizontal="center" vertical="center"/>
    </xf>
    <xf numFmtId="0" fontId="5" fillId="0" borderId="0" xfId="0" applyFont="1" applyFill="1" applyBorder="1" applyAlignment="1" applyProtection="1">
      <alignment horizontal="center" vertical="center"/>
      <protection locked="0"/>
    </xf>
    <xf numFmtId="0" fontId="1" fillId="0" borderId="0" xfId="0" applyFont="1" applyFill="1" applyAlignment="1" applyProtection="1">
      <alignment horizontal="center" vertical="center"/>
    </xf>
    <xf numFmtId="0" fontId="2" fillId="0" borderId="0" xfId="0" applyFont="1" applyFill="1" applyAlignment="1" applyProtection="1">
      <alignment horizontal="center" vertical="center"/>
    </xf>
    <xf numFmtId="0" fontId="9" fillId="0" borderId="0" xfId="0" applyFont="1" applyFill="1" applyAlignment="1" applyProtection="1">
      <alignment vertical="center"/>
    </xf>
    <xf numFmtId="0" fontId="13" fillId="0" borderId="0" xfId="0" applyFont="1" applyFill="1" applyAlignment="1" applyProtection="1">
      <alignment horizontal="center" vertical="center" wrapText="1"/>
    </xf>
    <xf numFmtId="0" fontId="49" fillId="7" borderId="10" xfId="0" applyFont="1" applyFill="1" applyBorder="1" applyAlignment="1" applyProtection="1">
      <alignment horizontal="center" vertical="center"/>
    </xf>
    <xf numFmtId="0" fontId="49" fillId="7" borderId="18" xfId="0" applyFont="1" applyFill="1" applyBorder="1" applyAlignment="1" applyProtection="1">
      <alignment horizontal="center" vertical="center"/>
    </xf>
    <xf numFmtId="0" fontId="79" fillId="81" borderId="12" xfId="0" applyFont="1" applyFill="1" applyBorder="1" applyAlignment="1" applyProtection="1">
      <alignment horizontal="center" vertical="center"/>
    </xf>
    <xf numFmtId="0" fontId="79" fillId="81" borderId="0" xfId="0" applyFont="1" applyFill="1" applyBorder="1" applyAlignment="1" applyProtection="1">
      <alignment horizontal="center" vertical="center"/>
    </xf>
    <xf numFmtId="0" fontId="79" fillId="0" borderId="12" xfId="0" applyNumberFormat="1" applyFont="1" applyFill="1" applyBorder="1" applyAlignment="1" applyProtection="1">
      <alignment horizontal="center" vertical="center"/>
    </xf>
    <xf numFmtId="0" fontId="79" fillId="0" borderId="0" xfId="0" applyFont="1" applyFill="1" applyBorder="1" applyAlignment="1" applyProtection="1">
      <alignment horizontal="center" vertical="center"/>
    </xf>
    <xf numFmtId="0" fontId="79" fillId="0" borderId="0" xfId="0" applyNumberFormat="1" applyFont="1" applyFill="1" applyBorder="1" applyAlignment="1" applyProtection="1">
      <alignment horizontal="center" vertical="center"/>
    </xf>
    <xf numFmtId="0" fontId="1" fillId="0" borderId="0" xfId="0" applyFont="1" applyFill="1" applyAlignment="1" applyProtection="1">
      <alignment horizontal="center" vertical="center" wrapText="1"/>
    </xf>
    <xf numFmtId="0" fontId="79" fillId="54" borderId="12" xfId="0" applyNumberFormat="1" applyFont="1" applyFill="1" applyBorder="1" applyAlignment="1" applyProtection="1">
      <alignment horizontal="center" vertical="center"/>
    </xf>
    <xf numFmtId="0" fontId="79" fillId="54" borderId="0" xfId="0" applyFont="1" applyFill="1" applyBorder="1" applyAlignment="1" applyProtection="1">
      <alignment horizontal="center" vertical="center"/>
    </xf>
    <xf numFmtId="0" fontId="79" fillId="54" borderId="0" xfId="0" applyNumberFormat="1" applyFont="1" applyFill="1" applyBorder="1" applyAlignment="1" applyProtection="1">
      <alignment horizontal="center" vertical="center" wrapText="1"/>
    </xf>
    <xf numFmtId="0" fontId="79" fillId="0" borderId="0" xfId="0" applyNumberFormat="1" applyFont="1" applyFill="1" applyBorder="1" applyAlignment="1" applyProtection="1">
      <alignment horizontal="center" vertical="center" wrapText="1"/>
    </xf>
    <xf numFmtId="0" fontId="1" fillId="0" borderId="0" xfId="0" applyFont="1" applyFill="1" applyAlignment="1" applyProtection="1">
      <alignment vertical="center" wrapText="1"/>
    </xf>
    <xf numFmtId="0" fontId="79" fillId="54" borderId="14" xfId="0" applyNumberFormat="1" applyFont="1" applyFill="1" applyBorder="1" applyAlignment="1" applyProtection="1">
      <alignment horizontal="center" vertical="center"/>
    </xf>
    <xf numFmtId="0" fontId="79" fillId="54" borderId="19" xfId="0" applyFont="1" applyFill="1" applyBorder="1" applyAlignment="1" applyProtection="1">
      <alignment horizontal="center" vertical="center"/>
    </xf>
    <xf numFmtId="0" fontId="79" fillId="54" borderId="19" xfId="0" applyNumberFormat="1" applyFont="1" applyFill="1" applyBorder="1" applyAlignment="1" applyProtection="1">
      <alignment horizontal="center" vertical="center"/>
    </xf>
    <xf numFmtId="0" fontId="1" fillId="0" borderId="0" xfId="0" applyFont="1" applyFill="1" applyAlignment="1" applyProtection="1">
      <alignment vertical="center"/>
    </xf>
    <xf numFmtId="0" fontId="13" fillId="0" borderId="0" xfId="0" applyFont="1" applyFill="1" applyAlignment="1" applyProtection="1">
      <alignment vertical="center"/>
    </xf>
    <xf numFmtId="0" fontId="79" fillId="0" borderId="0" xfId="0" applyNumberFormat="1" applyFont="1" applyFill="1" applyAlignment="1" applyProtection="1">
      <alignment horizontal="center" vertical="center"/>
    </xf>
    <xf numFmtId="0" fontId="49" fillId="7" borderId="10" xfId="0" applyNumberFormat="1" applyFont="1" applyFill="1" applyBorder="1" applyAlignment="1" applyProtection="1">
      <alignment horizontal="center" vertical="center"/>
    </xf>
    <xf numFmtId="0" fontId="49" fillId="7" borderId="18" xfId="0" applyNumberFormat="1" applyFont="1" applyFill="1" applyBorder="1" applyAlignment="1" applyProtection="1">
      <alignment horizontal="center" vertical="center"/>
    </xf>
    <xf numFmtId="0" fontId="79" fillId="81" borderId="12" xfId="0" applyNumberFormat="1" applyFont="1" applyFill="1" applyBorder="1" applyAlignment="1" applyProtection="1">
      <alignment horizontal="center" vertical="center"/>
    </xf>
    <xf numFmtId="0" fontId="79" fillId="81" borderId="0" xfId="0" applyNumberFormat="1" applyFont="1" applyFill="1" applyBorder="1" applyAlignment="1" applyProtection="1">
      <alignment horizontal="center" vertical="center"/>
    </xf>
    <xf numFmtId="0" fontId="2" fillId="5" borderId="11" xfId="0" applyFont="1" applyFill="1" applyBorder="1" applyAlignment="1" applyProtection="1">
      <alignment horizontal="center" vertical="center"/>
      <protection locked="0"/>
    </xf>
    <xf numFmtId="0" fontId="2" fillId="5" borderId="18" xfId="0" applyFont="1" applyFill="1" applyBorder="1" applyAlignment="1" applyProtection="1">
      <alignment horizontal="center" vertical="center"/>
      <protection locked="0"/>
    </xf>
    <xf numFmtId="0" fontId="1" fillId="81" borderId="0" xfId="0" applyFont="1" applyFill="1" applyAlignment="1" applyProtection="1">
      <alignment horizontal="center" vertical="center"/>
      <protection locked="0"/>
    </xf>
    <xf numFmtId="49" fontId="1" fillId="0" borderId="12" xfId="0" applyNumberFormat="1" applyFont="1" applyFill="1" applyBorder="1" applyAlignment="1" applyProtection="1">
      <alignment vertical="top" wrapText="1"/>
      <protection locked="0"/>
    </xf>
    <xf numFmtId="49" fontId="1" fillId="0" borderId="0" xfId="0" applyNumberFormat="1" applyFont="1" applyFill="1" applyAlignment="1" applyProtection="1">
      <alignment horizontal="left" vertical="top" wrapText="1"/>
      <protection locked="0"/>
    </xf>
    <xf numFmtId="49" fontId="1" fillId="0" borderId="12" xfId="0" applyNumberFormat="1" applyFont="1" applyFill="1" applyBorder="1" applyAlignment="1" applyProtection="1">
      <alignment vertical="center"/>
      <protection locked="0"/>
    </xf>
    <xf numFmtId="49" fontId="1" fillId="0" borderId="0" xfId="0" applyNumberFormat="1" applyFont="1" applyFill="1" applyBorder="1" applyAlignment="1" applyProtection="1">
      <alignment horizontal="left" vertical="center"/>
      <protection locked="0"/>
    </xf>
    <xf numFmtId="49" fontId="1" fillId="0" borderId="12" xfId="0" applyNumberFormat="1" applyFont="1" applyFill="1" applyBorder="1" applyAlignment="1" applyProtection="1">
      <alignment vertical="center" wrapText="1"/>
      <protection locked="0"/>
    </xf>
    <xf numFmtId="49" fontId="1" fillId="0" borderId="0" xfId="0" applyNumberFormat="1" applyFont="1" applyFill="1" applyAlignment="1" applyProtection="1">
      <alignment horizontal="left" vertical="center" wrapText="1"/>
      <protection locked="0"/>
    </xf>
    <xf numFmtId="49" fontId="1" fillId="0" borderId="12" xfId="0" applyNumberFormat="1" applyFont="1" applyFill="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wrapText="1"/>
      <protection locked="0"/>
    </xf>
    <xf numFmtId="49" fontId="1" fillId="0" borderId="0" xfId="0" applyNumberFormat="1" applyFont="1" applyFill="1" applyAlignment="1" applyProtection="1">
      <alignment vertical="center" wrapText="1"/>
      <protection locked="0"/>
    </xf>
    <xf numFmtId="0" fontId="1" fillId="54" borderId="15"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protection locked="0"/>
    </xf>
    <xf numFmtId="0" fontId="3" fillId="82" borderId="13" xfId="0" applyFont="1" applyFill="1" applyBorder="1" applyAlignment="1" applyProtection="1">
      <alignment horizontal="center" vertical="center"/>
      <protection locked="0"/>
    </xf>
    <xf numFmtId="0" fontId="3" fillId="12" borderId="13" xfId="0" applyNumberFormat="1" applyFont="1" applyFill="1" applyBorder="1" applyAlignment="1" applyProtection="1">
      <alignment horizontal="center" vertical="center"/>
    </xf>
    <xf numFmtId="0" fontId="3" fillId="0" borderId="15" xfId="0" applyNumberFormat="1" applyFont="1" applyFill="1" applyBorder="1" applyAlignment="1" applyProtection="1">
      <alignment horizontal="center" vertical="center"/>
    </xf>
    <xf numFmtId="0" fontId="3" fillId="0" borderId="0" xfId="0" applyNumberFormat="1" applyFont="1" applyFill="1" applyBorder="1" applyAlignment="1" applyProtection="1">
      <alignment horizontal="center" vertical="center"/>
    </xf>
    <xf numFmtId="0" fontId="3" fillId="0" borderId="0" xfId="0" applyNumberFormat="1" applyFont="1" applyFill="1" applyBorder="1" applyAlignment="1" applyProtection="1">
      <alignment horizontal="center" vertical="center"/>
      <protection locked="0"/>
    </xf>
    <xf numFmtId="0" fontId="1" fillId="0" borderId="0" xfId="0" applyFont="1" applyFill="1" applyAlignment="1" applyProtection="1">
      <alignment horizontal="left" vertical="center" wrapText="1"/>
      <protection locked="0"/>
    </xf>
    <xf numFmtId="0" fontId="1" fillId="0" borderId="0" xfId="0" applyFont="1" applyFill="1" applyAlignment="1" applyProtection="1">
      <alignment horizontal="left" vertical="center"/>
      <protection locked="0"/>
    </xf>
    <xf numFmtId="49" fontId="1" fillId="0" borderId="0" xfId="0" applyNumberFormat="1" applyFont="1" applyFill="1" applyAlignment="1" applyProtection="1">
      <alignment horizontal="left" vertical="center"/>
      <protection locked="0"/>
    </xf>
    <xf numFmtId="49" fontId="1" fillId="0" borderId="14" xfId="0" applyNumberFormat="1" applyFont="1" applyFill="1" applyBorder="1" applyAlignment="1" applyProtection="1">
      <alignment vertical="center" wrapText="1"/>
      <protection locked="0"/>
    </xf>
    <xf numFmtId="49" fontId="1" fillId="0" borderId="19" xfId="0" applyNumberFormat="1" applyFont="1" applyFill="1" applyBorder="1" applyAlignment="1" applyProtection="1">
      <alignment horizontal="left" vertical="center" wrapText="1"/>
      <protection locked="0"/>
    </xf>
    <xf numFmtId="0" fontId="49" fillId="7" borderId="11" xfId="0" applyFont="1" applyFill="1" applyBorder="1" applyAlignment="1" applyProtection="1">
      <alignment horizontal="center" vertical="center"/>
    </xf>
    <xf numFmtId="0" fontId="79" fillId="0" borderId="0" xfId="0" applyFont="1" applyFill="1" applyAlignment="1" applyProtection="1">
      <alignment horizontal="center" vertical="center"/>
    </xf>
    <xf numFmtId="0" fontId="79" fillId="81" borderId="13" xfId="0" applyFont="1" applyFill="1" applyBorder="1" applyAlignment="1" applyProtection="1">
      <alignment horizontal="center" vertical="center"/>
    </xf>
    <xf numFmtId="0" fontId="79" fillId="0" borderId="13" xfId="0" applyNumberFormat="1" applyFont="1" applyFill="1" applyBorder="1" applyAlignment="1" applyProtection="1">
      <alignment horizontal="center" vertical="center"/>
    </xf>
    <xf numFmtId="0" fontId="79" fillId="0" borderId="12" xfId="0" applyFont="1" applyFill="1" applyBorder="1" applyAlignment="1" applyProtection="1">
      <alignment horizontal="center" vertical="center"/>
    </xf>
    <xf numFmtId="0" fontId="79" fillId="54" borderId="13" xfId="0" applyNumberFormat="1" applyFont="1" applyFill="1" applyBorder="1" applyAlignment="1" applyProtection="1">
      <alignment horizontal="center" vertical="center"/>
    </xf>
    <xf numFmtId="0" fontId="79" fillId="54" borderId="12" xfId="0" applyFont="1" applyFill="1" applyBorder="1" applyAlignment="1" applyProtection="1">
      <alignment horizontal="center" vertical="center"/>
    </xf>
    <xf numFmtId="0" fontId="79" fillId="54" borderId="15" xfId="0" applyNumberFormat="1" applyFont="1" applyFill="1" applyBorder="1" applyAlignment="1" applyProtection="1">
      <alignment horizontal="center" vertical="center"/>
    </xf>
    <xf numFmtId="0" fontId="79" fillId="54" borderId="14" xfId="0" applyFont="1" applyFill="1" applyBorder="1" applyAlignment="1" applyProtection="1">
      <alignment horizontal="center" vertical="center"/>
    </xf>
    <xf numFmtId="24" fontId="79" fillId="0" borderId="0" xfId="0" applyNumberFormat="1" applyFont="1" applyFill="1" applyAlignment="1" applyProtection="1">
      <alignment horizontal="center" vertical="center"/>
    </xf>
    <xf numFmtId="0" fontId="49" fillId="7" borderId="11" xfId="0" applyNumberFormat="1" applyFont="1" applyFill="1" applyBorder="1" applyAlignment="1" applyProtection="1">
      <alignment horizontal="center" vertical="center"/>
    </xf>
    <xf numFmtId="0" fontId="79" fillId="81" borderId="13" xfId="0" applyNumberFormat="1" applyFont="1" applyFill="1" applyBorder="1" applyAlignment="1" applyProtection="1">
      <alignment horizontal="center" vertical="center"/>
    </xf>
    <xf numFmtId="0" fontId="9" fillId="0" borderId="19" xfId="0" applyFont="1" applyFill="1" applyBorder="1" applyAlignment="1" applyProtection="1">
      <alignment horizontal="center" vertical="center"/>
    </xf>
    <xf numFmtId="0" fontId="104" fillId="0" borderId="13" xfId="0" applyNumberFormat="1" applyFont="1" applyFill="1" applyBorder="1" applyAlignment="1" applyProtection="1">
      <alignment horizontal="center" vertical="center"/>
    </xf>
    <xf numFmtId="49" fontId="1" fillId="0" borderId="13" xfId="0" applyNumberFormat="1" applyFont="1" applyFill="1" applyBorder="1" applyAlignment="1" applyProtection="1">
      <alignment horizontal="left" vertical="top" wrapText="1"/>
      <protection locked="0"/>
    </xf>
    <xf numFmtId="49" fontId="1" fillId="0" borderId="13" xfId="0" applyNumberFormat="1" applyFont="1" applyFill="1" applyBorder="1" applyAlignment="1" applyProtection="1">
      <alignment horizontal="left" vertical="center"/>
      <protection locked="0"/>
    </xf>
    <xf numFmtId="49" fontId="1" fillId="0" borderId="13" xfId="0" applyNumberFormat="1" applyFont="1" applyFill="1" applyBorder="1" applyAlignment="1" applyProtection="1">
      <alignment horizontal="left" vertical="center" wrapText="1"/>
      <protection locked="0"/>
    </xf>
    <xf numFmtId="49" fontId="1" fillId="0" borderId="13" xfId="0" applyNumberFormat="1" applyFont="1" applyFill="1" applyBorder="1" applyAlignment="1" applyProtection="1">
      <alignment vertical="center" wrapText="1"/>
      <protection locked="0"/>
    </xf>
    <xf numFmtId="0" fontId="1" fillId="0" borderId="13" xfId="0" applyFont="1" applyFill="1" applyBorder="1" applyAlignment="1" applyProtection="1">
      <alignment horizontal="left" vertical="center"/>
      <protection locked="0"/>
    </xf>
    <xf numFmtId="49" fontId="1" fillId="0" borderId="15" xfId="0" applyNumberFormat="1" applyFont="1" applyFill="1" applyBorder="1" applyAlignment="1" applyProtection="1">
      <alignment horizontal="left" vertical="center" wrapText="1"/>
      <protection locked="0"/>
    </xf>
    <xf numFmtId="0" fontId="9" fillId="0" borderId="0" xfId="0" applyFont="1" applyFill="1" applyBorder="1" applyAlignment="1" applyProtection="1">
      <alignment horizontal="center" vertical="center"/>
    </xf>
    <xf numFmtId="0" fontId="1" fillId="0" borderId="0" xfId="0" applyFont="1" applyFill="1" applyBorder="1" applyAlignment="1" applyProtection="1">
      <alignment horizontal="center" vertical="center"/>
      <protection locked="0"/>
    </xf>
    <xf numFmtId="0" fontId="79" fillId="81" borderId="10" xfId="0" applyFont="1" applyFill="1" applyBorder="1" applyAlignment="1" applyProtection="1">
      <alignment horizontal="center" vertical="center"/>
    </xf>
    <xf numFmtId="0" fontId="79" fillId="81" borderId="18" xfId="0" applyFont="1" applyFill="1" applyBorder="1" applyAlignment="1" applyProtection="1">
      <alignment horizontal="center" vertical="center"/>
    </xf>
    <xf numFmtId="0" fontId="79" fillId="0" borderId="12" xfId="0" applyFont="1" applyFill="1" applyBorder="1" applyAlignment="1" applyProtection="1">
      <alignment horizontal="left" vertical="center" wrapText="1"/>
    </xf>
    <xf numFmtId="0" fontId="79" fillId="0" borderId="0" xfId="0" applyFont="1" applyFill="1" applyBorder="1" applyAlignment="1" applyProtection="1">
      <alignment horizontal="left" vertical="center" wrapText="1"/>
    </xf>
    <xf numFmtId="24" fontId="1" fillId="0" borderId="0" xfId="0" applyNumberFormat="1" applyFont="1" applyFill="1" applyAlignment="1" applyProtection="1">
      <alignment horizontal="center" vertical="center"/>
    </xf>
    <xf numFmtId="0" fontId="79" fillId="0" borderId="14" xfId="0" applyFont="1" applyFill="1" applyBorder="1" applyAlignment="1" applyProtection="1">
      <alignment horizontal="left" vertical="center" wrapText="1"/>
    </xf>
    <xf numFmtId="0" fontId="79" fillId="0" borderId="19" xfId="0" applyFont="1" applyFill="1" applyBorder="1" applyAlignment="1" applyProtection="1">
      <alignment horizontal="left" vertical="center" wrapText="1"/>
    </xf>
    <xf numFmtId="0" fontId="105" fillId="9" borderId="10" xfId="0" applyFont="1" applyFill="1" applyBorder="1" applyAlignment="1" applyProtection="1">
      <alignment horizontal="center" vertical="center"/>
      <protection locked="0"/>
    </xf>
    <xf numFmtId="0" fontId="105" fillId="9" borderId="18" xfId="0" applyFont="1" applyFill="1" applyBorder="1" applyAlignment="1" applyProtection="1">
      <alignment horizontal="center" vertical="center"/>
      <protection locked="0"/>
    </xf>
    <xf numFmtId="0" fontId="105" fillId="9" borderId="14" xfId="0" applyFont="1" applyFill="1" applyBorder="1" applyAlignment="1" applyProtection="1">
      <alignment horizontal="center" vertical="center"/>
      <protection locked="0"/>
    </xf>
    <xf numFmtId="0" fontId="105" fillId="9" borderId="19" xfId="0" applyFont="1" applyFill="1" applyBorder="1" applyAlignment="1" applyProtection="1">
      <alignment horizontal="center" vertical="center"/>
      <protection locked="0"/>
    </xf>
    <xf numFmtId="0" fontId="21" fillId="9" borderId="12" xfId="0" applyFont="1" applyFill="1" applyBorder="1" applyAlignment="1" applyProtection="1">
      <alignment horizontal="center" vertical="center"/>
      <protection locked="0"/>
    </xf>
    <xf numFmtId="0" fontId="21" fillId="9" borderId="0" xfId="0" applyFont="1" applyFill="1" applyBorder="1" applyAlignment="1" applyProtection="1">
      <alignment horizontal="center" vertical="center"/>
      <protection locked="0"/>
    </xf>
    <xf numFmtId="0" fontId="21" fillId="9" borderId="0" xfId="0" applyFont="1" applyFill="1" applyAlignment="1" applyProtection="1">
      <alignment horizontal="center" vertical="center"/>
      <protection locked="0"/>
    </xf>
    <xf numFmtId="0" fontId="19" fillId="0" borderId="45" xfId="0" applyFont="1" applyFill="1" applyBorder="1" applyAlignment="1" applyProtection="1">
      <alignment horizontal="center" vertical="center" wrapText="1"/>
      <protection locked="0"/>
    </xf>
    <xf numFmtId="0" fontId="19" fillId="0" borderId="46" xfId="0" applyFont="1" applyFill="1" applyBorder="1" applyAlignment="1" applyProtection="1">
      <alignment horizontal="center" vertical="center" wrapText="1"/>
      <protection locked="0"/>
    </xf>
    <xf numFmtId="0" fontId="19" fillId="0" borderId="138" xfId="0" applyFont="1" applyFill="1" applyBorder="1" applyAlignment="1" applyProtection="1">
      <alignment horizontal="center" vertical="center" wrapText="1"/>
      <protection locked="0"/>
    </xf>
    <xf numFmtId="0" fontId="19" fillId="0" borderId="12" xfId="0" applyFont="1" applyFill="1" applyBorder="1" applyAlignment="1" applyProtection="1">
      <alignment horizontal="center" vertical="center" wrapText="1"/>
      <protection locked="0"/>
    </xf>
    <xf numFmtId="0" fontId="19" fillId="0" borderId="0" xfId="0" applyFont="1" applyFill="1" applyAlignment="1" applyProtection="1">
      <alignment horizontal="center" vertical="center" wrapText="1"/>
      <protection locked="0"/>
    </xf>
    <xf numFmtId="0" fontId="19" fillId="0" borderId="168" xfId="0" applyFont="1" applyFill="1" applyBorder="1" applyAlignment="1" applyProtection="1">
      <alignment horizontal="center" vertical="center" wrapText="1"/>
      <protection locked="0"/>
    </xf>
    <xf numFmtId="0" fontId="14" fillId="0" borderId="12" xfId="0" applyFont="1" applyFill="1" applyBorder="1" applyAlignment="1" applyProtection="1">
      <alignment horizontal="center" vertical="top" wrapText="1"/>
      <protection locked="0"/>
    </xf>
    <xf numFmtId="0" fontId="14" fillId="0" borderId="0" xfId="0" applyFont="1" applyFill="1" applyAlignment="1" applyProtection="1">
      <alignment horizontal="center" vertical="top"/>
      <protection locked="0"/>
    </xf>
    <xf numFmtId="0" fontId="14" fillId="0" borderId="0" xfId="0" applyFont="1" applyFill="1" applyBorder="1" applyAlignment="1" applyProtection="1">
      <alignment horizontal="center" vertical="top"/>
      <protection locked="0"/>
    </xf>
    <xf numFmtId="0" fontId="14" fillId="0" borderId="168" xfId="0" applyFont="1" applyFill="1" applyBorder="1" applyAlignment="1" applyProtection="1">
      <alignment horizontal="center" vertical="top" wrapText="1"/>
      <protection locked="0"/>
    </xf>
    <xf numFmtId="0" fontId="14" fillId="0" borderId="48" xfId="0" applyFont="1" applyFill="1" applyBorder="1" applyAlignment="1" applyProtection="1">
      <alignment horizontal="center" vertical="top"/>
      <protection locked="0"/>
    </xf>
    <xf numFmtId="0" fontId="14" fillId="0" borderId="49" xfId="0" applyFont="1" applyFill="1" applyBorder="1" applyAlignment="1" applyProtection="1">
      <alignment horizontal="center" vertical="top"/>
      <protection locked="0"/>
    </xf>
    <xf numFmtId="0" fontId="14" fillId="0" borderId="139" xfId="0" applyFont="1" applyFill="1" applyBorder="1" applyAlignment="1" applyProtection="1">
      <alignment horizontal="center" vertical="top"/>
      <protection locked="0"/>
    </xf>
    <xf numFmtId="0" fontId="19" fillId="0" borderId="0" xfId="0" applyFont="1" applyFill="1" applyBorder="1" applyAlignment="1" applyProtection="1">
      <alignment horizontal="center" vertical="center" wrapText="1"/>
      <protection locked="0"/>
    </xf>
    <xf numFmtId="0" fontId="106" fillId="9" borderId="10" xfId="0" applyFont="1" applyFill="1" applyBorder="1" applyAlignment="1" applyProtection="1">
      <alignment horizontal="center" vertical="center" wrapText="1"/>
      <protection locked="0"/>
    </xf>
    <xf numFmtId="0" fontId="106" fillId="9" borderId="18" xfId="0" applyFont="1" applyFill="1" applyBorder="1" applyAlignment="1" applyProtection="1">
      <alignment horizontal="center" vertical="center"/>
      <protection locked="0"/>
    </xf>
    <xf numFmtId="0" fontId="106" fillId="9" borderId="12" xfId="0" applyFont="1" applyFill="1" applyBorder="1" applyAlignment="1" applyProtection="1">
      <alignment horizontal="center" vertical="center"/>
      <protection locked="0"/>
    </xf>
    <xf numFmtId="0" fontId="106" fillId="9" borderId="0" xfId="0" applyFont="1" applyFill="1" applyBorder="1" applyAlignment="1" applyProtection="1">
      <alignment horizontal="center" vertical="center"/>
      <protection locked="0"/>
    </xf>
    <xf numFmtId="0" fontId="107" fillId="0" borderId="12" xfId="0" applyFont="1" applyFill="1" applyBorder="1" applyAlignment="1" applyProtection="1">
      <alignment horizontal="center" vertical="center"/>
      <protection locked="0"/>
    </xf>
    <xf numFmtId="0" fontId="107" fillId="0" borderId="0" xfId="0" applyFont="1" applyFill="1" applyBorder="1" applyAlignment="1" applyProtection="1">
      <alignment horizontal="center" vertical="center"/>
      <protection locked="0"/>
    </xf>
    <xf numFmtId="0" fontId="14" fillId="0" borderId="14" xfId="0" applyFont="1" applyFill="1" applyBorder="1" applyAlignment="1" applyProtection="1">
      <alignment horizontal="center" vertical="center"/>
      <protection locked="0"/>
    </xf>
    <xf numFmtId="0" fontId="14" fillId="0" borderId="19" xfId="0" applyFont="1" applyFill="1" applyBorder="1" applyAlignment="1" applyProtection="1">
      <alignment horizontal="center" vertical="center"/>
      <protection locked="0"/>
    </xf>
    <xf numFmtId="0" fontId="105" fillId="9" borderId="12" xfId="0" applyFont="1" applyFill="1" applyBorder="1" applyAlignment="1" applyProtection="1">
      <alignment horizontal="center" vertical="center"/>
      <protection locked="0"/>
    </xf>
    <xf numFmtId="0" fontId="105" fillId="9" borderId="0" xfId="0" applyFont="1" applyFill="1" applyBorder="1" applyAlignment="1" applyProtection="1">
      <alignment horizontal="center" vertical="center"/>
      <protection locked="0"/>
    </xf>
    <xf numFmtId="0" fontId="19" fillId="0" borderId="0" xfId="0" applyFont="1" applyFill="1" applyAlignment="1" applyProtection="1">
      <alignment horizontal="center" vertical="center"/>
      <protection locked="0"/>
    </xf>
    <xf numFmtId="0" fontId="19" fillId="0" borderId="12" xfId="0" applyFont="1" applyFill="1" applyBorder="1" applyAlignment="1" applyProtection="1">
      <alignment horizontal="center" vertical="center"/>
      <protection locked="0"/>
    </xf>
    <xf numFmtId="0" fontId="1" fillId="0" borderId="46" xfId="0" applyFont="1" applyFill="1" applyBorder="1" applyAlignment="1" applyProtection="1">
      <alignment horizontal="center" vertical="center" wrapText="1"/>
      <protection locked="0"/>
    </xf>
    <xf numFmtId="0" fontId="1" fillId="0" borderId="14" xfId="0" applyFont="1" applyFill="1" applyBorder="1" applyAlignment="1" applyProtection="1">
      <alignment horizontal="center" vertical="center" wrapText="1"/>
      <protection locked="0"/>
    </xf>
    <xf numFmtId="0" fontId="79" fillId="81" borderId="11" xfId="0" applyFont="1" applyFill="1" applyBorder="1" applyAlignment="1" applyProtection="1">
      <alignment horizontal="center" vertical="center"/>
    </xf>
    <xf numFmtId="0" fontId="5" fillId="0" borderId="0" xfId="0" applyFont="1" applyFill="1" applyBorder="1" applyAlignment="1" applyProtection="1">
      <alignment vertical="center"/>
    </xf>
    <xf numFmtId="0" fontId="79" fillId="0" borderId="13" xfId="0" applyFont="1" applyFill="1" applyBorder="1" applyAlignment="1" applyProtection="1">
      <alignment horizontal="left" vertical="center" wrapText="1"/>
    </xf>
    <xf numFmtId="0" fontId="5" fillId="0" borderId="0" xfId="0" applyFont="1" applyFill="1" applyBorder="1" applyAlignment="1" applyProtection="1">
      <alignment vertical="center" wrapText="1"/>
    </xf>
    <xf numFmtId="0" fontId="79" fillId="0" borderId="15" xfId="0" applyFont="1" applyFill="1" applyBorder="1" applyAlignment="1" applyProtection="1">
      <alignment horizontal="left" vertical="center" wrapText="1"/>
    </xf>
    <xf numFmtId="0" fontId="21" fillId="9" borderId="13" xfId="0" applyFont="1" applyFill="1" applyBorder="1" applyAlignment="1" applyProtection="1">
      <alignment horizontal="center" vertical="center"/>
      <protection locked="0"/>
    </xf>
    <xf numFmtId="0" fontId="21" fillId="9" borderId="48" xfId="0" applyFont="1" applyFill="1" applyBorder="1" applyAlignment="1" applyProtection="1">
      <alignment horizontal="center" vertical="center"/>
      <protection locked="0"/>
    </xf>
    <xf numFmtId="0" fontId="21" fillId="9" borderId="49" xfId="0" applyFont="1" applyFill="1" applyBorder="1" applyAlignment="1" applyProtection="1">
      <alignment horizontal="center" vertical="center"/>
      <protection locked="0"/>
    </xf>
    <xf numFmtId="0" fontId="19" fillId="0" borderId="47" xfId="0" applyFont="1" applyFill="1" applyBorder="1" applyAlignment="1" applyProtection="1">
      <alignment horizontal="center" vertical="center" wrapText="1"/>
      <protection locked="0"/>
    </xf>
    <xf numFmtId="0" fontId="19" fillId="0" borderId="13" xfId="0" applyFont="1" applyFill="1" applyBorder="1" applyAlignment="1" applyProtection="1">
      <alignment horizontal="center" vertical="center" wrapText="1"/>
      <protection locked="0"/>
    </xf>
    <xf numFmtId="0" fontId="14" fillId="0" borderId="13" xfId="0" applyFont="1" applyFill="1" applyBorder="1" applyAlignment="1" applyProtection="1">
      <alignment horizontal="center" vertical="top"/>
      <protection locked="0"/>
    </xf>
    <xf numFmtId="0" fontId="14" fillId="0" borderId="50" xfId="0" applyFont="1" applyFill="1" applyBorder="1" applyAlignment="1" applyProtection="1">
      <alignment horizontal="center" vertical="top"/>
      <protection locked="0"/>
    </xf>
    <xf numFmtId="0" fontId="19" fillId="0" borderId="15" xfId="0" applyFont="1" applyFill="1" applyBorder="1" applyAlignment="1" applyProtection="1">
      <alignment horizontal="center" vertical="center" wrapText="1"/>
      <protection locked="0"/>
    </xf>
    <xf numFmtId="0" fontId="19" fillId="0" borderId="14" xfId="0" applyFont="1" applyFill="1" applyBorder="1" applyAlignment="1" applyProtection="1">
      <alignment horizontal="center" vertical="center" wrapText="1"/>
      <protection locked="0"/>
    </xf>
    <xf numFmtId="0" fontId="19" fillId="0" borderId="19" xfId="0" applyFont="1" applyFill="1" applyBorder="1" applyAlignment="1" applyProtection="1">
      <alignment horizontal="center" vertical="center" wrapText="1"/>
      <protection locked="0"/>
    </xf>
    <xf numFmtId="0" fontId="106" fillId="9" borderId="11" xfId="0" applyFont="1" applyFill="1" applyBorder="1" applyAlignment="1" applyProtection="1">
      <alignment horizontal="center" vertical="center"/>
      <protection locked="0"/>
    </xf>
    <xf numFmtId="0" fontId="108" fillId="0" borderId="0" xfId="0" applyFont="1" applyFill="1" applyAlignment="1" applyProtection="1">
      <alignment vertical="center"/>
      <protection locked="0"/>
    </xf>
    <xf numFmtId="0" fontId="106" fillId="9" borderId="13" xfId="0" applyFont="1" applyFill="1" applyBorder="1" applyAlignment="1" applyProtection="1">
      <alignment horizontal="center" vertical="center"/>
      <protection locked="0"/>
    </xf>
    <xf numFmtId="0" fontId="105" fillId="0" borderId="0" xfId="0" applyFont="1" applyFill="1" applyAlignment="1" applyProtection="1">
      <alignment horizontal="center" vertical="center"/>
      <protection locked="0"/>
    </xf>
    <xf numFmtId="0" fontId="107" fillId="0" borderId="13" xfId="0" applyFont="1" applyFill="1" applyBorder="1" applyAlignment="1" applyProtection="1">
      <alignment horizontal="center" vertical="center"/>
      <protection locked="0"/>
    </xf>
    <xf numFmtId="0" fontId="14" fillId="0" borderId="15" xfId="0" applyFont="1" applyFill="1" applyBorder="1" applyAlignment="1" applyProtection="1">
      <alignment horizontal="center" vertical="center"/>
      <protection locked="0"/>
    </xf>
    <xf numFmtId="0" fontId="105" fillId="9" borderId="11" xfId="0" applyFont="1" applyFill="1" applyBorder="1" applyAlignment="1" applyProtection="1">
      <alignment horizontal="center" vertical="center"/>
      <protection locked="0"/>
    </xf>
    <xf numFmtId="0" fontId="105" fillId="9" borderId="13" xfId="0" applyFont="1" applyFill="1" applyBorder="1" applyAlignment="1" applyProtection="1">
      <alignment horizontal="center" vertical="center"/>
      <protection locked="0"/>
    </xf>
    <xf numFmtId="0" fontId="19" fillId="0" borderId="13" xfId="0" applyFont="1" applyFill="1" applyBorder="1" applyAlignment="1" applyProtection="1">
      <alignment horizontal="center" vertical="center"/>
      <protection locked="0"/>
    </xf>
    <xf numFmtId="0" fontId="1" fillId="0" borderId="47" xfId="0" applyFont="1" applyFill="1" applyBorder="1" applyAlignment="1" applyProtection="1">
      <alignment horizontal="center" vertical="center" wrapText="1"/>
      <protection locked="0"/>
    </xf>
    <xf numFmtId="0" fontId="1" fillId="83" borderId="0" xfId="0" applyFont="1" applyFill="1" applyAlignment="1" applyProtection="1">
      <alignment horizontal="center" vertical="center"/>
      <protection locked="0"/>
    </xf>
    <xf numFmtId="0" fontId="1" fillId="84" borderId="0" xfId="0" applyFont="1" applyFill="1" applyAlignment="1" applyProtection="1">
      <alignment horizontal="center" vertical="center"/>
      <protection locked="0"/>
    </xf>
    <xf numFmtId="0" fontId="19" fillId="0" borderId="179" xfId="0" applyFont="1" applyFill="1" applyBorder="1" applyAlignment="1" applyProtection="1">
      <alignment horizontal="center" vertical="center" wrapText="1"/>
      <protection locked="0"/>
    </xf>
    <xf numFmtId="0" fontId="14" fillId="0" borderId="179" xfId="0" applyFont="1" applyFill="1" applyBorder="1" applyAlignment="1" applyProtection="1">
      <alignment horizontal="center" vertical="top"/>
      <protection locked="0"/>
    </xf>
    <xf numFmtId="0" fontId="14" fillId="0" borderId="0" xfId="0" applyFont="1" applyFill="1" applyBorder="1" applyAlignment="1" applyProtection="1">
      <alignment horizontal="center" vertical="top" wrapText="1"/>
      <protection locked="0"/>
    </xf>
    <xf numFmtId="0" fontId="14" fillId="0" borderId="180" xfId="0" applyFont="1" applyFill="1" applyBorder="1" applyAlignment="1" applyProtection="1">
      <alignment horizontal="center" vertical="top"/>
      <protection locked="0"/>
    </xf>
    <xf numFmtId="0" fontId="1" fillId="85" borderId="0" xfId="0" applyFont="1" applyFill="1" applyAlignment="1" applyProtection="1">
      <alignment horizontal="center" vertical="center"/>
      <protection locked="0"/>
    </xf>
    <xf numFmtId="0" fontId="1" fillId="86" borderId="0" xfId="0" applyFont="1" applyFill="1" applyAlignment="1" applyProtection="1">
      <alignment horizontal="center" vertical="center"/>
      <protection locked="0"/>
    </xf>
    <xf numFmtId="0" fontId="1" fillId="87" borderId="0" xfId="0" applyFont="1" applyFill="1" applyAlignment="1" applyProtection="1">
      <alignment horizontal="center" vertical="center"/>
      <protection locked="0"/>
    </xf>
    <xf numFmtId="0" fontId="1" fillId="88" borderId="0" xfId="0" applyFont="1" applyFill="1" applyAlignment="1" applyProtection="1">
      <alignment horizontal="center" vertical="center"/>
      <protection locked="0"/>
    </xf>
    <xf numFmtId="0" fontId="105" fillId="9" borderId="15" xfId="0" applyFont="1" applyFill="1" applyBorder="1" applyAlignment="1" applyProtection="1">
      <alignment horizontal="center" vertical="center"/>
      <protection locked="0"/>
    </xf>
    <xf numFmtId="0" fontId="21" fillId="9" borderId="50" xfId="0" applyFont="1" applyFill="1" applyBorder="1" applyAlignment="1" applyProtection="1">
      <alignment horizontal="center" vertical="center"/>
      <protection locked="0"/>
    </xf>
    <xf numFmtId="0" fontId="3" fillId="89" borderId="0" xfId="0" applyFont="1" applyFill="1" applyAlignment="1" applyProtection="1">
      <alignment horizontal="center" vertical="center"/>
      <protection locked="0"/>
    </xf>
    <xf numFmtId="0" fontId="1" fillId="90" borderId="0" xfId="0" applyFont="1" applyFill="1" applyAlignment="1" applyProtection="1">
      <alignment horizontal="center" vertical="center"/>
      <protection locked="0"/>
    </xf>
    <xf numFmtId="0" fontId="79" fillId="91" borderId="0" xfId="0" applyFont="1" applyFill="1" applyAlignment="1" applyProtection="1">
      <alignment horizontal="center" vertical="center"/>
      <protection locked="0"/>
    </xf>
    <xf numFmtId="0" fontId="1" fillId="50" borderId="0" xfId="0" applyFont="1" applyFill="1" applyAlignment="1" applyProtection="1">
      <alignment horizontal="center" vertical="center"/>
      <protection locked="0"/>
    </xf>
    <xf numFmtId="0" fontId="1" fillId="92" borderId="0" xfId="0" applyFont="1" applyFill="1" applyAlignment="1" applyProtection="1">
      <alignment horizontal="center" vertical="center"/>
      <protection locked="0"/>
    </xf>
    <xf numFmtId="0" fontId="1" fillId="7" borderId="0" xfId="0" applyFont="1" applyFill="1" applyAlignment="1" applyProtection="1">
      <alignment horizontal="center" vertical="center"/>
      <protection locked="0"/>
    </xf>
    <xf numFmtId="0" fontId="7" fillId="0" borderId="0" xfId="0" applyFont="1" applyFill="1" applyAlignment="1" applyProtection="1">
      <alignment vertical="center"/>
      <protection locked="0"/>
    </xf>
    <xf numFmtId="0" fontId="105" fillId="0" borderId="0" xfId="0" applyFont="1" applyFill="1" applyAlignment="1" applyProtection="1">
      <alignment vertical="center"/>
      <protection locked="0"/>
    </xf>
    <xf numFmtId="0" fontId="105" fillId="9" borderId="0" xfId="0" applyFont="1" applyFill="1" applyAlignment="1" applyProtection="1">
      <alignment horizontal="center" vertical="center"/>
      <protection locked="0"/>
    </xf>
    <xf numFmtId="0" fontId="1" fillId="93" borderId="0" xfId="0" applyFont="1" applyFill="1" applyAlignment="1" applyProtection="1">
      <alignment horizontal="center" vertical="center"/>
      <protection locked="0"/>
    </xf>
    <xf numFmtId="0" fontId="1" fillId="94" borderId="0" xfId="0" applyFont="1" applyFill="1" applyAlignment="1" applyProtection="1">
      <alignment horizontal="center" vertical="center"/>
      <protection locked="0"/>
    </xf>
    <xf numFmtId="0" fontId="21" fillId="0" borderId="0" xfId="0" applyFont="1" applyFill="1" applyBorder="1" applyAlignment="1" applyProtection="1">
      <alignment vertical="center"/>
      <protection locked="0"/>
    </xf>
    <xf numFmtId="0" fontId="109" fillId="0" borderId="12" xfId="0" applyFont="1" applyFill="1" applyBorder="1" applyAlignment="1" applyProtection="1">
      <alignment horizontal="center" vertical="center" wrapText="1"/>
      <protection locked="0"/>
    </xf>
    <xf numFmtId="0" fontId="109" fillId="0" borderId="0" xfId="0" applyFont="1" applyFill="1" applyAlignment="1" applyProtection="1">
      <alignment horizontal="center" vertical="center" wrapText="1"/>
      <protection locked="0"/>
    </xf>
    <xf numFmtId="0" fontId="7" fillId="0" borderId="120"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wrapText="1"/>
      <protection locked="0"/>
    </xf>
    <xf numFmtId="0" fontId="7" fillId="0" borderId="120" xfId="0" applyFont="1" applyFill="1" applyBorder="1" applyAlignment="1" applyProtection="1">
      <alignment horizontal="center" vertical="center"/>
      <protection locked="0"/>
    </xf>
    <xf numFmtId="0" fontId="50" fillId="0" borderId="12" xfId="0" applyFont="1" applyFill="1" applyBorder="1" applyAlignment="1" applyProtection="1">
      <alignment horizontal="center" vertical="center"/>
      <protection locked="0"/>
    </xf>
    <xf numFmtId="0" fontId="50" fillId="0" borderId="0" xfId="0" applyFont="1" applyFill="1" applyAlignment="1" applyProtection="1">
      <alignment horizontal="center" vertical="center"/>
      <protection locked="0"/>
    </xf>
    <xf numFmtId="0" fontId="7" fillId="0" borderId="33" xfId="0" applyFont="1" applyFill="1" applyBorder="1" applyAlignment="1" applyProtection="1">
      <alignment vertical="center"/>
      <protection locked="0"/>
    </xf>
    <xf numFmtId="0" fontId="7" fillId="0" borderId="3" xfId="0" applyFont="1" applyFill="1" applyBorder="1" applyAlignment="1" applyProtection="1">
      <alignment horizontal="center" vertical="center" wrapText="1"/>
      <protection locked="0"/>
    </xf>
    <xf numFmtId="0" fontId="7" fillId="0" borderId="12" xfId="0" applyFont="1" applyFill="1" applyBorder="1" applyAlignment="1" applyProtection="1">
      <alignment vertical="center"/>
      <protection locked="0"/>
    </xf>
    <xf numFmtId="0" fontId="7" fillId="0" borderId="39" xfId="0" applyFont="1" applyFill="1" applyBorder="1" applyAlignment="1" applyProtection="1">
      <alignment vertical="center"/>
      <protection locked="0"/>
    </xf>
    <xf numFmtId="0" fontId="7" fillId="0" borderId="8" xfId="0" applyFont="1" applyFill="1" applyBorder="1" applyAlignment="1" applyProtection="1">
      <alignment horizontal="center" vertical="center" wrapText="1"/>
      <protection locked="0"/>
    </xf>
    <xf numFmtId="0" fontId="7" fillId="0" borderId="14" xfId="0" applyFont="1" applyFill="1" applyBorder="1" applyAlignment="1" applyProtection="1">
      <alignment vertical="center"/>
      <protection locked="0"/>
    </xf>
    <xf numFmtId="0" fontId="1" fillId="56" borderId="0" xfId="0" applyFont="1" applyFill="1" applyAlignment="1" applyProtection="1">
      <alignment horizontal="center" vertical="center"/>
      <protection locked="0"/>
    </xf>
    <xf numFmtId="0" fontId="1" fillId="95" borderId="0" xfId="0" applyFont="1" applyFill="1" applyAlignment="1" applyProtection="1">
      <alignment horizontal="center" vertical="center"/>
      <protection locked="0"/>
    </xf>
    <xf numFmtId="0" fontId="79" fillId="96" borderId="0" xfId="0" applyFont="1" applyFill="1" applyAlignment="1" applyProtection="1">
      <alignment horizontal="center" vertical="center"/>
      <protection locked="0"/>
    </xf>
    <xf numFmtId="0" fontId="1" fillId="97" borderId="0" xfId="0" applyFont="1" applyFill="1" applyAlignment="1" applyProtection="1">
      <alignment horizontal="center" vertical="center"/>
      <protection locked="0"/>
    </xf>
    <xf numFmtId="0" fontId="109" fillId="0" borderId="13" xfId="0" applyFont="1" applyFill="1" applyBorder="1" applyAlignment="1" applyProtection="1">
      <alignment horizontal="center" vertical="center" wrapText="1"/>
      <protection locked="0"/>
    </xf>
    <xf numFmtId="0" fontId="7" fillId="0" borderId="78" xfId="0" applyFont="1" applyFill="1" applyBorder="1" applyAlignment="1" applyProtection="1">
      <alignment horizontal="center" vertical="center"/>
      <protection locked="0"/>
    </xf>
    <xf numFmtId="0" fontId="50" fillId="0" borderId="13"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wrapText="1"/>
      <protection locked="0"/>
    </xf>
    <xf numFmtId="0" fontId="7" fillId="0" borderId="37" xfId="0" applyFont="1" applyFill="1" applyBorder="1" applyAlignment="1" applyProtection="1">
      <alignment horizontal="center" vertical="center" wrapText="1"/>
      <protection locked="0"/>
    </xf>
    <xf numFmtId="0" fontId="4" fillId="0" borderId="0" xfId="0" applyFont="1" applyFill="1" applyAlignment="1" applyProtection="1">
      <alignment horizontal="left"/>
      <protection locked="0"/>
    </xf>
    <xf numFmtId="0" fontId="1" fillId="98" borderId="0" xfId="0" applyFont="1" applyFill="1" applyAlignment="1" applyProtection="1">
      <alignment horizontal="center" vertical="center"/>
      <protection locked="0"/>
    </xf>
    <xf numFmtId="0" fontId="1" fillId="99" borderId="0" xfId="0" applyFont="1" applyFill="1" applyAlignment="1" applyProtection="1">
      <alignment horizontal="center" vertical="center"/>
      <protection locked="0"/>
    </xf>
    <xf numFmtId="0" fontId="110" fillId="0" borderId="0" xfId="0" applyFont="1" applyFill="1" applyAlignment="1">
      <alignment vertical="center"/>
    </xf>
    <xf numFmtId="0" fontId="110" fillId="77" borderId="0" xfId="0" applyFont="1" applyFill="1" applyAlignment="1">
      <alignment vertical="center"/>
    </xf>
    <xf numFmtId="0" fontId="24" fillId="100" borderId="0" xfId="0" applyFont="1" applyFill="1" applyAlignment="1">
      <alignment vertical="center"/>
    </xf>
    <xf numFmtId="0" fontId="24" fillId="77" borderId="0" xfId="0" applyFont="1" applyFill="1" applyAlignment="1">
      <alignment vertical="center"/>
    </xf>
    <xf numFmtId="0" fontId="24" fillId="19" borderId="0" xfId="0" applyFont="1" applyFill="1" applyAlignment="1">
      <alignment vertical="center"/>
    </xf>
    <xf numFmtId="0" fontId="24" fillId="17" borderId="0" xfId="0" applyFont="1" applyFill="1" applyAlignment="1">
      <alignment vertical="center"/>
    </xf>
    <xf numFmtId="0" fontId="24" fillId="101" borderId="0" xfId="0" applyFont="1" applyFill="1" applyAlignment="1">
      <alignment vertical="center"/>
    </xf>
    <xf numFmtId="0" fontId="24" fillId="29" borderId="0" xfId="0" applyFont="1" applyFill="1" applyAlignment="1">
      <alignment vertical="center"/>
    </xf>
    <xf numFmtId="0" fontId="24" fillId="83" borderId="0" xfId="0" applyFont="1" applyFill="1" applyAlignment="1">
      <alignment vertical="center"/>
    </xf>
    <xf numFmtId="0" fontId="24" fillId="18" borderId="0" xfId="0" applyFont="1" applyFill="1" applyAlignment="1">
      <alignment vertical="center"/>
    </xf>
    <xf numFmtId="0" fontId="24" fillId="12" borderId="0" xfId="0" applyFont="1" applyFill="1" applyAlignment="1">
      <alignment vertical="center"/>
    </xf>
    <xf numFmtId="0" fontId="24" fillId="102" borderId="0" xfId="0" applyFont="1" applyFill="1" applyAlignment="1">
      <alignment vertical="center"/>
    </xf>
    <xf numFmtId="0" fontId="74" fillId="0" borderId="0" xfId="0" applyFont="1" applyFill="1" applyAlignment="1">
      <alignment vertical="center" shrinkToFit="1"/>
    </xf>
    <xf numFmtId="0" fontId="111" fillId="0" borderId="0" xfId="0" applyFont="1" applyFill="1" applyBorder="1" applyAlignment="1"/>
    <xf numFmtId="0" fontId="112" fillId="0" borderId="0" xfId="0" applyFont="1" applyFill="1" applyAlignment="1"/>
    <xf numFmtId="0" fontId="113" fillId="0" borderId="0" xfId="0" applyFont="1" applyFill="1" applyAlignment="1"/>
    <xf numFmtId="16" fontId="113" fillId="0" borderId="0" xfId="0" applyNumberFormat="1" applyFont="1" applyFill="1" applyAlignment="1"/>
    <xf numFmtId="0" fontId="111" fillId="77" borderId="5" xfId="0" applyFont="1" applyFill="1" applyBorder="1" applyAlignment="1">
      <alignment vertical="center" wrapText="1"/>
    </xf>
    <xf numFmtId="0" fontId="113" fillId="77" borderId="0" xfId="0" applyFont="1" applyFill="1" applyAlignment="1"/>
    <xf numFmtId="0" fontId="114" fillId="0" borderId="0" xfId="0" applyFont="1" applyFill="1" applyAlignment="1">
      <alignment vertical="center"/>
    </xf>
    <xf numFmtId="0" fontId="24" fillId="0" borderId="0" xfId="0" applyFont="1" applyFill="1" applyAlignment="1">
      <alignment horizontal="left"/>
    </xf>
    <xf numFmtId="0" fontId="115" fillId="0" borderId="0" xfId="0" applyFont="1" applyFill="1" applyBorder="1" applyAlignment="1">
      <alignment vertical="center"/>
    </xf>
    <xf numFmtId="0" fontId="115" fillId="0" borderId="0" xfId="0" applyFont="1" applyFill="1" applyBorder="1" applyAlignment="1">
      <alignment horizontal="left"/>
    </xf>
    <xf numFmtId="0" fontId="115" fillId="0" borderId="0" xfId="0" applyFont="1" applyFill="1" applyAlignment="1">
      <alignment horizontal="left"/>
    </xf>
    <xf numFmtId="0" fontId="116" fillId="100" borderId="0" xfId="0" applyFont="1" applyFill="1" applyBorder="1" applyAlignment="1">
      <alignment vertical="center" wrapText="1"/>
    </xf>
    <xf numFmtId="0" fontId="115" fillId="100" borderId="0" xfId="0" applyFont="1" applyFill="1" applyBorder="1" applyAlignment="1">
      <alignment horizontal="left"/>
    </xf>
    <xf numFmtId="0" fontId="115" fillId="100" borderId="0" xfId="0" applyFont="1" applyFill="1" applyAlignment="1">
      <alignment horizontal="left"/>
    </xf>
    <xf numFmtId="0" fontId="117" fillId="0" borderId="0" xfId="0" applyFont="1" applyFill="1" applyAlignment="1"/>
    <xf numFmtId="0" fontId="118" fillId="0" borderId="0" xfId="0" applyFont="1" applyFill="1" applyAlignment="1">
      <alignment horizontal="left"/>
    </xf>
    <xf numFmtId="0" fontId="115" fillId="77" borderId="0" xfId="0" applyFont="1" applyFill="1" applyBorder="1" applyAlignment="1">
      <alignment vertical="center"/>
    </xf>
    <xf numFmtId="0" fontId="115" fillId="77" borderId="0" xfId="0" applyFont="1" applyFill="1" applyBorder="1" applyAlignment="1">
      <alignment horizontal="left"/>
    </xf>
    <xf numFmtId="0" fontId="115" fillId="77" borderId="0" xfId="0" applyFont="1" applyFill="1" applyAlignment="1">
      <alignment horizontal="left"/>
    </xf>
    <xf numFmtId="0" fontId="119" fillId="77" borderId="0" xfId="0" applyFont="1" applyFill="1" applyAlignment="1">
      <alignment horizontal="left"/>
    </xf>
    <xf numFmtId="0" fontId="119" fillId="0" borderId="0" xfId="0" applyFont="1" applyFill="1" applyBorder="1" applyAlignment="1">
      <alignment vertical="center"/>
    </xf>
    <xf numFmtId="0" fontId="115" fillId="19" borderId="0" xfId="0" applyFont="1" applyFill="1" applyBorder="1" applyAlignment="1">
      <alignment vertical="center"/>
    </xf>
    <xf numFmtId="0" fontId="115" fillId="19" borderId="0" xfId="0" applyFont="1" applyFill="1" applyBorder="1" applyAlignment="1">
      <alignment horizontal="left"/>
    </xf>
    <xf numFmtId="0" fontId="115" fillId="19" borderId="0" xfId="0" applyFont="1" applyFill="1" applyAlignment="1">
      <alignment horizontal="left"/>
    </xf>
    <xf numFmtId="0" fontId="117" fillId="17" borderId="0" xfId="0" applyFont="1" applyFill="1" applyBorder="1" applyAlignment="1"/>
    <xf numFmtId="0" fontId="115" fillId="17" borderId="0" xfId="0" applyFont="1" applyFill="1" applyBorder="1" applyAlignment="1">
      <alignment horizontal="left"/>
    </xf>
    <xf numFmtId="0" fontId="115" fillId="17" borderId="0" xfId="0" applyFont="1" applyFill="1" applyAlignment="1">
      <alignment horizontal="left"/>
    </xf>
    <xf numFmtId="0" fontId="117" fillId="0" borderId="0" xfId="0" applyFont="1" applyFill="1" applyBorder="1" applyAlignment="1"/>
    <xf numFmtId="0" fontId="117" fillId="101" borderId="0" xfId="0" applyFont="1" applyFill="1" applyBorder="1" applyAlignment="1"/>
    <xf numFmtId="0" fontId="115" fillId="101" borderId="0" xfId="0" applyFont="1" applyFill="1" applyBorder="1" applyAlignment="1">
      <alignment horizontal="left"/>
    </xf>
    <xf numFmtId="0" fontId="115" fillId="101" borderId="0" xfId="0" applyFont="1" applyFill="1" applyAlignment="1">
      <alignment horizontal="left"/>
    </xf>
    <xf numFmtId="0" fontId="116" fillId="77" borderId="0" xfId="0" applyFont="1" applyFill="1" applyBorder="1" applyAlignment="1">
      <alignment vertical="center"/>
    </xf>
    <xf numFmtId="0" fontId="119" fillId="29" borderId="0" xfId="0" applyFont="1" applyFill="1" applyBorder="1" applyAlignment="1">
      <alignment vertical="center"/>
    </xf>
    <xf numFmtId="0" fontId="115" fillId="29" borderId="0" xfId="0" applyFont="1" applyFill="1" applyBorder="1" applyAlignment="1">
      <alignment horizontal="left"/>
    </xf>
    <xf numFmtId="0" fontId="115" fillId="29" borderId="0" xfId="0" applyFont="1" applyFill="1" applyAlignment="1">
      <alignment horizontal="left"/>
    </xf>
    <xf numFmtId="0" fontId="115" fillId="83" borderId="0" xfId="0" applyFont="1" applyFill="1" applyBorder="1" applyAlignment="1">
      <alignment vertical="center"/>
    </xf>
    <xf numFmtId="0" fontId="115" fillId="83" borderId="0" xfId="0" applyFont="1" applyFill="1" applyBorder="1" applyAlignment="1">
      <alignment horizontal="left"/>
    </xf>
    <xf numFmtId="0" fontId="115" fillId="83" borderId="0" xfId="0" applyFont="1" applyFill="1" applyAlignment="1">
      <alignment horizontal="left"/>
    </xf>
    <xf numFmtId="0" fontId="116" fillId="0" borderId="0" xfId="0" applyFont="1" applyFill="1" applyBorder="1" applyAlignment="1">
      <alignment vertical="center"/>
    </xf>
    <xf numFmtId="0" fontId="119" fillId="0" borderId="5" xfId="0" applyFont="1" applyFill="1" applyBorder="1" applyAlignment="1">
      <alignment vertical="center"/>
    </xf>
    <xf numFmtId="0" fontId="116" fillId="0" borderId="5" xfId="0" applyFont="1" applyFill="1" applyBorder="1" applyAlignment="1">
      <alignment vertical="center"/>
    </xf>
    <xf numFmtId="0" fontId="115" fillId="18" borderId="5" xfId="0" applyFont="1" applyFill="1" applyBorder="1" applyAlignment="1">
      <alignment vertical="center"/>
    </xf>
    <xf numFmtId="0" fontId="115" fillId="18" borderId="0" xfId="0" applyFont="1" applyFill="1" applyAlignment="1">
      <alignment horizontal="left"/>
    </xf>
    <xf numFmtId="0" fontId="115" fillId="18" borderId="0" xfId="0" applyFont="1" applyFill="1" applyBorder="1" applyAlignment="1">
      <alignment horizontal="left"/>
    </xf>
    <xf numFmtId="0" fontId="115" fillId="0" borderId="5" xfId="0" applyFont="1" applyFill="1" applyBorder="1" applyAlignment="1">
      <alignment vertical="center"/>
    </xf>
    <xf numFmtId="0" fontId="119" fillId="12" borderId="5" xfId="0" applyFont="1" applyFill="1" applyBorder="1" applyAlignment="1">
      <alignment vertical="center"/>
    </xf>
    <xf numFmtId="0" fontId="115" fillId="12" borderId="0" xfId="0" applyFont="1" applyFill="1" applyAlignment="1">
      <alignment horizontal="left"/>
    </xf>
    <xf numFmtId="0" fontId="116" fillId="83" borderId="5" xfId="0" applyFont="1" applyFill="1" applyBorder="1" applyAlignment="1">
      <alignment vertical="center"/>
    </xf>
    <xf numFmtId="0" fontId="119" fillId="0" borderId="0" xfId="0" applyFont="1" applyFill="1" applyBorder="1" applyAlignment="1">
      <alignment horizontal="left"/>
    </xf>
    <xf numFmtId="0" fontId="116" fillId="100" borderId="0" xfId="0" applyFont="1" applyFill="1" applyAlignment="1">
      <alignment horizontal="left"/>
    </xf>
    <xf numFmtId="0" fontId="116" fillId="0" borderId="0" xfId="0" applyFont="1" applyFill="1" applyAlignment="1">
      <alignment horizontal="left"/>
    </xf>
    <xf numFmtId="0" fontId="116" fillId="83" borderId="0" xfId="0" applyFont="1" applyFill="1" applyAlignment="1">
      <alignment horizontal="left"/>
    </xf>
    <xf numFmtId="0" fontId="119" fillId="12" borderId="0" xfId="0" applyFont="1" applyFill="1" applyAlignment="1">
      <alignment horizontal="left"/>
    </xf>
    <xf numFmtId="0" fontId="116" fillId="77" borderId="0" xfId="0" applyFont="1" applyFill="1" applyAlignment="1">
      <alignment horizontal="left"/>
    </xf>
    <xf numFmtId="0" fontId="119" fillId="17" borderId="0" xfId="0" applyFont="1" applyFill="1" applyAlignment="1">
      <alignment horizontal="left"/>
    </xf>
    <xf numFmtId="0" fontId="116" fillId="12" borderId="0" xfId="0" applyFont="1" applyFill="1" applyAlignment="1">
      <alignment horizontal="left"/>
    </xf>
    <xf numFmtId="0" fontId="117" fillId="0" borderId="0" xfId="0" applyFont="1" applyFill="1" applyAlignment="1">
      <alignment horizontal="left"/>
    </xf>
    <xf numFmtId="0" fontId="116" fillId="29" borderId="0" xfId="0" applyFont="1" applyFill="1" applyAlignment="1">
      <alignment horizontal="left"/>
    </xf>
    <xf numFmtId="0" fontId="119" fillId="83" borderId="0" xfId="0" applyFont="1" applyFill="1" applyBorder="1" applyAlignment="1">
      <alignment horizontal="left"/>
    </xf>
    <xf numFmtId="0" fontId="116" fillId="17" borderId="0" xfId="0" applyFont="1" applyFill="1" applyAlignment="1">
      <alignment horizontal="left"/>
    </xf>
    <xf numFmtId="0" fontId="118" fillId="77" borderId="0" xfId="0" applyFont="1" applyFill="1" applyAlignment="1">
      <alignment horizontal="left"/>
    </xf>
    <xf numFmtId="0" fontId="74" fillId="101" borderId="0" xfId="0" applyFont="1" applyFill="1" applyAlignment="1">
      <alignment horizontal="left"/>
    </xf>
    <xf numFmtId="0" fontId="74" fillId="0" borderId="0" xfId="0" applyFont="1" applyFill="1" applyAlignment="1">
      <alignment horizontal="left"/>
    </xf>
    <xf numFmtId="0" fontId="118" fillId="29" borderId="0" xfId="0" applyFont="1" applyFill="1" applyAlignment="1">
      <alignment horizontal="left"/>
    </xf>
    <xf numFmtId="0" fontId="120" fillId="0" borderId="0" xfId="0" applyFont="1" applyFill="1" applyAlignment="1">
      <alignment horizontal="left"/>
    </xf>
    <xf numFmtId="0" fontId="119" fillId="0" borderId="0" xfId="0" applyFont="1" applyFill="1" applyAlignment="1">
      <alignment horizontal="left"/>
    </xf>
    <xf numFmtId="0" fontId="119" fillId="100" borderId="0" xfId="0" applyFont="1" applyFill="1" applyAlignment="1">
      <alignment horizontal="left"/>
    </xf>
    <xf numFmtId="0" fontId="118" fillId="83" borderId="0" xfId="0" applyFont="1" applyFill="1" applyAlignment="1">
      <alignment horizontal="left"/>
    </xf>
    <xf numFmtId="0" fontId="118" fillId="12" borderId="0" xfId="0" applyFont="1" applyFill="1" applyAlignment="1">
      <alignment horizontal="left"/>
    </xf>
    <xf numFmtId="0" fontId="121" fillId="0" borderId="0" xfId="0" applyFont="1" applyFill="1" applyAlignment="1">
      <alignment horizontal="left"/>
    </xf>
    <xf numFmtId="0" fontId="119" fillId="101" borderId="0" xfId="0" applyFont="1" applyFill="1" applyBorder="1" applyAlignment="1">
      <alignment horizontal="left"/>
    </xf>
    <xf numFmtId="0" fontId="119" fillId="29" borderId="0" xfId="0" applyFont="1" applyFill="1" applyAlignment="1">
      <alignment horizontal="left"/>
    </xf>
    <xf numFmtId="0" fontId="115" fillId="12" borderId="0" xfId="0" applyFont="1" applyFill="1" applyBorder="1" applyAlignment="1">
      <alignment horizontal="left"/>
    </xf>
    <xf numFmtId="0" fontId="116" fillId="100" borderId="0" xfId="0" applyFont="1" applyFill="1" applyBorder="1" applyAlignment="1">
      <alignment horizontal="left"/>
    </xf>
    <xf numFmtId="0" fontId="116" fillId="19" borderId="0" xfId="0" applyFont="1" applyFill="1" applyAlignment="1">
      <alignment horizontal="left"/>
    </xf>
    <xf numFmtId="0" fontId="116" fillId="18" borderId="0" xfId="0" applyFont="1" applyFill="1" applyAlignment="1">
      <alignment horizontal="left"/>
    </xf>
    <xf numFmtId="0" fontId="116" fillId="101" borderId="0" xfId="0" applyFont="1" applyFill="1" applyAlignment="1">
      <alignment horizontal="left"/>
    </xf>
    <xf numFmtId="0" fontId="122" fillId="0" borderId="0" xfId="0" applyFont="1" applyFill="1" applyAlignment="1">
      <alignment horizontal="left"/>
    </xf>
    <xf numFmtId="0" fontId="123" fillId="0" borderId="0" xfId="0" applyFont="1" applyFill="1" applyAlignment="1">
      <alignment vertical="center" shrinkToFit="1"/>
    </xf>
    <xf numFmtId="0" fontId="119" fillId="100" borderId="0" xfId="0" applyFont="1" applyFill="1" applyBorder="1" applyAlignment="1">
      <alignment horizontal="left"/>
    </xf>
    <xf numFmtId="0" fontId="119" fillId="29" borderId="0" xfId="0" applyFont="1" applyFill="1" applyBorder="1" applyAlignment="1">
      <alignment horizontal="left"/>
    </xf>
    <xf numFmtId="0" fontId="119" fillId="83" borderId="0" xfId="0" applyFont="1" applyFill="1" applyAlignment="1">
      <alignment horizontal="left"/>
    </xf>
    <xf numFmtId="0" fontId="24" fillId="18" borderId="0" xfId="0" applyFont="1" applyFill="1" applyAlignment="1">
      <alignment horizontal="left"/>
    </xf>
    <xf numFmtId="0" fontId="119" fillId="18" borderId="0" xfId="0" applyFont="1" applyFill="1" applyAlignment="1">
      <alignment horizontal="left"/>
    </xf>
    <xf numFmtId="0" fontId="30" fillId="0" borderId="0" xfId="0" applyFont="1" applyFill="1" applyAlignment="1">
      <alignment horizontal="left"/>
    </xf>
    <xf numFmtId="0" fontId="119" fillId="19" borderId="0" xfId="0" applyFont="1" applyFill="1" applyAlignment="1">
      <alignment horizontal="left"/>
    </xf>
    <xf numFmtId="0" fontId="122" fillId="17" borderId="0" xfId="0" applyFont="1" applyFill="1" applyAlignment="1">
      <alignment horizontal="left"/>
    </xf>
    <xf numFmtId="0" fontId="119" fillId="101" borderId="0" xfId="0" applyFont="1" applyFill="1" applyAlignment="1">
      <alignment horizontal="left"/>
    </xf>
    <xf numFmtId="0" fontId="119" fillId="18" borderId="0" xfId="0" applyFont="1" applyFill="1" applyBorder="1" applyAlignment="1">
      <alignment horizontal="left"/>
    </xf>
    <xf numFmtId="0" fontId="122" fillId="29" borderId="0" xfId="0" applyFont="1" applyFill="1" applyAlignment="1">
      <alignment horizontal="left"/>
    </xf>
    <xf numFmtId="0" fontId="115" fillId="0" borderId="0" xfId="0" applyFont="1" applyFill="1" applyAlignment="1"/>
    <xf numFmtId="0" fontId="115" fillId="100" borderId="0" xfId="0" applyFont="1" applyFill="1" applyAlignment="1"/>
    <xf numFmtId="0" fontId="115" fillId="77" borderId="0" xfId="0" applyFont="1" applyFill="1" applyAlignment="1"/>
    <xf numFmtId="0" fontId="115" fillId="19" borderId="0" xfId="0" applyFont="1" applyFill="1" applyAlignment="1"/>
    <xf numFmtId="0" fontId="115" fillId="17" borderId="0" xfId="0" applyFont="1" applyFill="1" applyAlignment="1"/>
    <xf numFmtId="0" fontId="115" fillId="101" borderId="0" xfId="0" applyFont="1" applyFill="1" applyAlignment="1"/>
    <xf numFmtId="0" fontId="115" fillId="29" borderId="0" xfId="0" applyFont="1" applyFill="1" applyAlignment="1"/>
    <xf numFmtId="0" fontId="115" fillId="83" borderId="0" xfId="0" applyFont="1" applyFill="1" applyAlignment="1"/>
    <xf numFmtId="0" fontId="115" fillId="18" borderId="0" xfId="0" applyFont="1" applyFill="1" applyAlignment="1"/>
    <xf numFmtId="0" fontId="115" fillId="12" borderId="0" xfId="0" applyFont="1" applyFill="1" applyAlignment="1"/>
    <xf numFmtId="0" fontId="115" fillId="102" borderId="0" xfId="0" applyFont="1" applyFill="1" applyBorder="1" applyAlignment="1">
      <alignment horizontal="left"/>
    </xf>
    <xf numFmtId="0" fontId="116" fillId="102" borderId="0" xfId="0" applyFont="1" applyFill="1" applyBorder="1" applyAlignment="1">
      <alignment horizontal="left"/>
    </xf>
    <xf numFmtId="0" fontId="119" fillId="0" borderId="5" xfId="0" applyFont="1" applyFill="1" applyBorder="1" applyAlignment="1">
      <alignment vertical="center" wrapText="1"/>
    </xf>
    <xf numFmtId="0" fontId="119" fillId="0" borderId="0" xfId="0" applyFont="1" applyFill="1" applyBorder="1" applyAlignment="1">
      <alignment vertical="center" wrapText="1"/>
    </xf>
    <xf numFmtId="0" fontId="115" fillId="102" borderId="0" xfId="0" applyFont="1" applyFill="1" applyAlignment="1">
      <alignment horizontal="left"/>
    </xf>
    <xf numFmtId="0" fontId="121" fillId="0" borderId="0" xfId="0" applyFont="1" applyFill="1" applyBorder="1" applyAlignment="1">
      <alignment horizontal="left"/>
    </xf>
    <xf numFmtId="0" fontId="116" fillId="102" borderId="0" xfId="0" applyFont="1" applyFill="1" applyAlignment="1">
      <alignment horizontal="left"/>
    </xf>
    <xf numFmtId="0" fontId="115" fillId="102" borderId="0" xfId="0" applyFont="1" applyFill="1" applyAlignment="1"/>
    <xf numFmtId="0" fontId="79" fillId="0" borderId="0" xfId="0" applyFont="1" applyProtection="1">
      <alignment vertical="center"/>
      <protection locked="0"/>
    </xf>
    <xf numFmtId="0" fontId="14" fillId="82" borderId="10" xfId="0" applyFont="1" applyFill="1" applyBorder="1" applyAlignment="1" applyProtection="1">
      <alignment horizontal="center" vertical="center"/>
    </xf>
    <xf numFmtId="0" fontId="14" fillId="82" borderId="18" xfId="0" applyFont="1" applyFill="1" applyBorder="1" applyAlignment="1" applyProtection="1">
      <alignment horizontal="center" vertical="center"/>
    </xf>
    <xf numFmtId="0" fontId="14" fillId="12" borderId="12" xfId="0" applyFont="1" applyFill="1" applyBorder="1" applyAlignment="1" applyProtection="1">
      <alignment horizontal="center" vertical="center"/>
    </xf>
    <xf numFmtId="178" fontId="14" fillId="12" borderId="0" xfId="0" applyNumberFormat="1" applyFont="1" applyFill="1" applyBorder="1" applyAlignment="1" applyProtection="1">
      <alignment horizontal="center" vertical="center"/>
    </xf>
    <xf numFmtId="0" fontId="14" fillId="3" borderId="0" xfId="0" applyFont="1" applyFill="1" applyBorder="1" applyAlignment="1" applyProtection="1">
      <alignment horizontal="center" vertical="center"/>
    </xf>
    <xf numFmtId="178" fontId="14" fillId="3" borderId="0" xfId="0" applyNumberFormat="1" applyFont="1" applyFill="1" applyBorder="1" applyAlignment="1" applyProtection="1">
      <alignment horizontal="center" vertical="center"/>
    </xf>
    <xf numFmtId="0" fontId="14" fillId="12" borderId="0" xfId="0" applyFont="1" applyFill="1" applyBorder="1" applyAlignment="1" applyProtection="1">
      <alignment horizontal="center" vertical="center"/>
    </xf>
    <xf numFmtId="178" fontId="5" fillId="0" borderId="0" xfId="0" applyNumberFormat="1" applyFont="1" applyFill="1" applyBorder="1" applyAlignment="1" applyProtection="1">
      <alignment horizontal="center" vertical="center"/>
    </xf>
    <xf numFmtId="0" fontId="14" fillId="3" borderId="12" xfId="0" applyFont="1" applyFill="1" applyBorder="1" applyAlignment="1" applyProtection="1">
      <alignment horizontal="center" vertical="center"/>
    </xf>
    <xf numFmtId="0" fontId="14" fillId="3" borderId="14" xfId="0" applyFont="1" applyFill="1" applyBorder="1" applyAlignment="1" applyProtection="1">
      <alignment horizontal="center" vertical="center"/>
    </xf>
    <xf numFmtId="178" fontId="14" fillId="3" borderId="19" xfId="0" applyNumberFormat="1" applyFont="1" applyFill="1" applyBorder="1" applyAlignment="1" applyProtection="1">
      <alignment horizontal="center" vertical="center"/>
    </xf>
    <xf numFmtId="178" fontId="5" fillId="0" borderId="19" xfId="0" applyNumberFormat="1" applyFont="1" applyFill="1" applyBorder="1" applyAlignment="1" applyProtection="1">
      <alignment horizontal="center" vertical="center"/>
    </xf>
    <xf numFmtId="0" fontId="14" fillId="12" borderId="19" xfId="0" applyFont="1" applyFill="1" applyBorder="1" applyAlignment="1" applyProtection="1">
      <alignment horizontal="center" vertical="center"/>
    </xf>
    <xf numFmtId="178" fontId="14" fillId="12" borderId="19" xfId="0" applyNumberFormat="1" applyFont="1" applyFill="1" applyBorder="1" applyAlignment="1" applyProtection="1">
      <alignment horizontal="center" vertical="center"/>
    </xf>
    <xf numFmtId="0" fontId="14" fillId="3" borderId="19" xfId="0" applyFont="1" applyFill="1" applyBorder="1" applyAlignment="1" applyProtection="1">
      <alignment horizontal="center" vertical="center"/>
    </xf>
    <xf numFmtId="0" fontId="14" fillId="0" borderId="10" xfId="0" applyFont="1" applyFill="1" applyBorder="1" applyAlignment="1" applyProtection="1">
      <alignment horizontal="center" vertical="center"/>
    </xf>
    <xf numFmtId="0" fontId="14" fillId="0" borderId="18" xfId="0" applyFont="1" applyFill="1" applyBorder="1" applyAlignment="1" applyProtection="1">
      <alignment horizontal="right" vertical="center"/>
    </xf>
    <xf numFmtId="182" fontId="14" fillId="0" borderId="18" xfId="0" applyNumberFormat="1" applyFont="1" applyFill="1" applyBorder="1" applyAlignment="1" applyProtection="1">
      <alignment horizontal="left" vertical="center"/>
    </xf>
    <xf numFmtId="0" fontId="14" fillId="12" borderId="18" xfId="0" applyFont="1" applyFill="1" applyBorder="1" applyAlignment="1" applyProtection="1">
      <alignment horizontal="center" vertical="center"/>
    </xf>
    <xf numFmtId="0" fontId="14" fillId="12" borderId="18" xfId="0" applyFont="1" applyFill="1" applyBorder="1" applyAlignment="1" applyProtection="1">
      <alignment horizontal="right" vertical="center"/>
    </xf>
    <xf numFmtId="182" fontId="14" fillId="12" borderId="18" xfId="0" applyNumberFormat="1" applyFont="1" applyFill="1" applyBorder="1" applyAlignment="1" applyProtection="1">
      <alignment horizontal="left" vertical="center"/>
    </xf>
    <xf numFmtId="0" fontId="14" fillId="0" borderId="18" xfId="0" applyFont="1" applyFill="1" applyBorder="1" applyAlignment="1" applyProtection="1">
      <alignment horizontal="center" vertical="center"/>
    </xf>
    <xf numFmtId="0" fontId="14" fillId="0" borderId="0" xfId="0" applyFont="1" applyFill="1" applyBorder="1" applyAlignment="1" applyProtection="1">
      <alignment horizontal="right" vertical="center"/>
    </xf>
    <xf numFmtId="182" fontId="14" fillId="0" borderId="0" xfId="0" applyNumberFormat="1" applyFont="1" applyFill="1" applyAlignment="1" applyProtection="1">
      <alignment horizontal="left" vertical="center"/>
    </xf>
    <xf numFmtId="0" fontId="14" fillId="12" borderId="0" xfId="0" applyFont="1" applyFill="1" applyBorder="1" applyAlignment="1" applyProtection="1">
      <alignment horizontal="right" vertical="center"/>
    </xf>
    <xf numFmtId="182" fontId="14" fillId="12" borderId="0" xfId="0" applyNumberFormat="1" applyFont="1" applyFill="1" applyBorder="1" applyAlignment="1" applyProtection="1">
      <alignment horizontal="left" vertical="center"/>
    </xf>
    <xf numFmtId="0" fontId="14" fillId="12" borderId="0" xfId="0" applyFont="1" applyFill="1" applyAlignment="1" applyProtection="1">
      <alignment horizontal="center" vertical="center"/>
    </xf>
    <xf numFmtId="0" fontId="14" fillId="0" borderId="14" xfId="0" applyFont="1" applyFill="1" applyBorder="1" applyAlignment="1" applyProtection="1">
      <alignment horizontal="center" vertical="center"/>
    </xf>
    <xf numFmtId="178" fontId="104" fillId="0" borderId="12" xfId="0" applyNumberFormat="1" applyFont="1" applyFill="1" applyBorder="1" applyAlignment="1" applyProtection="1">
      <alignment horizontal="center" vertical="center"/>
    </xf>
    <xf numFmtId="178" fontId="104" fillId="0" borderId="0" xfId="0" applyNumberFormat="1" applyFont="1" applyFill="1" applyAlignment="1" applyProtection="1">
      <alignment horizontal="center" vertical="center"/>
    </xf>
    <xf numFmtId="178" fontId="6" fillId="12" borderId="12" xfId="0" applyNumberFormat="1" applyFont="1" applyFill="1" applyBorder="1" applyAlignment="1" applyProtection="1">
      <alignment horizontal="center" vertical="center"/>
    </xf>
    <xf numFmtId="178" fontId="6" fillId="12" borderId="0" xfId="0" applyNumberFormat="1" applyFont="1" applyFill="1" applyAlignment="1" applyProtection="1">
      <alignment horizontal="center" vertical="center"/>
    </xf>
    <xf numFmtId="178" fontId="6" fillId="0" borderId="12" xfId="0" applyNumberFormat="1" applyFont="1" applyFill="1" applyBorder="1" applyAlignment="1" applyProtection="1">
      <alignment horizontal="center" vertical="center"/>
    </xf>
    <xf numFmtId="178" fontId="6" fillId="0" borderId="0" xfId="0" applyNumberFormat="1" applyFont="1" applyFill="1" applyAlignment="1" applyProtection="1">
      <alignment horizontal="center" vertical="center"/>
    </xf>
    <xf numFmtId="178" fontId="6" fillId="0" borderId="0" xfId="0" applyNumberFormat="1" applyFont="1" applyFill="1" applyBorder="1" applyAlignment="1" applyProtection="1">
      <alignment horizontal="center" vertical="center"/>
    </xf>
    <xf numFmtId="0" fontId="104" fillId="3" borderId="12" xfId="0" applyFont="1" applyFill="1" applyBorder="1" applyAlignment="1" applyProtection="1">
      <alignment horizontal="center" vertical="center"/>
    </xf>
    <xf numFmtId="0" fontId="104" fillId="3" borderId="0" xfId="0" applyFont="1" applyFill="1" applyBorder="1" applyAlignment="1" applyProtection="1">
      <alignment horizontal="center" vertical="center"/>
    </xf>
    <xf numFmtId="0" fontId="79" fillId="12" borderId="12" xfId="0" applyFont="1" applyFill="1" applyBorder="1" applyAlignment="1" applyProtection="1">
      <alignment horizontal="center" vertical="center"/>
    </xf>
    <xf numFmtId="0" fontId="79" fillId="12" borderId="0" xfId="0" applyFont="1" applyFill="1" applyAlignment="1" applyProtection="1">
      <alignment horizontal="center" vertical="center"/>
    </xf>
    <xf numFmtId="0" fontId="6" fillId="0" borderId="14" xfId="0" applyFont="1" applyBorder="1" applyAlignment="1" applyProtection="1">
      <alignment horizontal="left" vertical="center"/>
    </xf>
    <xf numFmtId="0" fontId="6" fillId="0" borderId="19" xfId="0" applyFont="1" applyBorder="1" applyAlignment="1" applyProtection="1">
      <alignment horizontal="left" vertical="center"/>
    </xf>
    <xf numFmtId="178" fontId="79" fillId="0" borderId="12" xfId="0" applyNumberFormat="1" applyFont="1" applyBorder="1" applyAlignment="1" applyProtection="1">
      <alignment horizontal="center" vertical="center"/>
    </xf>
    <xf numFmtId="178" fontId="79" fillId="0" borderId="0" xfId="0" applyNumberFormat="1" applyFont="1" applyAlignment="1" applyProtection="1">
      <alignment horizontal="center" vertical="center"/>
    </xf>
    <xf numFmtId="178" fontId="79" fillId="12" borderId="12" xfId="0" applyNumberFormat="1" applyFont="1" applyFill="1" applyBorder="1" applyAlignment="1" applyProtection="1">
      <alignment horizontal="center" vertical="center"/>
    </xf>
    <xf numFmtId="178" fontId="79" fillId="12" borderId="0" xfId="0" applyNumberFormat="1" applyFont="1" applyFill="1" applyAlignment="1" applyProtection="1">
      <alignment horizontal="center" vertical="center"/>
    </xf>
    <xf numFmtId="178" fontId="79" fillId="0" borderId="14" xfId="0" applyNumberFormat="1" applyFont="1" applyBorder="1" applyAlignment="1" applyProtection="1">
      <alignment horizontal="center" vertical="center"/>
    </xf>
    <xf numFmtId="178" fontId="79" fillId="0" borderId="19" xfId="0" applyNumberFormat="1" applyFont="1" applyBorder="1" applyAlignment="1" applyProtection="1">
      <alignment horizontal="center" vertical="center"/>
    </xf>
    <xf numFmtId="0" fontId="14" fillId="82" borderId="181" xfId="0" applyFont="1" applyFill="1" applyBorder="1" applyAlignment="1" applyProtection="1">
      <alignment horizontal="center" vertical="center"/>
    </xf>
    <xf numFmtId="0" fontId="14" fillId="82" borderId="182" xfId="0" applyFont="1" applyFill="1" applyBorder="1" applyAlignment="1" applyProtection="1">
      <alignment horizontal="center" vertical="center"/>
    </xf>
    <xf numFmtId="178" fontId="79" fillId="12" borderId="141" xfId="0" applyNumberFormat="1" applyFont="1" applyFill="1" applyBorder="1" applyAlignment="1" applyProtection="1">
      <alignment horizontal="center" vertical="center"/>
    </xf>
    <xf numFmtId="0" fontId="79" fillId="12" borderId="170" xfId="0" applyFont="1" applyFill="1" applyBorder="1" applyAlignment="1" applyProtection="1">
      <alignment horizontal="center" vertical="center"/>
    </xf>
    <xf numFmtId="0" fontId="6" fillId="0" borderId="0" xfId="0" applyFont="1" applyAlignment="1" applyProtection="1">
      <alignment horizontal="left" vertical="top" wrapText="1"/>
    </xf>
    <xf numFmtId="0" fontId="79" fillId="0" borderId="12" xfId="0" applyFont="1" applyBorder="1" applyAlignment="1" applyProtection="1">
      <alignment horizontal="center" vertical="center"/>
    </xf>
    <xf numFmtId="178" fontId="79" fillId="0" borderId="141" xfId="0" applyNumberFormat="1" applyFont="1" applyBorder="1" applyAlignment="1" applyProtection="1">
      <alignment horizontal="center" vertical="center"/>
    </xf>
    <xf numFmtId="0" fontId="79" fillId="0" borderId="170" xfId="0" applyFont="1" applyBorder="1" applyAlignment="1" applyProtection="1">
      <alignment horizontal="center" vertical="center"/>
    </xf>
    <xf numFmtId="0" fontId="79" fillId="12" borderId="14" xfId="0" applyFont="1" applyFill="1" applyBorder="1" applyAlignment="1" applyProtection="1">
      <alignment horizontal="center" vertical="center" wrapText="1"/>
    </xf>
    <xf numFmtId="178" fontId="79" fillId="12" borderId="178" xfId="0" applyNumberFormat="1" applyFont="1" applyFill="1" applyBorder="1" applyAlignment="1" applyProtection="1">
      <alignment horizontal="center" vertical="center"/>
    </xf>
    <xf numFmtId="178" fontId="79" fillId="12" borderId="19" xfId="0" applyNumberFormat="1" applyFont="1" applyFill="1" applyBorder="1" applyAlignment="1" applyProtection="1">
      <alignment horizontal="center" vertical="center"/>
    </xf>
    <xf numFmtId="178" fontId="79" fillId="12" borderId="183" xfId="0" applyNumberFormat="1" applyFont="1" applyFill="1" applyBorder="1" applyAlignment="1" applyProtection="1">
      <alignment horizontal="center" vertical="center"/>
    </xf>
    <xf numFmtId="0" fontId="6" fillId="0" borderId="19" xfId="0" applyFont="1" applyBorder="1" applyAlignment="1" applyProtection="1">
      <alignment horizontal="left" vertical="top" wrapText="1"/>
    </xf>
    <xf numFmtId="0" fontId="104" fillId="0" borderId="0" xfId="0" applyFont="1" applyAlignment="1" applyProtection="1">
      <alignment vertical="center" wrapText="1"/>
      <protection locked="0"/>
    </xf>
    <xf numFmtId="0" fontId="14" fillId="82" borderId="11" xfId="0" applyFont="1" applyFill="1" applyBorder="1" applyAlignment="1" applyProtection="1">
      <alignment horizontal="center" vertical="center"/>
    </xf>
    <xf numFmtId="178" fontId="14" fillId="3" borderId="13" xfId="0" applyNumberFormat="1" applyFont="1" applyFill="1" applyBorder="1" applyAlignment="1" applyProtection="1">
      <alignment horizontal="center" vertical="center"/>
    </xf>
    <xf numFmtId="178" fontId="14" fillId="12" borderId="12" xfId="0" applyNumberFormat="1" applyFont="1" applyFill="1" applyBorder="1" applyAlignment="1" applyProtection="1">
      <alignment horizontal="center" vertical="center"/>
    </xf>
    <xf numFmtId="178" fontId="14" fillId="12" borderId="0" xfId="0" applyNumberFormat="1" applyFont="1" applyFill="1" applyAlignment="1" applyProtection="1">
      <alignment horizontal="center" vertical="center"/>
    </xf>
    <xf numFmtId="178" fontId="5" fillId="0" borderId="13" xfId="0" applyNumberFormat="1" applyFont="1" applyFill="1" applyBorder="1" applyAlignment="1" applyProtection="1">
      <alignment horizontal="center" vertical="center"/>
    </xf>
    <xf numFmtId="178" fontId="14" fillId="12" borderId="13" xfId="0" applyNumberFormat="1" applyFont="1" applyFill="1" applyBorder="1" applyAlignment="1" applyProtection="1">
      <alignment horizontal="center" vertical="center"/>
    </xf>
    <xf numFmtId="178" fontId="5" fillId="0" borderId="15" xfId="0" applyNumberFormat="1" applyFont="1" applyFill="1" applyBorder="1" applyAlignment="1" applyProtection="1">
      <alignment horizontal="center" vertical="center"/>
    </xf>
    <xf numFmtId="0" fontId="79" fillId="12" borderId="18" xfId="0" applyFont="1" applyFill="1" applyBorder="1" applyAlignment="1" applyProtection="1">
      <alignment horizontal="center" vertical="center"/>
    </xf>
    <xf numFmtId="0" fontId="14" fillId="12" borderId="11" xfId="0" applyFont="1" applyFill="1" applyBorder="1" applyAlignment="1" applyProtection="1">
      <alignment horizontal="center" vertical="center"/>
    </xf>
    <xf numFmtId="178" fontId="14" fillId="12" borderId="12" xfId="0" applyNumberFormat="1" applyFont="1" applyFill="1" applyBorder="1" applyAlignment="1" applyProtection="1">
      <alignment vertical="center"/>
    </xf>
    <xf numFmtId="182" fontId="14" fillId="0" borderId="0" xfId="0" applyNumberFormat="1" applyFont="1" applyFill="1" applyBorder="1" applyAlignment="1" applyProtection="1">
      <alignment horizontal="left" vertical="center"/>
    </xf>
    <xf numFmtId="0" fontId="79" fillId="12" borderId="0" xfId="0" applyFont="1" applyFill="1" applyBorder="1" applyAlignment="1" applyProtection="1">
      <alignment horizontal="center" vertical="center"/>
    </xf>
    <xf numFmtId="0" fontId="14" fillId="12" borderId="13" xfId="0" applyFont="1" applyFill="1" applyBorder="1" applyAlignment="1" applyProtection="1">
      <alignment horizontal="center" vertical="center"/>
    </xf>
    <xf numFmtId="0" fontId="14" fillId="12" borderId="15" xfId="0" applyFont="1" applyFill="1" applyBorder="1" applyAlignment="1" applyProtection="1">
      <alignment horizontal="center" vertical="center"/>
    </xf>
    <xf numFmtId="178" fontId="104" fillId="0" borderId="13" xfId="0" applyNumberFormat="1" applyFont="1" applyFill="1" applyBorder="1" applyAlignment="1" applyProtection="1">
      <alignment horizontal="center" vertical="center"/>
    </xf>
    <xf numFmtId="178" fontId="6" fillId="12" borderId="13" xfId="0" applyNumberFormat="1" applyFont="1" applyFill="1" applyBorder="1" applyAlignment="1" applyProtection="1">
      <alignment horizontal="center" vertical="center"/>
    </xf>
    <xf numFmtId="178" fontId="6" fillId="0" borderId="13" xfId="0" applyNumberFormat="1" applyFont="1" applyFill="1" applyBorder="1" applyAlignment="1" applyProtection="1">
      <alignment horizontal="center" vertical="center"/>
    </xf>
    <xf numFmtId="0" fontId="104" fillId="3" borderId="13" xfId="0" applyFont="1" applyFill="1" applyBorder="1" applyAlignment="1" applyProtection="1">
      <alignment horizontal="center" vertical="center"/>
    </xf>
    <xf numFmtId="0" fontId="6" fillId="0" borderId="15" xfId="0" applyFont="1" applyBorder="1" applyAlignment="1" applyProtection="1">
      <alignment horizontal="left" vertical="center"/>
    </xf>
    <xf numFmtId="178" fontId="79" fillId="0" borderId="13" xfId="0" applyNumberFormat="1" applyFont="1" applyBorder="1" applyAlignment="1" applyProtection="1">
      <alignment horizontal="center" vertical="center"/>
    </xf>
    <xf numFmtId="178" fontId="79" fillId="12" borderId="13" xfId="0" applyNumberFormat="1" applyFont="1" applyFill="1" applyBorder="1" applyAlignment="1" applyProtection="1">
      <alignment horizontal="center" vertical="center"/>
    </xf>
    <xf numFmtId="178" fontId="79" fillId="0" borderId="15" xfId="0" applyNumberFormat="1" applyFont="1" applyBorder="1" applyAlignment="1" applyProtection="1">
      <alignment horizontal="center" vertical="center"/>
    </xf>
    <xf numFmtId="0" fontId="14" fillId="82" borderId="184" xfId="0" applyFont="1" applyFill="1" applyBorder="1" applyAlignment="1" applyProtection="1">
      <alignment horizontal="center" vertical="center"/>
    </xf>
    <xf numFmtId="0" fontId="6" fillId="0" borderId="13" xfId="0" applyFont="1" applyBorder="1" applyAlignment="1" applyProtection="1">
      <alignment horizontal="left" vertical="top" wrapText="1"/>
    </xf>
    <xf numFmtId="0" fontId="6" fillId="0" borderId="15" xfId="0" applyFont="1" applyBorder="1" applyAlignment="1" applyProtection="1">
      <alignment horizontal="left" vertical="top" wrapText="1"/>
    </xf>
    <xf numFmtId="178" fontId="14" fillId="12" borderId="14" xfId="0" applyNumberFormat="1" applyFont="1" applyFill="1" applyBorder="1" applyAlignment="1" applyProtection="1">
      <alignment vertical="center"/>
    </xf>
    <xf numFmtId="0" fontId="79" fillId="0" borderId="0" xfId="0" applyFont="1" applyAlignment="1" applyProtection="1">
      <alignment vertical="center" wrapText="1"/>
      <protection locked="0"/>
    </xf>
    <xf numFmtId="0" fontId="79" fillId="0" borderId="0" xfId="0" applyFont="1" applyAlignment="1" applyProtection="1">
      <alignment vertical="center"/>
      <protection locked="0"/>
    </xf>
    <xf numFmtId="178" fontId="1" fillId="12" borderId="0" xfId="0" applyNumberFormat="1" applyFont="1" applyFill="1" applyAlignment="1" applyProtection="1">
      <alignment horizontal="center" vertical="center"/>
    </xf>
    <xf numFmtId="178" fontId="1" fillId="12" borderId="0" xfId="0" applyNumberFormat="1" applyFont="1" applyFill="1" applyAlignment="1" applyProtection="1">
      <alignment horizontal="right" vertical="center"/>
    </xf>
    <xf numFmtId="181" fontId="1" fillId="12" borderId="0" xfId="0" applyNumberFormat="1" applyFont="1" applyFill="1" applyAlignment="1" applyProtection="1">
      <alignment horizontal="left" vertical="center"/>
    </xf>
    <xf numFmtId="178" fontId="14" fillId="3" borderId="0" xfId="0" applyNumberFormat="1" applyFont="1" applyFill="1" applyAlignment="1" applyProtection="1">
      <alignment horizontal="center" vertical="center"/>
    </xf>
    <xf numFmtId="178" fontId="1" fillId="3" borderId="0" xfId="0" applyNumberFormat="1" applyFont="1" applyFill="1" applyAlignment="1" applyProtection="1">
      <alignment horizontal="center" vertical="center"/>
    </xf>
    <xf numFmtId="178" fontId="1" fillId="3" borderId="0" xfId="0" applyNumberFormat="1" applyFont="1" applyFill="1" applyAlignment="1" applyProtection="1">
      <alignment horizontal="right" vertical="center"/>
    </xf>
    <xf numFmtId="0" fontId="1" fillId="12" borderId="0" xfId="0" applyNumberFormat="1" applyFont="1" applyFill="1" applyAlignment="1" applyProtection="1">
      <alignment horizontal="center" vertical="center"/>
    </xf>
    <xf numFmtId="177" fontId="1" fillId="12" borderId="0" xfId="0" applyNumberFormat="1" applyFont="1" applyFill="1" applyAlignment="1" applyProtection="1">
      <alignment horizontal="right" vertical="center"/>
    </xf>
    <xf numFmtId="177" fontId="1" fillId="12" borderId="0" xfId="0" applyNumberFormat="1" applyFont="1" applyFill="1" applyAlignment="1" applyProtection="1">
      <alignment horizontal="left" vertical="center"/>
    </xf>
    <xf numFmtId="178" fontId="14" fillId="3" borderId="0" xfId="0" applyNumberFormat="1" applyFont="1" applyFill="1" applyAlignment="1" applyProtection="1">
      <alignment vertical="center"/>
    </xf>
    <xf numFmtId="0" fontId="1" fillId="12" borderId="19" xfId="0" applyNumberFormat="1" applyFont="1" applyFill="1" applyBorder="1" applyAlignment="1" applyProtection="1">
      <alignment horizontal="center" vertical="center"/>
    </xf>
    <xf numFmtId="177" fontId="1" fillId="12" borderId="19" xfId="0" applyNumberFormat="1" applyFont="1" applyFill="1" applyBorder="1" applyAlignment="1" applyProtection="1">
      <alignment horizontal="right" vertical="center"/>
    </xf>
    <xf numFmtId="177" fontId="1" fillId="12" borderId="19" xfId="0" applyNumberFormat="1" applyFont="1" applyFill="1" applyBorder="1" applyAlignment="1" applyProtection="1">
      <alignment horizontal="left" vertical="center"/>
    </xf>
    <xf numFmtId="178" fontId="1" fillId="3" borderId="19" xfId="0" applyNumberFormat="1" applyFont="1" applyFill="1" applyBorder="1" applyAlignment="1" applyProtection="1">
      <alignment horizontal="center" vertical="center"/>
    </xf>
    <xf numFmtId="178" fontId="1" fillId="3" borderId="19" xfId="0" applyNumberFormat="1" applyFont="1" applyFill="1" applyBorder="1" applyAlignment="1" applyProtection="1">
      <alignment horizontal="right" vertical="center"/>
    </xf>
    <xf numFmtId="0" fontId="79" fillId="82" borderId="181" xfId="0" applyFont="1" applyFill="1" applyBorder="1" applyAlignment="1" applyProtection="1">
      <alignment horizontal="center" vertical="center"/>
    </xf>
    <xf numFmtId="0" fontId="79" fillId="82" borderId="182" xfId="0" applyFont="1" applyFill="1" applyBorder="1" applyAlignment="1" applyProtection="1">
      <alignment horizontal="center" vertical="center"/>
    </xf>
    <xf numFmtId="0" fontId="79" fillId="82" borderId="184" xfId="0" applyFont="1" applyFill="1" applyBorder="1" applyAlignment="1" applyProtection="1">
      <alignment horizontal="center" vertical="center"/>
    </xf>
    <xf numFmtId="0" fontId="79" fillId="0" borderId="0" xfId="0" applyFont="1" applyBorder="1" applyProtection="1">
      <alignment vertical="center"/>
      <protection locked="0"/>
    </xf>
    <xf numFmtId="181" fontId="1" fillId="3" borderId="13" xfId="0" applyNumberFormat="1" applyFont="1" applyFill="1" applyBorder="1" applyAlignment="1" applyProtection="1">
      <alignment horizontal="left" vertical="center"/>
    </xf>
    <xf numFmtId="0" fontId="79" fillId="0" borderId="12" xfId="0" applyFont="1" applyFill="1" applyBorder="1" applyAlignment="1" applyProtection="1">
      <alignment horizontal="center" vertical="center"/>
      <protection locked="0"/>
    </xf>
    <xf numFmtId="0" fontId="79" fillId="0" borderId="0" xfId="0" applyFont="1" applyFill="1" applyAlignment="1" applyProtection="1">
      <alignment horizontal="center" vertical="center"/>
      <protection locked="0"/>
    </xf>
    <xf numFmtId="0" fontId="79" fillId="0" borderId="162" xfId="0" applyFont="1" applyFill="1" applyBorder="1" applyAlignment="1" applyProtection="1">
      <alignment horizontal="center" vertical="center"/>
      <protection locked="0"/>
    </xf>
    <xf numFmtId="20" fontId="79" fillId="0" borderId="185" xfId="0" applyNumberFormat="1" applyFont="1" applyFill="1" applyBorder="1" applyAlignment="1" applyProtection="1">
      <alignment horizontal="center" vertical="center"/>
      <protection locked="0"/>
    </xf>
    <xf numFmtId="20" fontId="79" fillId="0" borderId="13" xfId="0" applyNumberFormat="1" applyFont="1" applyFill="1" applyBorder="1" applyAlignment="1" applyProtection="1">
      <alignment horizontal="center" vertical="center"/>
      <protection locked="0"/>
    </xf>
    <xf numFmtId="0" fontId="79" fillId="0" borderId="14" xfId="0" applyFont="1" applyFill="1" applyBorder="1" applyAlignment="1" applyProtection="1">
      <alignment horizontal="center" vertical="center"/>
      <protection locked="0"/>
    </xf>
    <xf numFmtId="0" fontId="79" fillId="0" borderId="19" xfId="0" applyFont="1" applyFill="1" applyBorder="1" applyAlignment="1" applyProtection="1">
      <alignment horizontal="center" vertical="center"/>
      <protection locked="0"/>
    </xf>
    <xf numFmtId="0" fontId="79" fillId="0" borderId="178" xfId="0" applyFont="1" applyFill="1" applyBorder="1" applyAlignment="1" applyProtection="1">
      <alignment horizontal="center" vertical="center"/>
      <protection locked="0"/>
    </xf>
    <xf numFmtId="20" fontId="79" fillId="0" borderId="178" xfId="0" applyNumberFormat="1" applyFont="1" applyFill="1" applyBorder="1" applyAlignment="1" applyProtection="1">
      <alignment horizontal="center" vertical="center"/>
      <protection locked="0"/>
    </xf>
    <xf numFmtId="20" fontId="79" fillId="0" borderId="15" xfId="0" applyNumberFormat="1" applyFont="1" applyFill="1" applyBorder="1" applyAlignment="1" applyProtection="1">
      <alignment horizontal="center" vertical="center"/>
      <protection locked="0"/>
    </xf>
    <xf numFmtId="0" fontId="79" fillId="82" borderId="10" xfId="0" applyFont="1" applyFill="1" applyBorder="1" applyAlignment="1" applyProtection="1">
      <alignment horizontal="center" vertical="center"/>
    </xf>
    <xf numFmtId="0" fontId="79" fillId="82" borderId="18" xfId="0" applyFont="1" applyFill="1" applyBorder="1" applyAlignment="1" applyProtection="1">
      <alignment horizontal="center" vertical="center"/>
    </xf>
    <xf numFmtId="0" fontId="79" fillId="82" borderId="11" xfId="0" applyFont="1" applyFill="1" applyBorder="1" applyAlignment="1" applyProtection="1">
      <alignment horizontal="center" vertical="center"/>
    </xf>
    <xf numFmtId="49" fontId="79" fillId="3" borderId="12" xfId="0" applyNumberFormat="1" applyFont="1" applyFill="1" applyBorder="1" applyAlignment="1" applyProtection="1">
      <alignment horizontal="center" vertical="top" wrapText="1"/>
    </xf>
    <xf numFmtId="49" fontId="79" fillId="3" borderId="0" xfId="0" applyNumberFormat="1" applyFont="1" applyFill="1" applyBorder="1" applyAlignment="1" applyProtection="1">
      <alignment horizontal="center" vertical="top" wrapText="1"/>
    </xf>
    <xf numFmtId="49" fontId="79" fillId="3" borderId="13" xfId="0" applyNumberFormat="1" applyFont="1" applyFill="1" applyBorder="1" applyAlignment="1" applyProtection="1">
      <alignment horizontal="center" vertical="top" wrapText="1"/>
    </xf>
    <xf numFmtId="178" fontId="104" fillId="12" borderId="12" xfId="0" applyNumberFormat="1" applyFont="1" applyFill="1" applyBorder="1" applyAlignment="1" applyProtection="1">
      <alignment horizontal="center" vertical="center"/>
    </xf>
    <xf numFmtId="178" fontId="104" fillId="12" borderId="0" xfId="0" applyNumberFormat="1" applyFont="1" applyFill="1" applyAlignment="1" applyProtection="1">
      <alignment horizontal="center" vertical="center"/>
    </xf>
    <xf numFmtId="178" fontId="104" fillId="12" borderId="13" xfId="0" applyNumberFormat="1" applyFont="1" applyFill="1" applyBorder="1" applyAlignment="1" applyProtection="1">
      <alignment horizontal="center" vertical="center"/>
    </xf>
    <xf numFmtId="178" fontId="104" fillId="12" borderId="132" xfId="0" applyNumberFormat="1" applyFont="1" applyFill="1" applyBorder="1" applyAlignment="1" applyProtection="1">
      <alignment horizontal="center" vertical="center"/>
    </xf>
    <xf numFmtId="178" fontId="104" fillId="12" borderId="133" xfId="0" applyNumberFormat="1" applyFont="1" applyFill="1" applyBorder="1" applyAlignment="1" applyProtection="1">
      <alignment horizontal="center" vertical="center"/>
    </xf>
    <xf numFmtId="178" fontId="104" fillId="12" borderId="157" xfId="0" applyNumberFormat="1" applyFont="1" applyFill="1" applyBorder="1" applyAlignment="1" applyProtection="1">
      <alignment horizontal="center" vertical="center"/>
    </xf>
    <xf numFmtId="0" fontId="79" fillId="0" borderId="12" xfId="0" applyFont="1" applyBorder="1" applyAlignment="1" applyProtection="1">
      <alignment horizontal="center" vertical="center"/>
      <protection locked="0"/>
    </xf>
    <xf numFmtId="0" fontId="79" fillId="0" borderId="0" xfId="0" applyFont="1" applyAlignment="1" applyProtection="1">
      <alignment horizontal="center" vertical="center"/>
      <protection locked="0"/>
    </xf>
    <xf numFmtId="0" fontId="79" fillId="0" borderId="13" xfId="0" applyFont="1" applyBorder="1" applyAlignment="1" applyProtection="1">
      <alignment horizontal="center" vertical="center"/>
      <protection locked="0"/>
    </xf>
    <xf numFmtId="0" fontId="79" fillId="0" borderId="14" xfId="0" applyFont="1" applyBorder="1" applyAlignment="1" applyProtection="1">
      <alignment horizontal="center" vertical="center"/>
      <protection locked="0"/>
    </xf>
    <xf numFmtId="0" fontId="79" fillId="0" borderId="19" xfId="0" applyFont="1" applyBorder="1" applyAlignment="1" applyProtection="1">
      <alignment horizontal="center" vertical="center"/>
      <protection locked="0"/>
    </xf>
    <xf numFmtId="0" fontId="79" fillId="0" borderId="15" xfId="0" applyFont="1" applyBorder="1" applyAlignment="1" applyProtection="1">
      <alignment horizontal="center" vertical="center"/>
      <protection locked="0"/>
    </xf>
    <xf numFmtId="0" fontId="79" fillId="3" borderId="12" xfId="0" applyFont="1" applyFill="1" applyBorder="1" applyAlignment="1" applyProtection="1">
      <alignment horizontal="center" vertical="center"/>
    </xf>
    <xf numFmtId="0" fontId="79" fillId="3" borderId="0" xfId="0" applyFont="1" applyFill="1" applyAlignment="1" applyProtection="1">
      <alignment horizontal="center" vertical="center"/>
    </xf>
    <xf numFmtId="0" fontId="79" fillId="3" borderId="13" xfId="0" applyFont="1" applyFill="1" applyBorder="1" applyAlignment="1" applyProtection="1">
      <alignment horizontal="center" vertical="center"/>
    </xf>
    <xf numFmtId="178" fontId="79" fillId="12" borderId="0" xfId="0" applyNumberFormat="1" applyFont="1" applyFill="1" applyBorder="1" applyAlignment="1" applyProtection="1">
      <alignment horizontal="center" vertical="center"/>
    </xf>
    <xf numFmtId="178" fontId="79" fillId="12" borderId="132" xfId="0" applyNumberFormat="1" applyFont="1" applyFill="1" applyBorder="1" applyAlignment="1" applyProtection="1">
      <alignment horizontal="center" vertical="center"/>
    </xf>
    <xf numFmtId="178" fontId="79" fillId="12" borderId="133" xfId="0" applyNumberFormat="1" applyFont="1" applyFill="1" applyBorder="1" applyAlignment="1" applyProtection="1">
      <alignment horizontal="center" vertical="center"/>
    </xf>
    <xf numFmtId="178" fontId="79" fillId="12" borderId="157" xfId="0" applyNumberFormat="1" applyFont="1" applyFill="1" applyBorder="1" applyAlignment="1" applyProtection="1">
      <alignment horizontal="center" vertical="center"/>
    </xf>
    <xf numFmtId="181" fontId="1" fillId="3" borderId="15" xfId="0" applyNumberFormat="1" applyFont="1" applyFill="1" applyBorder="1" applyAlignment="1" applyProtection="1">
      <alignment horizontal="left" vertical="center"/>
    </xf>
    <xf numFmtId="0" fontId="79" fillId="0" borderId="0" xfId="0" applyFont="1" applyFill="1" applyBorder="1" applyAlignment="1" applyProtection="1">
      <alignment vertical="center"/>
      <protection locked="0"/>
    </xf>
    <xf numFmtId="0" fontId="79" fillId="0" borderId="0" xfId="0" applyFont="1" applyFill="1" applyBorder="1" applyAlignment="1" applyProtection="1">
      <alignment vertical="center" wrapText="1"/>
      <protection locked="0"/>
    </xf>
    <xf numFmtId="0" fontId="79" fillId="0" borderId="0" xfId="0" applyFont="1">
      <alignment vertical="center"/>
    </xf>
    <xf numFmtId="0" fontId="79" fillId="0" borderId="0" xfId="0" applyFont="1" applyAlignment="1">
      <alignment horizontal="center" vertical="center"/>
    </xf>
    <xf numFmtId="0" fontId="79" fillId="0" borderId="10" xfId="0" applyFont="1" applyBorder="1" applyAlignment="1">
      <alignment horizontal="center" vertical="center" wrapText="1"/>
    </xf>
    <xf numFmtId="0" fontId="79" fillId="0" borderId="186" xfId="0" applyFont="1" applyFill="1" applyBorder="1" applyAlignment="1" applyProtection="1">
      <alignment horizontal="center" vertical="center" wrapText="1"/>
    </xf>
    <xf numFmtId="0" fontId="79" fillId="0" borderId="186" xfId="0" applyFont="1" applyBorder="1" applyAlignment="1">
      <alignment horizontal="center" vertical="center"/>
    </xf>
    <xf numFmtId="0" fontId="79" fillId="0" borderId="11" xfId="0" applyFont="1" applyFill="1" applyBorder="1" applyAlignment="1" applyProtection="1">
      <alignment horizontal="center" vertical="center"/>
    </xf>
    <xf numFmtId="0" fontId="79" fillId="0" borderId="12" xfId="0" applyFont="1" applyBorder="1" applyAlignment="1">
      <alignment horizontal="center" vertical="center" wrapText="1"/>
    </xf>
    <xf numFmtId="0" fontId="79" fillId="0" borderId="5" xfId="0" applyFont="1" applyFill="1" applyBorder="1" applyAlignment="1" applyProtection="1">
      <alignment horizontal="center" vertical="center" wrapText="1"/>
    </xf>
    <xf numFmtId="0" fontId="79" fillId="0" borderId="5" xfId="0" applyFont="1" applyBorder="1" applyAlignment="1">
      <alignment horizontal="center" vertical="center"/>
    </xf>
    <xf numFmtId="0" fontId="79" fillId="0" borderId="0" xfId="0" applyFont="1" applyFill="1" applyBorder="1" applyAlignment="1" applyProtection="1">
      <alignment vertical="center"/>
    </xf>
    <xf numFmtId="0" fontId="79" fillId="0" borderId="12" xfId="0" applyFont="1" applyBorder="1" applyAlignment="1">
      <alignment horizontal="center" vertical="center"/>
    </xf>
    <xf numFmtId="0" fontId="79" fillId="54" borderId="118" xfId="0" applyFont="1" applyFill="1" applyBorder="1" applyAlignment="1" applyProtection="1">
      <alignment horizontal="center" vertical="center" wrapText="1"/>
    </xf>
    <xf numFmtId="0" fontId="79" fillId="54" borderId="125" xfId="0" applyFont="1" applyFill="1" applyBorder="1" applyAlignment="1" applyProtection="1">
      <alignment horizontal="center" vertical="center" wrapText="1"/>
      <protection locked="0"/>
    </xf>
    <xf numFmtId="0" fontId="79" fillId="0" borderId="12" xfId="0" applyFont="1" applyFill="1" applyBorder="1" applyAlignment="1" applyProtection="1">
      <alignment horizontal="center" vertical="center" wrapText="1"/>
    </xf>
    <xf numFmtId="0" fontId="79" fillId="12" borderId="5" xfId="0" applyFont="1" applyFill="1" applyBorder="1" applyAlignment="1">
      <alignment horizontal="center" vertical="center" wrapText="1"/>
    </xf>
    <xf numFmtId="0" fontId="79" fillId="0" borderId="120" xfId="0" applyFont="1" applyFill="1" applyBorder="1" applyAlignment="1" applyProtection="1">
      <alignment horizontal="center" vertical="center" wrapText="1"/>
    </xf>
    <xf numFmtId="0" fontId="79" fillId="0" borderId="78" xfId="0" applyFont="1" applyFill="1" applyBorder="1" applyAlignment="1" applyProtection="1">
      <alignment horizontal="center" vertical="center" wrapText="1"/>
      <protection locked="0"/>
    </xf>
    <xf numFmtId="0" fontId="79" fillId="12" borderId="7" xfId="0" applyFont="1" applyFill="1" applyBorder="1" applyAlignment="1">
      <alignment horizontal="center" vertical="center"/>
    </xf>
    <xf numFmtId="0" fontId="79" fillId="54" borderId="120" xfId="0" applyFont="1" applyFill="1" applyBorder="1" applyAlignment="1" applyProtection="1">
      <alignment horizontal="center" vertical="center" wrapText="1"/>
    </xf>
    <xf numFmtId="0" fontId="79" fillId="54" borderId="78" xfId="0" applyFont="1" applyFill="1" applyBorder="1" applyAlignment="1" applyProtection="1">
      <alignment horizontal="center" vertical="center" wrapText="1"/>
      <protection locked="0"/>
    </xf>
    <xf numFmtId="0" fontId="79" fillId="12" borderId="12" xfId="0" applyFont="1" applyFill="1" applyBorder="1" applyAlignment="1">
      <alignment horizontal="center" vertical="center" wrapText="1"/>
    </xf>
    <xf numFmtId="0" fontId="79" fillId="12" borderId="0" xfId="0" applyFont="1" applyFill="1" applyBorder="1" applyAlignment="1">
      <alignment horizontal="center" vertical="center"/>
    </xf>
    <xf numFmtId="0" fontId="79" fillId="12" borderId="5" xfId="0" applyFont="1" applyFill="1" applyBorder="1" applyAlignment="1">
      <alignment horizontal="center" vertical="center"/>
    </xf>
    <xf numFmtId="0" fontId="79" fillId="0" borderId="187" xfId="0" applyFont="1" applyBorder="1" applyAlignment="1">
      <alignment horizontal="center" vertical="center"/>
    </xf>
    <xf numFmtId="0" fontId="79" fillId="0" borderId="188" xfId="0" applyFont="1" applyBorder="1" applyAlignment="1">
      <alignment horizontal="center" vertical="center"/>
    </xf>
    <xf numFmtId="0" fontId="79" fillId="0" borderId="189" xfId="0" applyFont="1" applyBorder="1" applyAlignment="1">
      <alignment horizontal="center" vertical="center"/>
    </xf>
    <xf numFmtId="0" fontId="79" fillId="0" borderId="10" xfId="0" applyFont="1" applyBorder="1" applyAlignment="1">
      <alignment horizontal="center" vertical="center"/>
    </xf>
    <xf numFmtId="0" fontId="79" fillId="0" borderId="18" xfId="0" applyFont="1" applyBorder="1" applyAlignment="1">
      <alignment horizontal="center" vertical="center"/>
    </xf>
    <xf numFmtId="0" fontId="79" fillId="0" borderId="11" xfId="0" applyFont="1" applyBorder="1" applyAlignment="1">
      <alignment horizontal="center" vertical="center"/>
    </xf>
    <xf numFmtId="0" fontId="79" fillId="0" borderId="12" xfId="0" applyFont="1" applyBorder="1">
      <alignment vertical="center"/>
    </xf>
    <xf numFmtId="0" fontId="5" fillId="12" borderId="93" xfId="0" applyNumberFormat="1" applyFont="1" applyFill="1" applyBorder="1" applyAlignment="1" applyProtection="1">
      <alignment horizontal="center" vertical="center"/>
    </xf>
    <xf numFmtId="0" fontId="5" fillId="12" borderId="112" xfId="0" applyNumberFormat="1" applyFont="1" applyFill="1" applyBorder="1" applyAlignment="1" applyProtection="1">
      <alignment horizontal="center" vertical="center"/>
    </xf>
    <xf numFmtId="0" fontId="5" fillId="0" borderId="93" xfId="0" applyNumberFormat="1" applyFont="1" applyFill="1" applyBorder="1" applyAlignment="1" applyProtection="1">
      <alignment horizontal="center" vertical="center"/>
    </xf>
    <xf numFmtId="0" fontId="5" fillId="0" borderId="112" xfId="0" applyNumberFormat="1" applyFont="1" applyFill="1" applyBorder="1" applyAlignment="1" applyProtection="1">
      <alignment horizontal="center" vertical="center"/>
    </xf>
    <xf numFmtId="0" fontId="79" fillId="0" borderId="121" xfId="0" applyFont="1" applyFill="1" applyBorder="1" applyAlignment="1" applyProtection="1">
      <alignment horizontal="center" vertical="center" wrapText="1"/>
    </xf>
    <xf numFmtId="0" fontId="79" fillId="0" borderId="79" xfId="0" applyFont="1" applyFill="1" applyBorder="1" applyAlignment="1" applyProtection="1">
      <alignment horizontal="center" vertical="center" wrapText="1"/>
      <protection locked="0"/>
    </xf>
    <xf numFmtId="0" fontId="79" fillId="0" borderId="14" xfId="0" applyFont="1" applyBorder="1">
      <alignment vertical="center"/>
    </xf>
    <xf numFmtId="0" fontId="5" fillId="12" borderId="190" xfId="0" applyNumberFormat="1" applyFont="1" applyFill="1" applyBorder="1" applyAlignment="1" applyProtection="1">
      <alignment horizontal="center" vertical="center"/>
    </xf>
    <xf numFmtId="0" fontId="79" fillId="0" borderId="19" xfId="0" applyFont="1" applyBorder="1">
      <alignment vertical="center"/>
    </xf>
    <xf numFmtId="0" fontId="5" fillId="12" borderId="114" xfId="0" applyNumberFormat="1" applyFont="1" applyFill="1" applyBorder="1" applyAlignment="1" applyProtection="1">
      <alignment horizontal="center" vertical="center"/>
    </xf>
    <xf numFmtId="0" fontId="79" fillId="0" borderId="0" xfId="0" applyFont="1" applyFill="1" applyAlignment="1" applyProtection="1">
      <alignment horizontal="center" vertical="center" wrapText="1"/>
      <protection locked="0"/>
    </xf>
    <xf numFmtId="0" fontId="79" fillId="0" borderId="0" xfId="0" applyFont="1" applyFill="1" applyBorder="1" applyAlignment="1" applyProtection="1">
      <alignment horizontal="center" vertical="center" wrapText="1"/>
    </xf>
    <xf numFmtId="0" fontId="79" fillId="0" borderId="0" xfId="0" applyFont="1" applyFill="1" applyBorder="1" applyAlignment="1">
      <alignment horizontal="center" vertical="center"/>
    </xf>
    <xf numFmtId="0" fontId="79" fillId="0" borderId="0" xfId="0" applyFont="1" applyBorder="1" applyAlignment="1">
      <alignment horizontal="center" vertical="center"/>
    </xf>
    <xf numFmtId="0" fontId="79" fillId="0" borderId="18" xfId="0" applyFont="1" applyBorder="1">
      <alignment vertical="center"/>
    </xf>
    <xf numFmtId="0" fontId="79" fillId="81" borderId="191" xfId="0" applyFont="1" applyFill="1" applyBorder="1" applyAlignment="1" applyProtection="1">
      <alignment horizontal="center" vertical="center"/>
    </xf>
    <xf numFmtId="0" fontId="79" fillId="81" borderId="192" xfId="0" applyFont="1" applyFill="1" applyBorder="1" applyAlignment="1" applyProtection="1">
      <alignment horizontal="center" vertical="center"/>
    </xf>
    <xf numFmtId="0" fontId="79" fillId="81" borderId="162" xfId="0" applyFont="1" applyFill="1" applyBorder="1" applyAlignment="1" applyProtection="1">
      <alignment horizontal="center" vertical="center"/>
    </xf>
    <xf numFmtId="0" fontId="79" fillId="81" borderId="133" xfId="0" applyFont="1" applyFill="1" applyBorder="1" applyAlignment="1" applyProtection="1">
      <alignment horizontal="center" vertical="center"/>
    </xf>
    <xf numFmtId="0" fontId="124" fillId="61" borderId="193" xfId="0" applyNumberFormat="1" applyFont="1" applyFill="1" applyBorder="1" applyAlignment="1" applyProtection="1">
      <alignment horizontal="center" vertical="center"/>
    </xf>
    <xf numFmtId="0" fontId="124" fillId="61" borderId="194" xfId="0" applyNumberFormat="1" applyFont="1" applyFill="1" applyBorder="1" applyAlignment="1" applyProtection="1">
      <alignment horizontal="center" vertical="center"/>
    </xf>
    <xf numFmtId="0" fontId="124" fillId="61" borderId="133" xfId="0" applyNumberFormat="1" applyFont="1" applyFill="1" applyBorder="1" applyAlignment="1" applyProtection="1">
      <alignment horizontal="center" vertical="center"/>
      <protection locked="0"/>
    </xf>
    <xf numFmtId="0" fontId="79" fillId="81" borderId="0" xfId="0" applyNumberFormat="1" applyFont="1" applyFill="1" applyAlignment="1" applyProtection="1">
      <alignment horizontal="center" vertical="center"/>
    </xf>
    <xf numFmtId="0" fontId="79" fillId="81" borderId="195" xfId="0" applyFont="1" applyFill="1" applyBorder="1" applyAlignment="1" applyProtection="1">
      <alignment horizontal="center" vertical="center"/>
    </xf>
    <xf numFmtId="0" fontId="79" fillId="81" borderId="196" xfId="0" applyFont="1" applyFill="1" applyBorder="1" applyAlignment="1" applyProtection="1">
      <alignment horizontal="center" vertical="center"/>
    </xf>
    <xf numFmtId="0" fontId="124" fillId="61" borderId="12" xfId="0" applyNumberFormat="1" applyFont="1" applyFill="1" applyBorder="1" applyAlignment="1" applyProtection="1">
      <alignment horizontal="center" vertical="center"/>
    </xf>
    <xf numFmtId="0" fontId="124" fillId="61" borderId="0" xfId="0" applyNumberFormat="1" applyFont="1" applyFill="1" applyAlignment="1" applyProtection="1">
      <alignment horizontal="center" vertical="center"/>
    </xf>
    <xf numFmtId="0" fontId="124" fillId="61" borderId="197" xfId="0" applyNumberFormat="1" applyFont="1" applyFill="1" applyBorder="1" applyAlignment="1" applyProtection="1">
      <alignment horizontal="center" vertical="center"/>
      <protection locked="0"/>
    </xf>
    <xf numFmtId="0" fontId="124" fillId="61" borderId="198" xfId="0" applyNumberFormat="1" applyFont="1" applyFill="1" applyBorder="1" applyAlignment="1" applyProtection="1">
      <alignment horizontal="center" vertical="center"/>
      <protection locked="0"/>
    </xf>
    <xf numFmtId="0" fontId="79" fillId="81" borderId="132" xfId="0" applyNumberFormat="1" applyFont="1" applyFill="1" applyBorder="1" applyAlignment="1" applyProtection="1">
      <alignment horizontal="center" vertical="center"/>
    </xf>
    <xf numFmtId="0" fontId="79" fillId="81" borderId="133" xfId="0" applyNumberFormat="1" applyFont="1" applyFill="1" applyBorder="1" applyAlignment="1" applyProtection="1">
      <alignment horizontal="center" vertical="center"/>
    </xf>
    <xf numFmtId="0" fontId="79" fillId="81" borderId="199" xfId="0" applyNumberFormat="1" applyFont="1" applyFill="1" applyBorder="1" applyAlignment="1" applyProtection="1">
      <alignment horizontal="center" vertical="center"/>
    </xf>
    <xf numFmtId="0" fontId="79" fillId="81" borderId="200" xfId="0" applyNumberFormat="1" applyFont="1" applyFill="1" applyBorder="1" applyAlignment="1" applyProtection="1">
      <alignment horizontal="center" vertical="center"/>
    </xf>
    <xf numFmtId="0" fontId="124" fillId="61" borderId="132" xfId="0" applyNumberFormat="1" applyFont="1" applyFill="1" applyBorder="1" applyAlignment="1" applyProtection="1">
      <alignment horizontal="center" vertical="center"/>
      <protection locked="0"/>
    </xf>
    <xf numFmtId="0" fontId="124" fillId="61" borderId="201" xfId="0" applyNumberFormat="1" applyFont="1" applyFill="1" applyBorder="1" applyAlignment="1" applyProtection="1">
      <alignment horizontal="center" vertical="center"/>
      <protection locked="0"/>
    </xf>
    <xf numFmtId="0" fontId="124" fillId="61" borderId="202" xfId="0" applyNumberFormat="1" applyFont="1" applyFill="1" applyBorder="1" applyAlignment="1" applyProtection="1">
      <alignment horizontal="center" vertical="center"/>
      <protection locked="0"/>
    </xf>
    <xf numFmtId="0" fontId="79" fillId="81" borderId="203" xfId="0" applyNumberFormat="1" applyFont="1" applyFill="1" applyBorder="1" applyAlignment="1" applyProtection="1">
      <alignment horizontal="center" vertical="center"/>
    </xf>
    <xf numFmtId="0" fontId="79" fillId="81" borderId="196" xfId="0" applyNumberFormat="1" applyFont="1" applyFill="1" applyBorder="1" applyAlignment="1" applyProtection="1">
      <alignment horizontal="center" vertical="center"/>
    </xf>
    <xf numFmtId="0" fontId="79" fillId="0" borderId="0" xfId="0" applyFont="1" applyFill="1" applyAlignment="1">
      <alignment vertical="center"/>
    </xf>
    <xf numFmtId="0" fontId="124" fillId="61" borderId="12" xfId="0" applyNumberFormat="1" applyFont="1" applyFill="1" applyBorder="1" applyAlignment="1" applyProtection="1">
      <alignment horizontal="center" vertical="center"/>
      <protection locked="0"/>
    </xf>
    <xf numFmtId="0" fontId="79" fillId="81" borderId="191" xfId="0" applyNumberFormat="1" applyFont="1" applyFill="1" applyBorder="1" applyAlignment="1" applyProtection="1">
      <alignment horizontal="center" vertical="center"/>
    </xf>
    <xf numFmtId="0" fontId="124" fillId="61" borderId="204" xfId="0" applyNumberFormat="1" applyFont="1" applyFill="1" applyBorder="1" applyAlignment="1" applyProtection="1">
      <alignment horizontal="center" vertical="center"/>
      <protection locked="0"/>
    </xf>
    <xf numFmtId="0" fontId="124" fillId="0" borderId="12" xfId="0" applyNumberFormat="1" applyFont="1" applyFill="1" applyBorder="1" applyAlignment="1" applyProtection="1">
      <alignment horizontal="center" vertical="center"/>
      <protection locked="0"/>
    </xf>
    <xf numFmtId="0" fontId="79" fillId="0" borderId="12" xfId="0" applyFont="1" applyFill="1" applyBorder="1">
      <alignment vertical="center"/>
    </xf>
    <xf numFmtId="0" fontId="49" fillId="7" borderId="12" xfId="0" applyFont="1" applyFill="1" applyBorder="1" applyAlignment="1" applyProtection="1">
      <alignment horizontal="center" vertical="center"/>
    </xf>
    <xf numFmtId="0" fontId="49" fillId="7" borderId="0" xfId="0" applyFont="1" applyFill="1" applyAlignment="1" applyProtection="1">
      <alignment horizontal="center" vertical="center"/>
    </xf>
    <xf numFmtId="0" fontId="5" fillId="47" borderId="12" xfId="0" applyFont="1" applyFill="1" applyBorder="1" applyAlignment="1" applyProtection="1">
      <alignment horizontal="center" vertical="center"/>
    </xf>
    <xf numFmtId="0" fontId="5" fillId="47" borderId="0" xfId="0" applyFont="1" applyFill="1" applyBorder="1" applyAlignment="1" applyProtection="1">
      <alignment horizontal="center" vertical="center"/>
    </xf>
    <xf numFmtId="0" fontId="5" fillId="8" borderId="0" xfId="0" applyFont="1" applyFill="1" applyBorder="1" applyAlignment="1" applyProtection="1">
      <alignment horizontal="center" vertical="center" wrapText="1"/>
    </xf>
    <xf numFmtId="0" fontId="5" fillId="9" borderId="0" xfId="0" applyFont="1" applyFill="1" applyBorder="1" applyAlignment="1" applyProtection="1">
      <alignment horizontal="center" vertical="center"/>
    </xf>
    <xf numFmtId="0" fontId="5" fillId="9" borderId="0" xfId="0" applyNumberFormat="1" applyFont="1" applyFill="1" applyBorder="1" applyAlignment="1" applyProtection="1">
      <alignment horizontal="center" vertical="center"/>
    </xf>
    <xf numFmtId="0" fontId="5" fillId="8" borderId="12" xfId="0" applyFont="1" applyFill="1" applyBorder="1" applyAlignment="1" applyProtection="1">
      <alignment horizontal="center" vertical="center" wrapText="1"/>
    </xf>
    <xf numFmtId="0" fontId="5" fillId="8" borderId="0" xfId="0" applyFont="1" applyFill="1" applyBorder="1" applyAlignment="1" applyProtection="1">
      <alignment horizontal="center" vertical="center"/>
    </xf>
    <xf numFmtId="0" fontId="49" fillId="0" borderId="0" xfId="0" applyFont="1" applyFill="1" applyBorder="1" applyAlignment="1" applyProtection="1">
      <alignment vertical="center"/>
    </xf>
    <xf numFmtId="183" fontId="5" fillId="0" borderId="0" xfId="0" applyNumberFormat="1" applyFont="1" applyFill="1" applyBorder="1" applyAlignment="1" applyProtection="1">
      <alignment vertical="center"/>
    </xf>
    <xf numFmtId="0" fontId="5" fillId="8" borderId="14" xfId="0" applyFont="1" applyFill="1" applyBorder="1" applyAlignment="1" applyProtection="1">
      <alignment horizontal="center" vertical="center" wrapText="1"/>
    </xf>
    <xf numFmtId="0" fontId="5" fillId="9" borderId="19" xfId="0" applyFont="1" applyFill="1" applyBorder="1" applyAlignment="1" applyProtection="1">
      <alignment horizontal="center" vertical="center"/>
    </xf>
    <xf numFmtId="0" fontId="5" fillId="9" borderId="19" xfId="0" applyNumberFormat="1" applyFont="1" applyFill="1" applyBorder="1" applyAlignment="1" applyProtection="1">
      <alignment horizontal="center" vertical="center"/>
    </xf>
    <xf numFmtId="0" fontId="5" fillId="0" borderId="19" xfId="0" applyFont="1" applyFill="1" applyBorder="1" applyAlignment="1" applyProtection="1">
      <alignment vertical="center"/>
    </xf>
    <xf numFmtId="0" fontId="5" fillId="8" borderId="19" xfId="0" applyFont="1" applyFill="1" applyBorder="1" applyAlignment="1" applyProtection="1">
      <alignment horizontal="center" vertical="center" wrapText="1"/>
    </xf>
    <xf numFmtId="0" fontId="79" fillId="0" borderId="0" xfId="0" applyFont="1" applyFill="1">
      <alignment vertical="center"/>
    </xf>
    <xf numFmtId="0" fontId="79" fillId="0" borderId="10" xfId="0" applyFont="1" applyBorder="1">
      <alignment vertical="center"/>
    </xf>
    <xf numFmtId="0" fontId="79" fillId="0" borderId="18" xfId="0" applyFont="1" applyFill="1" applyBorder="1">
      <alignment vertical="center"/>
    </xf>
    <xf numFmtId="0" fontId="79" fillId="12" borderId="11" xfId="0" applyNumberFormat="1" applyFont="1" applyFill="1" applyBorder="1" applyAlignment="1" applyProtection="1">
      <alignment horizontal="center" vertical="center"/>
    </xf>
    <xf numFmtId="0" fontId="79" fillId="0" borderId="0" xfId="0" applyFont="1" applyBorder="1">
      <alignment vertical="center"/>
    </xf>
    <xf numFmtId="0" fontId="79" fillId="0" borderId="0" xfId="0" applyFont="1" applyFill="1" applyBorder="1">
      <alignment vertical="center"/>
    </xf>
    <xf numFmtId="0" fontId="79" fillId="12" borderId="13" xfId="0" applyNumberFormat="1" applyFont="1" applyFill="1" applyBorder="1" applyAlignment="1" applyProtection="1">
      <alignment horizontal="center" vertical="center"/>
    </xf>
    <xf numFmtId="0" fontId="79" fillId="0" borderId="0" xfId="0" applyFont="1" applyBorder="1" applyAlignment="1">
      <alignment horizontal="center" vertical="center" wrapText="1"/>
    </xf>
    <xf numFmtId="0" fontId="79" fillId="12" borderId="13" xfId="0" applyNumberFormat="1" applyFont="1" applyFill="1" applyBorder="1">
      <alignment vertical="center"/>
    </xf>
    <xf numFmtId="0" fontId="79" fillId="0" borderId="12" xfId="0" applyFont="1" applyFill="1" applyBorder="1" applyAlignment="1" applyProtection="1">
      <alignment vertical="center" wrapText="1"/>
    </xf>
    <xf numFmtId="0" fontId="79" fillId="0" borderId="0" xfId="0" applyFont="1" applyFill="1" applyBorder="1" applyAlignment="1" applyProtection="1">
      <alignment vertical="center" wrapText="1"/>
    </xf>
    <xf numFmtId="0" fontId="79" fillId="0" borderId="14" xfId="0" applyFont="1" applyFill="1" applyBorder="1" applyAlignment="1" applyProtection="1">
      <alignment vertical="center" wrapText="1"/>
    </xf>
    <xf numFmtId="0" fontId="79" fillId="0" borderId="19" xfId="0" applyFont="1" applyFill="1" applyBorder="1">
      <alignment vertical="center"/>
    </xf>
    <xf numFmtId="0" fontId="79" fillId="0" borderId="19" xfId="0" applyFont="1" applyFill="1" applyBorder="1" applyAlignment="1" applyProtection="1">
      <alignment vertical="center" wrapText="1"/>
    </xf>
    <xf numFmtId="0" fontId="79" fillId="12" borderId="15" xfId="0" applyNumberFormat="1" applyFont="1" applyFill="1" applyBorder="1">
      <alignment vertical="center"/>
    </xf>
    <xf numFmtId="0" fontId="79" fillId="0" borderId="0" xfId="0" applyFont="1" applyFill="1" applyBorder="1" applyAlignment="1" applyProtection="1">
      <alignment horizontal="center" vertical="center"/>
      <protection locked="0"/>
    </xf>
    <xf numFmtId="0" fontId="79" fillId="81" borderId="157" xfId="0" applyFont="1" applyFill="1" applyBorder="1" applyAlignment="1" applyProtection="1">
      <alignment horizontal="center" vertical="center"/>
    </xf>
    <xf numFmtId="0" fontId="5" fillId="0" borderId="82" xfId="0" applyFont="1" applyFill="1" applyBorder="1" applyAlignment="1" applyProtection="1">
      <alignment horizontal="center" vertical="center"/>
      <protection locked="0"/>
    </xf>
    <xf numFmtId="0" fontId="124" fillId="61" borderId="157" xfId="0" applyNumberFormat="1" applyFont="1" applyFill="1" applyBorder="1" applyAlignment="1" applyProtection="1">
      <alignment horizontal="center" vertical="center"/>
      <protection locked="0"/>
    </xf>
    <xf numFmtId="0" fontId="5" fillId="0" borderId="83" xfId="0" applyFont="1" applyFill="1" applyBorder="1" applyAlignment="1" applyProtection="1">
      <alignment horizontal="center" vertical="center"/>
      <protection locked="0"/>
    </xf>
    <xf numFmtId="0" fontId="79" fillId="81" borderId="205" xfId="0" applyFont="1" applyFill="1" applyBorder="1" applyAlignment="1" applyProtection="1">
      <alignment horizontal="center" vertical="center"/>
    </xf>
    <xf numFmtId="0" fontId="124" fillId="61" borderId="206" xfId="0" applyNumberFormat="1" applyFont="1" applyFill="1" applyBorder="1" applyAlignment="1" applyProtection="1">
      <alignment horizontal="center" vertical="center"/>
      <protection locked="0"/>
    </xf>
    <xf numFmtId="0" fontId="79" fillId="81" borderId="205" xfId="0" applyNumberFormat="1" applyFont="1" applyFill="1" applyBorder="1" applyAlignment="1" applyProtection="1">
      <alignment horizontal="center" vertical="center"/>
    </xf>
    <xf numFmtId="0" fontId="79" fillId="0" borderId="13" xfId="0" applyFont="1" applyBorder="1">
      <alignment vertical="center"/>
    </xf>
    <xf numFmtId="0" fontId="79" fillId="0" borderId="13" xfId="0" applyFont="1" applyBorder="1" applyAlignment="1">
      <alignment horizontal="center" vertical="center"/>
    </xf>
    <xf numFmtId="0" fontId="49" fillId="7" borderId="13" xfId="0" applyFont="1" applyFill="1" applyBorder="1" applyAlignment="1" applyProtection="1">
      <alignment horizontal="center" vertical="center"/>
    </xf>
    <xf numFmtId="0" fontId="5" fillId="0" borderId="84" xfId="0" applyFont="1" applyFill="1" applyBorder="1" applyAlignment="1" applyProtection="1">
      <alignment horizontal="center" vertical="center"/>
      <protection locked="0"/>
    </xf>
    <xf numFmtId="0" fontId="5" fillId="8" borderId="13" xfId="0" applyFont="1" applyFill="1" applyBorder="1" applyAlignment="1" applyProtection="1">
      <alignment horizontal="center" vertical="center"/>
    </xf>
    <xf numFmtId="0" fontId="5" fillId="9" borderId="13" xfId="0" applyNumberFormat="1" applyFont="1" applyFill="1" applyBorder="1" applyAlignment="1" applyProtection="1">
      <alignment horizontal="center" vertical="center"/>
    </xf>
    <xf numFmtId="0" fontId="5" fillId="47" borderId="13" xfId="0" applyFont="1" applyFill="1" applyBorder="1" applyAlignment="1" applyProtection="1">
      <alignment horizontal="center" vertical="center"/>
    </xf>
    <xf numFmtId="0" fontId="5" fillId="9" borderId="15" xfId="0" applyNumberFormat="1" applyFont="1" applyFill="1" applyBorder="1" applyAlignment="1" applyProtection="1">
      <alignment horizontal="center" vertical="center"/>
    </xf>
    <xf numFmtId="0" fontId="79" fillId="0" borderId="0" xfId="0" applyFont="1" applyAlignment="1">
      <alignment vertical="center"/>
    </xf>
    <xf numFmtId="0" fontId="96" fillId="0" borderId="12" xfId="0" applyFont="1" applyFill="1" applyBorder="1" applyAlignment="1" applyProtection="1">
      <alignment horizontal="center" vertical="center"/>
    </xf>
    <xf numFmtId="49" fontId="79" fillId="0" borderId="0" xfId="0" applyNumberFormat="1" applyFont="1" applyFill="1" applyBorder="1" applyAlignment="1" applyProtection="1">
      <alignment vertical="center"/>
    </xf>
    <xf numFmtId="0" fontId="79" fillId="12" borderId="13" xfId="0" applyFont="1" applyFill="1" applyBorder="1" applyAlignment="1">
      <alignment horizontal="center" vertical="center" wrapText="1"/>
    </xf>
    <xf numFmtId="0" fontId="79" fillId="12" borderId="13" xfId="0" applyFont="1" applyFill="1" applyBorder="1" applyAlignment="1">
      <alignment horizontal="center" vertical="center"/>
    </xf>
    <xf numFmtId="0" fontId="79" fillId="0" borderId="15" xfId="0" applyFont="1" applyBorder="1">
      <alignment vertical="center"/>
    </xf>
    <xf numFmtId="0" fontId="80" fillId="0" borderId="121" xfId="0" applyFont="1" applyFill="1" applyBorder="1" applyAlignment="1" applyProtection="1">
      <alignment horizontal="center" vertical="center"/>
    </xf>
    <xf numFmtId="0" fontId="80" fillId="0" borderId="70" xfId="0" applyFont="1" applyFill="1" applyBorder="1" applyAlignment="1" applyProtection="1">
      <alignment vertical="center" wrapText="1"/>
      <protection locked="0"/>
    </xf>
    <xf numFmtId="0" fontId="80" fillId="0" borderId="70" xfId="0" applyFont="1" applyFill="1" applyBorder="1" applyAlignment="1" applyProtection="1">
      <alignment horizontal="center" vertical="center"/>
    </xf>
    <xf numFmtId="49" fontId="79" fillId="0" borderId="0" xfId="0" applyNumberFormat="1" applyFont="1">
      <alignment vertical="center"/>
    </xf>
    <xf numFmtId="0" fontId="79" fillId="0" borderId="11" xfId="0" applyFont="1" applyBorder="1">
      <alignment vertical="center"/>
    </xf>
    <xf numFmtId="0" fontId="79" fillId="0" borderId="18" xfId="0" applyFont="1" applyFill="1" applyBorder="1" applyAlignment="1" applyProtection="1">
      <alignment horizontal="center" vertical="center" wrapText="1"/>
    </xf>
    <xf numFmtId="0" fontId="79" fillId="0" borderId="11" xfId="0" applyNumberFormat="1" applyFont="1" applyBorder="1">
      <alignment vertical="center"/>
    </xf>
    <xf numFmtId="0" fontId="79" fillId="0" borderId="13" xfId="0" applyNumberFormat="1" applyFont="1" applyBorder="1">
      <alignment vertical="center"/>
    </xf>
    <xf numFmtId="49" fontId="79" fillId="0" borderId="14" xfId="0" applyNumberFormat="1" applyFont="1" applyBorder="1">
      <alignment vertical="center"/>
    </xf>
    <xf numFmtId="185" fontId="124" fillId="0" borderId="13" xfId="0" applyNumberFormat="1" applyFont="1" applyFill="1" applyBorder="1" applyAlignment="1" applyProtection="1">
      <alignment vertical="center"/>
      <protection locked="0"/>
    </xf>
    <xf numFmtId="49" fontId="5" fillId="0" borderId="10" xfId="0" applyNumberFormat="1" applyFont="1" applyFill="1" applyBorder="1" applyAlignment="1" applyProtection="1">
      <alignment vertical="center"/>
      <protection locked="0" hidden="1"/>
    </xf>
    <xf numFmtId="49" fontId="5" fillId="0" borderId="12" xfId="0" applyNumberFormat="1" applyFont="1" applyFill="1" applyBorder="1" applyAlignment="1" applyProtection="1">
      <alignment vertical="center"/>
      <protection locked="0" hidden="1"/>
    </xf>
    <xf numFmtId="49" fontId="5" fillId="0" borderId="12" xfId="0" applyNumberFormat="1" applyFont="1" applyFill="1" applyBorder="1" applyAlignment="1" applyProtection="1">
      <alignment vertical="center" wrapText="1"/>
      <protection locked="0" hidden="1"/>
    </xf>
    <xf numFmtId="179" fontId="5" fillId="0" borderId="12" xfId="0" applyNumberFormat="1" applyFont="1" applyFill="1" applyBorder="1" applyAlignment="1" applyProtection="1">
      <alignment vertical="center"/>
      <protection locked="0" hidden="1"/>
    </xf>
    <xf numFmtId="0" fontId="125" fillId="12" borderId="0" xfId="0" applyFont="1" applyFill="1" applyBorder="1" applyAlignment="1" applyProtection="1">
      <alignment horizontal="center" vertical="center"/>
    </xf>
    <xf numFmtId="0" fontId="125" fillId="12" borderId="0" xfId="0" applyFont="1" applyFill="1" applyBorder="1" applyAlignment="1" applyProtection="1">
      <alignment vertical="center"/>
    </xf>
    <xf numFmtId="0" fontId="80" fillId="0" borderId="0" xfId="0" applyFont="1" applyFill="1" applyBorder="1" applyAlignment="1" applyProtection="1">
      <alignment vertical="center"/>
    </xf>
    <xf numFmtId="0" fontId="3" fillId="0" borderId="0" xfId="0" applyFont="1" applyFill="1" applyBorder="1" applyAlignment="1" applyProtection="1">
      <alignment vertical="center" wrapText="1"/>
      <protection locked="0"/>
    </xf>
    <xf numFmtId="0" fontId="79" fillId="0" borderId="10" xfId="0" applyFont="1" applyFill="1" applyBorder="1" applyAlignment="1" applyProtection="1">
      <alignment vertical="center"/>
      <protection locked="0"/>
    </xf>
    <xf numFmtId="0" fontId="79" fillId="0" borderId="82" xfId="0" applyFont="1" applyFill="1" applyBorder="1" applyAlignment="1" applyProtection="1">
      <alignment vertical="center"/>
      <protection locked="0"/>
    </xf>
    <xf numFmtId="0" fontId="79" fillId="0" borderId="82" xfId="0" applyFont="1" applyFill="1" applyBorder="1" applyAlignment="1" applyProtection="1">
      <alignment vertical="center"/>
    </xf>
    <xf numFmtId="0" fontId="79" fillId="0" borderId="84" xfId="0" applyFont="1" applyFill="1" applyBorder="1" applyAlignment="1" applyProtection="1">
      <alignment vertical="center"/>
      <protection locked="0"/>
    </xf>
    <xf numFmtId="0" fontId="79" fillId="0" borderId="84" xfId="0" applyFont="1" applyFill="1" applyBorder="1" applyAlignment="1" applyProtection="1">
      <alignment vertical="center"/>
    </xf>
    <xf numFmtId="0" fontId="79" fillId="12" borderId="19" xfId="0" applyFont="1" applyFill="1" applyBorder="1">
      <alignment vertical="center"/>
    </xf>
    <xf numFmtId="0" fontId="79" fillId="12" borderId="15" xfId="0" applyFont="1" applyFill="1" applyBorder="1">
      <alignment vertical="center"/>
    </xf>
    <xf numFmtId="0" fontId="80" fillId="0" borderId="13" xfId="0" applyFont="1" applyFill="1" applyBorder="1" applyAlignment="1" applyProtection="1">
      <alignment horizontal="center" vertical="center"/>
    </xf>
    <xf numFmtId="0" fontId="80" fillId="0" borderId="79" xfId="0" applyFont="1" applyFill="1" applyBorder="1" applyAlignment="1" applyProtection="1">
      <alignment horizontal="center" vertical="center"/>
    </xf>
    <xf numFmtId="0" fontId="79" fillId="0" borderId="82" xfId="0" applyFont="1" applyFill="1" applyBorder="1" applyAlignment="1" applyProtection="1">
      <alignment horizontal="center" vertical="center"/>
      <protection locked="0"/>
    </xf>
    <xf numFmtId="0" fontId="79" fillId="0" borderId="84" xfId="0" applyFont="1" applyFill="1" applyBorder="1" applyAlignment="1" applyProtection="1">
      <alignment horizontal="center" vertical="center"/>
      <protection locked="0"/>
    </xf>
    <xf numFmtId="0" fontId="79" fillId="0" borderId="83" xfId="0" applyFont="1" applyFill="1" applyBorder="1" applyAlignment="1" applyProtection="1">
      <alignment horizontal="center" vertical="center"/>
      <protection locked="0"/>
    </xf>
    <xf numFmtId="0" fontId="79" fillId="0" borderId="98" xfId="0" applyFont="1" applyFill="1" applyBorder="1" applyAlignment="1" applyProtection="1">
      <alignment horizontal="center" vertical="center"/>
      <protection locked="0"/>
    </xf>
    <xf numFmtId="0" fontId="79" fillId="12" borderId="82" xfId="0" applyFont="1" applyFill="1" applyBorder="1" applyAlignment="1" applyProtection="1">
      <alignment horizontal="center" vertical="center"/>
      <protection locked="0"/>
    </xf>
    <xf numFmtId="0" fontId="79" fillId="12" borderId="83" xfId="0" applyFont="1" applyFill="1" applyBorder="1" applyAlignment="1" applyProtection="1">
      <alignment horizontal="center" vertical="center"/>
      <protection locked="0"/>
    </xf>
    <xf numFmtId="0" fontId="79" fillId="12" borderId="98" xfId="0" applyFont="1" applyFill="1" applyBorder="1" applyAlignment="1" applyProtection="1">
      <alignment horizontal="center" vertical="center"/>
      <protection locked="0"/>
    </xf>
    <xf numFmtId="0" fontId="126" fillId="0" borderId="0" xfId="0" applyFont="1" applyFill="1" applyAlignment="1" applyProtection="1">
      <alignment horizontal="center" vertical="center"/>
    </xf>
    <xf numFmtId="0" fontId="49" fillId="71" borderId="207" xfId="0" applyFont="1" applyFill="1" applyBorder="1" applyAlignment="1" applyProtection="1">
      <alignment horizontal="center" vertical="center"/>
    </xf>
    <xf numFmtId="0" fontId="49" fillId="71" borderId="208" xfId="0" applyFont="1" applyFill="1" applyBorder="1" applyAlignment="1" applyProtection="1">
      <alignment horizontal="center" vertical="center"/>
    </xf>
    <xf numFmtId="0" fontId="49" fillId="71" borderId="209" xfId="0" applyFont="1" applyFill="1" applyBorder="1" applyAlignment="1" applyProtection="1">
      <alignment horizontal="center" vertical="center"/>
    </xf>
    <xf numFmtId="0" fontId="79" fillId="0" borderId="210" xfId="0" applyFont="1" applyFill="1" applyBorder="1" applyAlignment="1" applyProtection="1">
      <alignment horizontal="center" vertical="center"/>
    </xf>
    <xf numFmtId="0" fontId="79" fillId="0" borderId="211" xfId="0" applyFont="1" applyFill="1" applyBorder="1" applyAlignment="1" applyProtection="1">
      <alignment horizontal="center" vertical="center"/>
      <protection locked="0"/>
    </xf>
    <xf numFmtId="0" fontId="79" fillId="0" borderId="212" xfId="0" applyFont="1" applyFill="1" applyBorder="1" applyAlignment="1" applyProtection="1">
      <alignment horizontal="center" vertical="center"/>
      <protection locked="0"/>
    </xf>
    <xf numFmtId="0" fontId="79" fillId="0" borderId="213" xfId="0" applyFont="1" applyFill="1" applyBorder="1" applyAlignment="1" applyProtection="1">
      <alignment horizontal="center" vertical="center"/>
      <protection locked="0"/>
    </xf>
    <xf numFmtId="0" fontId="79" fillId="54" borderId="210" xfId="0" applyFont="1" applyFill="1" applyBorder="1" applyAlignment="1" applyProtection="1">
      <alignment horizontal="center" vertical="center"/>
    </xf>
    <xf numFmtId="0" fontId="79" fillId="54" borderId="214" xfId="0" applyFont="1" applyFill="1" applyBorder="1" applyAlignment="1" applyProtection="1">
      <alignment horizontal="center" vertical="center"/>
      <protection locked="0"/>
    </xf>
    <xf numFmtId="0" fontId="79" fillId="54" borderId="211" xfId="0" applyNumberFormat="1" applyFont="1" applyFill="1" applyBorder="1" applyAlignment="1" applyProtection="1">
      <alignment horizontal="center" vertical="center"/>
    </xf>
    <xf numFmtId="0" fontId="79" fillId="54" borderId="215" xfId="0" applyNumberFormat="1" applyFont="1" applyFill="1" applyBorder="1" applyAlignment="1" applyProtection="1">
      <alignment horizontal="center" vertical="center"/>
    </xf>
    <xf numFmtId="0" fontId="79" fillId="54" borderId="214" xfId="0" applyNumberFormat="1" applyFont="1" applyFill="1" applyBorder="1" applyAlignment="1" applyProtection="1">
      <alignment horizontal="center" vertical="center"/>
      <protection locked="0"/>
    </xf>
    <xf numFmtId="0" fontId="79" fillId="54" borderId="216" xfId="0" applyNumberFormat="1" applyFont="1" applyFill="1" applyBorder="1" applyAlignment="1" applyProtection="1">
      <alignment horizontal="center" vertical="center"/>
      <protection locked="0"/>
    </xf>
    <xf numFmtId="0" fontId="79" fillId="0" borderId="214" xfId="0" applyFont="1" applyFill="1" applyBorder="1" applyAlignment="1" applyProtection="1">
      <alignment horizontal="center" vertical="center"/>
      <protection locked="0"/>
    </xf>
    <xf numFmtId="0" fontId="79" fillId="0" borderId="211" xfId="0" applyNumberFormat="1" applyFont="1" applyFill="1" applyBorder="1" applyAlignment="1" applyProtection="1">
      <alignment horizontal="center" vertical="center"/>
    </xf>
    <xf numFmtId="0" fontId="79" fillId="0" borderId="215" xfId="0" applyNumberFormat="1" applyFont="1" applyFill="1" applyBorder="1" applyAlignment="1" applyProtection="1">
      <alignment horizontal="center" vertical="center"/>
    </xf>
    <xf numFmtId="0" fontId="79" fillId="0" borderId="214" xfId="0" applyNumberFormat="1" applyFont="1" applyFill="1" applyBorder="1" applyAlignment="1" applyProtection="1">
      <alignment horizontal="center" vertical="center"/>
      <protection locked="0"/>
    </xf>
    <xf numFmtId="0" fontId="79" fillId="0" borderId="216" xfId="0" applyNumberFormat="1" applyFont="1" applyFill="1" applyBorder="1" applyAlignment="1" applyProtection="1">
      <alignment horizontal="center" vertical="center"/>
      <protection locked="0"/>
    </xf>
    <xf numFmtId="0" fontId="1" fillId="54" borderId="211" xfId="0" applyNumberFormat="1" applyFont="1" applyFill="1" applyBorder="1" applyAlignment="1" applyProtection="1">
      <alignment horizontal="center" vertical="center"/>
      <protection locked="0"/>
    </xf>
    <xf numFmtId="0" fontId="1" fillId="54" borderId="215" xfId="0" applyNumberFormat="1" applyFont="1" applyFill="1" applyBorder="1" applyAlignment="1" applyProtection="1">
      <alignment horizontal="center" vertical="center"/>
      <protection locked="0"/>
    </xf>
    <xf numFmtId="0" fontId="79" fillId="0" borderId="215" xfId="0" applyFont="1" applyFill="1" applyBorder="1" applyAlignment="1" applyProtection="1">
      <alignment horizontal="center" vertical="center"/>
      <protection locked="0"/>
    </xf>
    <xf numFmtId="0" fontId="79" fillId="0" borderId="211" xfId="0" applyFont="1" applyFill="1" applyBorder="1" applyAlignment="1" applyProtection="1">
      <alignment horizontal="center" vertical="center"/>
    </xf>
    <xf numFmtId="0" fontId="79" fillId="0" borderId="215" xfId="0" applyFont="1" applyFill="1" applyBorder="1" applyAlignment="1" applyProtection="1">
      <alignment horizontal="center" vertical="center"/>
    </xf>
    <xf numFmtId="0" fontId="79" fillId="54" borderId="217" xfId="0" applyFont="1" applyFill="1" applyBorder="1" applyAlignment="1" applyProtection="1">
      <alignment horizontal="center" vertical="center"/>
    </xf>
    <xf numFmtId="0" fontId="79" fillId="54" borderId="218" xfId="0" applyFont="1" applyFill="1" applyBorder="1" applyAlignment="1" applyProtection="1">
      <alignment horizontal="right" vertical="center"/>
      <protection locked="0"/>
    </xf>
    <xf numFmtId="0" fontId="79" fillId="54" borderId="219" xfId="0" applyFont="1" applyFill="1" applyBorder="1" applyAlignment="1" applyProtection="1">
      <alignment horizontal="left" vertical="center"/>
      <protection locked="0"/>
    </xf>
    <xf numFmtId="0" fontId="79" fillId="54" borderId="220" xfId="0" applyFont="1" applyFill="1" applyBorder="1" applyAlignment="1" applyProtection="1">
      <alignment vertical="center"/>
      <protection locked="0"/>
    </xf>
    <xf numFmtId="49" fontId="79" fillId="54" borderId="218" xfId="0" applyNumberFormat="1" applyFont="1" applyFill="1" applyBorder="1" applyAlignment="1" applyProtection="1">
      <alignment horizontal="center" vertical="center"/>
      <protection locked="0"/>
    </xf>
    <xf numFmtId="49" fontId="79" fillId="54" borderId="221" xfId="0" applyNumberFormat="1" applyFont="1" applyFill="1" applyBorder="1" applyAlignment="1" applyProtection="1">
      <alignment horizontal="center" vertical="center"/>
      <protection locked="0"/>
    </xf>
    <xf numFmtId="0" fontId="127" fillId="0" borderId="0" xfId="0" applyFont="1" applyFill="1" applyAlignment="1" applyProtection="1">
      <alignment horizontal="right"/>
    </xf>
    <xf numFmtId="178" fontId="127" fillId="0" borderId="0" xfId="0" applyNumberFormat="1" applyFont="1" applyFill="1" applyAlignment="1" applyProtection="1">
      <alignment horizontal="left"/>
    </xf>
    <xf numFmtId="0" fontId="127" fillId="0" borderId="0" xfId="0" applyFont="1" applyFill="1" applyAlignment="1" applyProtection="1"/>
    <xf numFmtId="186" fontId="127" fillId="0" borderId="0" xfId="0" applyNumberFormat="1" applyFont="1" applyFill="1" applyAlignment="1" applyProtection="1">
      <alignment horizontal="center"/>
    </xf>
    <xf numFmtId="0" fontId="79" fillId="12" borderId="10" xfId="0" applyFont="1" applyFill="1" applyBorder="1" applyAlignment="1" applyProtection="1">
      <alignment horizontal="center" vertical="center" wrapText="1"/>
    </xf>
    <xf numFmtId="0" fontId="79" fillId="12" borderId="18" xfId="0" applyFont="1" applyFill="1" applyBorder="1" applyAlignment="1" applyProtection="1">
      <alignment horizontal="center" vertical="center" wrapText="1"/>
    </xf>
    <xf numFmtId="1" fontId="79" fillId="12" borderId="18" xfId="0" applyNumberFormat="1" applyFont="1" applyFill="1" applyBorder="1" applyAlignment="1" applyProtection="1">
      <alignment horizontal="right" vertical="center" wrapText="1"/>
      <protection locked="0"/>
    </xf>
    <xf numFmtId="180" fontId="79" fillId="12" borderId="222" xfId="0" applyNumberFormat="1" applyFont="1" applyFill="1" applyBorder="1" applyAlignment="1" applyProtection="1">
      <alignment horizontal="left" vertical="center" wrapText="1"/>
    </xf>
    <xf numFmtId="180" fontId="5" fillId="12" borderId="18" xfId="0" applyNumberFormat="1" applyFont="1" applyFill="1" applyBorder="1" applyAlignment="1" applyProtection="1">
      <alignment horizontal="center" vertical="center" wrapText="1"/>
    </xf>
    <xf numFmtId="0" fontId="79" fillId="3" borderId="223" xfId="0" applyFont="1" applyFill="1" applyBorder="1" applyAlignment="1" applyProtection="1">
      <alignment horizontal="center" vertical="center" wrapText="1"/>
    </xf>
    <xf numFmtId="0" fontId="79" fillId="3" borderId="18" xfId="0" applyFont="1" applyFill="1" applyBorder="1" applyAlignment="1" applyProtection="1">
      <alignment horizontal="center" vertical="center" wrapText="1"/>
    </xf>
    <xf numFmtId="0" fontId="79" fillId="12" borderId="187" xfId="0" applyFont="1" applyFill="1" applyBorder="1" applyAlignment="1" applyProtection="1">
      <alignment horizontal="center" vertical="center" wrapText="1"/>
    </xf>
    <xf numFmtId="0" fontId="79" fillId="12" borderId="188" xfId="0" applyFont="1" applyFill="1" applyBorder="1" applyAlignment="1" applyProtection="1">
      <alignment horizontal="center" vertical="center" wrapText="1"/>
    </xf>
    <xf numFmtId="1" fontId="79" fillId="12" borderId="188" xfId="0" applyNumberFormat="1" applyFont="1" applyFill="1" applyBorder="1" applyAlignment="1" applyProtection="1">
      <alignment horizontal="right" vertical="center" wrapText="1"/>
      <protection locked="0"/>
    </xf>
    <xf numFmtId="180" fontId="79" fillId="12" borderId="224" xfId="0" applyNumberFormat="1" applyFont="1" applyFill="1" applyBorder="1" applyAlignment="1" applyProtection="1">
      <alignment horizontal="left" vertical="center" wrapText="1"/>
    </xf>
    <xf numFmtId="0" fontId="5" fillId="12" borderId="225" xfId="0" applyFont="1" applyFill="1" applyBorder="1" applyAlignment="1" applyProtection="1">
      <alignment horizontal="center" vertical="center"/>
      <protection locked="0"/>
    </xf>
    <xf numFmtId="0" fontId="79" fillId="3" borderId="226" xfId="0" applyFont="1" applyFill="1" applyBorder="1" applyAlignment="1" applyProtection="1">
      <alignment horizontal="center" vertical="center" wrapText="1"/>
    </xf>
    <xf numFmtId="0" fontId="79" fillId="3" borderId="227" xfId="0" applyFont="1" applyFill="1" applyBorder="1" applyAlignment="1" applyProtection="1">
      <alignment horizontal="center" vertical="center" wrapText="1"/>
    </xf>
    <xf numFmtId="0" fontId="128" fillId="12" borderId="14" xfId="0" applyNumberFormat="1" applyFont="1" applyFill="1" applyBorder="1" applyAlignment="1" applyProtection="1">
      <alignment vertical="center"/>
    </xf>
    <xf numFmtId="0" fontId="128" fillId="12" borderId="19" xfId="0" applyNumberFormat="1" applyFont="1" applyFill="1" applyBorder="1" applyAlignment="1" applyProtection="1">
      <alignment horizontal="center" vertical="center"/>
    </xf>
    <xf numFmtId="0" fontId="128" fillId="12" borderId="178" xfId="0" applyNumberFormat="1" applyFont="1" applyFill="1" applyBorder="1" applyAlignment="1" applyProtection="1">
      <alignment horizontal="center" vertical="center"/>
    </xf>
    <xf numFmtId="0" fontId="5" fillId="12" borderId="19" xfId="0" applyNumberFormat="1" applyFont="1" applyFill="1" applyBorder="1" applyAlignment="1" applyProtection="1">
      <alignment horizontal="center" vertical="center"/>
      <protection locked="0"/>
    </xf>
    <xf numFmtId="180" fontId="128" fillId="3" borderId="228" xfId="0" applyNumberFormat="1" applyFont="1" applyFill="1" applyBorder="1" applyAlignment="1" applyProtection="1">
      <alignment horizontal="center" vertical="center"/>
    </xf>
    <xf numFmtId="180" fontId="128" fillId="3" borderId="19" xfId="0" applyNumberFormat="1" applyFont="1" applyFill="1" applyBorder="1" applyAlignment="1" applyProtection="1">
      <alignment horizontal="center" vertical="center"/>
    </xf>
    <xf numFmtId="0" fontId="129" fillId="0" borderId="0" xfId="0" applyFont="1" applyFill="1" applyAlignment="1" applyProtection="1">
      <alignment horizontal="center" vertical="center"/>
    </xf>
    <xf numFmtId="0" fontId="49" fillId="71" borderId="229" xfId="0" applyFont="1" applyFill="1" applyBorder="1" applyAlignment="1" applyProtection="1">
      <alignment horizontal="center" vertical="center"/>
    </xf>
    <xf numFmtId="0" fontId="49" fillId="71" borderId="230" xfId="0" applyFont="1" applyFill="1" applyBorder="1" applyAlignment="1" applyProtection="1">
      <alignment horizontal="center" vertical="center"/>
    </xf>
    <xf numFmtId="0" fontId="79" fillId="3" borderId="231" xfId="0" applyFont="1" applyFill="1" applyBorder="1" applyAlignment="1" applyProtection="1">
      <alignment horizontal="center" vertical="center"/>
    </xf>
    <xf numFmtId="0" fontId="79" fillId="3" borderId="232" xfId="0" applyFont="1" applyFill="1" applyBorder="1" applyAlignment="1" applyProtection="1">
      <alignment horizontal="center" vertical="center"/>
    </xf>
    <xf numFmtId="0" fontId="79" fillId="3" borderId="93" xfId="0" applyFont="1" applyFill="1" applyBorder="1" applyAlignment="1" applyProtection="1">
      <alignment horizontal="center" vertical="center"/>
    </xf>
    <xf numFmtId="0" fontId="79" fillId="3" borderId="94" xfId="0" applyFont="1" applyFill="1" applyBorder="1" applyAlignment="1" applyProtection="1">
      <alignment horizontal="center" vertical="center"/>
    </xf>
    <xf numFmtId="0" fontId="49" fillId="0" borderId="0" xfId="0" applyFont="1" applyFill="1" applyAlignment="1" applyProtection="1">
      <alignment horizontal="center" vertical="center"/>
      <protection locked="0"/>
    </xf>
    <xf numFmtId="49" fontId="79" fillId="0" borderId="231" xfId="0" applyNumberFormat="1" applyFont="1" applyFill="1" applyBorder="1" applyAlignment="1" applyProtection="1">
      <alignment horizontal="center" vertical="center"/>
      <protection locked="0" hidden="1"/>
    </xf>
    <xf numFmtId="178" fontId="7" fillId="0" borderId="141" xfId="0" applyNumberFormat="1" applyFont="1" applyFill="1" applyBorder="1" applyAlignment="1" applyProtection="1">
      <alignment horizontal="center" vertical="center"/>
    </xf>
    <xf numFmtId="49" fontId="79" fillId="0" borderId="93" xfId="0" applyNumberFormat="1" applyFont="1" applyFill="1" applyBorder="1" applyAlignment="1" applyProtection="1">
      <alignment horizontal="center" vertical="center"/>
      <protection locked="0" hidden="1"/>
    </xf>
    <xf numFmtId="49" fontId="79" fillId="0" borderId="94" xfId="0" applyNumberFormat="1" applyFont="1" applyFill="1" applyBorder="1" applyAlignment="1" applyProtection="1">
      <alignment horizontal="center" vertical="center"/>
      <protection locked="0" hidden="1"/>
    </xf>
    <xf numFmtId="0" fontId="79" fillId="0" borderId="93" xfId="0" applyNumberFormat="1" applyFont="1" applyFill="1" applyBorder="1" applyAlignment="1" applyProtection="1">
      <alignment horizontal="center" vertical="center"/>
    </xf>
    <xf numFmtId="179" fontId="79" fillId="0" borderId="93" xfId="0" applyNumberFormat="1" applyFont="1" applyFill="1" applyBorder="1" applyAlignment="1" applyProtection="1">
      <alignment horizontal="center" vertical="center"/>
      <protection locked="0"/>
    </xf>
    <xf numFmtId="49" fontId="79" fillId="12" borderId="102" xfId="0" applyNumberFormat="1" applyFont="1" applyFill="1" applyBorder="1" applyAlignment="1" applyProtection="1">
      <alignment horizontal="center" vertical="center"/>
      <protection locked="0" hidden="1"/>
    </xf>
    <xf numFmtId="178" fontId="7" fillId="12" borderId="94" xfId="0" applyNumberFormat="1" applyFont="1" applyFill="1" applyBorder="1" applyAlignment="1" applyProtection="1">
      <alignment horizontal="center" vertical="center"/>
    </xf>
    <xf numFmtId="49" fontId="79" fillId="12" borderId="93" xfId="0" applyNumberFormat="1" applyFont="1" applyFill="1" applyBorder="1" applyAlignment="1" applyProtection="1">
      <alignment horizontal="center" vertical="center"/>
      <protection locked="0" hidden="1"/>
    </xf>
    <xf numFmtId="49" fontId="79" fillId="12" borderId="94" xfId="0" applyNumberFormat="1" applyFont="1" applyFill="1" applyBorder="1" applyAlignment="1" applyProtection="1">
      <alignment horizontal="center" vertical="center"/>
      <protection locked="0" hidden="1"/>
    </xf>
    <xf numFmtId="0" fontId="79" fillId="12" borderId="93" xfId="0" applyNumberFormat="1" applyFont="1" applyFill="1" applyBorder="1" applyAlignment="1" applyProtection="1">
      <alignment horizontal="center" vertical="center"/>
    </xf>
    <xf numFmtId="179" fontId="79" fillId="12" borderId="93" xfId="0" applyNumberFormat="1" applyFont="1" applyFill="1" applyBorder="1" applyAlignment="1" applyProtection="1">
      <alignment horizontal="center" vertical="center"/>
      <protection locked="0"/>
    </xf>
    <xf numFmtId="49" fontId="79" fillId="0" borderId="102" xfId="0" applyNumberFormat="1" applyFont="1" applyFill="1" applyBorder="1" applyAlignment="1" applyProtection="1">
      <alignment horizontal="center" vertical="center"/>
      <protection locked="0" hidden="1"/>
    </xf>
    <xf numFmtId="178" fontId="7" fillId="0" borderId="0" xfId="0" applyNumberFormat="1" applyFont="1" applyFill="1" applyBorder="1" applyAlignment="1" applyProtection="1">
      <alignment horizontal="center" vertical="center"/>
    </xf>
    <xf numFmtId="49" fontId="79" fillId="12" borderId="233" xfId="0" applyNumberFormat="1" applyFont="1" applyFill="1" applyBorder="1" applyAlignment="1" applyProtection="1">
      <alignment horizontal="center" vertical="center"/>
      <protection locked="0" hidden="1"/>
    </xf>
    <xf numFmtId="178" fontId="7" fillId="12" borderId="86" xfId="0" applyNumberFormat="1" applyFont="1" applyFill="1" applyBorder="1" applyAlignment="1" applyProtection="1">
      <alignment horizontal="center" vertical="center"/>
    </xf>
    <xf numFmtId="49" fontId="79" fillId="12" borderId="91" xfId="0" applyNumberFormat="1" applyFont="1" applyFill="1" applyBorder="1" applyAlignment="1" applyProtection="1">
      <alignment horizontal="center" vertical="center"/>
      <protection locked="0" hidden="1"/>
    </xf>
    <xf numFmtId="49" fontId="79" fillId="12" borderId="86" xfId="0" applyNumberFormat="1" applyFont="1" applyFill="1" applyBorder="1" applyAlignment="1" applyProtection="1">
      <alignment horizontal="center" vertical="center"/>
      <protection locked="0" hidden="1"/>
    </xf>
    <xf numFmtId="0" fontId="79" fillId="12" borderId="91" xfId="0" applyNumberFormat="1" applyFont="1" applyFill="1" applyBorder="1" applyAlignment="1" applyProtection="1">
      <alignment horizontal="center" vertical="center"/>
    </xf>
    <xf numFmtId="179" fontId="79" fillId="12" borderId="91" xfId="0" applyNumberFormat="1" applyFont="1" applyFill="1" applyBorder="1" applyAlignment="1" applyProtection="1">
      <alignment horizontal="center" vertical="center"/>
      <protection locked="0"/>
    </xf>
    <xf numFmtId="178" fontId="7" fillId="0" borderId="86" xfId="0" applyNumberFormat="1" applyFont="1" applyFill="1" applyBorder="1" applyAlignment="1" applyProtection="1">
      <alignment horizontal="center" vertical="center"/>
    </xf>
    <xf numFmtId="49" fontId="79" fillId="0" borderId="93" xfId="0" applyNumberFormat="1" applyFont="1" applyFill="1" applyBorder="1" applyAlignment="1" applyProtection="1">
      <alignment horizontal="right" vertical="center" wrapText="1"/>
      <protection locked="0" hidden="1"/>
    </xf>
    <xf numFmtId="49" fontId="79" fillId="0" borderId="234" xfId="0" applyNumberFormat="1" applyFont="1" applyFill="1" applyBorder="1" applyAlignment="1" applyProtection="1">
      <alignment vertical="center" wrapText="1"/>
      <protection locked="0" hidden="1"/>
    </xf>
    <xf numFmtId="49" fontId="79" fillId="0" borderId="94" xfId="0" applyNumberFormat="1" applyFont="1" applyFill="1" applyBorder="1" applyAlignment="1" applyProtection="1">
      <alignment vertical="center" wrapText="1"/>
      <protection locked="0" hidden="1"/>
    </xf>
    <xf numFmtId="179" fontId="79" fillId="12" borderId="93" xfId="0" applyNumberFormat="1" applyFont="1" applyFill="1" applyBorder="1" applyAlignment="1" applyProtection="1">
      <alignment horizontal="right" vertical="center"/>
      <protection locked="0" hidden="1"/>
    </xf>
    <xf numFmtId="179" fontId="79" fillId="12" borderId="234" xfId="0" applyNumberFormat="1" applyFont="1" applyFill="1" applyBorder="1" applyAlignment="1" applyProtection="1">
      <alignment vertical="center"/>
      <protection locked="0" hidden="1"/>
    </xf>
    <xf numFmtId="179" fontId="79" fillId="12" borderId="94" xfId="0" applyNumberFormat="1" applyFont="1" applyFill="1" applyBorder="1" applyAlignment="1" applyProtection="1">
      <alignment vertical="center"/>
      <protection locked="0" hidden="1"/>
    </xf>
    <xf numFmtId="178" fontId="7" fillId="0" borderId="94" xfId="0" applyNumberFormat="1" applyFont="1" applyFill="1" applyBorder="1" applyAlignment="1" applyProtection="1">
      <alignment horizontal="center" vertical="center"/>
    </xf>
    <xf numFmtId="49" fontId="79" fillId="12" borderId="235" xfId="0" applyNumberFormat="1" applyFont="1" applyFill="1" applyBorder="1" applyAlignment="1" applyProtection="1">
      <alignment horizontal="center" vertical="center"/>
      <protection locked="0" hidden="1"/>
    </xf>
    <xf numFmtId="178" fontId="7" fillId="12" borderId="89" xfId="0" applyNumberFormat="1" applyFont="1" applyFill="1" applyBorder="1" applyAlignment="1" applyProtection="1">
      <alignment horizontal="center" vertical="center"/>
    </xf>
    <xf numFmtId="49" fontId="79" fillId="12" borderId="236" xfId="0" applyNumberFormat="1" applyFont="1" applyFill="1" applyBorder="1" applyAlignment="1" applyProtection="1">
      <alignment horizontal="center" vertical="center"/>
      <protection locked="0" hidden="1"/>
    </xf>
    <xf numFmtId="49" fontId="79" fillId="12" borderId="89" xfId="0" applyNumberFormat="1" applyFont="1" applyFill="1" applyBorder="1" applyAlignment="1" applyProtection="1">
      <alignment horizontal="center" vertical="center"/>
      <protection locked="0" hidden="1"/>
    </xf>
    <xf numFmtId="0" fontId="79" fillId="12" borderId="236" xfId="0" applyNumberFormat="1" applyFont="1" applyFill="1" applyBorder="1" applyAlignment="1" applyProtection="1">
      <alignment horizontal="center" vertical="center"/>
    </xf>
    <xf numFmtId="179" fontId="79" fillId="12" borderId="236" xfId="0" applyNumberFormat="1" applyFont="1" applyFill="1" applyBorder="1" applyAlignment="1" applyProtection="1">
      <alignment horizontal="center" vertical="center"/>
      <protection locked="0"/>
    </xf>
    <xf numFmtId="49" fontId="79" fillId="0" borderId="102" xfId="0" applyNumberFormat="1" applyFont="1" applyFill="1" applyBorder="1" applyAlignment="1" applyProtection="1">
      <alignment horizontal="center" vertical="center"/>
      <protection hidden="1"/>
    </xf>
    <xf numFmtId="49" fontId="79" fillId="12" borderId="102" xfId="0" applyNumberFormat="1" applyFont="1" applyFill="1" applyBorder="1" applyAlignment="1" applyProtection="1">
      <alignment horizontal="center" vertical="center"/>
      <protection hidden="1"/>
    </xf>
    <xf numFmtId="179" fontId="49" fillId="0" borderId="0" xfId="0" applyNumberFormat="1" applyFont="1" applyFill="1" applyBorder="1" applyAlignment="1" applyProtection="1">
      <alignment horizontal="center" vertical="center"/>
      <protection locked="0"/>
    </xf>
    <xf numFmtId="49" fontId="79" fillId="0" borderId="154" xfId="0" applyNumberFormat="1" applyFont="1" applyFill="1" applyBorder="1" applyAlignment="1" applyProtection="1">
      <alignment horizontal="right" vertical="center"/>
      <protection locked="0" hidden="1"/>
    </xf>
    <xf numFmtId="49" fontId="79" fillId="0" borderId="160" xfId="0" applyNumberFormat="1" applyFont="1" applyFill="1" applyBorder="1" applyAlignment="1" applyProtection="1">
      <alignment horizontal="left" vertical="center"/>
      <protection locked="0" hidden="1"/>
    </xf>
    <xf numFmtId="49" fontId="79" fillId="0" borderId="161" xfId="0" applyNumberFormat="1" applyFont="1" applyFill="1" applyBorder="1" applyAlignment="1" applyProtection="1">
      <alignment horizontal="left" vertical="center"/>
      <protection locked="0" hidden="1"/>
    </xf>
    <xf numFmtId="179" fontId="79" fillId="12" borderId="236" xfId="0" applyNumberFormat="1" applyFont="1" applyFill="1" applyBorder="1" applyAlignment="1" applyProtection="1">
      <alignment horizontal="right" vertical="center"/>
      <protection locked="0" hidden="1"/>
    </xf>
    <xf numFmtId="179" fontId="79" fillId="12" borderId="89" xfId="0" applyNumberFormat="1" applyFont="1" applyFill="1" applyBorder="1" applyAlignment="1" applyProtection="1">
      <alignment vertical="center"/>
      <protection locked="0" hidden="1"/>
    </xf>
    <xf numFmtId="179" fontId="79" fillId="12" borderId="93" xfId="0" applyNumberFormat="1" applyFont="1" applyFill="1" applyBorder="1" applyAlignment="1" applyProtection="1">
      <alignment horizontal="center" vertical="center"/>
    </xf>
    <xf numFmtId="178" fontId="7" fillId="0" borderId="133" xfId="0" applyNumberFormat="1" applyFont="1" applyFill="1" applyBorder="1" applyAlignment="1" applyProtection="1">
      <alignment horizontal="center" vertical="center"/>
    </xf>
    <xf numFmtId="179" fontId="79" fillId="0" borderId="89" xfId="0" applyNumberFormat="1" applyFont="1" applyFill="1" applyBorder="1" applyAlignment="1" applyProtection="1">
      <alignment vertical="center"/>
      <protection locked="0" hidden="1"/>
    </xf>
    <xf numFmtId="179" fontId="79" fillId="0" borderId="93" xfId="0" applyNumberFormat="1" applyFont="1" applyFill="1" applyBorder="1" applyAlignment="1" applyProtection="1">
      <alignment horizontal="center" vertical="center"/>
    </xf>
    <xf numFmtId="178" fontId="7" fillId="12" borderId="0" xfId="0" applyNumberFormat="1" applyFont="1" applyFill="1" applyBorder="1" applyAlignment="1" applyProtection="1">
      <alignment horizontal="center" vertical="center"/>
    </xf>
    <xf numFmtId="49" fontId="79" fillId="12" borderId="162" xfId="0" applyNumberFormat="1" applyFont="1" applyFill="1" applyBorder="1" applyAlignment="1" applyProtection="1">
      <alignment horizontal="right" vertical="center"/>
      <protection locked="0" hidden="1"/>
    </xf>
    <xf numFmtId="49" fontId="79" fillId="12" borderId="160" xfId="0" applyNumberFormat="1" applyFont="1" applyFill="1" applyBorder="1" applyAlignment="1" applyProtection="1">
      <alignment vertical="center"/>
      <protection locked="0" hidden="1"/>
    </xf>
    <xf numFmtId="49" fontId="79" fillId="12" borderId="161" xfId="0" applyNumberFormat="1" applyFont="1" applyFill="1" applyBorder="1" applyAlignment="1" applyProtection="1">
      <alignment vertical="center"/>
      <protection locked="0" hidden="1"/>
    </xf>
    <xf numFmtId="49" fontId="79" fillId="0" borderId="92" xfId="0" applyNumberFormat="1" applyFont="1" applyFill="1" applyBorder="1" applyAlignment="1" applyProtection="1">
      <alignment horizontal="right" vertical="center" wrapText="1"/>
      <protection locked="0" hidden="1"/>
    </xf>
    <xf numFmtId="49" fontId="79" fillId="0" borderId="0" xfId="0" applyNumberFormat="1" applyFont="1" applyFill="1" applyBorder="1" applyAlignment="1" applyProtection="1">
      <alignment horizontal="left" vertical="center" wrapText="1"/>
      <protection locked="0" hidden="1"/>
    </xf>
    <xf numFmtId="49" fontId="79" fillId="0" borderId="237" xfId="0" applyNumberFormat="1" applyFont="1" applyFill="1" applyBorder="1" applyAlignment="1" applyProtection="1">
      <alignment horizontal="left" vertical="center" wrapText="1"/>
      <protection locked="0" hidden="1"/>
    </xf>
    <xf numFmtId="179" fontId="79" fillId="12" borderId="238" xfId="0" applyNumberFormat="1" applyFont="1" applyFill="1" applyBorder="1" applyAlignment="1" applyProtection="1">
      <alignment horizontal="right" vertical="center"/>
      <protection locked="0" hidden="1"/>
    </xf>
    <xf numFmtId="179" fontId="79" fillId="12" borderId="239" xfId="0" applyNumberFormat="1" applyFont="1" applyFill="1" applyBorder="1" applyAlignment="1" applyProtection="1">
      <alignment vertical="center"/>
      <protection locked="0" hidden="1"/>
    </xf>
    <xf numFmtId="179" fontId="79" fillId="0" borderId="239" xfId="0" applyNumberFormat="1" applyFont="1" applyFill="1" applyBorder="1" applyAlignment="1" applyProtection="1">
      <alignment vertical="center"/>
      <protection locked="0" hidden="1"/>
    </xf>
    <xf numFmtId="49" fontId="79" fillId="12" borderId="93" xfId="0" applyNumberFormat="1" applyFont="1" applyFill="1" applyBorder="1" applyAlignment="1" applyProtection="1">
      <alignment horizontal="right" vertical="center" wrapText="1"/>
      <protection locked="0" hidden="1"/>
    </xf>
    <xf numFmtId="49" fontId="79" fillId="12" borderId="94" xfId="0" applyNumberFormat="1" applyFont="1" applyFill="1" applyBorder="1" applyAlignment="1" applyProtection="1">
      <alignment vertical="center" wrapText="1"/>
      <protection locked="0" hidden="1"/>
    </xf>
    <xf numFmtId="49" fontId="79" fillId="0" borderId="235" xfId="0" applyNumberFormat="1" applyFont="1" applyFill="1" applyBorder="1" applyAlignment="1" applyProtection="1">
      <alignment horizontal="center" vertical="center"/>
      <protection locked="0" hidden="1"/>
    </xf>
    <xf numFmtId="49" fontId="79" fillId="0" borderId="236" xfId="0" applyNumberFormat="1" applyFont="1" applyFill="1" applyBorder="1" applyAlignment="1" applyProtection="1">
      <alignment horizontal="center" vertical="center"/>
      <protection locked="0" hidden="1"/>
    </xf>
    <xf numFmtId="49" fontId="79" fillId="0" borderId="89" xfId="0" applyNumberFormat="1" applyFont="1" applyFill="1" applyBorder="1" applyAlignment="1" applyProtection="1">
      <alignment horizontal="center" vertical="center"/>
      <protection locked="0" hidden="1"/>
    </xf>
    <xf numFmtId="0" fontId="5" fillId="0" borderId="236" xfId="0" applyNumberFormat="1" applyFont="1" applyFill="1" applyBorder="1" applyAlignment="1" applyProtection="1">
      <alignment horizontal="center" vertical="center"/>
    </xf>
    <xf numFmtId="179" fontId="79" fillId="0" borderId="236" xfId="0" applyNumberFormat="1" applyFont="1" applyFill="1" applyBorder="1" applyAlignment="1" applyProtection="1">
      <alignment horizontal="center" vertical="center"/>
      <protection locked="0"/>
    </xf>
    <xf numFmtId="49" fontId="79" fillId="12" borderId="104" xfId="0" applyNumberFormat="1" applyFont="1" applyFill="1" applyBorder="1" applyAlignment="1" applyProtection="1">
      <alignment horizontal="center" vertical="center"/>
      <protection locked="0" hidden="1"/>
    </xf>
    <xf numFmtId="178" fontId="7" fillId="12" borderId="240" xfId="0" applyNumberFormat="1" applyFont="1" applyFill="1" applyBorder="1" applyAlignment="1" applyProtection="1">
      <alignment horizontal="center" vertical="center"/>
    </xf>
    <xf numFmtId="49" fontId="79" fillId="12" borderId="190" xfId="0" applyNumberFormat="1" applyFont="1" applyFill="1" applyBorder="1" applyAlignment="1" applyProtection="1">
      <alignment horizontal="right" vertical="center"/>
      <protection locked="0" hidden="1"/>
    </xf>
    <xf numFmtId="49" fontId="79" fillId="12" borderId="240" xfId="0" applyNumberFormat="1" applyFont="1" applyFill="1" applyBorder="1" applyAlignment="1" applyProtection="1">
      <alignment vertical="center"/>
      <protection locked="0" hidden="1"/>
    </xf>
    <xf numFmtId="0" fontId="79" fillId="12" borderId="190" xfId="0" applyNumberFormat="1" applyFont="1" applyFill="1" applyBorder="1" applyAlignment="1" applyProtection="1">
      <alignment horizontal="center" vertical="center"/>
    </xf>
    <xf numFmtId="179" fontId="79" fillId="12" borderId="190" xfId="0" applyNumberFormat="1" applyFont="1" applyFill="1" applyBorder="1" applyAlignment="1" applyProtection="1">
      <alignment horizontal="center" vertical="center"/>
      <protection locked="0"/>
    </xf>
    <xf numFmtId="0" fontId="130" fillId="0" borderId="0" xfId="0" applyFont="1" applyFill="1" applyAlignment="1" applyProtection="1">
      <alignment horizontal="left" vertical="top"/>
    </xf>
    <xf numFmtId="0" fontId="130" fillId="0" borderId="0" xfId="0" applyNumberFormat="1" applyFont="1" applyFill="1" applyAlignment="1" applyProtection="1">
      <alignment horizontal="left" vertical="top" wrapText="1"/>
    </xf>
    <xf numFmtId="0" fontId="130" fillId="0" borderId="0" xfId="0" applyNumberFormat="1" applyFont="1" applyFill="1" applyAlignment="1" applyProtection="1">
      <alignment horizontal="left" vertical="top"/>
    </xf>
    <xf numFmtId="0" fontId="131" fillId="71" borderId="241" xfId="0" applyFont="1" applyFill="1" applyBorder="1" applyAlignment="1" applyProtection="1">
      <alignment horizontal="center" vertical="center"/>
    </xf>
    <xf numFmtId="0" fontId="131" fillId="71" borderId="242" xfId="0" applyFont="1" applyFill="1" applyBorder="1" applyAlignment="1" applyProtection="1">
      <alignment horizontal="center" vertical="center"/>
    </xf>
    <xf numFmtId="0" fontId="132" fillId="11" borderId="243" xfId="0" applyNumberFormat="1" applyFont="1" applyFill="1" applyBorder="1" applyAlignment="1" applyProtection="1">
      <alignment horizontal="center" vertical="center"/>
    </xf>
    <xf numFmtId="0" fontId="132" fillId="11" borderId="244" xfId="0" applyNumberFormat="1" applyFont="1" applyFill="1" applyBorder="1" applyAlignment="1" applyProtection="1">
      <alignment horizontal="center" vertical="center"/>
    </xf>
    <xf numFmtId="0" fontId="132" fillId="11" borderId="245" xfId="0" applyNumberFormat="1" applyFont="1" applyFill="1" applyBorder="1" applyAlignment="1" applyProtection="1">
      <alignment horizontal="center" vertical="center"/>
    </xf>
    <xf numFmtId="0" fontId="132" fillId="11" borderId="246" xfId="0" applyNumberFormat="1" applyFont="1" applyFill="1" applyBorder="1" applyAlignment="1" applyProtection="1">
      <alignment horizontal="center" vertical="center"/>
    </xf>
    <xf numFmtId="0" fontId="132" fillId="11" borderId="247" xfId="0" applyNumberFormat="1" applyFont="1" applyFill="1" applyBorder="1" applyAlignment="1" applyProtection="1">
      <alignment horizontal="center" vertical="center"/>
    </xf>
    <xf numFmtId="0" fontId="132" fillId="61" borderId="243" xfId="0" applyNumberFormat="1" applyFont="1" applyFill="1" applyBorder="1" applyAlignment="1" applyProtection="1">
      <alignment horizontal="center" vertical="center"/>
    </xf>
    <xf numFmtId="0" fontId="132" fillId="61" borderId="244" xfId="0" applyNumberFormat="1" applyFont="1" applyFill="1" applyBorder="1" applyAlignment="1" applyProtection="1">
      <alignment horizontal="center" vertical="center"/>
    </xf>
    <xf numFmtId="0" fontId="132" fillId="61" borderId="245" xfId="0" applyNumberFormat="1" applyFont="1" applyFill="1" applyBorder="1" applyAlignment="1" applyProtection="1">
      <alignment horizontal="center" vertical="center"/>
    </xf>
    <xf numFmtId="0" fontId="132" fillId="61" borderId="246" xfId="0" applyNumberFormat="1" applyFont="1" applyFill="1" applyBorder="1" applyAlignment="1" applyProtection="1">
      <alignment horizontal="center" vertical="center"/>
    </xf>
    <xf numFmtId="179" fontId="132" fillId="61" borderId="245" xfId="0" applyNumberFormat="1" applyFont="1" applyFill="1" applyBorder="1" applyAlignment="1" applyProtection="1">
      <alignment horizontal="center" vertical="center"/>
    </xf>
    <xf numFmtId="0" fontId="132" fillId="0" borderId="243" xfId="0" applyNumberFormat="1" applyFont="1" applyBorder="1" applyAlignment="1" applyProtection="1">
      <alignment horizontal="center" vertical="center"/>
      <protection locked="0"/>
    </xf>
    <xf numFmtId="0" fontId="132" fillId="0" borderId="244" xfId="0" applyNumberFormat="1" applyFont="1" applyBorder="1" applyAlignment="1" applyProtection="1">
      <alignment horizontal="center" vertical="center"/>
      <protection locked="0"/>
    </xf>
    <xf numFmtId="0" fontId="132" fillId="0" borderId="245" xfId="0" applyNumberFormat="1" applyFont="1" applyBorder="1" applyAlignment="1" applyProtection="1">
      <alignment horizontal="center" vertical="center"/>
      <protection locked="0"/>
    </xf>
    <xf numFmtId="0" fontId="132" fillId="0" borderId="246" xfId="0" applyFont="1" applyFill="1" applyBorder="1" applyAlignment="1" applyProtection="1">
      <alignment horizontal="center" vertical="center"/>
    </xf>
    <xf numFmtId="0" fontId="132" fillId="0" borderId="244" xfId="0" applyFont="1" applyFill="1" applyBorder="1" applyAlignment="1" applyProtection="1">
      <alignment horizontal="center" vertical="center"/>
    </xf>
    <xf numFmtId="0" fontId="132" fillId="0" borderId="245" xfId="0" applyNumberFormat="1" applyFont="1" applyBorder="1" applyAlignment="1" applyProtection="1">
      <alignment horizontal="center" vertical="center" wrapText="1"/>
    </xf>
    <xf numFmtId="0" fontId="132" fillId="0" borderId="245" xfId="0" applyNumberFormat="1" applyFont="1" applyBorder="1" applyAlignment="1" applyProtection="1">
      <alignment horizontal="center" vertical="center"/>
    </xf>
    <xf numFmtId="0" fontId="132" fillId="61" borderId="243" xfId="0" applyNumberFormat="1" applyFont="1" applyFill="1" applyBorder="1" applyAlignment="1" applyProtection="1">
      <alignment horizontal="center" vertical="center"/>
      <protection locked="0"/>
    </xf>
    <xf numFmtId="0" fontId="132" fillId="61" borderId="244" xfId="0" applyNumberFormat="1" applyFont="1" applyFill="1" applyBorder="1" applyAlignment="1" applyProtection="1">
      <alignment horizontal="center" vertical="center"/>
      <protection locked="0"/>
    </xf>
    <xf numFmtId="0" fontId="132" fillId="61" borderId="245" xfId="0" applyNumberFormat="1" applyFont="1" applyFill="1" applyBorder="1" applyAlignment="1" applyProtection="1">
      <alignment horizontal="center" vertical="center"/>
      <protection locked="0"/>
    </xf>
    <xf numFmtId="0" fontId="132" fillId="61" borderId="248" xfId="0" applyNumberFormat="1" applyFont="1" applyFill="1" applyBorder="1" applyAlignment="1" applyProtection="1">
      <alignment horizontal="center" vertical="center"/>
    </xf>
    <xf numFmtId="0" fontId="132" fillId="0" borderId="246" xfId="0" applyNumberFormat="1" applyFont="1" applyBorder="1" applyAlignment="1" applyProtection="1">
      <alignment horizontal="center" vertical="center"/>
    </xf>
    <xf numFmtId="0" fontId="132" fillId="0" borderId="244" xfId="0" applyNumberFormat="1" applyFont="1" applyBorder="1" applyAlignment="1" applyProtection="1">
      <alignment horizontal="center" vertical="center"/>
    </xf>
    <xf numFmtId="0" fontId="132" fillId="0" borderId="245" xfId="0" applyFont="1" applyFill="1" applyBorder="1" applyAlignment="1" applyProtection="1">
      <alignment horizontal="center" vertical="center"/>
    </xf>
    <xf numFmtId="0" fontId="132" fillId="61" borderId="246" xfId="0" applyNumberFormat="1" applyFont="1" applyFill="1" applyBorder="1" applyAlignment="1" applyProtection="1">
      <alignment horizontal="center" vertical="center"/>
      <protection locked="0"/>
    </xf>
    <xf numFmtId="0" fontId="132" fillId="61" borderId="248" xfId="0" applyNumberFormat="1" applyFont="1" applyFill="1" applyBorder="1" applyAlignment="1" applyProtection="1">
      <alignment horizontal="center" vertical="center"/>
      <protection hidden="1"/>
    </xf>
    <xf numFmtId="0" fontId="132" fillId="0" borderId="249" xfId="0" applyNumberFormat="1" applyFont="1" applyBorder="1" applyAlignment="1" applyProtection="1">
      <alignment horizontal="center" vertical="center"/>
      <protection locked="0"/>
    </xf>
    <xf numFmtId="0" fontId="132" fillId="0" borderId="250" xfId="0" applyNumberFormat="1" applyFont="1" applyBorder="1" applyAlignment="1" applyProtection="1">
      <alignment horizontal="center" vertical="center"/>
      <protection locked="0"/>
    </xf>
    <xf numFmtId="0" fontId="132" fillId="0" borderId="251" xfId="0" applyNumberFormat="1" applyFont="1" applyBorder="1" applyAlignment="1" applyProtection="1">
      <alignment horizontal="center" vertical="center"/>
      <protection locked="0"/>
    </xf>
    <xf numFmtId="0" fontId="132" fillId="0" borderId="252" xfId="0" applyNumberFormat="1" applyFont="1" applyBorder="1" applyAlignment="1" applyProtection="1">
      <alignment horizontal="center" vertical="center"/>
      <protection locked="0"/>
    </xf>
    <xf numFmtId="0" fontId="132" fillId="0" borderId="251" xfId="0" applyNumberFormat="1" applyFont="1" applyBorder="1" applyAlignment="1" applyProtection="1">
      <alignment horizontal="center" vertical="center"/>
      <protection hidden="1"/>
    </xf>
    <xf numFmtId="0" fontId="49" fillId="71" borderId="18" xfId="0" applyFont="1" applyFill="1" applyBorder="1" applyAlignment="1" applyProtection="1">
      <alignment horizontal="center" vertical="center"/>
    </xf>
    <xf numFmtId="0" fontId="104" fillId="81" borderId="191" xfId="0" applyFont="1" applyFill="1" applyBorder="1" applyAlignment="1" applyProtection="1">
      <alignment horizontal="center" vertical="center"/>
    </xf>
    <xf numFmtId="0" fontId="104" fillId="81" borderId="192" xfId="0" applyFont="1" applyFill="1" applyBorder="1" applyAlignment="1" applyProtection="1">
      <alignment horizontal="center" vertical="center"/>
    </xf>
    <xf numFmtId="0" fontId="104" fillId="81" borderId="253" xfId="0" applyFont="1" applyFill="1" applyBorder="1" applyAlignment="1" applyProtection="1">
      <alignment horizontal="center" vertical="center"/>
    </xf>
    <xf numFmtId="0" fontId="104" fillId="81" borderId="154" xfId="0" applyFont="1" applyFill="1" applyBorder="1" applyAlignment="1" applyProtection="1">
      <alignment horizontal="center" vertical="center"/>
    </xf>
    <xf numFmtId="0" fontId="104" fillId="81" borderId="160" xfId="0" applyFont="1" applyFill="1" applyBorder="1" applyAlignment="1" applyProtection="1">
      <alignment horizontal="center" vertical="center"/>
    </xf>
    <xf numFmtId="0" fontId="104" fillId="81" borderId="195" xfId="0" applyFont="1" applyFill="1" applyBorder="1" applyAlignment="1" applyProtection="1">
      <alignment horizontal="center" vertical="center"/>
    </xf>
    <xf numFmtId="0" fontId="104" fillId="81" borderId="196" xfId="0" applyFont="1" applyFill="1" applyBorder="1" applyAlignment="1" applyProtection="1">
      <alignment horizontal="center" vertical="center"/>
    </xf>
    <xf numFmtId="0" fontId="132" fillId="61" borderId="254" xfId="0" applyNumberFormat="1" applyFont="1" applyFill="1" applyBorder="1" applyAlignment="1" applyProtection="1">
      <alignment horizontal="center" vertical="center"/>
    </xf>
    <xf numFmtId="0" fontId="132" fillId="61" borderId="255" xfId="0" applyNumberFormat="1" applyFont="1" applyFill="1" applyBorder="1" applyAlignment="1" applyProtection="1">
      <alignment horizontal="center" vertical="center"/>
    </xf>
    <xf numFmtId="0" fontId="132" fillId="61" borderId="133" xfId="0" applyNumberFormat="1" applyFont="1" applyFill="1" applyBorder="1" applyAlignment="1" applyProtection="1">
      <alignment horizontal="center" vertical="center"/>
      <protection locked="0"/>
    </xf>
    <xf numFmtId="0" fontId="132" fillId="61" borderId="197" xfId="0" applyNumberFormat="1" applyFont="1" applyFill="1" applyBorder="1" applyAlignment="1" applyProtection="1">
      <alignment horizontal="center" vertical="center"/>
      <protection locked="0"/>
    </xf>
    <xf numFmtId="0" fontId="132" fillId="61" borderId="198" xfId="0" applyNumberFormat="1" applyFont="1" applyFill="1" applyBorder="1" applyAlignment="1" applyProtection="1">
      <alignment horizontal="center" vertical="center"/>
      <protection locked="0"/>
    </xf>
    <xf numFmtId="0" fontId="104" fillId="0" borderId="12" xfId="0" applyFont="1" applyFill="1" applyBorder="1" applyAlignment="1" applyProtection="1">
      <alignment horizontal="left" vertical="top" wrapText="1"/>
    </xf>
    <xf numFmtId="0" fontId="104" fillId="0" borderId="0" xfId="0" applyFont="1" applyFill="1" applyAlignment="1" applyProtection="1">
      <alignment horizontal="left" vertical="top" wrapText="1"/>
    </xf>
    <xf numFmtId="0" fontId="104" fillId="0" borderId="0" xfId="0" applyFont="1" applyFill="1" applyBorder="1" applyAlignment="1" applyProtection="1">
      <alignment horizontal="left" vertical="top" wrapText="1"/>
    </xf>
    <xf numFmtId="0" fontId="133" fillId="0" borderId="256" xfId="0" applyFont="1" applyFill="1" applyBorder="1" applyAlignment="1" applyProtection="1">
      <alignment horizontal="left" vertical="top"/>
      <protection locked="0"/>
    </xf>
    <xf numFmtId="0" fontId="133" fillId="0" borderId="86" xfId="0" applyFont="1" applyFill="1" applyBorder="1" applyAlignment="1" applyProtection="1">
      <alignment horizontal="left" vertical="top"/>
      <protection locked="0"/>
    </xf>
    <xf numFmtId="0" fontId="133" fillId="0" borderId="141" xfId="0" applyFont="1" applyFill="1" applyBorder="1" applyAlignment="1" applyProtection="1">
      <alignment horizontal="left" vertical="top"/>
      <protection locked="0"/>
    </xf>
    <xf numFmtId="0" fontId="133" fillId="0" borderId="0" xfId="0" applyFont="1" applyFill="1" applyAlignment="1" applyProtection="1">
      <alignment horizontal="left" vertical="top"/>
      <protection locked="0"/>
    </xf>
    <xf numFmtId="0" fontId="134" fillId="71" borderId="229" xfId="0" applyFont="1" applyFill="1" applyBorder="1" applyAlignment="1" applyProtection="1">
      <alignment horizontal="center" vertical="center"/>
    </xf>
    <xf numFmtId="0" fontId="134" fillId="71" borderId="230" xfId="0" applyFont="1" applyFill="1" applyBorder="1" applyAlignment="1" applyProtection="1">
      <alignment horizontal="center" vertical="center"/>
    </xf>
    <xf numFmtId="178" fontId="134" fillId="71" borderId="230" xfId="0" applyNumberFormat="1" applyFont="1" applyFill="1" applyBorder="1" applyAlignment="1" applyProtection="1">
      <alignment horizontal="center" vertical="center"/>
    </xf>
    <xf numFmtId="0" fontId="135" fillId="71" borderId="230" xfId="0" applyFont="1" applyFill="1" applyBorder="1" applyAlignment="1" applyProtection="1">
      <alignment horizontal="center" vertical="center"/>
    </xf>
    <xf numFmtId="0" fontId="104" fillId="54" borderId="257" xfId="0" applyFont="1" applyFill="1" applyBorder="1" applyAlignment="1" applyProtection="1">
      <alignment horizontal="center" vertical="center" wrapText="1"/>
    </xf>
    <xf numFmtId="0" fontId="79" fillId="54" borderId="258" xfId="0" applyFont="1" applyFill="1" applyBorder="1" applyAlignment="1" applyProtection="1">
      <alignment horizontal="center" vertical="center" wrapText="1"/>
      <protection locked="0"/>
    </xf>
    <xf numFmtId="0" fontId="79" fillId="54" borderId="258" xfId="0" applyNumberFormat="1" applyFont="1" applyFill="1" applyBorder="1" applyAlignment="1" applyProtection="1">
      <alignment horizontal="center" vertical="center"/>
    </xf>
    <xf numFmtId="0" fontId="79" fillId="0" borderId="258" xfId="0" applyFont="1" applyFill="1" applyBorder="1" applyAlignment="1" applyProtection="1">
      <alignment horizontal="center" vertical="center" wrapText="1"/>
    </xf>
    <xf numFmtId="0" fontId="79" fillId="0" borderId="258" xfId="0" applyFont="1" applyFill="1" applyBorder="1" applyAlignment="1" applyProtection="1">
      <alignment horizontal="center" vertical="center" wrapText="1"/>
      <protection locked="0"/>
    </xf>
    <xf numFmtId="0" fontId="79" fillId="0" borderId="258" xfId="0" applyNumberFormat="1" applyFont="1" applyFill="1" applyBorder="1" applyAlignment="1" applyProtection="1">
      <alignment horizontal="center" vertical="center"/>
    </xf>
    <xf numFmtId="0" fontId="79" fillId="54" borderId="258" xfId="0" applyFont="1" applyFill="1" applyBorder="1" applyAlignment="1" applyProtection="1">
      <alignment horizontal="center" vertical="center" wrapText="1"/>
    </xf>
    <xf numFmtId="0" fontId="104" fillId="54" borderId="210" xfId="0" applyFont="1" applyFill="1" applyBorder="1" applyAlignment="1" applyProtection="1">
      <alignment horizontal="center" vertical="center" wrapText="1"/>
    </xf>
    <xf numFmtId="0" fontId="79" fillId="54" borderId="214" xfId="0" applyFont="1" applyFill="1" applyBorder="1" applyAlignment="1" applyProtection="1">
      <alignment horizontal="center" vertical="center" wrapText="1"/>
      <protection locked="0"/>
    </xf>
    <xf numFmtId="0" fontId="79" fillId="54" borderId="214" xfId="0" applyNumberFormat="1" applyFont="1" applyFill="1" applyBorder="1" applyAlignment="1" applyProtection="1">
      <alignment horizontal="center" vertical="center"/>
    </xf>
    <xf numFmtId="0" fontId="79" fillId="0" borderId="214" xfId="0" applyFont="1" applyFill="1" applyBorder="1" applyAlignment="1" applyProtection="1">
      <alignment horizontal="center" vertical="center" wrapText="1"/>
    </xf>
    <xf numFmtId="0" fontId="79" fillId="0" borderId="214" xfId="0" applyFont="1" applyFill="1" applyBorder="1" applyAlignment="1" applyProtection="1">
      <alignment horizontal="center" vertical="center" wrapText="1"/>
      <protection locked="0"/>
    </xf>
    <xf numFmtId="0" fontId="79" fillId="0" borderId="214" xfId="0" applyNumberFormat="1" applyFont="1" applyFill="1" applyBorder="1" applyAlignment="1" applyProtection="1">
      <alignment horizontal="center" vertical="center"/>
    </xf>
    <xf numFmtId="0" fontId="79" fillId="54" borderId="214" xfId="0" applyFont="1" applyFill="1" applyBorder="1" applyAlignment="1" applyProtection="1">
      <alignment horizontal="center" vertical="center" wrapText="1"/>
    </xf>
    <xf numFmtId="0" fontId="79" fillId="0" borderId="210" xfId="0" applyFont="1" applyFill="1" applyBorder="1" applyAlignment="1" applyProtection="1">
      <alignment horizontal="center" vertical="center" wrapText="1"/>
    </xf>
    <xf numFmtId="0" fontId="0" fillId="0" borderId="0" xfId="0" applyAlignment="1">
      <alignment horizontal="center" vertical="center"/>
    </xf>
    <xf numFmtId="0" fontId="79" fillId="54" borderId="210" xfId="0" applyFont="1" applyFill="1" applyBorder="1" applyAlignment="1" applyProtection="1">
      <alignment horizontal="center" vertical="center" wrapText="1"/>
    </xf>
    <xf numFmtId="0" fontId="79" fillId="54" borderId="217" xfId="0" applyFont="1" applyFill="1" applyBorder="1" applyAlignment="1" applyProtection="1">
      <alignment horizontal="center" vertical="center" wrapText="1"/>
    </xf>
    <xf numFmtId="0" fontId="79" fillId="54" borderId="259" xfId="0" applyFont="1" applyFill="1" applyBorder="1" applyAlignment="1" applyProtection="1">
      <alignment horizontal="center" vertical="center" wrapText="1"/>
      <protection locked="0"/>
    </xf>
    <xf numFmtId="0" fontId="79" fillId="54" borderId="259" xfId="0" applyNumberFormat="1" applyFont="1" applyFill="1" applyBorder="1" applyAlignment="1" applyProtection="1">
      <alignment horizontal="center" vertical="center"/>
    </xf>
    <xf numFmtId="0" fontId="79" fillId="0" borderId="259" xfId="0" applyFont="1" applyFill="1" applyBorder="1" applyAlignment="1" applyProtection="1">
      <alignment horizontal="center" vertical="center" wrapText="1"/>
    </xf>
    <xf numFmtId="0" fontId="79" fillId="0" borderId="259" xfId="0" applyFont="1" applyFill="1" applyBorder="1" applyAlignment="1" applyProtection="1">
      <alignment horizontal="center" vertical="center" wrapText="1"/>
      <protection locked="0"/>
    </xf>
    <xf numFmtId="0" fontId="79" fillId="0" borderId="259" xfId="0" applyNumberFormat="1" applyFont="1" applyFill="1" applyBorder="1" applyAlignment="1" applyProtection="1">
      <alignment horizontal="center" vertical="center"/>
    </xf>
    <xf numFmtId="0" fontId="79" fillId="54" borderId="259" xfId="0" applyFont="1" applyFill="1" applyBorder="1" applyAlignment="1" applyProtection="1">
      <alignment horizontal="center" vertical="center" wrapText="1"/>
    </xf>
    <xf numFmtId="0" fontId="127" fillId="0" borderId="0" xfId="0" applyFont="1" applyFill="1" applyAlignment="1" applyProtection="1">
      <alignment horizontal="center" vertical="center"/>
      <protection locked="0"/>
    </xf>
    <xf numFmtId="187" fontId="127" fillId="0" borderId="0" xfId="0" applyNumberFormat="1" applyFont="1" applyFill="1" applyAlignment="1" applyProtection="1">
      <alignment horizontal="center"/>
    </xf>
    <xf numFmtId="187" fontId="127" fillId="0" borderId="0" xfId="0" applyNumberFormat="1" applyFont="1" applyFill="1" applyAlignment="1" applyProtection="1"/>
    <xf numFmtId="189" fontId="127" fillId="0" borderId="0" xfId="0" applyNumberFormat="1" applyFont="1" applyFill="1" applyAlignment="1" applyProtection="1">
      <alignment horizontal="center" vertical="center"/>
    </xf>
    <xf numFmtId="189" fontId="127" fillId="0" borderId="0" xfId="0" applyNumberFormat="1" applyFont="1" applyFill="1" applyBorder="1" applyAlignment="1" applyProtection="1">
      <alignment horizontal="center" vertical="center"/>
    </xf>
    <xf numFmtId="0" fontId="79" fillId="3" borderId="18" xfId="0" applyFont="1" applyFill="1" applyBorder="1" applyAlignment="1" applyProtection="1">
      <alignment horizontal="right" vertical="center"/>
      <protection locked="0"/>
    </xf>
    <xf numFmtId="180" fontId="79" fillId="3" borderId="222" xfId="0" applyNumberFormat="1" applyFont="1" applyFill="1" applyBorder="1" applyAlignment="1" applyProtection="1">
      <alignment horizontal="left" vertical="center"/>
    </xf>
    <xf numFmtId="180" fontId="5" fillId="3" borderId="260" xfId="0" applyNumberFormat="1" applyFont="1" applyFill="1" applyBorder="1" applyAlignment="1" applyProtection="1">
      <alignment horizontal="center" vertical="center"/>
    </xf>
    <xf numFmtId="0" fontId="79" fillId="54" borderId="18" xfId="0" applyFont="1" applyFill="1" applyBorder="1" applyAlignment="1" applyProtection="1">
      <alignment horizontal="center" vertical="center" wrapText="1"/>
    </xf>
    <xf numFmtId="0" fontId="79" fillId="54" borderId="18" xfId="0" applyFont="1" applyFill="1" applyBorder="1" applyAlignment="1" applyProtection="1">
      <alignment horizontal="right" vertical="center"/>
      <protection locked="0"/>
    </xf>
    <xf numFmtId="180" fontId="79" fillId="54" borderId="222" xfId="0" applyNumberFormat="1" applyFont="1" applyFill="1" applyBorder="1" applyAlignment="1" applyProtection="1">
      <alignment horizontal="left" vertical="center"/>
    </xf>
    <xf numFmtId="0" fontId="6" fillId="12" borderId="18" xfId="0" applyFont="1" applyFill="1" applyBorder="1" applyAlignment="1" applyProtection="1">
      <alignment horizontal="center" vertical="center"/>
    </xf>
    <xf numFmtId="0" fontId="79" fillId="3" borderId="261" xfId="0" applyFont="1" applyFill="1" applyBorder="1" applyAlignment="1" applyProtection="1">
      <alignment horizontal="center" vertical="center" wrapText="1"/>
    </xf>
    <xf numFmtId="0" fontId="79" fillId="3" borderId="227" xfId="0" applyFont="1" applyFill="1" applyBorder="1" applyAlignment="1" applyProtection="1">
      <alignment horizontal="right" vertical="center"/>
      <protection locked="0"/>
    </xf>
    <xf numFmtId="180" fontId="79" fillId="3" borderId="262" xfId="0" applyNumberFormat="1" applyFont="1" applyFill="1" applyBorder="1" applyAlignment="1" applyProtection="1">
      <alignment horizontal="left" vertical="center"/>
    </xf>
    <xf numFmtId="0" fontId="5" fillId="3" borderId="263" xfId="0" applyFont="1" applyFill="1" applyBorder="1" applyAlignment="1" applyProtection="1">
      <alignment horizontal="center" vertical="center"/>
      <protection locked="0"/>
    </xf>
    <xf numFmtId="0" fontId="79" fillId="54" borderId="19" xfId="0" applyFont="1" applyFill="1" applyBorder="1" applyAlignment="1" applyProtection="1">
      <alignment horizontal="center" vertical="center" wrapText="1"/>
    </xf>
    <xf numFmtId="0" fontId="79" fillId="54" borderId="188" xfId="0" applyFont="1" applyFill="1" applyBorder="1" applyAlignment="1" applyProtection="1">
      <alignment horizontal="right" vertical="center"/>
      <protection locked="0"/>
    </xf>
    <xf numFmtId="180" fontId="79" fillId="54" borderId="224" xfId="0" applyNumberFormat="1" applyFont="1" applyFill="1" applyBorder="1" applyAlignment="1" applyProtection="1">
      <alignment horizontal="left" vertical="center"/>
    </xf>
    <xf numFmtId="0" fontId="79" fillId="12" borderId="19" xfId="0" applyFont="1" applyFill="1" applyBorder="1" applyAlignment="1" applyProtection="1">
      <alignment horizontal="center" vertical="center"/>
      <protection locked="0"/>
    </xf>
    <xf numFmtId="0" fontId="79" fillId="3" borderId="264" xfId="0" applyFont="1" applyFill="1" applyBorder="1" applyAlignment="1" applyProtection="1">
      <alignment horizontal="center" vertical="center" wrapText="1"/>
    </xf>
    <xf numFmtId="0" fontId="5" fillId="3" borderId="19" xfId="0" applyNumberFormat="1" applyFont="1" applyFill="1" applyBorder="1" applyAlignment="1" applyProtection="1">
      <alignment horizontal="center" vertical="center"/>
      <protection locked="0"/>
    </xf>
    <xf numFmtId="0" fontId="128" fillId="3" borderId="178" xfId="0" applyNumberFormat="1" applyFont="1" applyFill="1" applyBorder="1" applyAlignment="1" applyProtection="1">
      <alignment horizontal="center" vertical="center"/>
    </xf>
    <xf numFmtId="0" fontId="128" fillId="3" borderId="265" xfId="0" applyNumberFormat="1" applyFont="1" applyFill="1" applyBorder="1" applyAlignment="1" applyProtection="1">
      <alignment horizontal="center" vertical="center"/>
    </xf>
    <xf numFmtId="0" fontId="128" fillId="12" borderId="19" xfId="0" applyNumberFormat="1" applyFont="1" applyFill="1" applyBorder="1" applyAlignment="1" applyProtection="1">
      <alignment horizontal="center" vertical="center"/>
      <protection locked="0"/>
    </xf>
    <xf numFmtId="0" fontId="128" fillId="3" borderId="264" xfId="0" applyFont="1" applyFill="1" applyBorder="1" applyAlignment="1" applyProtection="1">
      <alignment horizontal="center" vertical="center" wrapText="1"/>
    </xf>
    <xf numFmtId="0" fontId="79" fillId="3" borderId="266" xfId="0" applyFont="1" applyFill="1" applyBorder="1" applyAlignment="1" applyProtection="1">
      <alignment horizontal="center" vertical="center"/>
    </xf>
    <xf numFmtId="0" fontId="79" fillId="3" borderId="267" xfId="0" applyFont="1" applyFill="1" applyBorder="1" applyAlignment="1" applyProtection="1">
      <alignment horizontal="center" vertical="center"/>
    </xf>
    <xf numFmtId="179" fontId="79" fillId="0" borderId="268" xfId="0" applyNumberFormat="1" applyFont="1" applyFill="1" applyBorder="1" applyAlignment="1" applyProtection="1">
      <alignment horizontal="center" vertical="center"/>
    </xf>
    <xf numFmtId="49" fontId="79" fillId="0" borderId="267" xfId="0" applyNumberFormat="1" applyFont="1" applyFill="1" applyBorder="1" applyAlignment="1" applyProtection="1">
      <alignment horizontal="center" vertical="center"/>
      <protection locked="0" hidden="1"/>
    </xf>
    <xf numFmtId="179" fontId="79" fillId="12" borderId="268" xfId="0" applyNumberFormat="1" applyFont="1" applyFill="1" applyBorder="1" applyAlignment="1" applyProtection="1">
      <alignment horizontal="center" vertical="center"/>
    </xf>
    <xf numFmtId="49" fontId="79" fillId="12" borderId="267" xfId="0" applyNumberFormat="1" applyFont="1" applyFill="1" applyBorder="1" applyAlignment="1" applyProtection="1">
      <alignment horizontal="center" vertical="center"/>
      <protection locked="0" hidden="1"/>
    </xf>
    <xf numFmtId="179" fontId="79" fillId="12" borderId="91" xfId="0" applyNumberFormat="1" applyFont="1" applyFill="1" applyBorder="1" applyAlignment="1" applyProtection="1">
      <alignment horizontal="center" vertical="center"/>
    </xf>
    <xf numFmtId="179" fontId="79" fillId="12" borderId="269" xfId="0" applyNumberFormat="1" applyFont="1" applyFill="1" applyBorder="1" applyAlignment="1" applyProtection="1">
      <alignment horizontal="center" vertical="center"/>
    </xf>
    <xf numFmtId="179" fontId="79" fillId="12" borderId="236" xfId="0" applyNumberFormat="1" applyFont="1" applyFill="1" applyBorder="1" applyAlignment="1" applyProtection="1">
      <alignment horizontal="center" vertical="center"/>
    </xf>
    <xf numFmtId="179" fontId="79" fillId="12" borderId="270" xfId="0" applyNumberFormat="1" applyFont="1" applyFill="1" applyBorder="1" applyAlignment="1" applyProtection="1">
      <alignment horizontal="center" vertical="center"/>
    </xf>
    <xf numFmtId="49" fontId="79" fillId="12" borderId="236" xfId="0" applyNumberFormat="1" applyFont="1" applyFill="1" applyBorder="1" applyAlignment="1" applyProtection="1">
      <alignment horizontal="right" vertical="center"/>
      <protection locked="0" hidden="1"/>
    </xf>
    <xf numFmtId="49" fontId="79" fillId="0" borderId="271" xfId="0" applyNumberFormat="1" applyFont="1" applyFill="1" applyBorder="1" applyAlignment="1" applyProtection="1">
      <alignment horizontal="center" vertical="center"/>
      <protection locked="0" hidden="1"/>
    </xf>
    <xf numFmtId="49" fontId="79" fillId="0" borderId="91" xfId="0" applyNumberFormat="1" applyFont="1" applyFill="1" applyBorder="1" applyAlignment="1" applyProtection="1">
      <alignment horizontal="center" vertical="center"/>
      <protection locked="0" hidden="1"/>
    </xf>
    <xf numFmtId="179" fontId="79" fillId="12" borderId="93" xfId="0" applyNumberFormat="1" applyFont="1" applyFill="1" applyBorder="1" applyAlignment="1" applyProtection="1">
      <alignment horizontal="center" vertical="center" wrapText="1"/>
      <protection locked="0"/>
    </xf>
    <xf numFmtId="179" fontId="79" fillId="0" borderId="93" xfId="0" applyNumberFormat="1" applyFont="1" applyFill="1" applyBorder="1" applyAlignment="1" applyProtection="1">
      <alignment horizontal="right" vertical="center"/>
      <protection locked="0" hidden="1"/>
    </xf>
    <xf numFmtId="49" fontId="79" fillId="12" borderId="93" xfId="0" applyNumberFormat="1" applyFont="1" applyFill="1" applyBorder="1" applyAlignment="1" applyProtection="1">
      <alignment horizontal="right" vertical="center"/>
      <protection locked="0" hidden="1"/>
    </xf>
    <xf numFmtId="49" fontId="79" fillId="0" borderId="272" xfId="0" applyNumberFormat="1" applyFont="1" applyFill="1" applyBorder="1" applyAlignment="1" applyProtection="1">
      <alignment horizontal="center" vertical="center"/>
      <protection locked="0" hidden="1"/>
    </xf>
    <xf numFmtId="49" fontId="79" fillId="0" borderId="273" xfId="0" applyNumberFormat="1" applyFont="1" applyFill="1" applyBorder="1" applyAlignment="1" applyProtection="1">
      <alignment horizontal="center" vertical="center"/>
      <protection locked="0" hidden="1"/>
    </xf>
    <xf numFmtId="179" fontId="136" fillId="12" borderId="162" xfId="0" applyNumberFormat="1" applyFont="1" applyFill="1" applyBorder="1" applyAlignment="1" applyProtection="1">
      <alignment horizontal="center" vertical="center"/>
      <protection locked="0" hidden="1"/>
    </xf>
    <xf numFmtId="179" fontId="79" fillId="0" borderId="236" xfId="0" applyNumberFormat="1" applyFont="1" applyFill="1" applyBorder="1" applyAlignment="1" applyProtection="1">
      <alignment horizontal="center" vertical="center"/>
    </xf>
    <xf numFmtId="179" fontId="79" fillId="0" borderId="270" xfId="0" applyNumberFormat="1" applyFont="1" applyFill="1" applyBorder="1" applyAlignment="1" applyProtection="1">
      <alignment horizontal="center" vertical="center"/>
    </xf>
    <xf numFmtId="179" fontId="136" fillId="0" borderId="162" xfId="0" applyNumberFormat="1" applyFont="1" applyFill="1" applyBorder="1" applyAlignment="1" applyProtection="1">
      <alignment horizontal="center" vertical="center"/>
      <protection locked="0" hidden="1"/>
    </xf>
    <xf numFmtId="179" fontId="136" fillId="12" borderId="153" xfId="0" applyNumberFormat="1" applyFont="1" applyFill="1" applyBorder="1" applyAlignment="1" applyProtection="1">
      <alignment horizontal="center" vertical="center"/>
      <protection locked="0" hidden="1"/>
    </xf>
    <xf numFmtId="179" fontId="136" fillId="0" borderId="154" xfId="0" applyNumberFormat="1" applyFont="1" applyFill="1" applyBorder="1" applyAlignment="1" applyProtection="1">
      <alignment horizontal="center" vertical="center"/>
      <protection locked="0" hidden="1"/>
    </xf>
    <xf numFmtId="179" fontId="136" fillId="0" borderId="141" xfId="0" applyNumberFormat="1" applyFont="1" applyFill="1" applyBorder="1" applyAlignment="1" applyProtection="1">
      <alignment horizontal="center" vertical="center"/>
      <protection locked="0" hidden="1"/>
    </xf>
    <xf numFmtId="49" fontId="79" fillId="12" borderId="274" xfId="0" applyNumberFormat="1" applyFont="1" applyFill="1" applyBorder="1" applyAlignment="1" applyProtection="1">
      <alignment horizontal="center" vertical="center"/>
      <protection locked="0" hidden="1"/>
    </xf>
    <xf numFmtId="178" fontId="14" fillId="12" borderId="275" xfId="0" applyNumberFormat="1" applyFont="1" applyFill="1" applyBorder="1" applyAlignment="1" applyProtection="1">
      <alignment horizontal="center" vertical="center"/>
    </xf>
    <xf numFmtId="179" fontId="136" fillId="12" borderId="154" xfId="0" applyNumberFormat="1" applyFont="1" applyFill="1" applyBorder="1" applyAlignment="1" applyProtection="1">
      <alignment horizontal="right" vertical="center"/>
      <protection locked="0" hidden="1"/>
    </xf>
    <xf numFmtId="49" fontId="79" fillId="0" borderId="133" xfId="0" applyNumberFormat="1" applyFont="1" applyFill="1" applyBorder="1" applyAlignment="1" applyProtection="1">
      <alignment horizontal="center" vertical="center"/>
      <protection locked="0" hidden="1"/>
    </xf>
    <xf numFmtId="178" fontId="14" fillId="0" borderId="162" xfId="0" applyNumberFormat="1" applyFont="1" applyFill="1" applyBorder="1" applyAlignment="1" applyProtection="1">
      <alignment horizontal="center" vertical="center"/>
    </xf>
    <xf numFmtId="49" fontId="137" fillId="0" borderId="162" xfId="0" applyNumberFormat="1" applyFont="1" applyFill="1" applyBorder="1" applyAlignment="1" applyProtection="1">
      <alignment horizontal="center" vertical="center"/>
      <protection locked="0"/>
    </xf>
    <xf numFmtId="179" fontId="79" fillId="12" borderId="190" xfId="0" applyNumberFormat="1" applyFont="1" applyFill="1" applyBorder="1" applyAlignment="1" applyProtection="1">
      <alignment horizontal="center" vertical="center"/>
    </xf>
    <xf numFmtId="179" fontId="79" fillId="12" borderId="276" xfId="0" applyNumberFormat="1" applyFont="1" applyFill="1" applyBorder="1" applyAlignment="1" applyProtection="1">
      <alignment horizontal="center" vertical="center"/>
    </xf>
    <xf numFmtId="49" fontId="79" fillId="12" borderId="19" xfId="0" applyNumberFormat="1" applyFont="1" applyFill="1" applyBorder="1" applyAlignment="1" applyProtection="1">
      <alignment horizontal="center" vertical="center"/>
      <protection locked="0" hidden="1"/>
    </xf>
    <xf numFmtId="178" fontId="14" fillId="12" borderId="178" xfId="0" applyNumberFormat="1" applyFont="1" applyFill="1" applyBorder="1" applyAlignment="1" applyProtection="1">
      <alignment horizontal="center" vertical="center"/>
    </xf>
    <xf numFmtId="49" fontId="137" fillId="12" borderId="178" xfId="0" applyNumberFormat="1" applyFont="1" applyFill="1" applyBorder="1" applyAlignment="1" applyProtection="1">
      <alignment horizontal="center" vertical="center"/>
      <protection locked="0"/>
    </xf>
    <xf numFmtId="0" fontId="104" fillId="8" borderId="246" xfId="0" applyFont="1" applyFill="1" applyBorder="1" applyAlignment="1" applyProtection="1">
      <alignment horizontal="center" vertical="center"/>
    </xf>
    <xf numFmtId="0" fontId="104" fillId="8" borderId="244" xfId="0" applyFont="1" applyFill="1" applyBorder="1" applyAlignment="1" applyProtection="1">
      <alignment horizontal="center" vertical="center"/>
    </xf>
    <xf numFmtId="0" fontId="104" fillId="8" borderId="245" xfId="0" applyFont="1" applyFill="1" applyBorder="1" applyAlignment="1" applyProtection="1">
      <alignment horizontal="center" vertical="center"/>
    </xf>
    <xf numFmtId="0" fontId="132" fillId="61" borderId="244" xfId="0" applyNumberFormat="1" applyFont="1" applyFill="1" applyBorder="1" applyAlignment="1" applyProtection="1">
      <alignment horizontal="center" vertical="center"/>
      <protection hidden="1"/>
    </xf>
    <xf numFmtId="0" fontId="49" fillId="71" borderId="277" xfId="0" applyFont="1" applyFill="1" applyBorder="1" applyAlignment="1" applyProtection="1">
      <alignment horizontal="center" vertical="center"/>
    </xf>
    <xf numFmtId="0" fontId="49" fillId="71" borderId="10" xfId="0" applyFont="1" applyFill="1" applyBorder="1" applyAlignment="1" applyProtection="1">
      <alignment horizontal="center" vertical="center"/>
      <protection locked="0"/>
    </xf>
    <xf numFmtId="0" fontId="49" fillId="71" borderId="18" xfId="0" applyFont="1" applyFill="1" applyBorder="1" applyAlignment="1" applyProtection="1">
      <alignment horizontal="center" vertical="center"/>
      <protection locked="0"/>
    </xf>
    <xf numFmtId="0" fontId="104" fillId="81" borderId="199" xfId="0" applyFont="1" applyFill="1" applyBorder="1" applyAlignment="1" applyProtection="1">
      <alignment horizontal="center" vertical="center"/>
    </xf>
    <xf numFmtId="0" fontId="104" fillId="81" borderId="200" xfId="0" applyFont="1" applyFill="1" applyBorder="1" applyAlignment="1" applyProtection="1">
      <alignment horizontal="center" vertical="center"/>
    </xf>
    <xf numFmtId="0" fontId="104" fillId="81" borderId="278" xfId="0" applyFont="1" applyFill="1" applyBorder="1" applyAlignment="1" applyProtection="1">
      <alignment horizontal="center" vertical="center"/>
    </xf>
    <xf numFmtId="0" fontId="79" fillId="12" borderId="279" xfId="0" applyFont="1" applyFill="1" applyBorder="1" applyAlignment="1" applyProtection="1">
      <alignment horizontal="center" vertical="center" wrapText="1"/>
    </xf>
    <xf numFmtId="0" fontId="79" fillId="12" borderId="280" xfId="0" applyFont="1" applyFill="1" applyBorder="1" applyAlignment="1" applyProtection="1">
      <alignment horizontal="center" vertical="center"/>
    </xf>
    <xf numFmtId="0" fontId="104" fillId="12" borderId="281" xfId="0" applyFont="1" applyFill="1" applyBorder="1" applyAlignment="1" applyProtection="1">
      <alignment horizontal="center" vertical="center" wrapText="1"/>
      <protection locked="0"/>
    </xf>
    <xf numFmtId="0" fontId="104" fillId="12" borderId="158" xfId="0" applyFont="1" applyFill="1" applyBorder="1" applyAlignment="1" applyProtection="1">
      <alignment horizontal="center" vertical="center" wrapText="1"/>
      <protection locked="0"/>
    </xf>
    <xf numFmtId="0" fontId="132" fillId="61" borderId="201" xfId="0" applyNumberFormat="1" applyFont="1" applyFill="1" applyBorder="1" applyAlignment="1" applyProtection="1">
      <alignment horizontal="center" vertical="center"/>
      <protection locked="0"/>
    </xf>
    <xf numFmtId="0" fontId="132" fillId="61" borderId="202" xfId="0" applyNumberFormat="1" applyFont="1" applyFill="1" applyBorder="1" applyAlignment="1" applyProtection="1">
      <alignment horizontal="center" vertical="center"/>
      <protection locked="0"/>
    </xf>
    <xf numFmtId="0" fontId="132" fillId="61" borderId="282" xfId="0" applyNumberFormat="1" applyFont="1" applyFill="1" applyBorder="1" applyAlignment="1" applyProtection="1">
      <alignment horizontal="center" vertical="center" wrapText="1"/>
      <protection locked="0"/>
    </xf>
    <xf numFmtId="0" fontId="79" fillId="12" borderId="88" xfId="0" applyFont="1" applyFill="1" applyBorder="1" applyAlignment="1" applyProtection="1">
      <alignment horizontal="center" vertical="center"/>
    </xf>
    <xf numFmtId="0" fontId="79" fillId="12" borderId="272" xfId="0" applyFont="1" applyFill="1" applyBorder="1" applyAlignment="1" applyProtection="1">
      <alignment horizontal="center" vertical="center"/>
    </xf>
    <xf numFmtId="0" fontId="104" fillId="12" borderId="283" xfId="0" applyFont="1" applyFill="1" applyBorder="1" applyAlignment="1" applyProtection="1">
      <alignment horizontal="center" vertical="center" wrapText="1"/>
      <protection locked="0"/>
    </xf>
    <xf numFmtId="0" fontId="104" fillId="12" borderId="239" xfId="0" applyFont="1" applyFill="1" applyBorder="1" applyAlignment="1" applyProtection="1">
      <alignment horizontal="center" vertical="center" wrapText="1"/>
      <protection locked="0"/>
    </xf>
    <xf numFmtId="0" fontId="133" fillId="0" borderId="95" xfId="0" applyFont="1" applyFill="1" applyBorder="1" applyAlignment="1" applyProtection="1">
      <alignment horizontal="left" vertical="top"/>
      <protection locked="0"/>
    </xf>
    <xf numFmtId="0" fontId="79" fillId="0" borderId="85" xfId="0" applyFont="1" applyFill="1" applyBorder="1" applyAlignment="1" applyProtection="1">
      <alignment horizontal="center" vertical="center"/>
    </xf>
    <xf numFmtId="0" fontId="79" fillId="0" borderId="271" xfId="0" applyFont="1" applyFill="1" applyBorder="1" applyAlignment="1" applyProtection="1">
      <alignment horizontal="center" vertical="center"/>
    </xf>
    <xf numFmtId="0" fontId="104" fillId="0" borderId="256" xfId="0" applyFont="1" applyFill="1" applyBorder="1" applyAlignment="1" applyProtection="1">
      <alignment horizontal="center" vertical="center" wrapText="1"/>
      <protection locked="0"/>
    </xf>
    <xf numFmtId="0" fontId="104" fillId="0" borderId="86" xfId="0" applyFont="1" applyFill="1" applyBorder="1" applyAlignment="1" applyProtection="1">
      <alignment horizontal="center" vertical="center" wrapText="1"/>
      <protection locked="0"/>
    </xf>
    <xf numFmtId="0" fontId="133" fillId="0" borderId="13" xfId="0" applyFont="1" applyFill="1" applyBorder="1" applyAlignment="1" applyProtection="1">
      <alignment horizontal="left" vertical="top"/>
      <protection locked="0"/>
    </xf>
    <xf numFmtId="0" fontId="79" fillId="0" borderId="88" xfId="0" applyFont="1" applyFill="1" applyBorder="1" applyAlignment="1" applyProtection="1">
      <alignment horizontal="center" vertical="center"/>
    </xf>
    <xf numFmtId="0" fontId="79" fillId="0" borderId="272" xfId="0" applyFont="1" applyFill="1" applyBorder="1" applyAlignment="1" applyProtection="1">
      <alignment horizontal="center" vertical="center"/>
    </xf>
    <xf numFmtId="0" fontId="104" fillId="0" borderId="284" xfId="0" applyFont="1" applyFill="1" applyBorder="1" applyAlignment="1" applyProtection="1">
      <alignment horizontal="center" vertical="center" wrapText="1"/>
      <protection locked="0"/>
    </xf>
    <xf numFmtId="0" fontId="104" fillId="0" borderId="89" xfId="0" applyFont="1" applyFill="1" applyBorder="1" applyAlignment="1" applyProtection="1">
      <alignment horizontal="center" vertical="center" wrapText="1"/>
      <protection locked="0"/>
    </xf>
    <xf numFmtId="178" fontId="134" fillId="71" borderId="277" xfId="0" applyNumberFormat="1" applyFont="1" applyFill="1" applyBorder="1" applyAlignment="1" applyProtection="1">
      <alignment horizontal="center" vertical="center"/>
    </xf>
    <xf numFmtId="0" fontId="79" fillId="54" borderId="10" xfId="0" applyFont="1" applyFill="1" applyBorder="1" applyAlignment="1" applyProtection="1">
      <alignment horizontal="center" vertical="center"/>
      <protection locked="0"/>
    </xf>
    <xf numFmtId="0" fontId="79" fillId="54" borderId="18" xfId="0" applyFont="1" applyFill="1" applyBorder="1" applyAlignment="1" applyProtection="1">
      <alignment horizontal="center" vertical="center"/>
      <protection locked="0"/>
    </xf>
    <xf numFmtId="0" fontId="79" fillId="54" borderId="11" xfId="0" applyFont="1" applyFill="1" applyBorder="1" applyAlignment="1" applyProtection="1">
      <alignment horizontal="center" vertical="center"/>
      <protection locked="0"/>
    </xf>
    <xf numFmtId="0" fontId="79" fillId="54" borderId="285" xfId="0" applyNumberFormat="1" applyFont="1" applyFill="1" applyBorder="1" applyAlignment="1" applyProtection="1">
      <alignment horizontal="center" vertical="center"/>
    </xf>
    <xf numFmtId="0" fontId="79" fillId="54" borderId="12" xfId="0" applyFont="1" applyFill="1" applyBorder="1" applyAlignment="1" applyProtection="1">
      <alignment horizontal="center" vertical="center"/>
      <protection locked="0"/>
    </xf>
    <xf numFmtId="0" fontId="79" fillId="54" borderId="0" xfId="0" applyFont="1" applyFill="1" applyBorder="1" applyAlignment="1" applyProtection="1">
      <alignment horizontal="center" vertical="center"/>
      <protection locked="0"/>
    </xf>
    <xf numFmtId="0" fontId="79" fillId="54" borderId="13" xfId="0" applyFont="1" applyFill="1" applyBorder="1" applyAlignment="1" applyProtection="1">
      <alignment horizontal="center" vertical="center"/>
      <protection locked="0"/>
    </xf>
    <xf numFmtId="0" fontId="79" fillId="54" borderId="216" xfId="0" applyNumberFormat="1" applyFont="1" applyFill="1" applyBorder="1" applyAlignment="1" applyProtection="1">
      <alignment horizontal="center" vertical="center"/>
    </xf>
    <xf numFmtId="0" fontId="79" fillId="0" borderId="216" xfId="0" applyNumberFormat="1" applyFont="1" applyFill="1" applyBorder="1" applyAlignment="1" applyProtection="1">
      <alignment horizontal="center" vertical="center"/>
    </xf>
    <xf numFmtId="0" fontId="5" fillId="54" borderId="214" xfId="0" applyFont="1" applyFill="1" applyBorder="1" applyAlignment="1" applyProtection="1">
      <alignment horizontal="center" vertical="center" wrapText="1"/>
    </xf>
    <xf numFmtId="176" fontId="138" fillId="54" borderId="216" xfId="0" applyNumberFormat="1" applyFont="1" applyFill="1" applyBorder="1" applyAlignment="1" applyProtection="1">
      <alignment horizontal="center" vertical="center"/>
    </xf>
    <xf numFmtId="0" fontId="5" fillId="54" borderId="259" xfId="0" applyFont="1" applyFill="1" applyBorder="1" applyAlignment="1" applyProtection="1">
      <alignment horizontal="center" vertical="center" wrapText="1"/>
    </xf>
    <xf numFmtId="176" fontId="5" fillId="54" borderId="286" xfId="0" applyNumberFormat="1" applyFont="1" applyFill="1" applyBorder="1" applyAlignment="1" applyProtection="1">
      <alignment horizontal="center" vertical="center"/>
    </xf>
    <xf numFmtId="0" fontId="79" fillId="54" borderId="14" xfId="0" applyFont="1" applyFill="1" applyBorder="1" applyAlignment="1" applyProtection="1">
      <alignment horizontal="center" vertical="center"/>
      <protection locked="0"/>
    </xf>
    <xf numFmtId="0" fontId="79" fillId="54" borderId="19" xfId="0" applyFont="1" applyFill="1" applyBorder="1" applyAlignment="1" applyProtection="1">
      <alignment horizontal="center" vertical="center"/>
      <protection locked="0"/>
    </xf>
    <xf numFmtId="0" fontId="79" fillId="54" borderId="15" xfId="0" applyFont="1" applyFill="1" applyBorder="1" applyAlignment="1" applyProtection="1">
      <alignment horizontal="center" vertical="center"/>
      <protection locked="0"/>
    </xf>
    <xf numFmtId="0" fontId="127" fillId="0" borderId="0" xfId="0" applyFont="1" applyFill="1" applyAlignment="1" applyProtection="1">
      <alignment vertical="center"/>
    </xf>
    <xf numFmtId="188" fontId="127" fillId="0" borderId="0" xfId="0" applyNumberFormat="1" applyFont="1" applyFill="1" applyAlignment="1" applyProtection="1">
      <alignment horizontal="center"/>
    </xf>
    <xf numFmtId="0" fontId="79" fillId="3" borderId="18" xfId="0" applyNumberFormat="1" applyFont="1" applyFill="1" applyBorder="1" applyAlignment="1" applyProtection="1">
      <alignment horizontal="right" vertical="center" wrapText="1"/>
      <protection locked="0"/>
    </xf>
    <xf numFmtId="182" fontId="79" fillId="3" borderId="222" xfId="0" applyNumberFormat="1" applyFont="1" applyFill="1" applyBorder="1" applyAlignment="1" applyProtection="1">
      <alignment horizontal="left" vertical="center" wrapText="1"/>
    </xf>
    <xf numFmtId="0" fontId="139" fillId="3" borderId="18" xfId="0" applyFont="1" applyFill="1" applyBorder="1" applyAlignment="1" applyProtection="1">
      <alignment vertical="center" wrapText="1"/>
    </xf>
    <xf numFmtId="0" fontId="79" fillId="54" borderId="261" xfId="0" applyFont="1" applyFill="1" applyBorder="1" applyAlignment="1" applyProtection="1">
      <alignment horizontal="center" vertical="center" wrapText="1"/>
    </xf>
    <xf numFmtId="0" fontId="79" fillId="54" borderId="222" xfId="0" applyFont="1" applyFill="1" applyBorder="1" applyAlignment="1" applyProtection="1">
      <alignment horizontal="center" vertical="center" wrapText="1"/>
    </xf>
    <xf numFmtId="0" fontId="6" fillId="54" borderId="11" xfId="0" applyFont="1" applyFill="1" applyBorder="1" applyAlignment="1" applyProtection="1">
      <alignment horizontal="center" vertical="center"/>
    </xf>
    <xf numFmtId="0" fontId="79" fillId="3" borderId="19" xfId="0" applyNumberFormat="1" applyFont="1" applyFill="1" applyBorder="1" applyAlignment="1" applyProtection="1">
      <alignment horizontal="right" vertical="center" wrapText="1"/>
      <protection locked="0"/>
    </xf>
    <xf numFmtId="182" fontId="79" fillId="3" borderId="183" xfId="0" applyNumberFormat="1" applyFont="1" applyFill="1" applyBorder="1" applyAlignment="1" applyProtection="1">
      <alignment horizontal="left" vertical="center" wrapText="1"/>
    </xf>
    <xf numFmtId="0" fontId="140" fillId="3" borderId="19" xfId="0" applyFont="1" applyFill="1" applyBorder="1" applyAlignment="1" applyProtection="1">
      <alignment horizontal="center" vertical="center" wrapText="1"/>
    </xf>
    <xf numFmtId="0" fontId="79" fillId="54" borderId="264" xfId="0" applyFont="1" applyFill="1" applyBorder="1" applyAlignment="1" applyProtection="1">
      <alignment horizontal="center" vertical="center" wrapText="1"/>
    </xf>
    <xf numFmtId="0" fontId="79" fillId="54" borderId="183" xfId="0" applyFont="1" applyFill="1" applyBorder="1" applyAlignment="1" applyProtection="1">
      <alignment horizontal="center" vertical="center" wrapText="1"/>
    </xf>
    <xf numFmtId="0" fontId="79" fillId="54" borderId="15" xfId="0" applyFont="1" applyFill="1" applyBorder="1" applyAlignment="1" applyProtection="1">
      <alignment horizontal="center" vertical="center" wrapText="1"/>
    </xf>
    <xf numFmtId="0" fontId="128" fillId="3" borderId="19" xfId="0" applyFont="1" applyFill="1" applyBorder="1" applyAlignment="1" applyProtection="1">
      <alignment horizontal="center" vertical="center" wrapText="1"/>
    </xf>
    <xf numFmtId="0" fontId="128" fillId="3" borderId="19" xfId="0" applyNumberFormat="1" applyFont="1" applyFill="1" applyBorder="1" applyAlignment="1" applyProtection="1">
      <alignment horizontal="center" vertical="center" wrapText="1"/>
      <protection locked="0"/>
    </xf>
    <xf numFmtId="0" fontId="128" fillId="54" borderId="264" xfId="0" applyNumberFormat="1" applyFont="1" applyFill="1" applyBorder="1" applyAlignment="1" applyProtection="1">
      <alignment horizontal="center" vertical="center"/>
    </xf>
    <xf numFmtId="0" fontId="128" fillId="54" borderId="19" xfId="0" applyNumberFormat="1" applyFont="1" applyFill="1" applyBorder="1" applyAlignment="1" applyProtection="1">
      <alignment horizontal="center" vertical="center"/>
    </xf>
    <xf numFmtId="0" fontId="5" fillId="54" borderId="19" xfId="0" applyNumberFormat="1" applyFont="1" applyFill="1" applyBorder="1" applyAlignment="1" applyProtection="1">
      <alignment horizontal="center" vertical="center"/>
      <protection locked="0"/>
    </xf>
    <xf numFmtId="0" fontId="5" fillId="54" borderId="15" xfId="0" applyNumberFormat="1" applyFont="1" applyFill="1" applyBorder="1" applyAlignment="1" applyProtection="1">
      <alignment horizontal="center" vertical="center"/>
      <protection locked="0"/>
    </xf>
    <xf numFmtId="0" fontId="79" fillId="3" borderId="96" xfId="0" applyFont="1" applyFill="1" applyBorder="1" applyAlignment="1" applyProtection="1">
      <alignment horizontal="center" vertical="center"/>
    </xf>
    <xf numFmtId="179" fontId="79" fillId="0" borderId="112" xfId="0" applyNumberFormat="1" applyFont="1" applyFill="1" applyBorder="1" applyAlignment="1" applyProtection="1">
      <alignment horizontal="center" vertical="center"/>
    </xf>
    <xf numFmtId="179" fontId="79" fillId="12" borderId="112" xfId="0" applyNumberFormat="1" applyFont="1" applyFill="1" applyBorder="1" applyAlignment="1" applyProtection="1">
      <alignment horizontal="center" vertical="center"/>
    </xf>
    <xf numFmtId="49" fontId="79" fillId="12" borderId="94" xfId="0" applyNumberFormat="1" applyFont="1" applyFill="1" applyBorder="1" applyAlignment="1" applyProtection="1">
      <alignment horizontal="left" vertical="center"/>
      <protection locked="0" hidden="1"/>
    </xf>
    <xf numFmtId="0" fontId="79" fillId="0" borderId="91" xfId="0" applyNumberFormat="1" applyFont="1" applyFill="1" applyBorder="1" applyAlignment="1" applyProtection="1">
      <alignment horizontal="center" vertical="center"/>
    </xf>
    <xf numFmtId="179" fontId="79" fillId="0" borderId="91" xfId="0" applyNumberFormat="1" applyFont="1" applyFill="1" applyBorder="1" applyAlignment="1" applyProtection="1">
      <alignment horizontal="center" vertical="center"/>
      <protection locked="0"/>
    </xf>
    <xf numFmtId="179" fontId="79" fillId="0" borderId="91" xfId="0" applyNumberFormat="1" applyFont="1" applyFill="1" applyBorder="1" applyAlignment="1" applyProtection="1">
      <alignment horizontal="center" vertical="center"/>
    </xf>
    <xf numFmtId="179" fontId="79" fillId="0" borderId="287" xfId="0" applyNumberFormat="1" applyFont="1" applyFill="1" applyBorder="1" applyAlignment="1" applyProtection="1">
      <alignment horizontal="center" vertical="center"/>
    </xf>
    <xf numFmtId="49" fontId="79" fillId="12" borderId="267" xfId="0" applyNumberFormat="1" applyFont="1" applyFill="1" applyBorder="1" applyAlignment="1" applyProtection="1">
      <alignment horizontal="left" vertical="center"/>
      <protection locked="0" hidden="1"/>
    </xf>
    <xf numFmtId="49" fontId="79" fillId="0" borderId="267" xfId="0" applyNumberFormat="1" applyFont="1" applyFill="1" applyBorder="1" applyAlignment="1" applyProtection="1">
      <alignment horizontal="left" vertical="center"/>
      <protection locked="0" hidden="1"/>
    </xf>
    <xf numFmtId="0" fontId="79" fillId="0" borderId="236" xfId="0" applyNumberFormat="1" applyFont="1" applyFill="1" applyBorder="1" applyAlignment="1" applyProtection="1">
      <alignment horizontal="center" vertical="center"/>
    </xf>
    <xf numFmtId="179" fontId="79" fillId="0" borderId="288" xfId="0" applyNumberFormat="1" applyFont="1" applyFill="1" applyBorder="1" applyAlignment="1" applyProtection="1">
      <alignment horizontal="center" vertical="center"/>
    </xf>
    <xf numFmtId="49" fontId="79" fillId="0" borderId="274" xfId="0" applyNumberFormat="1" applyFont="1" applyFill="1" applyBorder="1" applyAlignment="1" applyProtection="1">
      <alignment horizontal="center" vertical="center"/>
      <protection locked="0" hidden="1"/>
    </xf>
    <xf numFmtId="179" fontId="136" fillId="12" borderId="289" xfId="0" applyNumberFormat="1" applyFont="1" applyFill="1" applyBorder="1" applyAlignment="1" applyProtection="1">
      <alignment horizontal="center" vertical="center"/>
      <protection locked="0" hidden="1"/>
    </xf>
    <xf numFmtId="179" fontId="136" fillId="0" borderId="133" xfId="0" applyNumberFormat="1" applyFont="1" applyFill="1" applyBorder="1" applyAlignment="1" applyProtection="1">
      <alignment horizontal="center" vertical="center"/>
      <protection locked="0" hidden="1"/>
    </xf>
    <xf numFmtId="179" fontId="136" fillId="12" borderId="290" xfId="0" applyNumberFormat="1" applyFont="1" applyFill="1" applyBorder="1" applyAlignment="1" applyProtection="1">
      <alignment horizontal="center" vertical="center"/>
      <protection locked="0" hidden="1"/>
    </xf>
    <xf numFmtId="179" fontId="136" fillId="0" borderId="161" xfId="0" applyNumberFormat="1" applyFont="1" applyFill="1" applyBorder="1" applyAlignment="1" applyProtection="1">
      <alignment horizontal="center" vertical="center"/>
      <protection locked="0" hidden="1"/>
    </xf>
    <xf numFmtId="179" fontId="136" fillId="12" borderId="171" xfId="0" applyNumberFormat="1" applyFont="1" applyFill="1" applyBorder="1" applyAlignment="1" applyProtection="1">
      <alignment horizontal="center" vertical="center"/>
      <protection locked="0" hidden="1"/>
    </xf>
    <xf numFmtId="179" fontId="136" fillId="0" borderId="237" xfId="0" applyNumberFormat="1" applyFont="1" applyFill="1" applyBorder="1" applyAlignment="1" applyProtection="1">
      <alignment horizontal="center" vertical="center"/>
      <protection locked="0" hidden="1"/>
    </xf>
    <xf numFmtId="179" fontId="136" fillId="12" borderId="161" xfId="0" applyNumberFormat="1" applyFont="1" applyFill="1" applyBorder="1" applyAlignment="1" applyProtection="1">
      <alignment horizontal="left" vertical="center"/>
      <protection locked="0" hidden="1"/>
    </xf>
    <xf numFmtId="0" fontId="79" fillId="12" borderId="291" xfId="0" applyNumberFormat="1" applyFont="1" applyFill="1" applyBorder="1" applyAlignment="1" applyProtection="1">
      <alignment horizontal="center" vertical="center"/>
      <protection locked="0"/>
    </xf>
    <xf numFmtId="179" fontId="79" fillId="12" borderId="291" xfId="0" applyNumberFormat="1" applyFont="1" applyFill="1" applyBorder="1" applyAlignment="1" applyProtection="1">
      <alignment horizontal="center" vertical="center"/>
      <protection locked="0"/>
    </xf>
    <xf numFmtId="179" fontId="79" fillId="12" borderId="291" xfId="0" applyNumberFormat="1" applyFont="1" applyFill="1" applyBorder="1" applyAlignment="1" applyProtection="1">
      <alignment horizontal="center" vertical="center"/>
    </xf>
    <xf numFmtId="179" fontId="79" fillId="12" borderId="292" xfId="0" applyNumberFormat="1" applyFont="1" applyFill="1" applyBorder="1" applyAlignment="1" applyProtection="1">
      <alignment horizontal="center" vertical="center"/>
    </xf>
    <xf numFmtId="49" fontId="137" fillId="0" borderId="133" xfId="0" applyNumberFormat="1" applyFont="1" applyFill="1" applyBorder="1" applyAlignment="1" applyProtection="1">
      <alignment horizontal="center" vertical="center"/>
      <protection locked="0"/>
    </xf>
    <xf numFmtId="0" fontId="79" fillId="0" borderId="162" xfId="0" applyNumberFormat="1" applyFont="1" applyFill="1" applyBorder="1" applyAlignment="1" applyProtection="1">
      <alignment horizontal="center" vertical="center"/>
      <protection locked="0"/>
    </xf>
    <xf numFmtId="179" fontId="79" fillId="0" borderId="162" xfId="0" applyNumberFormat="1" applyFont="1" applyFill="1" applyBorder="1" applyAlignment="1" applyProtection="1">
      <alignment horizontal="center" vertical="center"/>
      <protection locked="0"/>
    </xf>
    <xf numFmtId="179" fontId="79" fillId="0" borderId="185" xfId="0" applyNumberFormat="1" applyFont="1" applyFill="1" applyBorder="1" applyAlignment="1" applyProtection="1">
      <alignment horizontal="center" vertical="center"/>
      <protection locked="0"/>
    </xf>
    <xf numFmtId="179" fontId="79" fillId="0" borderId="171" xfId="0" applyNumberFormat="1" applyFont="1" applyFill="1" applyBorder="1" applyAlignment="1" applyProtection="1">
      <alignment horizontal="center" vertical="center"/>
    </xf>
    <xf numFmtId="179" fontId="79" fillId="0" borderId="133" xfId="0" applyNumberFormat="1" applyFont="1" applyFill="1" applyBorder="1" applyAlignment="1" applyProtection="1">
      <alignment horizontal="center" vertical="center"/>
    </xf>
    <xf numFmtId="179" fontId="79" fillId="0" borderId="28" xfId="0" applyNumberFormat="1" applyFont="1" applyFill="1" applyBorder="1" applyAlignment="1" applyProtection="1">
      <alignment horizontal="center" vertical="center"/>
    </xf>
    <xf numFmtId="49" fontId="137" fillId="12" borderId="19" xfId="0" applyNumberFormat="1" applyFont="1" applyFill="1" applyBorder="1" applyAlignment="1" applyProtection="1">
      <alignment horizontal="center" vertical="center"/>
      <protection locked="0"/>
    </xf>
    <xf numFmtId="0" fontId="79" fillId="12" borderId="178" xfId="0" applyNumberFormat="1" applyFont="1" applyFill="1" applyBorder="1" applyAlignment="1" applyProtection="1">
      <alignment horizontal="center" vertical="center"/>
      <protection locked="0"/>
    </xf>
    <xf numFmtId="179" fontId="79" fillId="12" borderId="178" xfId="0" applyNumberFormat="1" applyFont="1" applyFill="1" applyBorder="1" applyAlignment="1" applyProtection="1">
      <alignment horizontal="center" vertical="center"/>
      <protection locked="0"/>
    </xf>
    <xf numFmtId="179" fontId="79" fillId="12" borderId="293" xfId="0" applyNumberFormat="1" applyFont="1" applyFill="1" applyBorder="1" applyAlignment="1" applyProtection="1">
      <alignment horizontal="center" vertical="center"/>
      <protection locked="0"/>
    </xf>
    <xf numFmtId="179" fontId="79" fillId="12" borderId="183" xfId="0" applyNumberFormat="1" applyFont="1" applyFill="1" applyBorder="1" applyAlignment="1" applyProtection="1">
      <alignment horizontal="center" vertical="center"/>
    </xf>
    <xf numFmtId="179" fontId="79" fillId="12" borderId="19" xfId="0" applyNumberFormat="1" applyFont="1" applyFill="1" applyBorder="1" applyAlignment="1" applyProtection="1">
      <alignment horizontal="center" vertical="center"/>
    </xf>
    <xf numFmtId="179" fontId="79" fillId="12" borderId="27" xfId="0" applyNumberFormat="1" applyFont="1" applyFill="1" applyBorder="1" applyAlignment="1" applyProtection="1">
      <alignment horizontal="center" vertical="center"/>
    </xf>
    <xf numFmtId="0" fontId="131" fillId="71" borderId="294" xfId="0" applyFont="1" applyFill="1" applyBorder="1" applyAlignment="1" applyProtection="1">
      <alignment horizontal="center" vertical="center"/>
    </xf>
    <xf numFmtId="0" fontId="49" fillId="71" borderId="295" xfId="0" applyFont="1" applyFill="1" applyBorder="1" applyAlignment="1" applyProtection="1">
      <alignment horizontal="center" vertical="center"/>
    </xf>
    <xf numFmtId="0" fontId="49" fillId="71" borderId="296" xfId="0" applyFont="1" applyFill="1" applyBorder="1" applyAlignment="1" applyProtection="1">
      <alignment horizontal="center" vertical="center"/>
    </xf>
    <xf numFmtId="0" fontId="49" fillId="71" borderId="297" xfId="0" applyFont="1" applyFill="1" applyBorder="1" applyAlignment="1" applyProtection="1">
      <alignment horizontal="center" vertical="center"/>
    </xf>
    <xf numFmtId="0" fontId="104" fillId="8" borderId="298" xfId="0" applyFont="1" applyFill="1" applyBorder="1" applyAlignment="1" applyProtection="1">
      <alignment horizontal="center" vertical="center"/>
    </xf>
    <xf numFmtId="0" fontId="104" fillId="0" borderId="12" xfId="0" applyFont="1" applyFill="1" applyBorder="1" applyAlignment="1" applyProtection="1">
      <alignment horizontal="center" vertical="center" wrapText="1"/>
    </xf>
    <xf numFmtId="0" fontId="104" fillId="0" borderId="237" xfId="0" applyFont="1" applyFill="1" applyBorder="1" applyAlignment="1" applyProtection="1">
      <alignment horizontal="center" vertical="center" wrapText="1"/>
    </xf>
    <xf numFmtId="0" fontId="3" fillId="0" borderId="92" xfId="0" applyFont="1" applyFill="1" applyBorder="1" applyAlignment="1" applyProtection="1">
      <alignment horizontal="center" vertical="center"/>
    </xf>
    <xf numFmtId="0" fontId="3" fillId="0" borderId="13" xfId="0" applyFont="1" applyFill="1" applyBorder="1" applyAlignment="1" applyProtection="1">
      <alignment horizontal="center" vertical="center"/>
    </xf>
    <xf numFmtId="0" fontId="132" fillId="61" borderId="298" xfId="0" applyNumberFormat="1" applyFont="1" applyFill="1" applyBorder="1" applyAlignment="1" applyProtection="1">
      <alignment horizontal="center" vertical="center"/>
    </xf>
    <xf numFmtId="0" fontId="124" fillId="0" borderId="0" xfId="0" applyNumberFormat="1" applyFont="1" applyFill="1" applyBorder="1" applyAlignment="1" applyProtection="1">
      <alignment vertical="center"/>
      <protection locked="0"/>
    </xf>
    <xf numFmtId="0" fontId="132" fillId="0" borderId="298" xfId="0" applyNumberFormat="1" applyFont="1" applyBorder="1" applyAlignment="1" applyProtection="1">
      <alignment horizontal="center" vertical="center"/>
    </xf>
    <xf numFmtId="0" fontId="104" fillId="0" borderId="75" xfId="0" applyFont="1" applyFill="1" applyBorder="1" applyAlignment="1" applyProtection="1">
      <alignment horizontal="center" vertical="center" wrapText="1"/>
    </xf>
    <xf numFmtId="0" fontId="104" fillId="0" borderId="299" xfId="0" applyFont="1" applyFill="1" applyBorder="1" applyAlignment="1" applyProtection="1">
      <alignment horizontal="center" vertical="center" wrapText="1"/>
    </xf>
    <xf numFmtId="0" fontId="3" fillId="0" borderId="300" xfId="0" applyFont="1" applyFill="1" applyBorder="1" applyAlignment="1" applyProtection="1">
      <alignment horizontal="center" vertical="center"/>
    </xf>
    <xf numFmtId="0" fontId="3" fillId="0" borderId="81" xfId="0" applyFont="1" applyFill="1" applyBorder="1" applyAlignment="1" applyProtection="1">
      <alignment horizontal="center" vertical="center"/>
    </xf>
    <xf numFmtId="0" fontId="104" fillId="54" borderId="12" xfId="0" applyFont="1" applyFill="1" applyBorder="1" applyAlignment="1" applyProtection="1">
      <alignment horizontal="center" vertical="center" wrapText="1"/>
    </xf>
    <xf numFmtId="0" fontId="104" fillId="54" borderId="237" xfId="0" applyFont="1" applyFill="1" applyBorder="1" applyAlignment="1" applyProtection="1">
      <alignment horizontal="center" vertical="center" wrapText="1"/>
    </xf>
    <xf numFmtId="0" fontId="3" fillId="54" borderId="92" xfId="0" applyFont="1" applyFill="1" applyBorder="1" applyAlignment="1" applyProtection="1">
      <alignment horizontal="center" vertical="center"/>
    </xf>
    <xf numFmtId="0" fontId="3" fillId="54" borderId="13" xfId="0" applyFont="1" applyFill="1" applyBorder="1" applyAlignment="1" applyProtection="1">
      <alignment horizontal="center" vertical="center"/>
    </xf>
    <xf numFmtId="0" fontId="104" fillId="54" borderId="75" xfId="0" applyFont="1" applyFill="1" applyBorder="1" applyAlignment="1" applyProtection="1">
      <alignment horizontal="center" vertical="center" wrapText="1"/>
    </xf>
    <xf numFmtId="0" fontId="104" fillId="54" borderId="299" xfId="0" applyFont="1" applyFill="1" applyBorder="1" applyAlignment="1" applyProtection="1">
      <alignment horizontal="center" vertical="center" wrapText="1"/>
    </xf>
    <xf numFmtId="0" fontId="3" fillId="54" borderId="300" xfId="0" applyFont="1" applyFill="1" applyBorder="1" applyAlignment="1" applyProtection="1">
      <alignment horizontal="center" vertical="center"/>
    </xf>
    <xf numFmtId="0" fontId="132" fillId="61" borderId="298" xfId="0" applyNumberFormat="1" applyFont="1" applyFill="1" applyBorder="1" applyAlignment="1" applyProtection="1">
      <alignment horizontal="center" vertical="center"/>
      <protection locked="0"/>
    </xf>
    <xf numFmtId="179" fontId="104" fillId="0" borderId="92" xfId="0" applyNumberFormat="1" applyFont="1" applyFill="1" applyBorder="1" applyAlignment="1" applyProtection="1">
      <alignment horizontal="center" vertical="center"/>
    </xf>
    <xf numFmtId="179" fontId="104" fillId="0" borderId="112" xfId="0" applyNumberFormat="1" applyFont="1" applyFill="1" applyBorder="1" applyAlignment="1" applyProtection="1">
      <alignment horizontal="center" vertical="center"/>
    </xf>
    <xf numFmtId="0" fontId="132" fillId="0" borderId="301" xfId="0" applyNumberFormat="1" applyFont="1" applyFill="1" applyBorder="1" applyAlignment="1" applyProtection="1">
      <alignment horizontal="center" vertical="center"/>
      <protection locked="0"/>
    </xf>
    <xf numFmtId="0" fontId="104" fillId="0" borderId="14" xfId="0" applyFont="1" applyFill="1" applyBorder="1" applyAlignment="1" applyProtection="1">
      <alignment horizontal="center" vertical="center" wrapText="1"/>
    </xf>
    <xf numFmtId="0" fontId="104" fillId="0" borderId="302" xfId="0" applyFont="1" applyFill="1" applyBorder="1" applyAlignment="1" applyProtection="1">
      <alignment horizontal="center" vertical="center" wrapText="1"/>
    </xf>
    <xf numFmtId="179" fontId="104" fillId="0" borderId="97" xfId="0" applyNumberFormat="1" applyFont="1" applyFill="1" applyBorder="1" applyAlignment="1" applyProtection="1">
      <alignment horizontal="center" vertical="center"/>
    </xf>
    <xf numFmtId="179" fontId="104" fillId="0" borderId="114" xfId="0" applyNumberFormat="1" applyFont="1" applyFill="1" applyBorder="1" applyAlignment="1" applyProtection="1">
      <alignment horizontal="center" vertical="center"/>
    </xf>
    <xf numFmtId="0" fontId="49" fillId="71" borderId="11" xfId="0" applyFont="1" applyFill="1" applyBorder="1" applyAlignment="1" applyProtection="1">
      <alignment horizontal="center" vertical="center"/>
      <protection locked="0"/>
    </xf>
    <xf numFmtId="0" fontId="3" fillId="12" borderId="29" xfId="0" applyFont="1" applyFill="1" applyBorder="1" applyAlignment="1" applyProtection="1">
      <alignment horizontal="center" vertical="center" wrapText="1"/>
      <protection locked="0"/>
    </xf>
    <xf numFmtId="0" fontId="104" fillId="12" borderId="303" xfId="0" applyFont="1" applyFill="1" applyBorder="1" applyAlignment="1" applyProtection="1">
      <alignment horizontal="center" vertical="center" wrapText="1"/>
      <protection locked="0"/>
    </xf>
    <xf numFmtId="0" fontId="3" fillId="12" borderId="304" xfId="0" applyFont="1" applyFill="1" applyBorder="1" applyAlignment="1" applyProtection="1">
      <alignment horizontal="center" vertical="center" wrapText="1"/>
      <protection locked="0"/>
    </xf>
    <xf numFmtId="0" fontId="104" fillId="0" borderId="305" xfId="0" applyFont="1" applyFill="1" applyBorder="1" applyAlignment="1" applyProtection="1">
      <alignment horizontal="center" vertical="center" wrapText="1"/>
      <protection locked="0"/>
    </xf>
    <xf numFmtId="0" fontId="141" fillId="0" borderId="95" xfId="0" applyFont="1" applyFill="1" applyBorder="1" applyAlignment="1" applyProtection="1">
      <alignment horizontal="center" vertical="center"/>
      <protection locked="0"/>
    </xf>
    <xf numFmtId="0" fontId="104" fillId="0" borderId="306" xfId="0" applyFont="1" applyFill="1" applyBorder="1" applyAlignment="1" applyProtection="1">
      <alignment horizontal="center" vertical="center" wrapText="1"/>
      <protection locked="0"/>
    </xf>
    <xf numFmtId="0" fontId="14" fillId="0" borderId="304" xfId="0" applyFont="1" applyFill="1" applyBorder="1" applyAlignment="1" applyProtection="1">
      <alignment horizontal="center" vertical="center"/>
      <protection locked="0"/>
    </xf>
    <xf numFmtId="0" fontId="142" fillId="0" borderId="0" xfId="0" applyFont="1" applyFill="1" applyAlignment="1" applyProtection="1">
      <alignment horizontal="center" vertical="center"/>
      <protection locked="0"/>
    </xf>
    <xf numFmtId="0" fontId="17" fillId="71" borderId="181" xfId="0" applyFont="1" applyFill="1" applyBorder="1" applyAlignment="1" applyProtection="1">
      <alignment horizontal="center" vertical="center"/>
    </xf>
    <xf numFmtId="0" fontId="17" fillId="71" borderId="182" xfId="0" applyFont="1" applyFill="1" applyBorder="1" applyAlignment="1" applyProtection="1">
      <alignment horizontal="center" vertical="center"/>
    </xf>
    <xf numFmtId="0" fontId="18" fillId="61" borderId="12" xfId="0" applyFont="1" applyFill="1" applyBorder="1" applyAlignment="1" applyProtection="1">
      <alignment horizontal="center" vertical="center" wrapText="1"/>
    </xf>
    <xf numFmtId="0" fontId="18" fillId="61" borderId="0" xfId="0" applyFont="1" applyFill="1" applyAlignment="1" applyProtection="1">
      <alignment horizontal="center" vertical="center" wrapText="1"/>
    </xf>
    <xf numFmtId="0" fontId="18" fillId="61" borderId="170" xfId="0" applyFont="1" applyFill="1" applyBorder="1" applyAlignment="1" applyProtection="1">
      <alignment horizontal="center" vertical="center" wrapText="1"/>
    </xf>
    <xf numFmtId="0" fontId="18" fillId="0" borderId="0" xfId="0" applyFont="1" applyFill="1" applyAlignment="1" applyProtection="1">
      <alignment horizontal="center" vertical="center" wrapText="1"/>
    </xf>
    <xf numFmtId="0" fontId="18" fillId="61" borderId="141" xfId="0" applyFont="1" applyFill="1" applyBorder="1" applyAlignment="1" applyProtection="1">
      <alignment horizontal="center" vertical="center" wrapText="1"/>
    </xf>
    <xf numFmtId="0" fontId="18" fillId="61" borderId="162" xfId="0" applyFont="1" applyFill="1" applyBorder="1" applyAlignment="1" applyProtection="1">
      <alignment horizontal="center" vertical="center" wrapText="1"/>
    </xf>
    <xf numFmtId="0" fontId="18" fillId="61" borderId="133" xfId="0" applyFont="1" applyFill="1" applyBorder="1" applyAlignment="1" applyProtection="1">
      <alignment horizontal="center" vertical="center" wrapText="1"/>
    </xf>
    <xf numFmtId="0" fontId="18" fillId="0" borderId="279" xfId="0" applyFont="1" applyFill="1" applyBorder="1" applyAlignment="1" applyProtection="1">
      <alignment horizontal="center" vertical="center" wrapText="1"/>
    </xf>
    <xf numFmtId="0" fontId="18" fillId="0" borderId="158" xfId="0" applyFont="1" applyFill="1" applyBorder="1" applyAlignment="1" applyProtection="1">
      <alignment horizontal="center" vertical="center" wrapText="1"/>
    </xf>
    <xf numFmtId="0" fontId="18" fillId="0" borderId="290" xfId="0" applyFont="1" applyFill="1" applyBorder="1" applyAlignment="1" applyProtection="1">
      <alignment horizontal="center" vertical="center" wrapText="1"/>
    </xf>
    <xf numFmtId="0" fontId="18" fillId="61" borderId="158" xfId="0" applyFont="1" applyFill="1" applyBorder="1" applyAlignment="1" applyProtection="1">
      <alignment horizontal="center" vertical="center" wrapText="1"/>
    </xf>
    <xf numFmtId="0" fontId="18" fillId="0" borderId="141" xfId="0" applyFont="1" applyFill="1" applyBorder="1" applyAlignment="1" applyProtection="1">
      <alignment horizontal="center" vertical="center" wrapText="1"/>
    </xf>
    <xf numFmtId="0" fontId="18" fillId="0" borderId="132" xfId="0" applyFont="1" applyFill="1" applyBorder="1" applyAlignment="1" applyProtection="1">
      <alignment horizontal="center" vertical="center" wrapText="1"/>
    </xf>
    <xf numFmtId="0" fontId="18" fillId="0" borderId="133" xfId="0" applyFont="1" applyFill="1" applyBorder="1" applyAlignment="1" applyProtection="1">
      <alignment horizontal="center" vertical="center" wrapText="1"/>
    </xf>
    <xf numFmtId="0" fontId="18" fillId="0" borderId="171" xfId="0" applyFont="1" applyFill="1" applyBorder="1" applyAlignment="1" applyProtection="1">
      <alignment horizontal="center" vertical="center" wrapText="1"/>
    </xf>
    <xf numFmtId="0" fontId="18" fillId="0" borderId="162" xfId="0" applyFont="1" applyFill="1" applyBorder="1" applyAlignment="1" applyProtection="1">
      <alignment horizontal="center" vertical="center" wrapText="1"/>
    </xf>
    <xf numFmtId="0" fontId="18" fillId="61" borderId="141" xfId="0" applyNumberFormat="1" applyFont="1" applyFill="1" applyBorder="1" applyAlignment="1" applyProtection="1">
      <alignment horizontal="center" vertical="center" wrapText="1"/>
    </xf>
    <xf numFmtId="0" fontId="18" fillId="61" borderId="0" xfId="0" applyNumberFormat="1" applyFont="1" applyFill="1" applyAlignment="1" applyProtection="1">
      <alignment horizontal="center" vertical="center" wrapText="1"/>
    </xf>
    <xf numFmtId="0" fontId="18" fillId="61" borderId="14" xfId="0" applyFont="1" applyFill="1" applyBorder="1" applyAlignment="1" applyProtection="1">
      <alignment horizontal="center" vertical="center" wrapText="1"/>
    </xf>
    <xf numFmtId="0" fontId="18" fillId="61" borderId="19" xfId="0" applyFont="1" applyFill="1" applyBorder="1" applyAlignment="1" applyProtection="1">
      <alignment horizontal="center" vertical="center" wrapText="1"/>
    </xf>
    <xf numFmtId="0" fontId="18" fillId="61" borderId="183" xfId="0" applyFont="1" applyFill="1" applyBorder="1" applyAlignment="1" applyProtection="1">
      <alignment horizontal="center" vertical="center" wrapText="1"/>
    </xf>
    <xf numFmtId="0" fontId="18" fillId="0" borderId="19" xfId="0" applyFont="1" applyFill="1" applyBorder="1" applyAlignment="1" applyProtection="1">
      <alignment horizontal="center" vertical="center" wrapText="1"/>
    </xf>
    <xf numFmtId="0" fontId="18" fillId="61" borderId="178" xfId="0" applyNumberFormat="1" applyFont="1" applyFill="1" applyBorder="1" applyAlignment="1" applyProtection="1">
      <alignment horizontal="center" vertical="center" wrapText="1"/>
    </xf>
    <xf numFmtId="0" fontId="18" fillId="61" borderId="19" xfId="0" applyNumberFormat="1" applyFont="1" applyFill="1" applyBorder="1" applyAlignment="1" applyProtection="1">
      <alignment horizontal="center" vertical="center" wrapText="1"/>
    </xf>
    <xf numFmtId="0" fontId="18" fillId="0" borderId="0" xfId="0" applyFont="1" applyFill="1" applyAlignment="1" applyProtection="1">
      <alignment horizontal="center" vertical="center"/>
    </xf>
    <xf numFmtId="0" fontId="49" fillId="71" borderId="181" xfId="0" applyFont="1" applyFill="1" applyBorder="1" applyAlignment="1" applyProtection="1">
      <alignment horizontal="center" vertical="center"/>
    </xf>
    <xf numFmtId="0" fontId="49" fillId="71" borderId="182" xfId="0" applyFont="1" applyFill="1" applyBorder="1" applyAlignment="1" applyProtection="1">
      <alignment horizontal="center" vertical="center"/>
    </xf>
    <xf numFmtId="0" fontId="143" fillId="0" borderId="12" xfId="0" applyFont="1" applyFill="1" applyBorder="1" applyAlignment="1" applyProtection="1">
      <alignment horizontal="center" vertical="center" wrapText="1"/>
    </xf>
    <xf numFmtId="0" fontId="143" fillId="0" borderId="0" xfId="0" applyFont="1" applyFill="1" applyAlignment="1" applyProtection="1">
      <alignment horizontal="center" vertical="center" wrapText="1"/>
    </xf>
    <xf numFmtId="184" fontId="20" fillId="0" borderId="141" xfId="0" applyNumberFormat="1" applyFont="1" applyFill="1" applyBorder="1" applyAlignment="1" applyProtection="1">
      <alignment horizontal="center" vertical="center"/>
    </xf>
    <xf numFmtId="184" fontId="20" fillId="0" borderId="0" xfId="0" applyNumberFormat="1" applyFont="1" applyFill="1" applyAlignment="1" applyProtection="1">
      <alignment horizontal="center" vertical="center"/>
    </xf>
    <xf numFmtId="0" fontId="143" fillId="0" borderId="14" xfId="0" applyFont="1" applyFill="1" applyBorder="1" applyAlignment="1" applyProtection="1">
      <alignment horizontal="center" vertical="center" wrapText="1"/>
    </xf>
    <xf numFmtId="0" fontId="143" fillId="0" borderId="19" xfId="0" applyFont="1" applyFill="1" applyBorder="1" applyAlignment="1" applyProtection="1">
      <alignment horizontal="center" vertical="center" wrapText="1"/>
    </xf>
    <xf numFmtId="184" fontId="20" fillId="0" borderId="178" xfId="0" applyNumberFormat="1" applyFont="1" applyFill="1" applyBorder="1" applyAlignment="1" applyProtection="1">
      <alignment horizontal="center" vertical="center"/>
    </xf>
    <xf numFmtId="184" fontId="20" fillId="0" borderId="19" xfId="0" applyNumberFormat="1" applyFont="1" applyFill="1" applyBorder="1" applyAlignment="1" applyProtection="1">
      <alignment horizontal="center" vertical="center"/>
    </xf>
    <xf numFmtId="0" fontId="2" fillId="71" borderId="181" xfId="0" applyFont="1" applyFill="1" applyBorder="1" applyAlignment="1" applyProtection="1">
      <alignment horizontal="center" vertical="center"/>
    </xf>
    <xf numFmtId="0" fontId="2" fillId="71" borderId="182" xfId="0" applyFont="1" applyFill="1" applyBorder="1" applyAlignment="1" applyProtection="1">
      <alignment horizontal="center" vertical="center"/>
    </xf>
    <xf numFmtId="0" fontId="2" fillId="71" borderId="307" xfId="0" applyFont="1" applyFill="1" applyBorder="1" applyAlignment="1" applyProtection="1">
      <alignment horizontal="center" vertical="center"/>
    </xf>
    <xf numFmtId="0" fontId="3" fillId="47" borderId="12" xfId="0" applyFont="1" applyFill="1" applyBorder="1" applyAlignment="1" applyProtection="1">
      <alignment horizontal="center" vertical="center"/>
    </xf>
    <xf numFmtId="0" fontId="3" fillId="47" borderId="0" xfId="0" applyFont="1" applyFill="1" applyBorder="1" applyAlignment="1" applyProtection="1">
      <alignment horizontal="center" vertical="center"/>
    </xf>
    <xf numFmtId="0" fontId="3" fillId="12" borderId="141" xfId="0" applyFont="1" applyFill="1" applyBorder="1" applyAlignment="1" applyProtection="1">
      <alignment horizontal="center" vertical="center"/>
      <protection locked="0"/>
    </xf>
    <xf numFmtId="0" fontId="3" fillId="12" borderId="0" xfId="0" applyFont="1" applyFill="1" applyBorder="1" applyAlignment="1" applyProtection="1">
      <alignment horizontal="center" vertical="center"/>
      <protection locked="0"/>
    </xf>
    <xf numFmtId="178" fontId="144" fillId="9" borderId="12" xfId="0" applyNumberFormat="1" applyFont="1" applyFill="1" applyBorder="1" applyAlignment="1" applyProtection="1">
      <alignment horizontal="center" vertical="center"/>
    </xf>
    <xf numFmtId="178" fontId="144" fillId="9" borderId="0" xfId="0" applyNumberFormat="1" applyFont="1" applyFill="1" applyAlignment="1" applyProtection="1">
      <alignment horizontal="center" vertical="center"/>
    </xf>
    <xf numFmtId="178" fontId="144" fillId="9" borderId="170" xfId="0" applyNumberFormat="1" applyFont="1" applyFill="1" applyBorder="1" applyAlignment="1" applyProtection="1">
      <alignment horizontal="center" vertical="center"/>
    </xf>
    <xf numFmtId="0" fontId="3" fillId="0" borderId="141" xfId="0" applyFont="1" applyFill="1" applyBorder="1" applyAlignment="1" applyProtection="1">
      <alignment horizontal="center" vertical="center"/>
      <protection locked="0"/>
    </xf>
    <xf numFmtId="178" fontId="144" fillId="9" borderId="255" xfId="0" applyNumberFormat="1" applyFont="1" applyFill="1" applyBorder="1" applyAlignment="1" applyProtection="1">
      <alignment horizontal="center" vertical="center"/>
    </xf>
    <xf numFmtId="178" fontId="144" fillId="9" borderId="132" xfId="0" applyNumberFormat="1" applyFont="1" applyFill="1" applyBorder="1" applyAlignment="1" applyProtection="1">
      <alignment horizontal="center" vertical="center"/>
    </xf>
    <xf numFmtId="178" fontId="144" fillId="9" borderId="133" xfId="0" applyNumberFormat="1" applyFont="1" applyFill="1" applyBorder="1" applyAlignment="1" applyProtection="1">
      <alignment horizontal="center" vertical="center"/>
    </xf>
    <xf numFmtId="178" fontId="144" fillId="9" borderId="171" xfId="0" applyNumberFormat="1" applyFont="1" applyFill="1" applyBorder="1" applyAlignment="1" applyProtection="1">
      <alignment horizontal="center" vertical="center"/>
    </xf>
    <xf numFmtId="0" fontId="79" fillId="12" borderId="133" xfId="0" applyFont="1" applyFill="1" applyBorder="1" applyAlignment="1" applyProtection="1">
      <alignment horizontal="center" vertical="center"/>
      <protection locked="0"/>
    </xf>
    <xf numFmtId="0" fontId="79" fillId="12" borderId="162" xfId="0" applyFont="1" applyFill="1" applyBorder="1" applyAlignment="1" applyProtection="1">
      <alignment horizontal="center" vertical="center"/>
      <protection locked="0"/>
    </xf>
    <xf numFmtId="0" fontId="127" fillId="3" borderId="14" xfId="0" applyFont="1" applyFill="1" applyBorder="1" applyAlignment="1" applyProtection="1">
      <alignment horizontal="center" vertical="center"/>
    </xf>
    <xf numFmtId="0" fontId="127" fillId="3" borderId="19" xfId="0" applyFont="1" applyFill="1" applyBorder="1" applyAlignment="1" applyProtection="1">
      <alignment horizontal="center" vertical="center"/>
    </xf>
    <xf numFmtId="0" fontId="2" fillId="103" borderId="10" xfId="0" applyFont="1" applyFill="1" applyBorder="1" applyAlignment="1" applyProtection="1">
      <alignment horizontal="center" vertical="center"/>
      <protection hidden="1"/>
    </xf>
    <xf numFmtId="0" fontId="2" fillId="103" borderId="18" xfId="0" applyFont="1" applyFill="1" applyBorder="1" applyAlignment="1" applyProtection="1">
      <alignment horizontal="center" vertical="center"/>
      <protection hidden="1"/>
    </xf>
    <xf numFmtId="0" fontId="2" fillId="103" borderId="11" xfId="0" applyFont="1" applyFill="1" applyBorder="1" applyAlignment="1" applyProtection="1">
      <alignment horizontal="center" vertical="center"/>
      <protection hidden="1"/>
    </xf>
    <xf numFmtId="0" fontId="2" fillId="71" borderId="10" xfId="0" applyFont="1" applyFill="1" applyBorder="1" applyAlignment="1" applyProtection="1">
      <alignment horizontal="center" vertical="center"/>
      <protection hidden="1"/>
    </xf>
    <xf numFmtId="0" fontId="2" fillId="71" borderId="11" xfId="0" applyFont="1" applyFill="1" applyBorder="1" applyAlignment="1" applyProtection="1">
      <alignment horizontal="center" vertical="center"/>
      <protection hidden="1"/>
    </xf>
    <xf numFmtId="0" fontId="79" fillId="9" borderId="10" xfId="0" applyFont="1" applyFill="1" applyBorder="1" applyAlignment="1" applyProtection="1">
      <alignment horizontal="left" vertical="center" wrapText="1"/>
      <protection hidden="1"/>
    </xf>
    <xf numFmtId="0" fontId="79" fillId="9" borderId="18" xfId="0" applyFont="1" applyFill="1" applyBorder="1" applyAlignment="1" applyProtection="1">
      <alignment horizontal="left" vertical="center" wrapText="1"/>
      <protection hidden="1"/>
    </xf>
    <xf numFmtId="0" fontId="1" fillId="78" borderId="12" xfId="0" applyFont="1" applyFill="1" applyBorder="1" applyAlignment="1" applyProtection="1">
      <alignment horizontal="center" vertical="center"/>
      <protection hidden="1"/>
    </xf>
    <xf numFmtId="0" fontId="1" fillId="78" borderId="0" xfId="0" applyFont="1" applyFill="1" applyBorder="1" applyAlignment="1" applyProtection="1">
      <alignment horizontal="center" vertical="center"/>
      <protection hidden="1"/>
    </xf>
    <xf numFmtId="0" fontId="1" fillId="78" borderId="13" xfId="0" applyFont="1" applyFill="1" applyBorder="1" applyAlignment="1" applyProtection="1">
      <alignment horizontal="center" vertical="center"/>
      <protection hidden="1"/>
    </xf>
    <xf numFmtId="0" fontId="1" fillId="3" borderId="12" xfId="0" applyFont="1" applyFill="1" applyBorder="1" applyAlignment="1" applyProtection="1">
      <alignment horizontal="center" vertical="center"/>
      <protection hidden="1"/>
    </xf>
    <xf numFmtId="0" fontId="1" fillId="3" borderId="13" xfId="0" applyFont="1" applyFill="1" applyBorder="1" applyAlignment="1" applyProtection="1">
      <alignment horizontal="center" vertical="center"/>
      <protection hidden="1"/>
    </xf>
    <xf numFmtId="0" fontId="79" fillId="9" borderId="12" xfId="0" applyFont="1" applyFill="1" applyBorder="1" applyAlignment="1" applyProtection="1">
      <alignment horizontal="left" vertical="center" wrapText="1"/>
      <protection hidden="1"/>
    </xf>
    <xf numFmtId="0" fontId="79" fillId="9" borderId="0" xfId="0" applyFont="1" applyFill="1" applyAlignment="1" applyProtection="1">
      <alignment horizontal="left" vertical="center" wrapText="1"/>
      <protection hidden="1"/>
    </xf>
    <xf numFmtId="0" fontId="5" fillId="0" borderId="308" xfId="0" applyFont="1" applyFill="1" applyBorder="1" applyAlignment="1" applyProtection="1">
      <alignment horizontal="center" vertical="center"/>
      <protection locked="0"/>
    </xf>
    <xf numFmtId="0" fontId="5" fillId="0" borderId="154" xfId="0" applyFont="1" applyFill="1" applyBorder="1" applyAlignment="1" applyProtection="1">
      <alignment horizontal="center" vertical="center"/>
      <protection locked="0"/>
    </xf>
    <xf numFmtId="49" fontId="1" fillId="0" borderId="30" xfId="0" applyNumberFormat="1" applyFont="1" applyFill="1" applyBorder="1" applyAlignment="1" applyProtection="1">
      <alignment horizontal="center" vertical="center"/>
      <protection locked="0" hidden="1"/>
    </xf>
    <xf numFmtId="0" fontId="79" fillId="78" borderId="12" xfId="0" applyFont="1" applyFill="1" applyBorder="1" applyAlignment="1" applyProtection="1">
      <alignment horizontal="center" vertical="center"/>
    </xf>
    <xf numFmtId="0" fontId="79" fillId="78" borderId="0" xfId="0" applyFont="1" applyFill="1" applyAlignment="1" applyProtection="1">
      <alignment horizontal="center" vertical="center"/>
    </xf>
    <xf numFmtId="0" fontId="79" fillId="78" borderId="13" xfId="0" applyFont="1" applyFill="1" applyBorder="1" applyAlignment="1" applyProtection="1">
      <alignment horizontal="center" vertical="center"/>
    </xf>
    <xf numFmtId="0" fontId="79" fillId="0" borderId="12" xfId="0" applyFont="1" applyFill="1" applyBorder="1" applyAlignment="1" applyProtection="1">
      <alignment horizontal="center" vertical="center" wrapText="1"/>
      <protection locked="0"/>
    </xf>
    <xf numFmtId="0" fontId="79" fillId="0" borderId="13" xfId="0" applyFont="1" applyFill="1" applyBorder="1" applyAlignment="1" applyProtection="1">
      <alignment horizontal="center" vertical="center" wrapText="1"/>
      <protection locked="0"/>
    </xf>
    <xf numFmtId="0" fontId="79" fillId="0" borderId="14" xfId="0" applyFont="1" applyFill="1" applyBorder="1" applyAlignment="1" applyProtection="1">
      <alignment horizontal="center" vertical="center" wrapText="1"/>
      <protection locked="0"/>
    </xf>
    <xf numFmtId="0" fontId="79" fillId="0" borderId="19" xfId="0" applyFont="1" applyFill="1" applyBorder="1" applyAlignment="1" applyProtection="1">
      <alignment horizontal="center" vertical="center" wrapText="1"/>
      <protection locked="0"/>
    </xf>
    <xf numFmtId="0" fontId="79" fillId="0" borderId="15" xfId="0" applyFont="1" applyFill="1" applyBorder="1" applyAlignment="1" applyProtection="1">
      <alignment horizontal="center" vertical="center" wrapText="1"/>
      <protection locked="0"/>
    </xf>
    <xf numFmtId="0" fontId="79" fillId="9" borderId="14" xfId="0" applyFont="1" applyFill="1" applyBorder="1" applyAlignment="1" applyProtection="1">
      <alignment horizontal="left" vertical="center" wrapText="1"/>
      <protection hidden="1"/>
    </xf>
    <xf numFmtId="0" fontId="79" fillId="9" borderId="19" xfId="0" applyFont="1" applyFill="1" applyBorder="1" applyAlignment="1" applyProtection="1">
      <alignment horizontal="left" vertical="center" wrapText="1"/>
      <protection hidden="1"/>
    </xf>
    <xf numFmtId="0" fontId="79" fillId="0" borderId="0" xfId="0" applyFont="1" applyFill="1" applyAlignment="1" applyProtection="1">
      <alignment vertical="center"/>
      <protection locked="0"/>
    </xf>
    <xf numFmtId="0" fontId="11" fillId="0" borderId="0" xfId="0" applyFont="1" applyFill="1" applyBorder="1" applyAlignment="1" applyProtection="1">
      <alignment vertical="top" wrapText="1"/>
      <protection hidden="1"/>
    </xf>
    <xf numFmtId="0" fontId="18" fillId="0" borderId="0" xfId="0" applyFont="1" applyFill="1" applyAlignment="1" applyProtection="1">
      <alignment vertical="center"/>
    </xf>
    <xf numFmtId="0" fontId="0" fillId="0" borderId="0" xfId="0" applyFont="1">
      <alignment vertical="center"/>
    </xf>
    <xf numFmtId="0" fontId="145" fillId="71" borderId="10" xfId="0" applyFont="1" applyFill="1" applyBorder="1" applyAlignment="1" applyProtection="1">
      <alignment horizontal="center" vertical="center" wrapText="1"/>
    </xf>
    <xf numFmtId="0" fontId="77" fillId="8" borderId="309" xfId="0" applyFont="1" applyFill="1" applyBorder="1" applyAlignment="1" applyProtection="1">
      <alignment horizontal="center" vertical="center"/>
    </xf>
    <xf numFmtId="0" fontId="77" fillId="8" borderId="18" xfId="0" applyFont="1" applyFill="1" applyBorder="1" applyAlignment="1" applyProtection="1">
      <alignment horizontal="center" vertical="center"/>
    </xf>
    <xf numFmtId="0" fontId="77" fillId="8" borderId="11" xfId="0" applyFont="1" applyFill="1" applyBorder="1" applyAlignment="1" applyProtection="1">
      <alignment horizontal="center" vertical="center"/>
    </xf>
    <xf numFmtId="0" fontId="146" fillId="0" borderId="0" xfId="0" applyFont="1" applyFill="1" applyAlignment="1" applyProtection="1">
      <alignment horizontal="center" vertical="center" wrapText="1"/>
    </xf>
    <xf numFmtId="0" fontId="145" fillId="71" borderId="12" xfId="0" applyFont="1" applyFill="1" applyBorder="1" applyAlignment="1" applyProtection="1">
      <alignment horizontal="center" vertical="center" wrapText="1"/>
    </xf>
    <xf numFmtId="0" fontId="77" fillId="0" borderId="141" xfId="0" applyFont="1" applyFill="1" applyBorder="1" applyAlignment="1" applyProtection="1">
      <alignment horizontal="center" vertical="center"/>
    </xf>
    <xf numFmtId="0" fontId="77" fillId="0" borderId="13" xfId="0" applyFont="1" applyFill="1" applyBorder="1" applyAlignment="1" applyProtection="1">
      <alignment horizontal="center" vertical="center"/>
    </xf>
    <xf numFmtId="0" fontId="77" fillId="9" borderId="141" xfId="0" applyFont="1" applyFill="1" applyBorder="1" applyAlignment="1" applyProtection="1">
      <alignment horizontal="center" vertical="center"/>
    </xf>
    <xf numFmtId="0" fontId="77" fillId="9" borderId="13" xfId="0" applyFont="1" applyFill="1" applyBorder="1" applyAlignment="1" applyProtection="1">
      <alignment horizontal="center" vertical="center"/>
    </xf>
    <xf numFmtId="0" fontId="145" fillId="71" borderId="14" xfId="0" applyFont="1" applyFill="1" applyBorder="1" applyAlignment="1" applyProtection="1">
      <alignment horizontal="center" vertical="center" wrapText="1"/>
    </xf>
    <xf numFmtId="0" fontId="77" fillId="9" borderId="178" xfId="0" applyFont="1" applyFill="1" applyBorder="1" applyAlignment="1" applyProtection="1">
      <alignment horizontal="center" vertical="center"/>
    </xf>
    <xf numFmtId="0" fontId="77" fillId="9" borderId="19" xfId="0" applyFont="1" applyFill="1" applyBorder="1" applyAlignment="1" applyProtection="1">
      <alignment horizontal="center" vertical="center"/>
    </xf>
    <xf numFmtId="0" fontId="77" fillId="9" borderId="15" xfId="0" applyFont="1" applyFill="1" applyBorder="1" applyAlignment="1" applyProtection="1">
      <alignment horizontal="center" vertical="center"/>
    </xf>
    <xf numFmtId="0" fontId="2" fillId="0" borderId="0" xfId="0" applyFont="1" applyFill="1" applyAlignment="1" applyProtection="1">
      <alignment vertical="center" wrapText="1"/>
    </xf>
    <xf numFmtId="0" fontId="146" fillId="0" borderId="0" xfId="0" applyFont="1" applyFill="1" applyAlignment="1" applyProtection="1">
      <alignment vertical="center" wrapText="1"/>
    </xf>
    <xf numFmtId="0" fontId="49" fillId="71" borderId="310" xfId="0" applyFont="1" applyFill="1" applyBorder="1" applyAlignment="1" applyProtection="1">
      <alignment horizontal="center" vertical="center" wrapText="1"/>
    </xf>
    <xf numFmtId="0" fontId="5" fillId="12" borderId="18" xfId="0" applyFont="1" applyFill="1" applyBorder="1" applyAlignment="1" applyProtection="1">
      <alignment horizontal="center" vertical="center" wrapText="1"/>
    </xf>
    <xf numFmtId="0" fontId="49" fillId="71" borderId="311" xfId="0" applyFont="1" applyFill="1" applyBorder="1" applyAlignment="1" applyProtection="1">
      <alignment horizontal="center" vertical="center" wrapText="1"/>
    </xf>
    <xf numFmtId="0" fontId="5" fillId="12" borderId="0" xfId="0" applyFont="1" applyFill="1" applyBorder="1" applyAlignment="1" applyProtection="1">
      <alignment horizontal="center" vertical="center" wrapText="1"/>
    </xf>
    <xf numFmtId="0" fontId="17" fillId="71" borderId="184"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7" fillId="0" borderId="0" xfId="0" applyFont="1" applyFill="1" applyBorder="1" applyAlignment="1" applyProtection="1">
      <alignment vertical="center"/>
      <protection locked="0"/>
    </xf>
    <xf numFmtId="0" fontId="18" fillId="61" borderId="13" xfId="0" applyFont="1" applyFill="1" applyBorder="1" applyAlignment="1" applyProtection="1">
      <alignment horizontal="center" vertical="center" wrapText="1"/>
    </xf>
    <xf numFmtId="0" fontId="3" fillId="0" borderId="0" xfId="0" applyFont="1" applyFill="1" applyBorder="1" applyAlignment="1" applyProtection="1">
      <alignment vertical="center" wrapText="1"/>
    </xf>
    <xf numFmtId="0" fontId="18" fillId="0" borderId="0" xfId="0" applyFont="1" applyFill="1" applyBorder="1" applyAlignment="1" applyProtection="1">
      <alignment vertical="center"/>
      <protection locked="0"/>
    </xf>
    <xf numFmtId="0" fontId="18" fillId="61" borderId="157" xfId="0" applyFont="1" applyFill="1" applyBorder="1" applyAlignment="1" applyProtection="1">
      <alignment horizontal="center" vertical="center" wrapText="1"/>
    </xf>
    <xf numFmtId="0" fontId="18" fillId="0" borderId="13" xfId="0" applyFont="1" applyFill="1" applyBorder="1" applyAlignment="1" applyProtection="1">
      <alignment horizontal="center" vertical="center" wrapText="1"/>
    </xf>
    <xf numFmtId="0" fontId="18" fillId="0" borderId="157" xfId="0" applyFont="1" applyFill="1" applyBorder="1" applyAlignment="1" applyProtection="1">
      <alignment horizontal="center" vertical="center" wrapText="1"/>
    </xf>
    <xf numFmtId="0" fontId="18" fillId="61" borderId="13" xfId="0" applyNumberFormat="1" applyFont="1" applyFill="1" applyBorder="1" applyAlignment="1" applyProtection="1">
      <alignment horizontal="center" vertical="center" wrapText="1"/>
    </xf>
    <xf numFmtId="0" fontId="3" fillId="0" borderId="0" xfId="0" applyNumberFormat="1" applyFont="1" applyFill="1" applyBorder="1" applyAlignment="1" applyProtection="1">
      <alignment vertical="center" wrapText="1"/>
    </xf>
    <xf numFmtId="0" fontId="18" fillId="0" borderId="0" xfId="0" applyNumberFormat="1" applyFont="1" applyFill="1" applyBorder="1" applyAlignment="1" applyProtection="1">
      <alignment vertical="center"/>
      <protection locked="0"/>
    </xf>
    <xf numFmtId="0" fontId="18" fillId="61" borderId="15" xfId="0" applyNumberFormat="1" applyFont="1" applyFill="1" applyBorder="1" applyAlignment="1" applyProtection="1">
      <alignment horizontal="center" vertical="center" wrapText="1"/>
    </xf>
    <xf numFmtId="0" fontId="49" fillId="71" borderId="184" xfId="0" applyFont="1" applyFill="1" applyBorder="1" applyAlignment="1" applyProtection="1">
      <alignment horizontal="center" vertical="center"/>
    </xf>
    <xf numFmtId="184" fontId="20" fillId="0" borderId="13" xfId="0" applyNumberFormat="1" applyFont="1" applyFill="1" applyBorder="1" applyAlignment="1" applyProtection="1">
      <alignment horizontal="center" vertical="center"/>
    </xf>
    <xf numFmtId="0" fontId="79" fillId="0" borderId="0" xfId="0" applyFont="1" applyFill="1" applyBorder="1" applyAlignment="1" applyProtection="1">
      <alignment vertical="top"/>
      <protection locked="0"/>
    </xf>
    <xf numFmtId="0" fontId="1" fillId="0" borderId="0" xfId="0" applyFont="1" applyFill="1" applyBorder="1" applyAlignment="1" applyProtection="1">
      <alignment vertical="center"/>
    </xf>
    <xf numFmtId="184" fontId="20" fillId="0" borderId="15" xfId="0" applyNumberFormat="1" applyFont="1" applyFill="1" applyBorder="1" applyAlignment="1" applyProtection="1">
      <alignment horizontal="center" vertical="center"/>
    </xf>
    <xf numFmtId="0" fontId="2" fillId="71" borderId="312" xfId="0" applyFont="1" applyFill="1" applyBorder="1" applyAlignment="1" applyProtection="1">
      <alignment horizontal="center" vertical="center"/>
    </xf>
    <xf numFmtId="0" fontId="3" fillId="12" borderId="26" xfId="0" applyFont="1" applyFill="1" applyBorder="1" applyAlignment="1" applyProtection="1">
      <alignment horizontal="center" vertical="center"/>
      <protection locked="0"/>
    </xf>
    <xf numFmtId="0" fontId="3" fillId="0" borderId="26" xfId="0" applyFont="1" applyFill="1" applyBorder="1" applyAlignment="1" applyProtection="1">
      <alignment horizontal="center" vertical="center"/>
      <protection locked="0"/>
    </xf>
    <xf numFmtId="0" fontId="79" fillId="0" borderId="0" xfId="0" applyFont="1" applyFill="1" applyAlignment="1" applyProtection="1">
      <alignment horizontal="left" vertical="center"/>
      <protection locked="0"/>
    </xf>
    <xf numFmtId="0" fontId="79" fillId="12" borderId="28" xfId="0" applyFont="1" applyFill="1" applyBorder="1" applyAlignment="1" applyProtection="1">
      <alignment horizontal="center" vertical="center"/>
      <protection locked="0"/>
    </xf>
    <xf numFmtId="0" fontId="127" fillId="3" borderId="15" xfId="0" applyFont="1" applyFill="1" applyBorder="1" applyAlignment="1" applyProtection="1">
      <alignment horizontal="center" vertical="center"/>
    </xf>
    <xf numFmtId="0" fontId="79" fillId="9" borderId="11" xfId="0" applyFont="1" applyFill="1" applyBorder="1" applyAlignment="1" applyProtection="1">
      <alignment horizontal="left" vertical="center" wrapText="1"/>
      <protection hidden="1"/>
    </xf>
    <xf numFmtId="0" fontId="79" fillId="9" borderId="13" xfId="0" applyFont="1" applyFill="1" applyBorder="1" applyAlignment="1" applyProtection="1">
      <alignment horizontal="left" vertical="center" wrapText="1"/>
      <protection hidden="1"/>
    </xf>
    <xf numFmtId="0" fontId="79" fillId="0" borderId="0" xfId="0" applyFont="1" applyFill="1" applyBorder="1" applyAlignment="1" applyProtection="1">
      <alignment vertical="top"/>
    </xf>
    <xf numFmtId="0" fontId="79" fillId="9" borderId="15" xfId="0" applyFont="1" applyFill="1" applyBorder="1" applyAlignment="1" applyProtection="1">
      <alignment horizontal="left" vertical="center" wrapText="1"/>
      <protection hidden="1"/>
    </xf>
    <xf numFmtId="0" fontId="91" fillId="0" borderId="0" xfId="0" applyFont="1" applyFill="1" applyBorder="1" applyAlignment="1" applyProtection="1">
      <alignment horizontal="left" vertical="center"/>
    </xf>
    <xf numFmtId="0" fontId="91" fillId="0" borderId="0" xfId="0" applyFont="1" applyFill="1" applyBorder="1" applyAlignment="1" applyProtection="1">
      <alignment vertical="center"/>
    </xf>
    <xf numFmtId="0" fontId="147" fillId="0" borderId="0" xfId="0" applyFont="1" applyFill="1" applyBorder="1" applyAlignment="1" applyProtection="1">
      <alignment horizontal="left" vertical="center"/>
    </xf>
    <xf numFmtId="0" fontId="5" fillId="0" borderId="0" xfId="0" applyFont="1" applyFill="1" applyBorder="1" applyAlignment="1" applyProtection="1">
      <alignment vertical="center"/>
      <protection locked="0"/>
    </xf>
    <xf numFmtId="0" fontId="5" fillId="12" borderId="11" xfId="0" applyFont="1" applyFill="1" applyBorder="1" applyAlignment="1" applyProtection="1">
      <alignment horizontal="center" vertical="center" wrapText="1"/>
    </xf>
    <xf numFmtId="0" fontId="5" fillId="12" borderId="13" xfId="0" applyFont="1" applyFill="1" applyBorder="1" applyAlignment="1" applyProtection="1">
      <alignment horizontal="center" vertical="center" wrapText="1"/>
    </xf>
    <xf numFmtId="0" fontId="11" fillId="0" borderId="0" xfId="0" applyFont="1" applyFill="1" applyAlignment="1" applyProtection="1">
      <alignment vertical="center"/>
      <protection locked="0"/>
    </xf>
    <xf numFmtId="0" fontId="5" fillId="0" borderId="0" xfId="0" applyFont="1" applyFill="1" applyAlignment="1" applyProtection="1">
      <alignment horizontal="center" vertical="center"/>
      <protection locked="0"/>
    </xf>
    <xf numFmtId="0" fontId="82" fillId="0" borderId="0" xfId="0" applyFont="1" applyFill="1" applyAlignment="1" applyProtection="1">
      <alignment horizontal="center" vertical="center"/>
      <protection locked="0"/>
    </xf>
    <xf numFmtId="0" fontId="1" fillId="0" borderId="0" xfId="0" applyFont="1" applyFill="1" applyBorder="1" applyAlignment="1" applyProtection="1">
      <alignment vertical="top"/>
      <protection hidden="1"/>
    </xf>
    <xf numFmtId="0" fontId="3" fillId="0" borderId="0" xfId="0" applyFont="1" applyFill="1" applyBorder="1" applyAlignment="1" applyProtection="1">
      <alignment vertical="center"/>
      <protection hidden="1"/>
    </xf>
    <xf numFmtId="0" fontId="5" fillId="0" borderId="0" xfId="0" applyFont="1" applyFill="1" applyAlignment="1" applyProtection="1">
      <alignment vertical="center"/>
      <protection locked="0"/>
    </xf>
    <xf numFmtId="0" fontId="49" fillId="71" borderId="10" xfId="0" applyFont="1" applyFill="1" applyBorder="1" applyAlignment="1" applyProtection="1">
      <alignment horizontal="center" vertical="center"/>
    </xf>
    <xf numFmtId="0" fontId="79" fillId="3" borderId="308" xfId="0" applyFont="1" applyFill="1" applyBorder="1" applyAlignment="1" applyProtection="1">
      <alignment horizontal="center" vertical="center"/>
      <protection locked="0"/>
    </xf>
    <xf numFmtId="0" fontId="79" fillId="3" borderId="154" xfId="0" applyFont="1" applyFill="1" applyBorder="1" applyAlignment="1" applyProtection="1">
      <alignment horizontal="center" vertical="center"/>
      <protection locked="0"/>
    </xf>
    <xf numFmtId="0" fontId="79" fillId="3" borderId="161" xfId="0" applyFont="1" applyFill="1" applyBorder="1" applyAlignment="1" applyProtection="1">
      <alignment horizontal="center" vertical="center"/>
      <protection locked="0"/>
    </xf>
    <xf numFmtId="0" fontId="79" fillId="3" borderId="160" xfId="0" applyFont="1" applyFill="1" applyBorder="1" applyAlignment="1" applyProtection="1">
      <alignment horizontal="center" vertical="center"/>
      <protection locked="0"/>
    </xf>
    <xf numFmtId="0" fontId="79" fillId="0" borderId="12" xfId="0" applyFont="1" applyFill="1" applyBorder="1" applyAlignment="1" applyProtection="1">
      <alignment horizontal="left" vertical="top" wrapText="1"/>
      <protection locked="0"/>
    </xf>
    <xf numFmtId="0" fontId="79" fillId="0" borderId="0" xfId="0" applyFont="1" applyFill="1" applyBorder="1" applyAlignment="1" applyProtection="1">
      <alignment horizontal="left" vertical="top" wrapText="1"/>
      <protection locked="0"/>
    </xf>
    <xf numFmtId="0" fontId="79" fillId="0" borderId="313" xfId="0" applyFont="1" applyFill="1" applyBorder="1" applyAlignment="1" applyProtection="1">
      <alignment horizontal="left" vertical="top" wrapText="1"/>
      <protection locked="0"/>
    </xf>
    <xf numFmtId="0" fontId="79" fillId="0" borderId="170" xfId="0" applyFont="1" applyFill="1" applyBorder="1" applyAlignment="1" applyProtection="1">
      <alignment horizontal="left" vertical="top" wrapText="1"/>
      <protection locked="0"/>
    </xf>
    <xf numFmtId="0" fontId="79" fillId="0" borderId="141" xfId="0" applyFont="1" applyFill="1" applyBorder="1" applyAlignment="1" applyProtection="1">
      <alignment horizontal="left" vertical="top" wrapText="1"/>
      <protection locked="0"/>
    </xf>
    <xf numFmtId="0" fontId="79" fillId="0" borderId="132" xfId="0" applyFont="1" applyFill="1" applyBorder="1" applyAlignment="1" applyProtection="1">
      <alignment horizontal="left" vertical="top" wrapText="1"/>
      <protection locked="0"/>
    </xf>
    <xf numFmtId="0" fontId="79" fillId="0" borderId="133" xfId="0" applyFont="1" applyFill="1" applyBorder="1" applyAlignment="1" applyProtection="1">
      <alignment horizontal="left" vertical="top" wrapText="1"/>
      <protection locked="0"/>
    </xf>
    <xf numFmtId="185" fontId="79" fillId="0" borderId="14" xfId="0" applyNumberFormat="1" applyFont="1" applyFill="1" applyBorder="1" applyAlignment="1" applyProtection="1">
      <alignment horizontal="center" vertical="center"/>
      <protection locked="0"/>
    </xf>
    <xf numFmtId="185" fontId="79" fillId="0" borderId="19" xfId="0" applyNumberFormat="1" applyFont="1" applyFill="1" applyBorder="1" applyAlignment="1" applyProtection="1">
      <alignment horizontal="center" vertical="center"/>
      <protection locked="0"/>
    </xf>
    <xf numFmtId="185" fontId="79" fillId="0" borderId="314" xfId="0" applyNumberFormat="1" applyFont="1" applyFill="1" applyBorder="1" applyAlignment="1" applyProtection="1">
      <alignment horizontal="center" vertical="center"/>
      <protection locked="0"/>
    </xf>
    <xf numFmtId="185" fontId="79" fillId="0" borderId="315" xfId="0" applyNumberFormat="1" applyFont="1" applyFill="1" applyBorder="1" applyAlignment="1" applyProtection="1">
      <alignment horizontal="center" vertical="center"/>
      <protection locked="0"/>
    </xf>
    <xf numFmtId="185" fontId="79" fillId="0" borderId="316" xfId="0" applyNumberFormat="1" applyFont="1" applyFill="1" applyBorder="1" applyAlignment="1" applyProtection="1">
      <alignment horizontal="center" vertical="center"/>
      <protection locked="0"/>
    </xf>
    <xf numFmtId="0" fontId="5" fillId="82" borderId="279" xfId="0" applyFont="1" applyFill="1" applyBorder="1" applyAlignment="1" applyProtection="1">
      <alignment horizontal="center" vertical="center"/>
      <protection locked="0"/>
    </xf>
    <xf numFmtId="0" fontId="5" fillId="82" borderId="170" xfId="0" applyFont="1" applyFill="1" applyBorder="1" applyAlignment="1" applyProtection="1">
      <alignment horizontal="center" vertical="center"/>
      <protection locked="0"/>
    </xf>
    <xf numFmtId="0" fontId="5" fillId="82" borderId="0" xfId="0" applyFont="1" applyFill="1" applyAlignment="1" applyProtection="1">
      <alignment horizontal="center" vertical="center"/>
      <protection locked="0"/>
    </xf>
    <xf numFmtId="0" fontId="104" fillId="3" borderId="308" xfId="0" applyNumberFormat="1" applyFont="1" applyFill="1" applyBorder="1" applyAlignment="1" applyProtection="1">
      <alignment horizontal="center" vertical="top" wrapText="1"/>
      <protection locked="0"/>
    </xf>
    <xf numFmtId="0" fontId="104" fillId="3" borderId="255" xfId="0" applyNumberFormat="1" applyFont="1" applyFill="1" applyBorder="1" applyAlignment="1" applyProtection="1">
      <alignment horizontal="center" vertical="top" wrapText="1"/>
      <protection locked="0"/>
    </xf>
    <xf numFmtId="0" fontId="104" fillId="0" borderId="158" xfId="0" applyNumberFormat="1" applyFont="1" applyFill="1" applyBorder="1" applyAlignment="1" applyProtection="1">
      <alignment vertical="top" wrapText="1"/>
      <protection locked="0"/>
    </xf>
    <xf numFmtId="0" fontId="104" fillId="0" borderId="290" xfId="0" applyNumberFormat="1" applyFont="1" applyFill="1" applyBorder="1" applyAlignment="1" applyProtection="1">
      <alignment vertical="top" wrapText="1"/>
      <protection locked="0"/>
    </xf>
    <xf numFmtId="0" fontId="104" fillId="82" borderId="12" xfId="0" applyNumberFormat="1" applyFont="1" applyFill="1" applyBorder="1" applyAlignment="1" applyProtection="1">
      <alignment horizontal="center" vertical="top" wrapText="1"/>
      <protection locked="0"/>
    </xf>
    <xf numFmtId="0" fontId="104" fillId="82" borderId="141" xfId="0" applyNumberFormat="1" applyFont="1" applyFill="1" applyBorder="1" applyAlignment="1" applyProtection="1">
      <alignment horizontal="center" vertical="top" wrapText="1"/>
      <protection locked="0"/>
    </xf>
    <xf numFmtId="0" fontId="104" fillId="54" borderId="141" xfId="0" applyNumberFormat="1" applyFont="1" applyFill="1" applyBorder="1" applyAlignment="1" applyProtection="1">
      <alignment vertical="top" wrapText="1"/>
      <protection locked="0"/>
    </xf>
    <xf numFmtId="0" fontId="104" fillId="54" borderId="0" xfId="0" applyNumberFormat="1" applyFont="1" applyFill="1" applyAlignment="1" applyProtection="1">
      <alignment vertical="top" wrapText="1"/>
      <protection locked="0"/>
    </xf>
    <xf numFmtId="0" fontId="104" fillId="54" borderId="170" xfId="0" applyNumberFormat="1" applyFont="1" applyFill="1" applyBorder="1" applyAlignment="1" applyProtection="1">
      <alignment vertical="top" wrapText="1"/>
      <protection locked="0"/>
    </xf>
    <xf numFmtId="0" fontId="104" fillId="54" borderId="0" xfId="0" applyNumberFormat="1" applyFont="1" applyFill="1" applyBorder="1" applyAlignment="1" applyProtection="1">
      <alignment vertical="top" wrapText="1"/>
      <protection locked="0"/>
    </xf>
    <xf numFmtId="0" fontId="104" fillId="3" borderId="12" xfId="0" applyNumberFormat="1" applyFont="1" applyFill="1" applyBorder="1" applyAlignment="1" applyProtection="1">
      <alignment horizontal="center" vertical="top" wrapText="1"/>
      <protection locked="0"/>
    </xf>
    <xf numFmtId="0" fontId="104" fillId="3" borderId="141" xfId="0" applyNumberFormat="1" applyFont="1" applyFill="1" applyBorder="1" applyAlignment="1" applyProtection="1">
      <alignment horizontal="center" vertical="top" wrapText="1"/>
      <protection locked="0"/>
    </xf>
    <xf numFmtId="0" fontId="104" fillId="0" borderId="141" xfId="0" applyNumberFormat="1" applyFont="1" applyFill="1" applyBorder="1" applyAlignment="1" applyProtection="1">
      <alignment vertical="top" wrapText="1"/>
      <protection locked="0"/>
    </xf>
    <xf numFmtId="0" fontId="104" fillId="0" borderId="0" xfId="0" applyNumberFormat="1" applyFont="1" applyFill="1" applyAlignment="1" applyProtection="1">
      <alignment vertical="top" wrapText="1"/>
      <protection locked="0"/>
    </xf>
    <xf numFmtId="0" fontId="104" fillId="0" borderId="170" xfId="0" applyNumberFormat="1" applyFont="1" applyFill="1" applyBorder="1" applyAlignment="1" applyProtection="1">
      <alignment vertical="top" wrapText="1"/>
      <protection locked="0"/>
    </xf>
    <xf numFmtId="0" fontId="104" fillId="0" borderId="0" xfId="0" applyNumberFormat="1" applyFont="1" applyFill="1" applyBorder="1" applyAlignment="1" applyProtection="1">
      <alignment vertical="top" wrapText="1"/>
      <protection locked="0"/>
    </xf>
    <xf numFmtId="0" fontId="79" fillId="3" borderId="12" xfId="0" applyFont="1" applyFill="1" applyBorder="1" applyAlignment="1" applyProtection="1">
      <alignment horizontal="center" vertical="center"/>
      <protection locked="0"/>
    </xf>
    <xf numFmtId="0" fontId="79" fillId="3" borderId="141" xfId="0" applyFont="1" applyFill="1" applyBorder="1" applyAlignment="1" applyProtection="1">
      <alignment horizontal="center" vertical="center"/>
      <protection locked="0"/>
    </xf>
    <xf numFmtId="0" fontId="79" fillId="0" borderId="141" xfId="0" applyFont="1" applyFill="1" applyBorder="1" applyAlignment="1" applyProtection="1">
      <alignment vertical="center"/>
      <protection locked="0"/>
    </xf>
    <xf numFmtId="0" fontId="79" fillId="0" borderId="170" xfId="0" applyFont="1" applyFill="1" applyBorder="1" applyAlignment="1" applyProtection="1">
      <alignment vertical="center"/>
      <protection locked="0"/>
    </xf>
    <xf numFmtId="0" fontId="104" fillId="82" borderId="14" xfId="0" applyNumberFormat="1" applyFont="1" applyFill="1" applyBorder="1" applyAlignment="1" applyProtection="1">
      <alignment horizontal="center" vertical="top" wrapText="1"/>
      <protection locked="0"/>
    </xf>
    <xf numFmtId="0" fontId="104" fillId="82" borderId="178" xfId="0" applyNumberFormat="1" applyFont="1" applyFill="1" applyBorder="1" applyAlignment="1" applyProtection="1">
      <alignment horizontal="center" vertical="top" wrapText="1"/>
      <protection locked="0"/>
    </xf>
    <xf numFmtId="0" fontId="104" fillId="54" borderId="178" xfId="0" applyNumberFormat="1" applyFont="1" applyFill="1" applyBorder="1" applyAlignment="1" applyProtection="1">
      <alignment vertical="top" wrapText="1"/>
      <protection locked="0"/>
    </xf>
    <xf numFmtId="0" fontId="104" fillId="54" borderId="19" xfId="0" applyNumberFormat="1" applyFont="1" applyFill="1" applyBorder="1" applyAlignment="1" applyProtection="1">
      <alignment vertical="top" wrapText="1"/>
      <protection locked="0"/>
    </xf>
    <xf numFmtId="0" fontId="104" fillId="54" borderId="183" xfId="0" applyNumberFormat="1" applyFont="1" applyFill="1" applyBorder="1" applyAlignment="1" applyProtection="1">
      <alignment vertical="top" wrapText="1"/>
      <protection locked="0"/>
    </xf>
    <xf numFmtId="0" fontId="49" fillId="71" borderId="317" xfId="0" applyFont="1" applyFill="1" applyBorder="1" applyAlignment="1" applyProtection="1">
      <alignment horizontal="center" vertical="center"/>
    </xf>
    <xf numFmtId="0" fontId="49" fillId="71" borderId="318" xfId="0" applyFont="1" applyFill="1" applyBorder="1" applyAlignment="1" applyProtection="1">
      <alignment horizontal="center" vertical="center"/>
    </xf>
    <xf numFmtId="0" fontId="104" fillId="0" borderId="210" xfId="0" applyFont="1" applyFill="1" applyBorder="1" applyAlignment="1" applyProtection="1">
      <alignment horizontal="center" vertical="center" wrapText="1"/>
    </xf>
    <xf numFmtId="0" fontId="104" fillId="0" borderId="214" xfId="0" applyFont="1" applyFill="1" applyBorder="1" applyAlignment="1" applyProtection="1">
      <alignment horizontal="center" vertical="center" wrapText="1"/>
    </xf>
    <xf numFmtId="0" fontId="104" fillId="0" borderId="211" xfId="0" applyFont="1" applyFill="1" applyBorder="1" applyAlignment="1" applyProtection="1">
      <alignment horizontal="center" vertical="center"/>
    </xf>
    <xf numFmtId="0" fontId="104" fillId="0" borderId="215" xfId="0" applyFont="1" applyFill="1" applyBorder="1" applyAlignment="1" applyProtection="1">
      <alignment horizontal="center" vertical="center"/>
    </xf>
    <xf numFmtId="0" fontId="104" fillId="0" borderId="214" xfId="0" applyFont="1" applyFill="1" applyBorder="1" applyAlignment="1" applyProtection="1">
      <alignment horizontal="center" vertical="center"/>
    </xf>
    <xf numFmtId="0" fontId="104" fillId="0" borderId="319" xfId="0" applyFont="1" applyFill="1" applyBorder="1" applyAlignment="1" applyProtection="1">
      <alignment horizontal="left" vertical="center" wrapText="1"/>
    </xf>
    <xf numFmtId="0" fontId="104" fillId="0" borderId="320" xfId="0" applyFont="1" applyFill="1" applyBorder="1" applyAlignment="1" applyProtection="1">
      <alignment horizontal="left" vertical="center" wrapText="1"/>
    </xf>
    <xf numFmtId="0" fontId="104" fillId="0" borderId="321" xfId="0" applyFont="1" applyFill="1" applyBorder="1" applyAlignment="1" applyProtection="1">
      <alignment horizontal="left" vertical="center" wrapText="1"/>
    </xf>
    <xf numFmtId="0" fontId="104" fillId="0" borderId="322" xfId="0" applyFont="1" applyFill="1" applyBorder="1" applyAlignment="1" applyProtection="1">
      <alignment horizontal="left" vertical="center" wrapText="1"/>
    </xf>
    <xf numFmtId="0" fontId="104" fillId="0" borderId="323" xfId="0" applyFont="1" applyFill="1" applyBorder="1" applyAlignment="1" applyProtection="1">
      <alignment horizontal="center" vertical="center"/>
    </xf>
    <xf numFmtId="0" fontId="104" fillId="0" borderId="212" xfId="0" applyFont="1" applyFill="1" applyBorder="1" applyAlignment="1" applyProtection="1">
      <alignment horizontal="center" vertical="center"/>
    </xf>
    <xf numFmtId="0" fontId="104" fillId="0" borderId="210" xfId="0" applyFont="1" applyFill="1" applyBorder="1" applyAlignment="1" applyProtection="1">
      <alignment horizontal="center" vertical="center"/>
    </xf>
    <xf numFmtId="0" fontId="104" fillId="0" borderId="211" xfId="0" applyFont="1" applyFill="1" applyBorder="1" applyAlignment="1" applyProtection="1">
      <alignment horizontal="left" vertical="center"/>
    </xf>
    <xf numFmtId="0" fontId="104" fillId="0" borderId="212" xfId="0" applyFont="1" applyFill="1" applyBorder="1" applyAlignment="1" applyProtection="1">
      <alignment horizontal="left" vertical="center"/>
    </xf>
    <xf numFmtId="0" fontId="104" fillId="0" borderId="324" xfId="0" applyFont="1" applyFill="1" applyBorder="1" applyAlignment="1" applyProtection="1">
      <alignment horizontal="left" vertical="center" wrapText="1"/>
    </xf>
    <xf numFmtId="0" fontId="104" fillId="0" borderId="325" xfId="0" applyFont="1" applyFill="1" applyBorder="1" applyAlignment="1" applyProtection="1">
      <alignment horizontal="left" vertical="center" wrapText="1"/>
    </xf>
    <xf numFmtId="0" fontId="104" fillId="0" borderId="326" xfId="0" applyFont="1" applyFill="1" applyBorder="1" applyAlignment="1" applyProtection="1">
      <alignment horizontal="center" vertical="center"/>
    </xf>
    <xf numFmtId="0" fontId="104" fillId="0" borderId="219" xfId="0" applyFont="1" applyFill="1" applyBorder="1" applyAlignment="1" applyProtection="1">
      <alignment horizontal="center" vertical="center"/>
    </xf>
    <xf numFmtId="0" fontId="104" fillId="0" borderId="220" xfId="0" applyFont="1" applyFill="1" applyBorder="1" applyAlignment="1" applyProtection="1">
      <alignment horizontal="center" vertical="center"/>
    </xf>
    <xf numFmtId="0" fontId="104" fillId="0" borderId="259" xfId="0" applyFont="1" applyFill="1" applyBorder="1" applyAlignment="1" applyProtection="1">
      <alignment horizontal="center" vertical="center"/>
    </xf>
    <xf numFmtId="0" fontId="49" fillId="71" borderId="10" xfId="34" applyFont="1" applyFill="1" applyBorder="1" applyAlignment="1" applyProtection="1">
      <alignment horizontal="center" vertical="center"/>
    </xf>
    <xf numFmtId="0" fontId="49" fillId="71" borderId="18" xfId="34" applyFont="1" applyFill="1" applyBorder="1" applyAlignment="1" applyProtection="1">
      <alignment horizontal="center" vertical="center"/>
    </xf>
    <xf numFmtId="0" fontId="79" fillId="0" borderId="86" xfId="0" applyFont="1" applyFill="1" applyBorder="1" applyAlignment="1" applyProtection="1">
      <alignment horizontal="center" vertical="center"/>
    </xf>
    <xf numFmtId="0" fontId="79" fillId="0" borderId="93" xfId="0" applyFont="1" applyFill="1" applyBorder="1" applyAlignment="1" applyProtection="1">
      <alignment horizontal="center" vertical="center"/>
    </xf>
    <xf numFmtId="0" fontId="79" fillId="0" borderId="94" xfId="0" applyFont="1" applyFill="1" applyBorder="1" applyAlignment="1" applyProtection="1">
      <alignment horizontal="center" vertical="center"/>
    </xf>
    <xf numFmtId="0" fontId="79" fillId="0" borderId="283" xfId="0" applyFont="1" applyFill="1" applyBorder="1" applyAlignment="1" applyProtection="1">
      <alignment horizontal="center" vertical="center"/>
    </xf>
    <xf numFmtId="0" fontId="79" fillId="0" borderId="303" xfId="0" applyFont="1" applyFill="1" applyBorder="1" applyAlignment="1" applyProtection="1">
      <alignment horizontal="center" vertical="center"/>
    </xf>
    <xf numFmtId="0" fontId="79" fillId="0" borderId="89" xfId="0" applyFont="1" applyFill="1" applyBorder="1" applyAlignment="1" applyProtection="1">
      <alignment horizontal="center" vertical="center"/>
    </xf>
    <xf numFmtId="0" fontId="79" fillId="0" borderId="236" xfId="0" applyFont="1" applyFill="1" applyBorder="1" applyAlignment="1" applyProtection="1">
      <alignment horizontal="center" vertical="center"/>
    </xf>
    <xf numFmtId="0" fontId="79" fillId="0" borderId="284" xfId="0" applyFont="1" applyFill="1" applyBorder="1" applyAlignment="1" applyProtection="1">
      <alignment horizontal="center" vertical="center"/>
    </xf>
    <xf numFmtId="0" fontId="79" fillId="0" borderId="306" xfId="0" applyFont="1" applyFill="1" applyBorder="1" applyAlignment="1" applyProtection="1">
      <alignment horizontal="center" vertical="center"/>
    </xf>
    <xf numFmtId="0" fontId="79" fillId="0" borderId="92" xfId="0" applyFont="1" applyFill="1" applyBorder="1" applyAlignment="1" applyProtection="1">
      <alignment horizontal="center" vertical="center"/>
    </xf>
    <xf numFmtId="0" fontId="79" fillId="0" borderId="141" xfId="0" applyFont="1" applyFill="1" applyBorder="1" applyAlignment="1" applyProtection="1">
      <alignment horizontal="center" vertical="center"/>
    </xf>
    <xf numFmtId="0" fontId="79" fillId="0" borderId="170" xfId="0" applyFont="1" applyFill="1" applyBorder="1" applyAlignment="1" applyProtection="1">
      <alignment horizontal="center" vertical="center"/>
    </xf>
    <xf numFmtId="0" fontId="79" fillId="0" borderId="162" xfId="0" applyFont="1" applyFill="1" applyBorder="1" applyAlignment="1" applyProtection="1">
      <alignment horizontal="center" vertical="center"/>
    </xf>
    <xf numFmtId="0" fontId="79" fillId="0" borderId="171" xfId="0" applyFont="1" applyFill="1" applyBorder="1" applyAlignment="1" applyProtection="1">
      <alignment horizontal="center" vertical="center"/>
    </xf>
    <xf numFmtId="0" fontId="79" fillId="0" borderId="236" xfId="0" applyFont="1" applyFill="1" applyBorder="1" applyAlignment="1" applyProtection="1">
      <alignment horizontal="left" vertical="center"/>
    </xf>
    <xf numFmtId="0" fontId="79" fillId="0" borderId="89" xfId="0" applyFont="1" applyFill="1" applyBorder="1" applyAlignment="1" applyProtection="1">
      <alignment horizontal="left" vertical="center"/>
    </xf>
    <xf numFmtId="0" fontId="79" fillId="0" borderId="327" xfId="0" applyFont="1" applyFill="1" applyBorder="1" applyAlignment="1" applyProtection="1">
      <alignment horizontal="center" vertical="center"/>
    </xf>
    <xf numFmtId="0" fontId="79" fillId="0" borderId="14" xfId="0" applyFont="1" applyFill="1" applyBorder="1" applyAlignment="1" applyProtection="1">
      <alignment horizontal="center" vertical="center"/>
    </xf>
    <xf numFmtId="0" fontId="79" fillId="0" borderId="19" xfId="0" applyFont="1" applyFill="1" applyBorder="1" applyAlignment="1" applyProtection="1">
      <alignment horizontal="center" vertical="center"/>
    </xf>
    <xf numFmtId="0" fontId="49" fillId="5" borderId="10" xfId="0" applyFont="1" applyFill="1" applyBorder="1" applyAlignment="1" applyProtection="1">
      <alignment horizontal="center" vertical="center"/>
    </xf>
    <xf numFmtId="0" fontId="49" fillId="5" borderId="18" xfId="0" applyFont="1" applyFill="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0" xfId="0" applyFont="1" applyFill="1" applyAlignment="1" applyProtection="1">
      <alignment horizontal="center" vertical="center"/>
    </xf>
    <xf numFmtId="0" fontId="5" fillId="0" borderId="12" xfId="0" applyFont="1" applyBorder="1" applyAlignment="1" applyProtection="1">
      <alignment horizontal="left" vertical="center" wrapText="1"/>
      <protection locked="0"/>
    </xf>
    <xf numFmtId="0" fontId="5" fillId="0" borderId="0" xfId="0" applyFont="1" applyAlignment="1" applyProtection="1">
      <alignment horizontal="left" vertical="center" wrapText="1"/>
      <protection locked="0"/>
    </xf>
    <xf numFmtId="0" fontId="79" fillId="82" borderId="12" xfId="0" applyFont="1" applyFill="1" applyBorder="1" applyAlignment="1" applyProtection="1">
      <alignment horizontal="left" vertical="center"/>
    </xf>
    <xf numFmtId="0" fontId="79" fillId="82" borderId="0" xfId="0" applyFont="1" applyFill="1" applyBorder="1" applyAlignment="1" applyProtection="1">
      <alignment horizontal="left" vertical="center"/>
    </xf>
    <xf numFmtId="0" fontId="79" fillId="82" borderId="0" xfId="0" applyFont="1" applyFill="1" applyBorder="1" applyAlignment="1" applyProtection="1">
      <alignment horizontal="center" vertical="center"/>
    </xf>
    <xf numFmtId="0" fontId="79" fillId="0" borderId="0" xfId="0" applyFont="1" applyBorder="1" applyAlignment="1" applyProtection="1">
      <alignment horizontal="center" vertical="center"/>
    </xf>
    <xf numFmtId="0" fontId="79" fillId="0" borderId="0" xfId="0" applyFont="1" applyBorder="1" applyAlignment="1" applyProtection="1">
      <alignment vertical="center"/>
    </xf>
    <xf numFmtId="0" fontId="79" fillId="12" borderId="0" xfId="0" applyFont="1" applyFill="1" applyBorder="1" applyAlignment="1" applyProtection="1">
      <alignment vertical="center"/>
    </xf>
    <xf numFmtId="0" fontId="5" fillId="12" borderId="12" xfId="0" applyFont="1" applyFill="1" applyBorder="1" applyAlignment="1" applyProtection="1">
      <alignment horizontal="center" vertical="center"/>
    </xf>
    <xf numFmtId="0" fontId="5" fillId="12" borderId="0" xfId="0" applyFont="1" applyFill="1" applyBorder="1" applyAlignment="1" applyProtection="1">
      <alignment horizontal="center" vertical="center"/>
    </xf>
    <xf numFmtId="0" fontId="5" fillId="12" borderId="0" xfId="0" applyFont="1" applyFill="1" applyBorder="1" applyAlignment="1" applyProtection="1">
      <alignment vertical="center"/>
    </xf>
    <xf numFmtId="0" fontId="5" fillId="0" borderId="12" xfId="0" applyFont="1" applyFill="1" applyBorder="1" applyAlignment="1" applyProtection="1">
      <alignment horizontal="center" vertical="center"/>
    </xf>
    <xf numFmtId="0" fontId="5" fillId="0" borderId="0" xfId="0" applyFont="1" applyFill="1" applyBorder="1" applyAlignment="1" applyProtection="1">
      <alignment horizontal="center" vertical="center"/>
    </xf>
    <xf numFmtId="0" fontId="79" fillId="54" borderId="85" xfId="0" applyFont="1" applyFill="1" applyBorder="1" applyAlignment="1" applyProtection="1">
      <alignment horizontal="center" vertical="center"/>
    </xf>
    <xf numFmtId="0" fontId="79" fillId="54" borderId="271" xfId="0" applyFont="1" applyFill="1" applyBorder="1" applyAlignment="1" applyProtection="1">
      <alignment horizontal="center" vertical="center"/>
    </xf>
    <xf numFmtId="0" fontId="104" fillId="54" borderId="256" xfId="0" applyFont="1" applyFill="1" applyBorder="1" applyAlignment="1" applyProtection="1">
      <alignment horizontal="center" vertical="center" wrapText="1"/>
      <protection locked="0"/>
    </xf>
    <xf numFmtId="0" fontId="104" fillId="54" borderId="86" xfId="0" applyFont="1" applyFill="1" applyBorder="1" applyAlignment="1" applyProtection="1">
      <alignment horizontal="center" vertical="center" wrapText="1"/>
      <protection locked="0"/>
    </xf>
    <xf numFmtId="0" fontId="79" fillId="54" borderId="88" xfId="0" applyFont="1" applyFill="1" applyBorder="1" applyAlignment="1" applyProtection="1">
      <alignment horizontal="center" vertical="center"/>
    </xf>
    <xf numFmtId="0" fontId="79" fillId="54" borderId="272" xfId="0" applyFont="1" applyFill="1" applyBorder="1" applyAlignment="1" applyProtection="1">
      <alignment horizontal="center" vertical="center"/>
    </xf>
    <xf numFmtId="0" fontId="104" fillId="54" borderId="284" xfId="0" applyFont="1" applyFill="1" applyBorder="1" applyAlignment="1" applyProtection="1">
      <alignment horizontal="center" vertical="center" wrapText="1"/>
      <protection locked="0"/>
    </xf>
    <xf numFmtId="0" fontId="104" fillId="54" borderId="89" xfId="0" applyFont="1" applyFill="1" applyBorder="1" applyAlignment="1" applyProtection="1">
      <alignment horizontal="center" vertical="center" wrapText="1"/>
      <protection locked="0"/>
    </xf>
    <xf numFmtId="0" fontId="79" fillId="0" borderId="85" xfId="0" applyFont="1" applyFill="1" applyBorder="1" applyAlignment="1" applyProtection="1">
      <alignment horizontal="center" vertical="center" wrapText="1"/>
    </xf>
    <xf numFmtId="0" fontId="104" fillId="0" borderId="153" xfId="0" applyFont="1" applyFill="1" applyBorder="1" applyAlignment="1" applyProtection="1">
      <alignment horizontal="center" vertical="center" wrapText="1"/>
      <protection locked="0"/>
    </xf>
    <xf numFmtId="0" fontId="104" fillId="0" borderId="158" xfId="0" applyFont="1" applyFill="1" applyBorder="1" applyAlignment="1" applyProtection="1">
      <alignment horizontal="center" vertical="center" wrapText="1"/>
      <protection locked="0"/>
    </xf>
    <xf numFmtId="0" fontId="49" fillId="71" borderId="11" xfId="0" applyFont="1" applyFill="1" applyBorder="1" applyAlignment="1" applyProtection="1">
      <alignment horizontal="center" vertical="center"/>
    </xf>
    <xf numFmtId="0" fontId="79" fillId="3" borderId="328" xfId="0" applyFont="1" applyFill="1" applyBorder="1" applyAlignment="1" applyProtection="1">
      <alignment horizontal="center" vertical="center"/>
      <protection locked="0"/>
    </xf>
    <xf numFmtId="0" fontId="79" fillId="0" borderId="0" xfId="0" applyFont="1" applyFill="1" applyAlignment="1" applyProtection="1">
      <alignment horizontal="left" vertical="top" wrapText="1"/>
      <protection locked="0"/>
    </xf>
    <xf numFmtId="0" fontId="79" fillId="0" borderId="13" xfId="0" applyFont="1" applyFill="1" applyBorder="1" applyAlignment="1" applyProtection="1">
      <alignment horizontal="left" vertical="top" wrapText="1"/>
      <protection locked="0"/>
    </xf>
    <xf numFmtId="0" fontId="79" fillId="54" borderId="237" xfId="0" applyFont="1" applyFill="1" applyBorder="1" applyAlignment="1" applyProtection="1">
      <alignment horizontal="center" vertical="center"/>
    </xf>
    <xf numFmtId="0" fontId="104" fillId="54" borderId="162" xfId="0" applyFont="1" applyFill="1" applyBorder="1" applyAlignment="1" applyProtection="1">
      <alignment horizontal="center" vertical="center" wrapText="1"/>
      <protection locked="0"/>
    </xf>
    <xf numFmtId="0" fontId="104" fillId="54" borderId="133" xfId="0" applyFont="1" applyFill="1" applyBorder="1" applyAlignment="1" applyProtection="1">
      <alignment horizontal="center" vertical="center" wrapText="1"/>
      <protection locked="0"/>
    </xf>
    <xf numFmtId="185" fontId="79" fillId="0" borderId="329" xfId="0" applyNumberFormat="1" applyFont="1" applyFill="1" applyBorder="1" applyAlignment="1" applyProtection="1">
      <alignment horizontal="center" vertical="center"/>
      <protection locked="0"/>
    </xf>
    <xf numFmtId="0" fontId="104" fillId="0" borderId="91" xfId="0" applyFont="1" applyFill="1" applyBorder="1" applyAlignment="1" applyProtection="1">
      <alignment horizontal="center" vertical="center" wrapText="1"/>
      <protection locked="0"/>
    </xf>
    <xf numFmtId="0" fontId="79" fillId="0" borderId="308" xfId="0" applyFont="1" applyFill="1" applyBorder="1" applyAlignment="1" applyProtection="1">
      <alignment horizontal="center" vertical="center"/>
    </xf>
    <xf numFmtId="0" fontId="79" fillId="0" borderId="330" xfId="0" applyFont="1" applyFill="1" applyBorder="1" applyAlignment="1" applyProtection="1">
      <alignment horizontal="center" vertical="center"/>
    </xf>
    <xf numFmtId="0" fontId="104" fillId="0" borderId="331" xfId="0" applyFont="1" applyFill="1" applyBorder="1" applyAlignment="1" applyProtection="1">
      <alignment horizontal="center" vertical="center" wrapText="1"/>
      <protection locked="0"/>
    </xf>
    <xf numFmtId="0" fontId="104" fillId="0" borderId="133" xfId="0" applyFont="1" applyFill="1" applyBorder="1" applyAlignment="1" applyProtection="1">
      <alignment horizontal="center" vertical="center" wrapText="1"/>
      <protection locked="0"/>
    </xf>
    <xf numFmtId="0" fontId="104" fillId="54" borderId="92" xfId="0" applyFont="1" applyFill="1" applyBorder="1" applyAlignment="1" applyProtection="1">
      <alignment horizontal="center" vertical="center" wrapText="1"/>
      <protection locked="0"/>
    </xf>
    <xf numFmtId="0" fontId="104" fillId="54" borderId="0" xfId="0" applyFont="1" applyFill="1" applyAlignment="1" applyProtection="1">
      <alignment horizontal="center" vertical="center" wrapText="1"/>
      <protection locked="0"/>
    </xf>
    <xf numFmtId="0" fontId="5" fillId="82" borderId="13" xfId="0" applyFont="1" applyFill="1" applyBorder="1" applyAlignment="1" applyProtection="1">
      <alignment horizontal="center" vertical="center"/>
      <protection locked="0"/>
    </xf>
    <xf numFmtId="0" fontId="79" fillId="54" borderId="308" xfId="0" applyFont="1" applyFill="1" applyBorder="1" applyAlignment="1" applyProtection="1">
      <alignment horizontal="center" vertical="center"/>
    </xf>
    <xf numFmtId="0" fontId="79" fillId="54" borderId="330" xfId="0" applyFont="1" applyFill="1" applyBorder="1" applyAlignment="1" applyProtection="1">
      <alignment horizontal="center" vertical="center"/>
    </xf>
    <xf numFmtId="0" fontId="104" fillId="54" borderId="332" xfId="0" applyFont="1" applyFill="1" applyBorder="1" applyAlignment="1" applyProtection="1">
      <alignment horizontal="center" vertical="center" wrapText="1"/>
      <protection locked="0"/>
    </xf>
    <xf numFmtId="0" fontId="104" fillId="54" borderId="160" xfId="0" applyFont="1" applyFill="1" applyBorder="1" applyAlignment="1" applyProtection="1">
      <alignment horizontal="center" vertical="center" wrapText="1"/>
      <protection locked="0"/>
    </xf>
    <xf numFmtId="0" fontId="104" fillId="0" borderId="159" xfId="0" applyNumberFormat="1" applyFont="1" applyFill="1" applyBorder="1" applyAlignment="1" applyProtection="1">
      <alignment vertical="top" wrapText="1"/>
      <protection locked="0"/>
    </xf>
    <xf numFmtId="0" fontId="148" fillId="0" borderId="12" xfId="0" applyFont="1" applyFill="1" applyBorder="1" applyAlignment="1" applyProtection="1">
      <alignment horizontal="left" vertical="top" wrapText="1"/>
      <protection locked="0"/>
    </xf>
    <xf numFmtId="0" fontId="148" fillId="0" borderId="0" xfId="0" applyFont="1" applyFill="1" applyAlignment="1" applyProtection="1">
      <alignment horizontal="left" vertical="top" wrapText="1"/>
      <protection locked="0"/>
    </xf>
    <xf numFmtId="0" fontId="104" fillId="54" borderId="13" xfId="0" applyNumberFormat="1" applyFont="1" applyFill="1" applyBorder="1" applyAlignment="1" applyProtection="1">
      <alignment vertical="top" wrapText="1"/>
      <protection locked="0"/>
    </xf>
    <xf numFmtId="0" fontId="104" fillId="0" borderId="13" xfId="0" applyNumberFormat="1" applyFont="1" applyFill="1" applyBorder="1" applyAlignment="1" applyProtection="1">
      <alignment vertical="top" wrapText="1"/>
      <protection locked="0"/>
    </xf>
    <xf numFmtId="0" fontId="79" fillId="0" borderId="13" xfId="0" applyFont="1" applyFill="1" applyBorder="1" applyAlignment="1" applyProtection="1">
      <alignment vertical="center"/>
      <protection locked="0"/>
    </xf>
    <xf numFmtId="0" fontId="148" fillId="0" borderId="14" xfId="0" applyFont="1" applyFill="1" applyBorder="1" applyAlignment="1" applyProtection="1">
      <alignment horizontal="left" vertical="top" wrapText="1"/>
      <protection locked="0"/>
    </xf>
    <xf numFmtId="0" fontId="148" fillId="0" borderId="19" xfId="0" applyFont="1" applyFill="1" applyBorder="1" applyAlignment="1" applyProtection="1">
      <alignment horizontal="left" vertical="top" wrapText="1"/>
      <protection locked="0"/>
    </xf>
    <xf numFmtId="0" fontId="104" fillId="54" borderId="15" xfId="0" applyNumberFormat="1" applyFont="1" applyFill="1" applyBorder="1" applyAlignment="1" applyProtection="1">
      <alignment vertical="top" wrapText="1"/>
      <protection locked="0"/>
    </xf>
    <xf numFmtId="0" fontId="49" fillId="71" borderId="16" xfId="0" applyFont="1" applyFill="1" applyBorder="1" applyAlignment="1" applyProtection="1">
      <alignment horizontal="center" vertical="center"/>
    </xf>
    <xf numFmtId="0" fontId="49" fillId="71" borderId="333" xfId="0" applyFont="1" applyFill="1" applyBorder="1" applyAlignment="1" applyProtection="1">
      <alignment horizontal="center" vertical="center"/>
    </xf>
    <xf numFmtId="0" fontId="49" fillId="71" borderId="334" xfId="0" applyFont="1" applyFill="1" applyBorder="1" applyAlignment="1" applyProtection="1">
      <alignment horizontal="center" vertical="center"/>
    </xf>
    <xf numFmtId="0" fontId="79" fillId="104" borderId="335" xfId="0" applyFont="1" applyFill="1" applyBorder="1" applyAlignment="1" applyProtection="1">
      <alignment horizontal="center" vertical="center"/>
    </xf>
    <xf numFmtId="0" fontId="79" fillId="104" borderId="0" xfId="0" applyFont="1" applyFill="1" applyBorder="1" applyAlignment="1" applyProtection="1">
      <alignment horizontal="center" vertical="center"/>
    </xf>
    <xf numFmtId="0" fontId="104" fillId="0" borderId="216" xfId="0" applyFont="1" applyFill="1" applyBorder="1" applyAlignment="1" applyProtection="1">
      <alignment horizontal="center" vertical="center"/>
    </xf>
    <xf numFmtId="0" fontId="1" fillId="47" borderId="336" xfId="36" applyFont="1" applyFill="1" applyBorder="1" applyAlignment="1" applyProtection="1">
      <alignment horizontal="center" vertical="center"/>
    </xf>
    <xf numFmtId="0" fontId="1" fillId="47" borderId="94" xfId="36" applyFont="1" applyFill="1" applyBorder="1" applyAlignment="1" applyProtection="1">
      <alignment horizontal="center" vertical="center"/>
    </xf>
    <xf numFmtId="0" fontId="1" fillId="47" borderId="154" xfId="36" applyFont="1" applyFill="1" applyBorder="1" applyAlignment="1" applyProtection="1">
      <alignment horizontal="center" vertical="center"/>
    </xf>
    <xf numFmtId="0" fontId="1" fillId="47" borderId="160" xfId="36" applyFont="1" applyFill="1" applyBorder="1" applyAlignment="1" applyProtection="1">
      <alignment horizontal="center" vertical="center"/>
    </xf>
    <xf numFmtId="58" fontId="104" fillId="0" borderId="216" xfId="0" applyNumberFormat="1" applyFont="1" applyFill="1" applyBorder="1" applyAlignment="1" applyProtection="1">
      <alignment horizontal="center" vertical="center"/>
    </xf>
    <xf numFmtId="49" fontId="79" fillId="54" borderId="335" xfId="0" applyNumberFormat="1" applyFont="1" applyFill="1" applyBorder="1" applyAlignment="1" applyProtection="1">
      <alignment horizontal="center" vertical="center"/>
      <protection locked="0"/>
    </xf>
    <xf numFmtId="49" fontId="79" fillId="54" borderId="0" xfId="0" applyNumberFormat="1" applyFont="1" applyFill="1" applyBorder="1" applyAlignment="1" applyProtection="1">
      <alignment horizontal="center" vertical="center"/>
      <protection locked="0"/>
    </xf>
    <xf numFmtId="49" fontId="104" fillId="54" borderId="141" xfId="0" applyNumberFormat="1" applyFont="1" applyFill="1" applyBorder="1" applyAlignment="1" applyProtection="1">
      <alignment horizontal="center" vertical="center"/>
      <protection locked="0"/>
    </xf>
    <xf numFmtId="49" fontId="104" fillId="54" borderId="0" xfId="0" applyNumberFormat="1" applyFont="1" applyFill="1" applyAlignment="1" applyProtection="1">
      <alignment horizontal="center" vertical="center"/>
      <protection locked="0"/>
    </xf>
    <xf numFmtId="0" fontId="104" fillId="0" borderId="337" xfId="0" applyFont="1" applyFill="1" applyBorder="1" applyAlignment="1" applyProtection="1">
      <alignment horizontal="left" vertical="center" wrapText="1"/>
    </xf>
    <xf numFmtId="49" fontId="79" fillId="0" borderId="335" xfId="0" applyNumberFormat="1" applyFont="1" applyFill="1" applyBorder="1" applyAlignment="1" applyProtection="1">
      <alignment horizontal="center" vertical="center"/>
      <protection locked="0"/>
    </xf>
    <xf numFmtId="49" fontId="79" fillId="0" borderId="0" xfId="0" applyNumberFormat="1" applyFont="1" applyFill="1" applyBorder="1" applyAlignment="1" applyProtection="1">
      <alignment horizontal="center" vertical="center"/>
      <protection locked="0"/>
    </xf>
    <xf numFmtId="49" fontId="104" fillId="0" borderId="141" xfId="0" applyNumberFormat="1" applyFont="1" applyFill="1" applyBorder="1" applyAlignment="1" applyProtection="1">
      <alignment horizontal="center" vertical="center"/>
      <protection locked="0"/>
    </xf>
    <xf numFmtId="49" fontId="104" fillId="0" borderId="0" xfId="0" applyNumberFormat="1" applyFont="1" applyFill="1" applyAlignment="1" applyProtection="1">
      <alignment horizontal="center" vertical="center"/>
      <protection locked="0"/>
    </xf>
    <xf numFmtId="0" fontId="104" fillId="0" borderId="338" xfId="0" applyFont="1" applyFill="1" applyBorder="1" applyAlignment="1" applyProtection="1">
      <alignment horizontal="left" vertical="center" wrapText="1"/>
    </xf>
    <xf numFmtId="0" fontId="104" fillId="0" borderId="213" xfId="0" applyFont="1" applyFill="1" applyBorder="1" applyAlignment="1" applyProtection="1">
      <alignment horizontal="left" vertical="center"/>
    </xf>
    <xf numFmtId="0" fontId="104" fillId="0" borderId="286" xfId="0" applyFont="1" applyFill="1" applyBorder="1" applyAlignment="1" applyProtection="1">
      <alignment horizontal="center" vertical="center"/>
    </xf>
    <xf numFmtId="0" fontId="49" fillId="71" borderId="11" xfId="34" applyFont="1" applyFill="1" applyBorder="1" applyAlignment="1" applyProtection="1">
      <alignment horizontal="center" vertical="center"/>
    </xf>
    <xf numFmtId="49" fontId="79" fillId="54" borderId="339" xfId="0" applyNumberFormat="1" applyFont="1" applyFill="1" applyBorder="1" applyAlignment="1" applyProtection="1">
      <alignment horizontal="center" vertical="center"/>
      <protection locked="0"/>
    </xf>
    <xf numFmtId="49" fontId="79" fillId="54" borderId="225" xfId="0" applyNumberFormat="1" applyFont="1" applyFill="1" applyBorder="1" applyAlignment="1" applyProtection="1">
      <alignment horizontal="center" vertical="center"/>
      <protection locked="0"/>
    </xf>
    <xf numFmtId="49" fontId="104" fillId="54" borderId="178" xfId="0" applyNumberFormat="1" applyFont="1" applyFill="1" applyBorder="1" applyAlignment="1" applyProtection="1">
      <alignment horizontal="center" vertical="center"/>
      <protection locked="0"/>
    </xf>
    <xf numFmtId="49" fontId="104" fillId="54" borderId="19" xfId="0" applyNumberFormat="1" applyFont="1" applyFill="1" applyBorder="1" applyAlignment="1" applyProtection="1">
      <alignment horizontal="center" vertical="center"/>
      <protection locked="0"/>
    </xf>
    <xf numFmtId="0" fontId="79" fillId="0" borderId="96" xfId="0" applyFont="1" applyFill="1" applyBorder="1" applyAlignment="1" applyProtection="1">
      <alignment horizontal="center" vertical="center"/>
    </xf>
    <xf numFmtId="0" fontId="79" fillId="0" borderId="304" xfId="0" applyFont="1" applyFill="1" applyBorder="1" applyAlignment="1" applyProtection="1">
      <alignment horizontal="center" vertical="center"/>
    </xf>
    <xf numFmtId="0" fontId="49" fillId="71" borderId="340" xfId="34" applyFont="1" applyFill="1" applyBorder="1" applyAlignment="1" applyProtection="1">
      <alignment horizontal="center" vertical="center"/>
    </xf>
    <xf numFmtId="0" fontId="5" fillId="81" borderId="231" xfId="21" applyFont="1" applyFill="1" applyBorder="1" applyAlignment="1" applyProtection="1">
      <alignment horizontal="center" vertical="center"/>
    </xf>
    <xf numFmtId="0" fontId="5" fillId="81" borderId="93" xfId="21" applyFont="1" applyFill="1" applyBorder="1" applyAlignment="1" applyProtection="1">
      <alignment horizontal="center" vertical="center"/>
    </xf>
    <xf numFmtId="0" fontId="5" fillId="81" borderId="267" xfId="21" applyFont="1" applyFill="1" applyBorder="1" applyAlignment="1" applyProtection="1">
      <alignment horizontal="center" vertical="center"/>
    </xf>
    <xf numFmtId="0" fontId="5" fillId="81" borderId="94" xfId="21" applyFont="1" applyFill="1" applyBorder="1" applyAlignment="1" applyProtection="1">
      <alignment horizontal="center" vertical="center"/>
    </xf>
    <xf numFmtId="49" fontId="104" fillId="0" borderId="12" xfId="2" applyNumberFormat="1" applyFont="1" applyFill="1" applyBorder="1" applyAlignment="1" applyProtection="1">
      <alignment horizontal="center" vertical="center"/>
      <protection locked="0"/>
    </xf>
    <xf numFmtId="49" fontId="104" fillId="0" borderId="92" xfId="2" applyNumberFormat="1" applyFont="1" applyFill="1" applyBorder="1" applyAlignment="1" applyProtection="1">
      <alignment horizontal="center" vertical="center"/>
      <protection locked="0"/>
    </xf>
    <xf numFmtId="49" fontId="104" fillId="0" borderId="237" xfId="2" applyNumberFormat="1" applyFont="1" applyFill="1" applyBorder="1" applyAlignment="1" applyProtection="1">
      <alignment horizontal="center" vertical="center"/>
      <protection locked="0"/>
    </xf>
    <xf numFmtId="49" fontId="104" fillId="0" borderId="0" xfId="0" applyNumberFormat="1" applyFont="1" applyFill="1" applyBorder="1" applyAlignment="1" applyProtection="1">
      <alignment horizontal="center" vertical="center"/>
      <protection locked="0"/>
    </xf>
    <xf numFmtId="0" fontId="79" fillId="0" borderId="304" xfId="0" applyFont="1" applyFill="1" applyBorder="1" applyAlignment="1" applyProtection="1">
      <alignment horizontal="left" vertical="center"/>
    </xf>
    <xf numFmtId="49" fontId="104" fillId="54" borderId="12" xfId="36" applyNumberFormat="1" applyFont="1" applyFill="1" applyBorder="1" applyAlignment="1" applyProtection="1">
      <alignment horizontal="center" vertical="center"/>
      <protection locked="0"/>
    </xf>
    <xf numFmtId="49" fontId="104" fillId="54" borderId="92" xfId="36" applyNumberFormat="1" applyFont="1" applyFill="1" applyBorder="1" applyAlignment="1" applyProtection="1">
      <alignment horizontal="center" vertical="center"/>
      <protection locked="0"/>
    </xf>
    <xf numFmtId="49" fontId="104" fillId="54" borderId="237" xfId="36" applyNumberFormat="1" applyFont="1" applyFill="1" applyBorder="1" applyAlignment="1" applyProtection="1">
      <alignment horizontal="center" vertical="center"/>
      <protection locked="0"/>
    </xf>
    <xf numFmtId="49" fontId="104" fillId="54" borderId="0" xfId="35" applyNumberFormat="1" applyFont="1" applyFill="1" applyBorder="1" applyAlignment="1" applyProtection="1">
      <alignment horizontal="center" vertical="center"/>
      <protection locked="0"/>
    </xf>
    <xf numFmtId="0" fontId="79" fillId="12" borderId="236" xfId="0" applyFont="1" applyFill="1" applyBorder="1" applyAlignment="1" applyProtection="1">
      <alignment vertical="center"/>
    </xf>
    <xf numFmtId="1" fontId="126" fillId="12" borderId="89" xfId="0" applyNumberFormat="1" applyFont="1" applyFill="1" applyBorder="1" applyAlignment="1" applyProtection="1">
      <alignment horizontal="center" vertical="center"/>
      <protection locked="0"/>
    </xf>
    <xf numFmtId="1" fontId="126" fillId="12" borderId="304" xfId="0" applyNumberFormat="1" applyFont="1" applyFill="1" applyBorder="1" applyAlignment="1" applyProtection="1">
      <alignment horizontal="center" vertical="center"/>
      <protection locked="0"/>
    </xf>
    <xf numFmtId="0" fontId="104" fillId="54" borderId="92" xfId="35" applyFont="1" applyFill="1" applyBorder="1" applyAlignment="1" applyProtection="1">
      <alignment horizontal="center" vertical="center"/>
    </xf>
    <xf numFmtId="0" fontId="104" fillId="0" borderId="0" xfId="0" applyFont="1" applyFill="1" applyBorder="1" applyAlignment="1" applyProtection="1">
      <alignment vertical="center"/>
    </xf>
    <xf numFmtId="0" fontId="104" fillId="0" borderId="13" xfId="0" applyFont="1" applyFill="1" applyBorder="1" applyAlignment="1" applyProtection="1">
      <alignment vertical="center"/>
    </xf>
    <xf numFmtId="178" fontId="149" fillId="54" borderId="92" xfId="35" applyNumberFormat="1" applyFont="1" applyFill="1" applyBorder="1" applyAlignment="1" applyProtection="1">
      <alignment horizontal="center" vertical="center"/>
    </xf>
    <xf numFmtId="178" fontId="149" fillId="0" borderId="0" xfId="0" applyNumberFormat="1" applyFont="1" applyFill="1" applyAlignment="1" applyProtection="1">
      <alignment vertical="center"/>
    </xf>
    <xf numFmtId="178" fontId="149" fillId="0" borderId="13" xfId="0" applyNumberFormat="1" applyFont="1" applyFill="1" applyBorder="1" applyAlignment="1" applyProtection="1">
      <alignment vertical="center"/>
    </xf>
    <xf numFmtId="178" fontId="149" fillId="0" borderId="236" xfId="0" applyNumberFormat="1" applyFont="1" applyFill="1" applyBorder="1" applyAlignment="1" applyProtection="1">
      <alignment vertical="center"/>
    </xf>
    <xf numFmtId="178" fontId="149" fillId="0" borderId="89" xfId="0" applyNumberFormat="1" applyFont="1" applyFill="1" applyBorder="1" applyAlignment="1" applyProtection="1">
      <alignment vertical="center"/>
    </xf>
    <xf numFmtId="178" fontId="149" fillId="0" borderId="304" xfId="0" applyNumberFormat="1" applyFont="1" applyFill="1" applyBorder="1" applyAlignment="1" applyProtection="1">
      <alignment vertical="center"/>
    </xf>
    <xf numFmtId="0" fontId="79" fillId="0" borderId="15" xfId="0" applyFont="1" applyFill="1" applyBorder="1" applyAlignment="1" applyProtection="1">
      <alignment horizontal="center" vertical="center"/>
    </xf>
    <xf numFmtId="49" fontId="104" fillId="0" borderId="14" xfId="2" applyNumberFormat="1" applyFont="1" applyFill="1" applyBorder="1" applyAlignment="1" applyProtection="1">
      <alignment horizontal="center" vertical="center"/>
      <protection locked="0"/>
    </xf>
    <xf numFmtId="49" fontId="104" fillId="0" borderId="97" xfId="2" applyNumberFormat="1" applyFont="1" applyFill="1" applyBorder="1" applyAlignment="1" applyProtection="1">
      <alignment horizontal="center" vertical="center"/>
      <protection locked="0"/>
    </xf>
    <xf numFmtId="49" fontId="104" fillId="0" borderId="302" xfId="2" applyNumberFormat="1" applyFont="1" applyFill="1" applyBorder="1" applyAlignment="1" applyProtection="1">
      <alignment horizontal="center" vertical="center"/>
      <protection locked="0"/>
    </xf>
    <xf numFmtId="49" fontId="104" fillId="0" borderId="19" xfId="0" applyNumberFormat="1" applyFont="1" applyFill="1" applyBorder="1" applyAlignment="1" applyProtection="1">
      <alignment horizontal="center" vertical="center"/>
      <protection locked="0"/>
    </xf>
    <xf numFmtId="0" fontId="79" fillId="0" borderId="141" xfId="0" applyFont="1" applyBorder="1" applyAlignment="1" applyProtection="1">
      <alignment horizontal="center" vertical="center"/>
    </xf>
    <xf numFmtId="0" fontId="79" fillId="0" borderId="0" xfId="0" applyFont="1" applyBorder="1" applyAlignment="1" applyProtection="1">
      <alignment horizontal="left" vertical="center"/>
    </xf>
    <xf numFmtId="0" fontId="79" fillId="12" borderId="141" xfId="0" applyFont="1" applyFill="1" applyBorder="1" applyAlignment="1" applyProtection="1">
      <alignment horizontal="center" vertical="center"/>
    </xf>
    <xf numFmtId="0" fontId="79" fillId="12" borderId="0" xfId="0" applyFont="1" applyFill="1" applyBorder="1" applyAlignment="1" applyProtection="1">
      <alignment horizontal="left" vertical="center"/>
    </xf>
    <xf numFmtId="0" fontId="79" fillId="12" borderId="141" xfId="0" applyFont="1" applyFill="1" applyBorder="1" applyProtection="1">
      <alignment vertical="center"/>
    </xf>
    <xf numFmtId="0" fontId="79" fillId="12" borderId="0" xfId="0" applyFont="1" applyFill="1" applyBorder="1" applyProtection="1">
      <alignment vertical="center"/>
    </xf>
    <xf numFmtId="0" fontId="79" fillId="0" borderId="141" xfId="0" applyFont="1" applyBorder="1" applyProtection="1">
      <alignment vertical="center"/>
    </xf>
    <xf numFmtId="0" fontId="79" fillId="0" borderId="0" xfId="0" applyFont="1" applyBorder="1" applyProtection="1">
      <alignment vertical="center"/>
    </xf>
    <xf numFmtId="0" fontId="126" fillId="0" borderId="141" xfId="0" applyFont="1" applyFill="1" applyBorder="1" applyAlignment="1" applyProtection="1">
      <alignment horizontal="center" vertical="center"/>
    </xf>
    <xf numFmtId="0" fontId="126" fillId="0" borderId="0" xfId="0" applyFont="1" applyFill="1" applyBorder="1" applyAlignment="1" applyProtection="1">
      <alignment horizontal="center" vertical="center"/>
    </xf>
    <xf numFmtId="0" fontId="5" fillId="0" borderId="0" xfId="0" applyFont="1" applyFill="1" applyBorder="1" applyAlignment="1" applyProtection="1">
      <alignment horizontal="left" vertical="center"/>
    </xf>
    <xf numFmtId="0" fontId="5" fillId="12" borderId="141" xfId="0" applyFont="1" applyFill="1" applyBorder="1" applyAlignment="1" applyProtection="1">
      <alignment horizontal="center" vertical="center"/>
    </xf>
    <xf numFmtId="0" fontId="5" fillId="12" borderId="0" xfId="0" applyFont="1" applyFill="1" applyBorder="1" applyAlignment="1" applyProtection="1">
      <alignment horizontal="left" vertical="center"/>
    </xf>
    <xf numFmtId="0" fontId="104" fillId="54" borderId="305" xfId="0" applyFont="1" applyFill="1" applyBorder="1" applyAlignment="1" applyProtection="1">
      <alignment horizontal="center" vertical="center" wrapText="1"/>
      <protection locked="0"/>
    </xf>
    <xf numFmtId="0" fontId="141" fillId="54" borderId="95" xfId="0" applyFont="1" applyFill="1" applyBorder="1" applyAlignment="1" applyProtection="1">
      <alignment horizontal="center" vertical="center"/>
      <protection locked="0"/>
    </xf>
    <xf numFmtId="0" fontId="104" fillId="54" borderId="306" xfId="0" applyFont="1" applyFill="1" applyBorder="1" applyAlignment="1" applyProtection="1">
      <alignment horizontal="center" vertical="center" wrapText="1"/>
      <protection locked="0"/>
    </xf>
    <xf numFmtId="0" fontId="14" fillId="54" borderId="304" xfId="0" applyFont="1" applyFill="1" applyBorder="1" applyAlignment="1" applyProtection="1">
      <alignment horizontal="center" vertical="center"/>
      <protection locked="0"/>
    </xf>
    <xf numFmtId="0" fontId="104" fillId="0" borderId="290" xfId="0" applyFont="1" applyFill="1" applyBorder="1" applyAlignment="1" applyProtection="1">
      <alignment horizontal="center" vertical="center" wrapText="1"/>
      <protection locked="0"/>
    </xf>
    <xf numFmtId="0" fontId="141" fillId="0" borderId="13" xfId="0" applyFont="1" applyFill="1" applyBorder="1" applyAlignment="1" applyProtection="1">
      <alignment horizontal="center" vertical="center"/>
      <protection locked="0"/>
    </xf>
    <xf numFmtId="0" fontId="141" fillId="0" borderId="304" xfId="0" applyFont="1" applyFill="1" applyBorder="1" applyAlignment="1" applyProtection="1">
      <alignment horizontal="center" vertical="center"/>
      <protection locked="0"/>
    </xf>
    <xf numFmtId="0" fontId="141" fillId="0" borderId="159" xfId="0" applyFont="1" applyFill="1" applyBorder="1" applyAlignment="1" applyProtection="1">
      <alignment horizontal="center" vertical="center"/>
      <protection locked="0"/>
    </xf>
    <xf numFmtId="0" fontId="104" fillId="54" borderId="171" xfId="0" applyFont="1" applyFill="1" applyBorder="1" applyAlignment="1" applyProtection="1">
      <alignment horizontal="center" vertical="center" wrapText="1"/>
      <protection locked="0"/>
    </xf>
    <xf numFmtId="0" fontId="141" fillId="0" borderId="341" xfId="0" applyFont="1" applyFill="1" applyBorder="1" applyAlignment="1" applyProtection="1">
      <alignment horizontal="center" vertical="center"/>
      <protection locked="0"/>
    </xf>
    <xf numFmtId="0" fontId="14" fillId="0" borderId="28" xfId="0" applyFont="1" applyFill="1" applyBorder="1" applyAlignment="1" applyProtection="1">
      <alignment horizontal="center" vertical="center"/>
      <protection locked="0"/>
    </xf>
    <xf numFmtId="0" fontId="104" fillId="54" borderId="13" xfId="0" applyFont="1" applyFill="1" applyBorder="1" applyAlignment="1" applyProtection="1">
      <alignment horizontal="center" vertical="center" wrapText="1"/>
      <protection locked="0"/>
    </xf>
    <xf numFmtId="0" fontId="104" fillId="54" borderId="328" xfId="0" applyFont="1" applyFill="1" applyBorder="1" applyAlignment="1" applyProtection="1">
      <alignment horizontal="center" vertical="center" wrapText="1"/>
      <protection locked="0"/>
    </xf>
    <xf numFmtId="0" fontId="148" fillId="0" borderId="13" xfId="0" applyFont="1" applyFill="1" applyBorder="1" applyAlignment="1" applyProtection="1">
      <alignment horizontal="left" vertical="top" wrapText="1"/>
      <protection locked="0"/>
    </xf>
    <xf numFmtId="0" fontId="148" fillId="0" borderId="15" xfId="0" applyFont="1" applyFill="1" applyBorder="1" applyAlignment="1" applyProtection="1">
      <alignment horizontal="left" vertical="top" wrapText="1"/>
      <protection locked="0"/>
    </xf>
    <xf numFmtId="0" fontId="49" fillId="71" borderId="17" xfId="0" applyFont="1" applyFill="1" applyBorder="1" applyAlignment="1" applyProtection="1">
      <alignment horizontal="center" vertical="center"/>
    </xf>
    <xf numFmtId="0" fontId="79" fillId="104" borderId="342" xfId="0" applyFont="1" applyFill="1" applyBorder="1" applyAlignment="1" applyProtection="1">
      <alignment horizontal="center" vertical="center"/>
    </xf>
    <xf numFmtId="0" fontId="1" fillId="47" borderId="330" xfId="36" applyFont="1" applyFill="1" applyBorder="1" applyAlignment="1" applyProtection="1">
      <alignment horizontal="center" vertical="center"/>
    </xf>
    <xf numFmtId="0" fontId="1" fillId="47" borderId="161" xfId="36" applyFont="1" applyFill="1" applyBorder="1" applyAlignment="1" applyProtection="1">
      <alignment horizontal="center" vertical="center"/>
    </xf>
    <xf numFmtId="0" fontId="79" fillId="47" borderId="343" xfId="0" applyFont="1" applyFill="1" applyBorder="1" applyAlignment="1" applyProtection="1">
      <alignment horizontal="center" vertical="center"/>
    </xf>
    <xf numFmtId="0" fontId="79" fillId="47" borderId="94" xfId="0" applyFont="1" applyFill="1" applyBorder="1" applyAlignment="1" applyProtection="1">
      <alignment horizontal="center" vertical="center"/>
    </xf>
    <xf numFmtId="0" fontId="79" fillId="47" borderId="344" xfId="0" applyFont="1" applyFill="1" applyBorder="1" applyAlignment="1" applyProtection="1">
      <alignment horizontal="center" vertical="center"/>
    </xf>
    <xf numFmtId="49" fontId="6" fillId="54" borderId="141" xfId="0" applyNumberFormat="1" applyFont="1" applyFill="1" applyBorder="1" applyAlignment="1" applyProtection="1">
      <alignment horizontal="center" vertical="center"/>
      <protection locked="0"/>
    </xf>
    <xf numFmtId="49" fontId="6" fillId="54" borderId="0" xfId="0" applyNumberFormat="1" applyFont="1" applyFill="1" applyAlignment="1" applyProtection="1">
      <alignment horizontal="center" vertical="center"/>
      <protection locked="0"/>
    </xf>
    <xf numFmtId="49" fontId="79" fillId="54" borderId="345" xfId="0" applyNumberFormat="1" applyFont="1" applyFill="1" applyBorder="1" applyAlignment="1" applyProtection="1">
      <alignment horizontal="center" vertical="center"/>
      <protection locked="0"/>
    </xf>
    <xf numFmtId="49" fontId="79" fillId="0" borderId="345" xfId="0" applyNumberFormat="1" applyFont="1" applyFill="1" applyBorder="1" applyAlignment="1" applyProtection="1">
      <alignment horizontal="center" vertical="center"/>
      <protection locked="0"/>
    </xf>
    <xf numFmtId="49" fontId="104" fillId="54" borderId="346" xfId="0" applyNumberFormat="1" applyFont="1" applyFill="1" applyBorder="1" applyAlignment="1" applyProtection="1">
      <alignment horizontal="center" vertical="center"/>
      <protection locked="0"/>
    </xf>
    <xf numFmtId="49" fontId="104" fillId="54" borderId="225" xfId="0" applyNumberFormat="1" applyFont="1" applyFill="1" applyBorder="1" applyAlignment="1" applyProtection="1">
      <alignment horizontal="center" vertical="center"/>
      <protection locked="0"/>
    </xf>
    <xf numFmtId="49" fontId="79" fillId="54" borderId="347" xfId="0" applyNumberFormat="1" applyFont="1" applyFill="1" applyBorder="1" applyAlignment="1" applyProtection="1">
      <alignment horizontal="center" vertical="center"/>
      <protection locked="0"/>
    </xf>
    <xf numFmtId="49" fontId="79" fillId="81" borderId="93" xfId="0" applyNumberFormat="1" applyFont="1" applyFill="1" applyBorder="1" applyAlignment="1" applyProtection="1">
      <alignment horizontal="center" vertical="center" wrapText="1"/>
    </xf>
    <xf numFmtId="49" fontId="79" fillId="81" borderId="94" xfId="0" applyNumberFormat="1" applyFont="1" applyFill="1" applyBorder="1" applyAlignment="1" applyProtection="1">
      <alignment horizontal="center" vertical="center" wrapText="1"/>
    </xf>
    <xf numFmtId="49" fontId="79" fillId="81" borderId="96" xfId="0" applyNumberFormat="1" applyFont="1" applyFill="1" applyBorder="1" applyAlignment="1" applyProtection="1">
      <alignment horizontal="center" vertical="center" wrapText="1"/>
    </xf>
    <xf numFmtId="49" fontId="104" fillId="0" borderId="92" xfId="0" applyNumberFormat="1" applyFont="1" applyFill="1" applyBorder="1" applyAlignment="1" applyProtection="1">
      <alignment horizontal="center" vertical="center"/>
      <protection locked="0"/>
    </xf>
    <xf numFmtId="49" fontId="104" fillId="0" borderId="13" xfId="0" applyNumberFormat="1" applyFont="1" applyFill="1" applyBorder="1" applyAlignment="1" applyProtection="1">
      <alignment horizontal="center" vertical="center"/>
      <protection locked="0"/>
    </xf>
    <xf numFmtId="49" fontId="104" fillId="54" borderId="92" xfId="0" applyNumberFormat="1" applyFont="1" applyFill="1" applyBorder="1" applyAlignment="1" applyProtection="1">
      <alignment horizontal="center" vertical="center"/>
      <protection locked="0"/>
    </xf>
    <xf numFmtId="49" fontId="104" fillId="54" borderId="13" xfId="0" applyNumberFormat="1" applyFont="1" applyFill="1" applyBorder="1" applyAlignment="1" applyProtection="1">
      <alignment horizontal="center" vertical="center"/>
      <protection locked="0"/>
    </xf>
    <xf numFmtId="49" fontId="104" fillId="0" borderId="97" xfId="0" applyNumberFormat="1" applyFont="1" applyFill="1" applyBorder="1" applyAlignment="1" applyProtection="1">
      <alignment horizontal="center" vertical="center"/>
      <protection locked="0"/>
    </xf>
    <xf numFmtId="49" fontId="104" fillId="0" borderId="15" xfId="0" applyNumberFormat="1" applyFont="1" applyFill="1" applyBorder="1" applyAlignment="1" applyProtection="1">
      <alignment horizontal="center" vertical="center"/>
      <protection locked="0"/>
    </xf>
    <xf numFmtId="0" fontId="79" fillId="0" borderId="170" xfId="0" applyFont="1" applyBorder="1" applyAlignment="1" applyProtection="1">
      <alignment horizontal="left" vertical="center"/>
    </xf>
    <xf numFmtId="0" fontId="79" fillId="12" borderId="170" xfId="0" applyFont="1" applyFill="1" applyBorder="1" applyAlignment="1" applyProtection="1">
      <alignment horizontal="left" vertical="center"/>
    </xf>
    <xf numFmtId="0" fontId="126" fillId="12" borderId="0" xfId="0" applyFont="1" applyFill="1" applyBorder="1" applyAlignment="1" applyProtection="1">
      <alignment horizontal="center" vertical="center"/>
    </xf>
    <xf numFmtId="0" fontId="79" fillId="12" borderId="170" xfId="0" applyFont="1" applyFill="1" applyBorder="1" applyProtection="1">
      <alignment vertical="center"/>
    </xf>
    <xf numFmtId="0" fontId="11" fillId="12" borderId="0" xfId="0" applyFont="1" applyFill="1" applyBorder="1" applyAlignment="1" applyProtection="1">
      <alignment vertical="center"/>
    </xf>
    <xf numFmtId="0" fontId="79" fillId="0" borderId="170" xfId="0" applyFont="1" applyBorder="1" applyProtection="1">
      <alignment vertical="center"/>
    </xf>
    <xf numFmtId="0" fontId="5" fillId="0" borderId="170" xfId="0" applyFont="1" applyFill="1" applyBorder="1" applyAlignment="1" applyProtection="1">
      <alignment horizontal="left" vertical="center"/>
    </xf>
    <xf numFmtId="0" fontId="5" fillId="12" borderId="170" xfId="0" applyFont="1" applyFill="1" applyBorder="1" applyAlignment="1" applyProtection="1">
      <alignment horizontal="left" vertical="center"/>
    </xf>
    <xf numFmtId="0" fontId="49" fillId="71" borderId="348" xfId="0" applyFont="1" applyFill="1" applyBorder="1" applyAlignment="1" applyProtection="1">
      <alignment horizontal="center" vertical="center" wrapText="1"/>
    </xf>
    <xf numFmtId="0" fontId="5" fillId="12" borderId="19" xfId="0" applyFont="1" applyFill="1" applyBorder="1" applyAlignment="1" applyProtection="1">
      <alignment horizontal="center" vertical="center" wrapText="1"/>
    </xf>
    <xf numFmtId="0" fontId="150" fillId="12" borderId="12" xfId="0" applyNumberFormat="1" applyFont="1" applyFill="1" applyBorder="1" applyAlignment="1" applyProtection="1">
      <alignment horizontal="center" vertical="top" wrapText="1"/>
    </xf>
    <xf numFmtId="0" fontId="150" fillId="12" borderId="0" xfId="0" applyNumberFormat="1" applyFont="1" applyFill="1" applyAlignment="1" applyProtection="1">
      <alignment horizontal="center" vertical="top" wrapText="1"/>
    </xf>
    <xf numFmtId="0" fontId="150" fillId="12" borderId="14" xfId="0" applyNumberFormat="1" applyFont="1" applyFill="1" applyBorder="1" applyAlignment="1" applyProtection="1">
      <alignment horizontal="center" vertical="top" wrapText="1"/>
    </xf>
    <xf numFmtId="0" fontId="150" fillId="12" borderId="19" xfId="0" applyNumberFormat="1" applyFont="1" applyFill="1" applyBorder="1" applyAlignment="1" applyProtection="1">
      <alignment horizontal="center" vertical="top" wrapText="1"/>
    </xf>
    <xf numFmtId="49" fontId="79" fillId="81" borderId="308" xfId="0" applyNumberFormat="1" applyFont="1" applyFill="1" applyBorder="1" applyAlignment="1" applyProtection="1">
      <alignment horizontal="center" vertical="top" wrapText="1"/>
    </xf>
    <xf numFmtId="49" fontId="79" fillId="81" borderId="154" xfId="0" applyNumberFormat="1" applyFont="1" applyFill="1" applyBorder="1" applyAlignment="1" applyProtection="1">
      <alignment horizontal="center" vertical="top" wrapText="1"/>
    </xf>
    <xf numFmtId="49" fontId="79" fillId="81" borderId="255" xfId="0" applyNumberFormat="1" applyFont="1" applyFill="1" applyBorder="1" applyAlignment="1" applyProtection="1">
      <alignment horizontal="center" vertical="top"/>
    </xf>
    <xf numFmtId="49" fontId="79" fillId="81" borderId="160" xfId="0" applyNumberFormat="1" applyFont="1" applyFill="1" applyBorder="1" applyAlignment="1" applyProtection="1">
      <alignment horizontal="center" vertical="top" wrapText="1"/>
    </xf>
    <xf numFmtId="49" fontId="79" fillId="81" borderId="161" xfId="0" applyNumberFormat="1" applyFont="1" applyFill="1" applyBorder="1" applyAlignment="1" applyProtection="1">
      <alignment horizontal="center" vertical="top" wrapText="1"/>
    </xf>
    <xf numFmtId="49" fontId="79" fillId="81" borderId="160" xfId="0" applyNumberFormat="1" applyFont="1" applyFill="1" applyBorder="1" applyAlignment="1" applyProtection="1">
      <alignment horizontal="center" vertical="top"/>
    </xf>
    <xf numFmtId="49" fontId="79" fillId="0" borderId="12" xfId="0" applyNumberFormat="1" applyFont="1" applyFill="1" applyBorder="1" applyAlignment="1" applyProtection="1">
      <alignment horizontal="center" vertical="top" wrapText="1"/>
      <protection locked="0"/>
    </xf>
    <xf numFmtId="49" fontId="79" fillId="0" borderId="0" xfId="0" applyNumberFormat="1" applyFont="1" applyFill="1" applyAlignment="1" applyProtection="1">
      <alignment horizontal="center" vertical="top" wrapText="1"/>
      <protection locked="0"/>
    </xf>
    <xf numFmtId="49" fontId="79" fillId="0" borderId="313" xfId="0" applyNumberFormat="1" applyFont="1" applyFill="1" applyBorder="1" applyAlignment="1" applyProtection="1">
      <alignment horizontal="center" vertical="center"/>
      <protection locked="0"/>
    </xf>
    <xf numFmtId="49" fontId="79" fillId="0" borderId="141" xfId="0" applyNumberFormat="1" applyFont="1" applyFill="1" applyBorder="1" applyAlignment="1" applyProtection="1">
      <alignment horizontal="center" vertical="center"/>
      <protection locked="0"/>
    </xf>
    <xf numFmtId="49" fontId="79" fillId="0" borderId="0" xfId="0" applyNumberFormat="1" applyFont="1" applyFill="1" applyAlignment="1" applyProtection="1">
      <alignment horizontal="center" vertical="center"/>
      <protection locked="0"/>
    </xf>
    <xf numFmtId="49" fontId="79" fillId="0" borderId="170" xfId="0" applyNumberFormat="1" applyFont="1" applyFill="1" applyBorder="1" applyAlignment="1" applyProtection="1">
      <alignment horizontal="center" vertical="center"/>
      <protection locked="0"/>
    </xf>
    <xf numFmtId="49" fontId="79" fillId="54" borderId="12" xfId="0" applyNumberFormat="1" applyFont="1" applyFill="1" applyBorder="1" applyAlignment="1" applyProtection="1">
      <alignment horizontal="center" vertical="top" wrapText="1"/>
      <protection locked="0"/>
    </xf>
    <xf numFmtId="49" fontId="79" fillId="54" borderId="0" xfId="0" applyNumberFormat="1" applyFont="1" applyFill="1" applyAlignment="1" applyProtection="1">
      <alignment horizontal="center" vertical="top" wrapText="1"/>
      <protection locked="0"/>
    </xf>
    <xf numFmtId="49" fontId="79" fillId="54" borderId="313" xfId="0" applyNumberFormat="1" applyFont="1" applyFill="1" applyBorder="1" applyAlignment="1" applyProtection="1">
      <alignment horizontal="center" vertical="center"/>
      <protection locked="0"/>
    </xf>
    <xf numFmtId="49" fontId="79" fillId="54" borderId="141" xfId="0" applyNumberFormat="1" applyFont="1" applyFill="1" applyBorder="1" applyAlignment="1" applyProtection="1">
      <alignment horizontal="center" vertical="center"/>
      <protection locked="0"/>
    </xf>
    <xf numFmtId="49" fontId="79" fillId="54" borderId="0" xfId="0" applyNumberFormat="1" applyFont="1" applyFill="1" applyAlignment="1" applyProtection="1">
      <alignment horizontal="center" vertical="center"/>
      <protection locked="0"/>
    </xf>
    <xf numFmtId="49" fontId="79" fillId="54" borderId="170" xfId="0" applyNumberFormat="1" applyFont="1" applyFill="1" applyBorder="1" applyAlignment="1" applyProtection="1">
      <alignment horizontal="center" vertical="center"/>
      <protection locked="0"/>
    </xf>
    <xf numFmtId="49" fontId="79" fillId="0" borderId="12" xfId="0" applyNumberFormat="1" applyFont="1" applyFill="1" applyBorder="1" applyAlignment="1" applyProtection="1">
      <alignment horizontal="center" vertical="center"/>
      <protection locked="0"/>
    </xf>
    <xf numFmtId="49" fontId="79" fillId="0" borderId="14" xfId="0" applyNumberFormat="1" applyFont="1" applyFill="1" applyBorder="1" applyAlignment="1" applyProtection="1">
      <alignment horizontal="center" vertical="center"/>
      <protection locked="0"/>
    </xf>
    <xf numFmtId="49" fontId="79" fillId="0" borderId="19" xfId="0" applyNumberFormat="1" applyFont="1" applyFill="1" applyBorder="1" applyAlignment="1" applyProtection="1">
      <alignment horizontal="center" vertical="center"/>
      <protection locked="0"/>
    </xf>
    <xf numFmtId="49" fontId="79" fillId="0" borderId="293" xfId="0" applyNumberFormat="1" applyFont="1" applyFill="1" applyBorder="1" applyAlignment="1" applyProtection="1">
      <alignment horizontal="center" vertical="center"/>
      <protection locked="0"/>
    </xf>
    <xf numFmtId="49" fontId="79" fillId="0" borderId="178" xfId="0" applyNumberFormat="1" applyFont="1" applyFill="1" applyBorder="1" applyAlignment="1" applyProtection="1">
      <alignment horizontal="center" vertical="center"/>
      <protection locked="0"/>
    </xf>
    <xf numFmtId="49" fontId="79" fillId="0" borderId="183" xfId="0" applyNumberFormat="1" applyFont="1" applyFill="1" applyBorder="1" applyAlignment="1" applyProtection="1">
      <alignment horizontal="center" vertical="center"/>
      <protection locked="0"/>
    </xf>
    <xf numFmtId="49" fontId="79" fillId="81" borderId="154" xfId="0" applyNumberFormat="1" applyFont="1" applyFill="1" applyBorder="1" applyAlignment="1" applyProtection="1">
      <alignment horizontal="center" vertical="top"/>
    </xf>
    <xf numFmtId="49" fontId="79" fillId="0" borderId="141" xfId="0" applyNumberFormat="1" applyFont="1" applyFill="1" applyBorder="1" applyAlignment="1" applyProtection="1">
      <alignment horizontal="left" vertical="center"/>
      <protection locked="0"/>
    </xf>
    <xf numFmtId="49" fontId="79" fillId="0" borderId="0" xfId="0" applyNumberFormat="1" applyFont="1" applyFill="1" applyAlignment="1" applyProtection="1">
      <alignment horizontal="left" vertical="center"/>
      <protection locked="0"/>
    </xf>
    <xf numFmtId="49" fontId="79" fillId="54" borderId="141" xfId="0" applyNumberFormat="1" applyFont="1" applyFill="1" applyBorder="1" applyAlignment="1" applyProtection="1">
      <alignment horizontal="left" vertical="center"/>
      <protection locked="0"/>
    </xf>
    <xf numFmtId="49" fontId="79" fillId="54" borderId="0" xfId="0" applyNumberFormat="1" applyFont="1" applyFill="1" applyAlignment="1" applyProtection="1">
      <alignment horizontal="left" vertical="center"/>
      <protection locked="0"/>
    </xf>
    <xf numFmtId="49" fontId="79" fillId="0" borderId="178" xfId="0" applyNumberFormat="1" applyFont="1" applyFill="1" applyBorder="1" applyAlignment="1" applyProtection="1">
      <alignment horizontal="left" vertical="center"/>
      <protection locked="0"/>
    </xf>
    <xf numFmtId="49" fontId="79" fillId="0" borderId="19" xfId="0" applyNumberFormat="1" applyFont="1" applyFill="1" applyBorder="1" applyAlignment="1" applyProtection="1">
      <alignment horizontal="left" vertical="center"/>
      <protection locked="0"/>
    </xf>
    <xf numFmtId="0" fontId="49" fillId="5" borderId="11" xfId="0" applyFont="1" applyFill="1" applyBorder="1" applyAlignment="1" applyProtection="1">
      <alignment horizontal="center" vertical="center"/>
    </xf>
    <xf numFmtId="0" fontId="5" fillId="3" borderId="13" xfId="0" applyFont="1" applyFill="1" applyBorder="1" applyAlignment="1" applyProtection="1">
      <alignment horizontal="center" vertical="center"/>
    </xf>
    <xf numFmtId="0" fontId="5" fillId="0" borderId="13" xfId="0" applyFont="1" applyBorder="1" applyAlignment="1" applyProtection="1">
      <alignment horizontal="left" vertical="center" wrapText="1"/>
      <protection locked="0"/>
    </xf>
    <xf numFmtId="0" fontId="79" fillId="82" borderId="13" xfId="0" applyFont="1" applyFill="1" applyBorder="1" applyAlignment="1" applyProtection="1">
      <alignment horizontal="center" vertical="center"/>
    </xf>
    <xf numFmtId="0" fontId="5" fillId="0" borderId="13" xfId="0" applyFont="1" applyFill="1" applyBorder="1" applyAlignment="1" applyProtection="1">
      <alignment horizontal="left" vertical="center"/>
    </xf>
    <xf numFmtId="0" fontId="79" fillId="0" borderId="13" xfId="0" applyFont="1" applyBorder="1" applyAlignment="1" applyProtection="1">
      <alignment horizontal="center" vertical="center"/>
    </xf>
    <xf numFmtId="0" fontId="11" fillId="12" borderId="13" xfId="0" applyFont="1" applyFill="1" applyBorder="1" applyAlignment="1" applyProtection="1">
      <alignment vertical="center"/>
    </xf>
    <xf numFmtId="0" fontId="79" fillId="0" borderId="13" xfId="0" applyFont="1" applyBorder="1" applyAlignment="1" applyProtection="1">
      <alignment horizontal="left" vertical="center"/>
    </xf>
    <xf numFmtId="0" fontId="5" fillId="12" borderId="13" xfId="0" applyFont="1" applyFill="1" applyBorder="1" applyAlignment="1" applyProtection="1">
      <alignment vertical="center"/>
    </xf>
    <xf numFmtId="0" fontId="79" fillId="0" borderId="13" xfId="0" applyFont="1" applyBorder="1" applyAlignment="1" applyProtection="1">
      <alignment vertical="center"/>
    </xf>
    <xf numFmtId="0" fontId="5" fillId="12" borderId="15" xfId="0" applyFont="1" applyFill="1" applyBorder="1" applyAlignment="1" applyProtection="1">
      <alignment horizontal="center" vertical="center" wrapText="1"/>
    </xf>
    <xf numFmtId="0" fontId="150" fillId="12" borderId="13" xfId="0" applyNumberFormat="1" applyFont="1" applyFill="1" applyBorder="1" applyAlignment="1" applyProtection="1">
      <alignment horizontal="center" vertical="top" wrapText="1"/>
    </xf>
    <xf numFmtId="0" fontId="151" fillId="0" borderId="0" xfId="0" applyNumberFormat="1" applyFont="1" applyFill="1" applyBorder="1" applyAlignment="1" applyProtection="1">
      <alignment vertical="top" wrapText="1"/>
    </xf>
    <xf numFmtId="0" fontId="150" fillId="12" borderId="15" xfId="0" applyNumberFormat="1" applyFont="1" applyFill="1" applyBorder="1" applyAlignment="1" applyProtection="1">
      <alignment horizontal="center" vertical="top" wrapText="1"/>
    </xf>
    <xf numFmtId="49" fontId="79" fillId="81" borderId="30" xfId="0" applyNumberFormat="1" applyFont="1" applyFill="1" applyBorder="1" applyAlignment="1" applyProtection="1">
      <alignment horizontal="center" vertical="top"/>
    </xf>
    <xf numFmtId="49" fontId="79" fillId="0" borderId="0" xfId="0" applyNumberFormat="1" applyFont="1" applyFill="1" applyBorder="1" applyAlignment="1" applyProtection="1">
      <alignment vertical="top"/>
    </xf>
    <xf numFmtId="49" fontId="79" fillId="0" borderId="26" xfId="0" applyNumberFormat="1" applyFont="1" applyFill="1" applyBorder="1" applyAlignment="1" applyProtection="1">
      <alignment horizontal="center" vertical="center"/>
      <protection locked="0"/>
    </xf>
    <xf numFmtId="49" fontId="79" fillId="54" borderId="26" xfId="0" applyNumberFormat="1" applyFont="1" applyFill="1" applyBorder="1" applyAlignment="1" applyProtection="1">
      <alignment horizontal="center" vertical="center"/>
      <protection locked="0"/>
    </xf>
    <xf numFmtId="49" fontId="79" fillId="0" borderId="27" xfId="0" applyNumberFormat="1" applyFont="1" applyFill="1" applyBorder="1" applyAlignment="1" applyProtection="1">
      <alignment horizontal="center" vertical="center"/>
      <protection locked="0"/>
    </xf>
    <xf numFmtId="49" fontId="79" fillId="81" borderId="328" xfId="0" applyNumberFormat="1" applyFont="1" applyFill="1" applyBorder="1" applyAlignment="1" applyProtection="1">
      <alignment horizontal="center" vertical="top"/>
    </xf>
    <xf numFmtId="49" fontId="79" fillId="0" borderId="13" xfId="0" applyNumberFormat="1" applyFont="1" applyFill="1" applyBorder="1" applyAlignment="1" applyProtection="1">
      <alignment horizontal="left" vertical="center"/>
      <protection locked="0"/>
    </xf>
    <xf numFmtId="49" fontId="79" fillId="54" borderId="13" xfId="0" applyNumberFormat="1" applyFont="1" applyFill="1" applyBorder="1" applyAlignment="1" applyProtection="1">
      <alignment horizontal="left" vertical="center"/>
      <protection locked="0"/>
    </xf>
    <xf numFmtId="49" fontId="79" fillId="0" borderId="15" xfId="0" applyNumberFormat="1" applyFont="1" applyFill="1" applyBorder="1" applyAlignment="1" applyProtection="1">
      <alignment horizontal="left" vertical="center"/>
      <protection locked="0"/>
    </xf>
    <xf numFmtId="0" fontId="124" fillId="0" borderId="0" xfId="0" applyFont="1" applyFill="1" applyBorder="1" applyAlignment="1" applyProtection="1">
      <alignment vertical="center" wrapText="1"/>
    </xf>
    <xf numFmtId="0" fontId="5" fillId="0" borderId="0" xfId="0" applyNumberFormat="1" applyFont="1" applyFill="1" applyBorder="1" applyAlignment="1" applyProtection="1">
      <alignment vertical="top" wrapText="1"/>
      <protection locked="0"/>
    </xf>
    <xf numFmtId="0" fontId="79" fillId="0" borderId="14" xfId="0" applyFont="1" applyBorder="1" applyAlignment="1" applyProtection="1">
      <alignment horizontal="center" vertical="center"/>
    </xf>
    <xf numFmtId="0" fontId="79" fillId="0" borderId="19" xfId="0" applyFont="1" applyBorder="1" applyAlignment="1" applyProtection="1">
      <alignment horizontal="center" vertical="center"/>
    </xf>
    <xf numFmtId="0" fontId="79" fillId="0" borderId="19" xfId="0" applyFont="1" applyBorder="1" applyAlignment="1" applyProtection="1">
      <alignment vertical="center"/>
    </xf>
    <xf numFmtId="0" fontId="126" fillId="0" borderId="0" xfId="0" applyFont="1" applyAlignment="1" applyProtection="1">
      <alignment horizontal="center" vertical="center" wrapText="1"/>
      <protection locked="0"/>
    </xf>
    <xf numFmtId="0" fontId="5" fillId="0" borderId="178" xfId="0" applyFont="1" applyFill="1" applyBorder="1" applyAlignment="1" applyProtection="1">
      <alignment horizontal="center" vertical="center"/>
    </xf>
    <xf numFmtId="0" fontId="5" fillId="0" borderId="19" xfId="0" applyFont="1" applyFill="1" applyBorder="1" applyAlignment="1" applyProtection="1">
      <alignment horizontal="center" vertical="center"/>
    </xf>
    <xf numFmtId="0" fontId="5" fillId="0" borderId="19" xfId="0" applyFont="1" applyFill="1" applyBorder="1" applyAlignment="1" applyProtection="1">
      <alignment horizontal="left" vertical="center"/>
    </xf>
    <xf numFmtId="0" fontId="5" fillId="0" borderId="183" xfId="0" applyFont="1" applyFill="1" applyBorder="1" applyAlignment="1" applyProtection="1">
      <alignment horizontal="left" vertical="center"/>
    </xf>
    <xf numFmtId="0" fontId="126" fillId="0" borderId="19" xfId="0" applyFont="1" applyFill="1" applyBorder="1" applyAlignment="1" applyProtection="1">
      <alignment horizontal="center" vertical="center"/>
    </xf>
    <xf numFmtId="0" fontId="5" fillId="0" borderId="15" xfId="0" applyFont="1" applyFill="1" applyBorder="1" applyAlignment="1" applyProtection="1">
      <alignment vertical="center"/>
    </xf>
    <xf numFmtId="0" fontId="91" fillId="9" borderId="13" xfId="0" applyFont="1" applyFill="1" applyBorder="1" applyAlignment="1" applyProtection="1" quotePrefix="1">
      <alignment horizontal="center" vertical="center"/>
    </xf>
    <xf numFmtId="0" fontId="91" fillId="0" borderId="13" xfId="0" applyFont="1" applyFill="1" applyBorder="1" applyAlignment="1" applyProtection="1" quotePrefix="1">
      <alignment horizontal="center" vertical="center"/>
    </xf>
    <xf numFmtId="0" fontId="91" fillId="0" borderId="15" xfId="0" applyFont="1" applyFill="1" applyBorder="1" applyAlignment="1" applyProtection="1" quotePrefix="1">
      <alignment horizontal="center" vertical="center"/>
    </xf>
    <xf numFmtId="0" fontId="27" fillId="0" borderId="0" xfId="0" applyFont="1" applyFill="1" applyBorder="1" applyAlignment="1" applyProtection="1" quotePrefix="1">
      <alignment horizontal="center" vertical="center"/>
      <protection locked="0"/>
    </xf>
    <xf numFmtId="0" fontId="27" fillId="0" borderId="13" xfId="0" applyNumberFormat="1" applyFont="1" applyFill="1" applyBorder="1" applyAlignment="1" applyProtection="1" quotePrefix="1">
      <alignment horizontal="center" vertical="center"/>
      <protection locked="0"/>
    </xf>
    <xf numFmtId="0" fontId="27" fillId="0" borderId="3" xfId="0" applyFont="1" applyFill="1" applyBorder="1" applyAlignment="1" applyProtection="1" quotePrefix="1">
      <alignment horizontal="center" vertical="center"/>
      <protection locked="0"/>
    </xf>
    <xf numFmtId="0" fontId="27" fillId="14" borderId="0" xfId="0" applyFont="1" applyFill="1" applyBorder="1" applyAlignment="1" applyProtection="1" quotePrefix="1">
      <alignment horizontal="center" vertical="center"/>
      <protection locked="0"/>
    </xf>
    <xf numFmtId="0" fontId="27" fillId="14" borderId="0" xfId="49" applyFont="1" applyFill="1" applyAlignment="1" applyProtection="1" quotePrefix="1">
      <alignment horizontal="center" vertical="center"/>
      <protection locked="0"/>
    </xf>
    <xf numFmtId="0" fontId="27" fillId="16" borderId="0" xfId="0" applyFont="1" applyFill="1" applyBorder="1" applyAlignment="1" applyProtection="1" quotePrefix="1">
      <alignment horizontal="center" vertical="center"/>
      <protection locked="0"/>
    </xf>
    <xf numFmtId="0" fontId="30" fillId="0" borderId="13" xfId="49" applyNumberFormat="1" applyFont="1" applyBorder="1" applyAlignment="1" applyProtection="1" quotePrefix="1">
      <alignment horizontal="center" vertical="center"/>
      <protection locked="0"/>
    </xf>
    <xf numFmtId="0" fontId="27" fillId="22" borderId="0" xfId="0" applyFont="1" applyFill="1" applyBorder="1" applyAlignment="1" applyProtection="1" quotePrefix="1">
      <alignment horizontal="center" vertical="center"/>
      <protection locked="0"/>
    </xf>
    <xf numFmtId="0" fontId="28" fillId="0" borderId="13" xfId="0" applyNumberFormat="1" applyFont="1" applyFill="1" applyBorder="1" applyAlignment="1" applyProtection="1" quotePrefix="1">
      <alignment horizontal="center" vertical="center"/>
      <protection locked="0"/>
    </xf>
    <xf numFmtId="0" fontId="28" fillId="24" borderId="0" xfId="0" applyFont="1" applyFill="1" applyBorder="1" applyAlignment="1" applyProtection="1" quotePrefix="1">
      <alignment horizontal="center" vertical="center"/>
      <protection locked="0"/>
    </xf>
    <xf numFmtId="0" fontId="28" fillId="16" borderId="13" xfId="0" applyNumberFormat="1" applyFont="1" applyFill="1" applyBorder="1" applyAlignment="1" applyProtection="1" quotePrefix="1">
      <alignment horizontal="center" vertical="center"/>
      <protection locked="0"/>
    </xf>
    <xf numFmtId="0" fontId="28" fillId="0" borderId="0" xfId="0" applyFont="1" applyFill="1" applyBorder="1" applyAlignment="1" applyProtection="1" quotePrefix="1">
      <alignment horizontal="center" vertical="center"/>
      <protection locked="0"/>
    </xf>
    <xf numFmtId="0" fontId="28" fillId="25" borderId="0" xfId="0" applyFont="1" applyFill="1" applyBorder="1" applyAlignment="1" applyProtection="1" quotePrefix="1">
      <alignment horizontal="center" vertical="center"/>
      <protection locked="0"/>
    </xf>
    <xf numFmtId="58" fontId="28" fillId="21" borderId="13" xfId="0" applyNumberFormat="1" applyFont="1" applyFill="1" applyBorder="1" applyAlignment="1" applyProtection="1" quotePrefix="1">
      <alignment horizontal="center" vertical="center"/>
      <protection locked="0"/>
    </xf>
    <xf numFmtId="0" fontId="30" fillId="0" borderId="0" xfId="49" applyFont="1" applyAlignment="1" applyProtection="1" quotePrefix="1">
      <alignment horizontal="center" vertical="center"/>
      <protection locked="0"/>
    </xf>
    <xf numFmtId="0" fontId="28" fillId="16" borderId="0" xfId="0" applyFont="1" applyFill="1" applyBorder="1" applyAlignment="1" applyProtection="1" quotePrefix="1">
      <alignment horizontal="center" vertical="center"/>
      <protection locked="0"/>
    </xf>
    <xf numFmtId="0" fontId="28" fillId="27" borderId="0" xfId="0" applyFont="1" applyFill="1" applyBorder="1" applyAlignment="1" applyProtection="1" quotePrefix="1">
      <alignment horizontal="center" vertical="center"/>
      <protection locked="0"/>
    </xf>
    <xf numFmtId="0" fontId="30" fillId="27" borderId="0" xfId="49" applyFont="1" applyFill="1" applyAlignment="1" applyProtection="1" quotePrefix="1">
      <alignment horizontal="center" vertical="center"/>
      <protection locked="0"/>
    </xf>
    <xf numFmtId="58" fontId="28" fillId="12" borderId="13" xfId="0" applyNumberFormat="1" applyFont="1" applyFill="1" applyBorder="1" applyAlignment="1" applyProtection="1" quotePrefix="1">
      <alignment horizontal="center" vertical="center"/>
      <protection locked="0"/>
    </xf>
    <xf numFmtId="0" fontId="28" fillId="28" borderId="0" xfId="0" applyFont="1" applyFill="1" applyBorder="1" applyAlignment="1" applyProtection="1" quotePrefix="1">
      <alignment horizontal="center" vertical="center"/>
      <protection locked="0"/>
    </xf>
    <xf numFmtId="17" fontId="28" fillId="0" borderId="0" xfId="0" applyNumberFormat="1" applyFont="1" applyFill="1" applyBorder="1" applyAlignment="1" applyProtection="1" quotePrefix="1">
      <alignment horizontal="center" vertical="center"/>
      <protection locked="0"/>
    </xf>
    <xf numFmtId="58" fontId="30" fillId="12" borderId="13" xfId="0" applyNumberFormat="1" applyFont="1" applyFill="1" applyBorder="1" applyAlignment="1" applyProtection="1" quotePrefix="1">
      <alignment horizontal="center" vertical="center"/>
      <protection locked="0"/>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6">
    <dxf>
      <fill>
        <patternFill patternType="solid">
          <bgColor theme="8" tint="0.599963377788629"/>
        </patternFill>
      </fill>
    </dxf>
    <dxf>
      <fill>
        <patternFill patternType="solid">
          <bgColor theme="9" tint="0.599963377788629"/>
        </patternFill>
      </fill>
      <border>
        <left style="dotted">
          <color auto="1"/>
        </left>
        <right style="dotted">
          <color auto="1"/>
        </right>
        <top style="dotted">
          <color auto="1"/>
        </top>
        <bottom style="dotted">
          <color auto="1"/>
        </bottom>
      </border>
    </dxf>
    <dxf>
      <fill>
        <patternFill patternType="solid">
          <bgColor theme="7" tint="0.599963377788629"/>
        </patternFill>
      </fill>
      <border>
        <left style="dotted">
          <color auto="1"/>
        </left>
        <right style="dotted">
          <color auto="1"/>
        </right>
        <top style="dotted">
          <color auto="1"/>
        </top>
        <bottom style="dotted">
          <color auto="1"/>
        </bottom>
      </border>
    </dxf>
    <dxf>
      <fill>
        <patternFill patternType="solid">
          <bgColor theme="5" tint="0.799951170384838"/>
        </patternFill>
      </fill>
      <border>
        <left style="dotted">
          <color auto="1"/>
        </left>
        <right style="dotted">
          <color auto="1"/>
        </right>
        <top style="dotted">
          <color auto="1"/>
        </top>
        <bottom style="dotted">
          <color auto="1"/>
        </bottom>
      </border>
    </dxf>
    <dxf>
      <fill>
        <patternFill patternType="solid">
          <bgColor theme="4" tint="0.599963377788629"/>
        </patternFill>
      </fill>
      <border>
        <left style="dashDot">
          <color auto="1"/>
        </left>
        <right style="dashDot">
          <color auto="1"/>
        </right>
        <top style="dashDot">
          <color auto="1"/>
        </top>
        <bottom style="dashDot">
          <color auto="1"/>
        </bottom>
      </border>
    </dxf>
    <dxf>
      <fill>
        <patternFill patternType="solid">
          <bgColor theme="0"/>
        </patternFill>
      </fill>
    </dxf>
  </dxfs>
  <tableStyles count="0" defaultTableStyle="TableStyleMedium2" defaultPivotStyle="PivotStyleLight16"/>
  <colors>
    <mruColors>
      <color rgb="00D78EF8"/>
      <color rgb="00EAC5FC"/>
      <color rgb="00FFD9C2"/>
      <color rgb="00FFD34B"/>
      <color rgb="00FF83EC"/>
      <color rgb="00FFADF3"/>
      <color rgb="005B9BD5"/>
      <color rgb="00FFDDDD"/>
      <color rgb="00FFFFCD"/>
      <color rgb="00CAFED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6706883384"/>
          <c:y val="0.139395096250379"/>
          <c:w val="0.794654221467968"/>
          <c:h val="0.738710313547624"/>
        </c:manualLayout>
      </c:layout>
      <c:radarChart>
        <c:radarStyle val="filled"/>
        <c:varyColors val="0"/>
        <c:ser>
          <c:idx val="0"/>
          <c:order val="0"/>
          <c:marker>
            <c:symbol val="none"/>
          </c:marker>
          <c:dLbls>
            <c:delete val="1"/>
          </c:dLbls>
          <c:cat>
            <c:strRef>
              <c:f>附表!$G$5:$G$12</c:f>
              <c:strCache>
                <c:ptCount val="8"/>
                <c:pt idx="0">
                  <c:v>力量
STR</c:v>
                </c:pt>
                <c:pt idx="1">
                  <c:v>体质
CON</c:v>
                </c:pt>
                <c:pt idx="2">
                  <c:v>体型
SIZ</c:v>
                </c:pt>
                <c:pt idx="3">
                  <c:v>敏捷
DEX</c:v>
                </c:pt>
                <c:pt idx="4">
                  <c:v>外貌
APP</c:v>
                </c:pt>
                <c:pt idx="5">
                  <c:v>智力
灵感</c:v>
                </c:pt>
                <c:pt idx="6">
                  <c:v>意志
POW</c:v>
                </c:pt>
                <c:pt idx="7">
                  <c:v>教育
EDU</c:v>
                </c:pt>
              </c:strCache>
            </c:strRef>
          </c:cat>
          <c:val>
            <c:numRef>
              <c:f>附表!$H$5:$H$12</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axId val="411654933"/>
        <c:axId val="629393098"/>
      </c:radarChart>
      <c:catAx>
        <c:axId val="411654933"/>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29393098"/>
        <c:crosses val="autoZero"/>
        <c:auto val="1"/>
        <c:lblAlgn val="ctr"/>
        <c:lblOffset val="100"/>
        <c:noMultiLvlLbl val="0"/>
      </c:catAx>
      <c:valAx>
        <c:axId val="629393098"/>
        <c:scaling>
          <c:orientation val="minMax"/>
          <c:max val="1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1654933"/>
        <c:crosses val="autoZero"/>
        <c:crossBetween val="between"/>
        <c:majorUnit val="20"/>
      </c:valAx>
    </c:plotArea>
    <c:plotVisOnly val="1"/>
    <c:dispBlanksAs val="gap"/>
    <c:showDLblsOverMax val="0"/>
  </c:chart>
  <c:spPr>
    <a:noFill/>
    <a:ln w="6350" cap="flat" cmpd="sng" algn="ctr">
      <a:noFill/>
      <a:prstDash val="solid"/>
      <a:round/>
    </a:ln>
  </c:spPr>
  <c:txPr>
    <a:bodyPr wrap="square"/>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269365785163"/>
          <c:y val="0.173014145810664"/>
          <c:w val="0.773461268429675"/>
          <c:h val="0.719260065288357"/>
        </c:manualLayout>
      </c:layout>
      <c:radarChart>
        <c:radarStyle val="filled"/>
        <c:varyColors val="0"/>
        <c:ser>
          <c:idx val="0"/>
          <c:order val="0"/>
          <c:marker>
            <c:symbol val="none"/>
          </c:marker>
          <c:dLbls>
            <c:delete val="1"/>
          </c:dLbls>
          <c:cat>
            <c:strRef>
              <c:f>附表!$J$5:$J$10</c:f>
              <c:strCache>
                <c:ptCount val="6"/>
                <c:pt idx="0">
                  <c:v>调查</c:v>
                </c:pt>
                <c:pt idx="1">
                  <c:v>交涉</c:v>
                </c:pt>
                <c:pt idx="2">
                  <c:v>战斗</c:v>
                </c:pt>
                <c:pt idx="3">
                  <c:v>特技</c:v>
                </c:pt>
                <c:pt idx="4">
                  <c:v>支援</c:v>
                </c:pt>
                <c:pt idx="5">
                  <c:v>学问</c:v>
                </c:pt>
              </c:strCache>
            </c:strRef>
          </c:cat>
          <c:val>
            <c:numRef>
              <c:f>附表!$M$5:$M$10</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axId val="666954475"/>
        <c:axId val="665234963"/>
      </c:radarChart>
      <c:catAx>
        <c:axId val="666954475"/>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5234963"/>
        <c:crosses val="autoZero"/>
        <c:auto val="1"/>
        <c:lblAlgn val="ctr"/>
        <c:lblOffset val="100"/>
        <c:noMultiLvlLbl val="0"/>
      </c:catAx>
      <c:valAx>
        <c:axId val="665234963"/>
        <c:scaling>
          <c:orientation val="minMax"/>
          <c:max val="2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6954475"/>
        <c:crosses val="autoZero"/>
        <c:crossBetween val="between"/>
        <c:majorUnit val="40"/>
      </c:valAx>
    </c:plotArea>
    <c:plotVisOnly val="1"/>
    <c:dispBlanksAs val="gap"/>
    <c:showDLblsOverMax val="0"/>
  </c:chart>
  <c:spPr>
    <a:noFill/>
    <a:ln w="6350" cap="flat" cmpd="sng" algn="ctr">
      <a:noFill/>
      <a:prstDash val="solid"/>
      <a:round/>
    </a:ln>
  </c:spPr>
  <c:txPr>
    <a:bodyPr wrap="square"/>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24</xdr:col>
      <xdr:colOff>5715</xdr:colOff>
      <xdr:row>36</xdr:row>
      <xdr:rowOff>160020</xdr:rowOff>
    </xdr:from>
    <xdr:to>
      <xdr:col>29</xdr:col>
      <xdr:colOff>361950</xdr:colOff>
      <xdr:row>49</xdr:row>
      <xdr:rowOff>142875</xdr:rowOff>
    </xdr:to>
    <xdr:graphicFrame>
      <xdr:nvGraphicFramePr>
        <xdr:cNvPr id="6145" name="图表 1"/>
        <xdr:cNvGraphicFramePr/>
      </xdr:nvGraphicFramePr>
      <xdr:xfrm>
        <a:off x="10751185" y="8001635"/>
        <a:ext cx="3042285" cy="279273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716280</xdr:colOff>
      <xdr:row>36</xdr:row>
      <xdr:rowOff>55880</xdr:rowOff>
    </xdr:from>
    <xdr:to>
      <xdr:col>33</xdr:col>
      <xdr:colOff>200025</xdr:colOff>
      <xdr:row>49</xdr:row>
      <xdr:rowOff>154305</xdr:rowOff>
    </xdr:to>
    <xdr:graphicFrame>
      <xdr:nvGraphicFramePr>
        <xdr:cNvPr id="6146" name="图表 2"/>
        <xdr:cNvGraphicFramePr/>
      </xdr:nvGraphicFramePr>
      <xdr:xfrm>
        <a:off x="13223875" y="7897495"/>
        <a:ext cx="2855595" cy="2908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239395</xdr:colOff>
      <xdr:row>115</xdr:row>
      <xdr:rowOff>29210</xdr:rowOff>
    </xdr:from>
    <xdr:to>
      <xdr:col>32</xdr:col>
      <xdr:colOff>495300</xdr:colOff>
      <xdr:row>129</xdr:row>
      <xdr:rowOff>42545</xdr:rowOff>
    </xdr:to>
    <xdr:sp>
      <xdr:nvSpPr>
        <xdr:cNvPr id="2" name="文本框 1"/>
        <xdr:cNvSpPr txBox="1"/>
      </xdr:nvSpPr>
      <xdr:spPr>
        <a:xfrm>
          <a:off x="11470640" y="25044400"/>
          <a:ext cx="4380230" cy="29660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除了文本化</a:t>
          </a:r>
          <a:r>
            <a:rPr lang="en-US" altLang="zh-CN" sz="1100"/>
            <a:t>.st</a:t>
          </a:r>
          <a:endParaRPr lang="en-US" altLang="zh-CN" sz="1100"/>
        </a:p>
        <a:p>
          <a:pPr algn="l"/>
          <a:r>
            <a:rPr lang="zh-CN" altLang="en-US" sz="1100"/>
            <a:t>这个</a:t>
          </a:r>
          <a:r>
            <a:rPr lang="en-US" altLang="zh-CN" sz="1100"/>
            <a:t>TXT</a:t>
          </a:r>
          <a:r>
            <a:rPr lang="zh-CN" altLang="en-US" sz="1100"/>
            <a:t>还可以用来做跑团记录</a:t>
          </a:r>
          <a:r>
            <a:rPr lang="en-US" altLang="zh-CN" sz="1100"/>
            <a:t>~</a:t>
          </a:r>
          <a:endParaRPr lang="en-US" altLang="zh-CN"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12</xdr:col>
      <xdr:colOff>28575</xdr:colOff>
      <xdr:row>99</xdr:row>
      <xdr:rowOff>0</xdr:rowOff>
    </xdr:from>
    <xdr:to>
      <xdr:col>31</xdr:col>
      <xdr:colOff>226695</xdr:colOff>
      <xdr:row>126</xdr:row>
      <xdr:rowOff>73660</xdr:rowOff>
    </xdr:to>
    <xdr:pic>
      <xdr:nvPicPr>
        <xdr:cNvPr id="7170" name="图片 2" descr="clipboard/drawings/NULL"/>
        <xdr:cNvPicPr>
          <a:picLocks noChangeAspect="1"/>
        </xdr:cNvPicPr>
      </xdr:nvPicPr>
      <xdr:blipFill>
        <a:blip r:embed="rId1" r:link="rId2"/>
        <a:stretch>
          <a:fillRect/>
        </a:stretch>
      </xdr:blipFill>
      <xdr:spPr>
        <a:xfrm>
          <a:off x="8191500" y="27305000"/>
          <a:ext cx="12142470" cy="573151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214</xdr:row>
      <xdr:rowOff>57150</xdr:rowOff>
    </xdr:from>
    <xdr:to>
      <xdr:col>8</xdr:col>
      <xdr:colOff>380365</xdr:colOff>
      <xdr:row>261</xdr:row>
      <xdr:rowOff>114300</xdr:rowOff>
    </xdr:to>
    <xdr:pic>
      <xdr:nvPicPr>
        <xdr:cNvPr id="2" name="图片 1"/>
        <xdr:cNvPicPr>
          <a:picLocks noChangeAspect="1"/>
        </xdr:cNvPicPr>
      </xdr:nvPicPr>
      <xdr:blipFill>
        <a:blip r:embed="rId1"/>
        <a:stretch>
          <a:fillRect/>
        </a:stretch>
      </xdr:blipFill>
      <xdr:spPr>
        <a:xfrm>
          <a:off x="257175" y="43249850"/>
          <a:ext cx="7162165" cy="10553700"/>
        </a:xfrm>
        <a:prstGeom prst="rect">
          <a:avLst/>
        </a:prstGeom>
        <a:noFill/>
        <a:ln w="9525">
          <a:noFill/>
        </a:ln>
      </xdr:spPr>
    </xdr:pic>
    <xdr:clientData/>
  </xdr:twoCellAnchor>
  <xdr:twoCellAnchor>
    <xdr:from>
      <xdr:col>8</xdr:col>
      <xdr:colOff>457835</xdr:colOff>
      <xdr:row>214</xdr:row>
      <xdr:rowOff>57150</xdr:rowOff>
    </xdr:from>
    <xdr:to>
      <xdr:col>19</xdr:col>
      <xdr:colOff>0</xdr:colOff>
      <xdr:row>261</xdr:row>
      <xdr:rowOff>104775</xdr:rowOff>
    </xdr:to>
    <xdr:pic>
      <xdr:nvPicPr>
        <xdr:cNvPr id="8" name="图片 7"/>
        <xdr:cNvPicPr>
          <a:picLocks noChangeAspect="1"/>
        </xdr:cNvPicPr>
      </xdr:nvPicPr>
      <xdr:blipFill>
        <a:blip r:embed="rId2"/>
        <a:stretch>
          <a:fillRect/>
        </a:stretch>
      </xdr:blipFill>
      <xdr:spPr>
        <a:xfrm>
          <a:off x="7496810" y="43249850"/>
          <a:ext cx="7371715" cy="10544175"/>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3752850</xdr:colOff>
      <xdr:row>26</xdr:row>
      <xdr:rowOff>9525</xdr:rowOff>
    </xdr:from>
    <xdr:to>
      <xdr:col>3</xdr:col>
      <xdr:colOff>4197350</xdr:colOff>
      <xdr:row>28</xdr:row>
      <xdr:rowOff>6350</xdr:rowOff>
    </xdr:to>
    <xdr:pic>
      <xdr:nvPicPr>
        <xdr:cNvPr id="2" name="图片 1" descr="ef180ccac08f8378e6f976952c0428c5_164018hb9c9cqbue5qbqz6"/>
        <xdr:cNvPicPr>
          <a:picLocks noChangeAspect="1"/>
        </xdr:cNvPicPr>
      </xdr:nvPicPr>
      <xdr:blipFill>
        <a:blip r:embed="rId1"/>
        <a:stretch>
          <a:fillRect/>
        </a:stretch>
      </xdr:blipFill>
      <xdr:spPr>
        <a:xfrm>
          <a:off x="5810250" y="10067925"/>
          <a:ext cx="444500" cy="41592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176"/>
  <sheetViews>
    <sheetView showGridLines="0" workbookViewId="0">
      <selection activeCell="C3" sqref="C3:H3"/>
    </sheetView>
  </sheetViews>
  <sheetFormatPr defaultColWidth="3.25" defaultRowHeight="16.5"/>
  <cols>
    <col min="1" max="1" width="6.5" style="2007" customWidth="1"/>
    <col min="2" max="2" width="5.5" style="2007" customWidth="1"/>
    <col min="3" max="3" width="6.25" style="2007" customWidth="1"/>
    <col min="4" max="4" width="6.75833333333333" style="2007" customWidth="1"/>
    <col min="5" max="5" width="5.5" style="2007" customWidth="1"/>
    <col min="6" max="6" width="4.875" style="2007" customWidth="1"/>
    <col min="7" max="13" width="5.625" style="2007" customWidth="1"/>
    <col min="14" max="14" width="6.25" style="2007" customWidth="1"/>
    <col min="15" max="15" width="6.25833333333333" style="2007" customWidth="1"/>
    <col min="16" max="16" width="7" style="2007" customWidth="1"/>
    <col min="17" max="17" width="7.125" style="2007" customWidth="1"/>
    <col min="18" max="23" width="5.625" style="2007" customWidth="1"/>
    <col min="24" max="24" width="5.875" style="2007" customWidth="1"/>
    <col min="25" max="25" width="2.875" style="2007" customWidth="1"/>
    <col min="26" max="26" width="3.5" style="2007" customWidth="1"/>
    <col min="27" max="27" width="9" style="2007" customWidth="1"/>
    <col min="28" max="28" width="7.75" style="2007" customWidth="1"/>
    <col min="29" max="29" width="12.125" style="2007" customWidth="1"/>
    <col min="30" max="30" width="9.25" style="2007" customWidth="1"/>
    <col min="31" max="31" width="5.75" style="2007" customWidth="1"/>
    <col min="32" max="32" width="10.25" style="2007" customWidth="1"/>
    <col min="33" max="33" width="6.875" style="2007" customWidth="1"/>
    <col min="34" max="34" width="2.625" style="2007" customWidth="1"/>
    <col min="35" max="35" width="8.875" style="2007" customWidth="1"/>
    <col min="36" max="49" width="7.325" style="2007" customWidth="1"/>
    <col min="50" max="50" width="7.125" style="2007" customWidth="1"/>
    <col min="51" max="70" width="3.25" style="2007"/>
    <col min="71" max="72" width="3.625" style="2007"/>
    <col min="73" max="16384" width="3.25" style="2007"/>
  </cols>
  <sheetData>
    <row r="1" s="2007" customFormat="1" ht="17.25" spans="2:50">
      <c r="B1" s="2205" t="s">
        <v>0</v>
      </c>
      <c r="C1" s="2205"/>
      <c r="D1" s="2205"/>
      <c r="E1" s="2205"/>
      <c r="F1" s="2205"/>
      <c r="G1" s="2205"/>
      <c r="H1" s="2205"/>
      <c r="I1" s="2205"/>
      <c r="J1" s="2205"/>
      <c r="K1" s="2205"/>
      <c r="L1" s="2205"/>
      <c r="M1" s="2205"/>
      <c r="N1" s="2205"/>
      <c r="O1" s="2205"/>
      <c r="P1" s="2205"/>
      <c r="Q1" s="2205"/>
      <c r="R1" s="2205"/>
      <c r="S1" s="2205"/>
      <c r="T1" s="2205"/>
      <c r="U1" s="2205"/>
      <c r="V1" s="2205"/>
      <c r="W1" s="2205"/>
      <c r="X1" s="2205"/>
      <c r="Z1" s="2627"/>
      <c r="AA1" s="2627"/>
      <c r="AB1" s="2627"/>
      <c r="AC1" s="2627"/>
      <c r="AD1" s="2627"/>
      <c r="AE1" s="2627"/>
      <c r="AF1" s="2627"/>
      <c r="AG1" s="2627"/>
      <c r="AH1" s="2627"/>
      <c r="AI1" s="2627"/>
      <c r="AJ1" s="2627"/>
      <c r="AK1" s="2627"/>
      <c r="AL1" s="2627"/>
      <c r="AM1" s="2627"/>
      <c r="AN1" s="2627"/>
      <c r="AO1" s="2769"/>
      <c r="AP1" s="2769"/>
      <c r="AQ1" s="2770"/>
      <c r="AR1" s="2770"/>
      <c r="AS1" s="2770"/>
      <c r="AT1" s="2770"/>
      <c r="AU1" s="2770"/>
      <c r="AV1" s="2770"/>
      <c r="AW1" s="2770"/>
      <c r="AX1" s="2770"/>
    </row>
    <row r="2" s="2007" customFormat="1" ht="17.1" customHeight="1" spans="2:50">
      <c r="B2" s="2206" t="s">
        <v>1</v>
      </c>
      <c r="C2" s="2207"/>
      <c r="D2" s="2207"/>
      <c r="E2" s="2207"/>
      <c r="F2" s="2207"/>
      <c r="G2" s="2207"/>
      <c r="H2" s="2208"/>
      <c r="I2"/>
      <c r="J2" s="2392" t="s">
        <v>2</v>
      </c>
      <c r="K2" s="2393"/>
      <c r="L2" s="2394">
        <f>K3+K7+K5+N3+N5+N7+Q3+Q5</f>
        <v>0</v>
      </c>
      <c r="M2" s="2394"/>
      <c r="N2" s="2395" t="s">
        <v>3</v>
      </c>
      <c r="O2" s="2393" t="s">
        <v>4</v>
      </c>
      <c r="P2" s="2393"/>
      <c r="Q2" s="2394">
        <f>K3+K5+K7+N3+N5+N7+Q3+Q5+M10</f>
        <v>0</v>
      </c>
      <c r="R2" s="2513"/>
      <c r="S2"/>
      <c r="T2" s="2514" t="s">
        <v>5</v>
      </c>
      <c r="U2" s="2515"/>
      <c r="V2" s="2515"/>
      <c r="W2" s="2515"/>
      <c r="X2" s="2516"/>
      <c r="Y2"/>
      <c r="Z2" s="2628" t="s">
        <v>6</v>
      </c>
      <c r="AA2" s="2629"/>
      <c r="AB2" s="2629"/>
      <c r="AC2" s="2629"/>
      <c r="AD2" s="2629"/>
      <c r="AE2" s="2629"/>
      <c r="AF2" s="2629"/>
      <c r="AG2" s="2735"/>
      <c r="AH2" s="2736"/>
      <c r="AI2" s="2736"/>
      <c r="AJ2" s="2736"/>
      <c r="AK2" s="635"/>
      <c r="AL2" s="2737"/>
      <c r="AM2" s="2737"/>
      <c r="AN2" s="2737"/>
      <c r="AO2" s="2769"/>
      <c r="AP2" s="2770"/>
      <c r="AQ2" s="2770"/>
      <c r="AR2" s="2771"/>
      <c r="AS2" s="2771"/>
      <c r="AT2" s="2771"/>
      <c r="AU2" s="2771"/>
      <c r="AV2" s="2770"/>
      <c r="AW2" s="2770"/>
      <c r="AX2" s="2770"/>
    </row>
    <row r="3" s="2007" customFormat="1" ht="17.1" customHeight="1" spans="2:50">
      <c r="B3" s="2209" t="s">
        <v>7</v>
      </c>
      <c r="C3" s="2210"/>
      <c r="D3" s="2211"/>
      <c r="E3" s="2211"/>
      <c r="F3" s="2211"/>
      <c r="G3" s="2211"/>
      <c r="H3" s="2212"/>
      <c r="I3"/>
      <c r="J3" s="2396" t="s">
        <v>8</v>
      </c>
      <c r="K3" s="2397"/>
      <c r="L3" s="2398">
        <f t="shared" ref="L3:L7" si="0">INT(K3/2)</f>
        <v>0</v>
      </c>
      <c r="M3" s="2399" t="s">
        <v>9</v>
      </c>
      <c r="N3" s="2400"/>
      <c r="O3" s="2401">
        <f t="shared" ref="O3:O7" si="1">INT(N3/2)</f>
        <v>0</v>
      </c>
      <c r="P3" s="2402" t="s">
        <v>10</v>
      </c>
      <c r="Q3" s="2397"/>
      <c r="R3" s="2517">
        <f>INT(Q3/2)</f>
        <v>0</v>
      </c>
      <c r="S3"/>
      <c r="T3" s="2518"/>
      <c r="U3" s="2519"/>
      <c r="V3" s="2519"/>
      <c r="W3" s="2519"/>
      <c r="X3" s="2520"/>
      <c r="Y3"/>
      <c r="Z3" s="2630" t="str">
        <f>IF(K3=0,"",IF(K3&lt;=15,"穿衣服都有些吃力",IF(K3&lt;=40,"手无缚鸡之力",IF(K3&lt;=60,"有正常人的力量",IF(K3&lt;=80,"超乎常人的力度",IF(K3&lt;100,"可能是一拳超人"))))))</f>
        <v/>
      </c>
      <c r="AA3" s="2631"/>
      <c r="AB3" s="2632"/>
      <c r="AC3" s="2633" t="str">
        <f>IF(N3=0,"",IF(N3&lt;=20,"安了假腿",IF(N3&lt;=40,"很不灵活",IF(N3&lt;=60,"不上不下真尴尬",IF(N3&lt;=80,"是一位运动健将",IF(N3&lt;100,"跑得比香港记者还快"))))))</f>
        <v/>
      </c>
      <c r="AD3" s="2633"/>
      <c r="AE3" s="2634" t="str">
        <f>IF(Q3=0,"",IF(Q3&lt;=20,"尔不过玩物",IF(Q3&lt;=40,"痴愚盲目",IF(Q3&lt;=60,"如常人一般会有一定自制力",IF(Q3&lt;=80,"我心如铁，心坚石穿",IF(Q3&lt;100,"泰山崩于面而色不变",IF(Q3&lt;140,"钢铁之心，还能看见鬼","你怕是个假人吧")))))))</f>
        <v/>
      </c>
      <c r="AF3" s="2631"/>
      <c r="AG3" s="2738"/>
      <c r="AH3" s="2739"/>
      <c r="AI3" s="1584"/>
      <c r="AJ3" s="1584"/>
      <c r="AK3" s="635"/>
      <c r="AL3" s="2740"/>
      <c r="AM3" s="2740"/>
      <c r="AN3" s="2740"/>
      <c r="AO3" s="2770"/>
      <c r="AP3" s="2770"/>
      <c r="AQ3" s="2770"/>
      <c r="AR3" s="2771"/>
      <c r="AS3" s="2771"/>
      <c r="AT3" s="2771"/>
      <c r="AU3" s="2771"/>
      <c r="AV3" s="2770"/>
      <c r="AW3" s="2770"/>
      <c r="AX3" s="2770"/>
    </row>
    <row r="4" s="2007" customFormat="1" ht="17.1" customHeight="1" spans="2:50">
      <c r="B4" s="2213" t="s">
        <v>11</v>
      </c>
      <c r="C4" s="2214"/>
      <c r="D4" s="2214"/>
      <c r="E4" s="2215" t="s">
        <v>12</v>
      </c>
      <c r="F4" s="2216"/>
      <c r="G4" s="2217" t="s">
        <v>13</v>
      </c>
      <c r="H4" s="2218"/>
      <c r="I4"/>
      <c r="J4" s="2403"/>
      <c r="K4" s="2404"/>
      <c r="L4" s="2405">
        <f t="shared" ref="L4:L8" si="2">INT(K3/5)</f>
        <v>0</v>
      </c>
      <c r="M4" s="2406"/>
      <c r="N4" s="2407"/>
      <c r="O4" s="2408">
        <f t="shared" ref="O4:O8" si="3">INT(N3/5)</f>
        <v>0</v>
      </c>
      <c r="P4" s="2409"/>
      <c r="Q4" s="2404"/>
      <c r="R4" s="2521">
        <f>INT(Q3/5)</f>
        <v>0</v>
      </c>
      <c r="S4"/>
      <c r="T4" s="2518"/>
      <c r="U4" s="2519"/>
      <c r="V4" s="2519"/>
      <c r="W4" s="2519"/>
      <c r="X4" s="2520"/>
      <c r="Y4"/>
      <c r="Z4" s="2630"/>
      <c r="AA4" s="2631"/>
      <c r="AB4" s="2632"/>
      <c r="AC4" s="2633"/>
      <c r="AD4" s="2633"/>
      <c r="AE4" s="2635"/>
      <c r="AF4" s="2636"/>
      <c r="AG4" s="2741"/>
      <c r="AH4" s="2739"/>
      <c r="AI4" s="1584"/>
      <c r="AJ4" s="1584"/>
      <c r="AK4" s="635"/>
      <c r="AL4" s="2740"/>
      <c r="AM4" s="2740"/>
      <c r="AN4" s="2740"/>
      <c r="AO4" s="2770"/>
      <c r="AP4" s="2770"/>
      <c r="AQ4" s="2770"/>
      <c r="AR4" s="2770"/>
      <c r="AS4" s="2771"/>
      <c r="AT4" s="2771"/>
      <c r="AU4" s="2771"/>
      <c r="AV4" s="2770"/>
      <c r="AW4" s="2770"/>
      <c r="AX4" s="2770"/>
    </row>
    <row r="5" s="2007" customFormat="1" ht="17.1" customHeight="1" spans="2:50">
      <c r="B5" s="2209" t="s">
        <v>14</v>
      </c>
      <c r="C5" s="2219"/>
      <c r="D5" s="2219"/>
      <c r="E5" s="2220" t="s">
        <v>15</v>
      </c>
      <c r="F5" s="2221"/>
      <c r="G5" s="2222">
        <v>0</v>
      </c>
      <c r="H5" s="2223"/>
      <c r="I5"/>
      <c r="J5" s="2410" t="s">
        <v>16</v>
      </c>
      <c r="K5" s="2407"/>
      <c r="L5" s="2408">
        <f t="shared" si="0"/>
        <v>0</v>
      </c>
      <c r="M5" s="2409" t="s">
        <v>17</v>
      </c>
      <c r="N5" s="2404"/>
      <c r="O5" s="2405">
        <f t="shared" si="1"/>
        <v>0</v>
      </c>
      <c r="P5" s="2406" t="s">
        <v>18</v>
      </c>
      <c r="Q5" s="2407"/>
      <c r="R5" s="2522">
        <f>INT(Q5/2)</f>
        <v>0</v>
      </c>
      <c r="S5"/>
      <c r="T5" s="2518"/>
      <c r="U5" s="2519"/>
      <c r="V5" s="2519"/>
      <c r="W5" s="2519"/>
      <c r="X5" s="2520"/>
      <c r="Y5"/>
      <c r="Z5" s="2637" t="str">
        <f>IF(K5=0,"",IF(K5&lt;=20,"常年患病在身",IF(K5&lt;=40,"体弱多病",IF(K5&lt;=60,"不会生什么大毛病",IF(K5&lt;=80,"健硕，浑身湿透也不会感冒",IF(K5&lt;100,"病痛是什么？能吃吗"))))))</f>
        <v/>
      </c>
      <c r="AA5" s="2638"/>
      <c r="AB5" s="2639"/>
      <c r="AC5" s="2640" t="str">
        <f>IF(N5=0,"",IF(N5&lt;=20,"用脸就能恐惧敌人。。或队友",IF(N5&lt;=40,"和大便比起来，还能看的过去",IF(N5&lt;=60,"人群之中谁也不会看你一眼之后就忘不掉你容颜",IF(N5&lt;=80,"五官端正，仪表堂堂",IF(N5&lt;100,"沉鱼落雁，闭月羞花"))))))</f>
        <v/>
      </c>
      <c r="AD5" s="2640"/>
      <c r="AE5" s="2641" t="str">
        <f>IF(Q5=0,"",IF(Q5&lt;=20,"目不识丁",IF(Q5&lt;=40,"小学毕业",IF(Q5&lt;=60,"高中毕业",IF(Q5&lt;=80,"是重点大学的学生，或是普通大学的研究生",IF(Q5&lt;100,"饱读诗书，满腹经纶"))))))</f>
        <v/>
      </c>
      <c r="AF5" s="2633"/>
      <c r="AG5" s="2742"/>
      <c r="AH5" s="2739"/>
      <c r="AI5" s="1584"/>
      <c r="AJ5" s="1584"/>
      <c r="AK5" s="635"/>
      <c r="AL5" s="2740"/>
      <c r="AM5" s="2740"/>
      <c r="AR5" s="2771"/>
      <c r="AS5" s="2771"/>
      <c r="AT5" s="2771"/>
      <c r="AU5" s="2771"/>
      <c r="AV5" s="2770"/>
      <c r="AW5" s="2770"/>
      <c r="AX5" s="2770"/>
    </row>
    <row r="6" s="2007" customFormat="1" ht="17.1" customHeight="1" spans="2:50">
      <c r="B6" s="2213" t="s">
        <v>19</v>
      </c>
      <c r="C6" s="2224"/>
      <c r="D6" s="2225"/>
      <c r="E6" s="2215" t="s">
        <v>20</v>
      </c>
      <c r="F6" s="2216"/>
      <c r="G6" s="2217"/>
      <c r="H6" s="2218"/>
      <c r="I6" s="2411"/>
      <c r="J6" s="2410"/>
      <c r="K6" s="2407"/>
      <c r="L6" s="2408">
        <f t="shared" si="2"/>
        <v>0</v>
      </c>
      <c r="M6" s="2409"/>
      <c r="N6" s="2404"/>
      <c r="O6" s="2405">
        <f t="shared" si="3"/>
        <v>0</v>
      </c>
      <c r="P6" s="2406"/>
      <c r="Q6" s="2407"/>
      <c r="R6" s="2522">
        <f>INT(Q5/5)</f>
        <v>0</v>
      </c>
      <c r="S6"/>
      <c r="T6" s="2518"/>
      <c r="U6" s="2519"/>
      <c r="V6" s="2519"/>
      <c r="W6" s="2519"/>
      <c r="X6" s="2520"/>
      <c r="Y6"/>
      <c r="Z6" s="2642"/>
      <c r="AA6" s="2643"/>
      <c r="AB6" s="2644"/>
      <c r="AC6" s="2636"/>
      <c r="AD6" s="2636"/>
      <c r="AE6" s="2645"/>
      <c r="AF6" s="2643"/>
      <c r="AG6" s="2743"/>
      <c r="AH6" s="2739"/>
      <c r="AI6" s="1584"/>
      <c r="AJ6" s="1584"/>
      <c r="AK6" s="635"/>
      <c r="AL6" s="2740"/>
      <c r="AM6" s="2740"/>
      <c r="AR6" s="2771"/>
      <c r="AS6" s="2771"/>
      <c r="AT6" s="2770"/>
      <c r="AU6" s="2770"/>
      <c r="AV6" s="2770"/>
      <c r="AW6" s="2770"/>
      <c r="AX6" s="2770"/>
    </row>
    <row r="7" s="2007" customFormat="1" ht="17.1" customHeight="1" spans="2:50">
      <c r="B7" s="2209" t="s">
        <v>21</v>
      </c>
      <c r="C7" s="2210"/>
      <c r="D7" s="2226"/>
      <c r="E7" s="2227" t="s">
        <v>22</v>
      </c>
      <c r="F7" s="2228"/>
      <c r="G7" s="2210"/>
      <c r="H7" s="2212"/>
      <c r="I7"/>
      <c r="J7" s="2412" t="s">
        <v>23</v>
      </c>
      <c r="K7" s="2404"/>
      <c r="L7" s="2405">
        <f t="shared" si="0"/>
        <v>0</v>
      </c>
      <c r="M7" s="2406" t="s">
        <v>24</v>
      </c>
      <c r="N7" s="2407"/>
      <c r="O7" s="2408">
        <f t="shared" si="1"/>
        <v>0</v>
      </c>
      <c r="P7" s="2409" t="s">
        <v>25</v>
      </c>
      <c r="Q7" s="2523">
        <f>R8+8</f>
        <v>8</v>
      </c>
      <c r="R7" s="2524" t="s">
        <v>26</v>
      </c>
      <c r="S7"/>
      <c r="T7" s="2518"/>
      <c r="U7" s="2519"/>
      <c r="V7" s="2519"/>
      <c r="W7" s="2519"/>
      <c r="X7" s="2520"/>
      <c r="Y7"/>
      <c r="Z7" s="2630" t="str">
        <f>IF(K7=0,"",IF(K7&lt;=20,"孩童，身短体瘦",IF(K7&lt;=40,"乙女身材",IF(K7&lt;=60,"普遍身高155-175",IF(K7&lt;=80,"不是高就是胖",IF(K7&lt;=100,"怕不是姚胖子",IF(K7&lt;150,"听说你正在申请身高世界记录？",IF(K7&lt;180,"你可能是一头牛",IF(K7&lt;200,"你已经是历史上最重的人类了","过分了喂！")))))))))</f>
        <v/>
      </c>
      <c r="AA7" s="2631"/>
      <c r="AB7" s="2632"/>
      <c r="AC7" s="2633" t="str">
        <f>IF(INT=0,"",IF(INT&lt;=20,"脑子是个好东西，可惜。。。",IF(INT&lt;=40,"宛如智障",IF(INT&lt;=60,"有着普通人的灵光一现",IF(INT&lt;=80,"可以自主进行发明创造",IF(INT&lt;100,"天才级水准"))))))</f>
        <v/>
      </c>
      <c r="AD7" s="2633"/>
      <c r="AE7" s="2646" t="str">
        <f>IF(Luck=0,"",IF(Luck&lt;=20,"克夫克妻",IF(Luck&lt;=40,"霉运连连",IF(Luck&lt;=60,"命格平庸",IF(Luck&lt;=80,"在马路边捡到100块",IF(Luck&lt;100,"会被彩票店拒之门外"))))))</f>
        <v/>
      </c>
      <c r="AF7" s="2647"/>
      <c r="AG7" s="2744"/>
      <c r="AH7" s="2745"/>
      <c r="AI7" s="1584"/>
      <c r="AJ7" s="1584"/>
      <c r="AK7" s="1577"/>
      <c r="AL7" s="2746"/>
      <c r="AM7" s="2746"/>
      <c r="AS7" s="2771"/>
      <c r="AT7" s="2770"/>
      <c r="AU7" s="2770"/>
      <c r="AV7" s="2770"/>
      <c r="AW7" s="2770"/>
      <c r="AX7" s="2770"/>
    </row>
    <row r="8" s="2007" customFormat="1" ht="17.1" customHeight="1" spans="2:50">
      <c r="B8" s="2229" t="s">
        <v>27</v>
      </c>
      <c r="C8" s="2230" t="s">
        <v>28</v>
      </c>
      <c r="D8" s="2231" t="s">
        <v>29</v>
      </c>
      <c r="E8" s="2230" t="s">
        <v>30</v>
      </c>
      <c r="F8" s="2232" t="s">
        <v>31</v>
      </c>
      <c r="G8" s="2233" t="s">
        <v>32</v>
      </c>
      <c r="H8" s="2234"/>
      <c r="I8"/>
      <c r="J8" s="2413"/>
      <c r="K8" s="2414"/>
      <c r="L8" s="2415">
        <f t="shared" si="2"/>
        <v>0</v>
      </c>
      <c r="M8" s="2416"/>
      <c r="N8" s="2417"/>
      <c r="O8" s="2418">
        <f t="shared" si="3"/>
        <v>0</v>
      </c>
      <c r="P8" s="2419"/>
      <c r="Q8" s="2525"/>
      <c r="R8" s="2526">
        <f>附表!C9</f>
        <v>0</v>
      </c>
      <c r="S8"/>
      <c r="T8" s="2527"/>
      <c r="U8" s="2528"/>
      <c r="V8" s="2528"/>
      <c r="W8" s="2528"/>
      <c r="X8" s="2529"/>
      <c r="Y8"/>
      <c r="Z8" s="2648"/>
      <c r="AA8" s="2649"/>
      <c r="AB8" s="2650"/>
      <c r="AC8" s="2651"/>
      <c r="AD8" s="2651"/>
      <c r="AE8" s="2652"/>
      <c r="AF8" s="2653"/>
      <c r="AG8" s="2747"/>
      <c r="AH8" s="2745"/>
      <c r="AI8" s="1584"/>
      <c r="AJ8" s="1584"/>
      <c r="AK8" s="1577"/>
      <c r="AL8" s="2746"/>
      <c r="AM8" s="2746"/>
      <c r="AS8" s="2771"/>
      <c r="AT8" s="2770"/>
      <c r="AU8" s="2770"/>
      <c r="AV8" s="2770"/>
      <c r="AW8" s="2770"/>
      <c r="AX8" s="2770"/>
    </row>
    <row r="9" s="2007" customFormat="1" ht="17.25" spans="2:50">
      <c r="B9" s="2235" t="str">
        <f>IF(D9=0,"","任意特长数：")</f>
        <v/>
      </c>
      <c r="C9" s="2235"/>
      <c r="D9" s="2236">
        <f>INDEX(本职技能!$A$2:$HX$68,MATCH("任意特长",本职技能!$A$2:$A$74,0),MATCH($G$5,本职技能!$A$1:$HX$1,0))</f>
        <v>0</v>
      </c>
      <c r="E9" s="2237"/>
      <c r="F9" s="2237"/>
      <c r="G9" s="2238">
        <f>INDEX(本职技能!$A$2:$HX$68,MATCH("☆",本职技能!$A$2:$A$74,0),MATCH($G$5,本职技能!$A$1:$HX$1,0))</f>
        <v>0</v>
      </c>
      <c r="H9" s="2238"/>
      <c r="I9" s="2238"/>
      <c r="J9" s="2420"/>
      <c r="K9" s="2421">
        <f>INDEX(本职技能!$A$2:$HX$68,MATCH("⊙",本职技能!$A$2:$A$74,0),MATCH($G$5,本职技能!$A$1:$HX$1,0))</f>
        <v>0</v>
      </c>
      <c r="L9" s="2421"/>
      <c r="M9" s="2422"/>
      <c r="N9" s="2237"/>
      <c r="O9" s="2423">
        <f>INDEX(本职技能!$A$2:$HX$68,MATCH("☯",本职技能!$A$2:$A$74,0),MATCH($G$5,本职技能!$A$1:$HX$1,0))</f>
        <v>0</v>
      </c>
      <c r="P9" s="2424"/>
      <c r="Q9" s="2423"/>
      <c r="R9" s="2423"/>
      <c r="S9" s="2530"/>
      <c r="T9" s="2531">
        <f>INDEX(本职技能!$A$2:$HX$68,MATCH("※",本职技能!$A$2:$A$74,0),MATCH($G$5,本职技能!$A$1:$HX$1,0))</f>
        <v>0</v>
      </c>
      <c r="U9" s="2531"/>
      <c r="V9" s="2531"/>
      <c r="W9" s="2531"/>
      <c r="X9" s="2531"/>
      <c r="Y9"/>
      <c r="Z9" s="1637"/>
      <c r="AA9" s="2654"/>
      <c r="AB9" s="1637"/>
      <c r="AC9" s="1637"/>
      <c r="AD9" s="1637"/>
      <c r="AE9" s="1637"/>
      <c r="AF9" s="1637"/>
      <c r="AG9" s="1637"/>
      <c r="AH9" s="1637"/>
      <c r="AI9" s="1637"/>
      <c r="AJ9" s="1637"/>
      <c r="AS9" s="2770"/>
      <c r="AT9" s="2770"/>
      <c r="AU9" s="2770"/>
      <c r="AV9" s="2770"/>
      <c r="AW9" s="2770"/>
      <c r="AX9" s="2770"/>
    </row>
    <row r="10" s="2007" customFormat="1" customHeight="1" spans="2:39">
      <c r="B10" s="2239" t="s">
        <v>33</v>
      </c>
      <c r="C10" s="2240"/>
      <c r="D10" s="2241">
        <f>E10</f>
        <v>0</v>
      </c>
      <c r="E10" s="2242">
        <f>INT((K5+K7)/10)</f>
        <v>0</v>
      </c>
      <c r="F10" s="2243" t="s">
        <v>34</v>
      </c>
      <c r="G10" s="2244" t="s">
        <v>35</v>
      </c>
      <c r="H10" s="2245"/>
      <c r="I10" s="2425">
        <f>IF(Q3=100,"99",Q3)</f>
        <v>0</v>
      </c>
      <c r="J10" s="2426">
        <f>IF(ISBLANK(I10),MIN(K27,99-K27),INT(99-K27))</f>
        <v>99</v>
      </c>
      <c r="K10" s="2427" t="s">
        <v>34</v>
      </c>
      <c r="L10" s="2428" t="s">
        <v>36</v>
      </c>
      <c r="M10" s="2429"/>
      <c r="N10" s="2430">
        <v>99</v>
      </c>
      <c r="O10" s="2431" t="s">
        <v>37</v>
      </c>
      <c r="P10" s="2432" t="s">
        <v>38</v>
      </c>
      <c r="Q10" s="2532">
        <f>R10</f>
        <v>0</v>
      </c>
      <c r="R10" s="2533">
        <f>INT(Q3/5)</f>
        <v>0</v>
      </c>
      <c r="S10" s="2534" t="s">
        <v>39</v>
      </c>
      <c r="T10" s="2535" t="s">
        <v>40</v>
      </c>
      <c r="U10" s="2428"/>
      <c r="V10" s="2428" t="str">
        <f>IF($V12=0,"0",VLOOKUP($V12,'防具表 载具表'!B2:J101,2,FALSE))</f>
        <v> </v>
      </c>
      <c r="W10" s="2536"/>
      <c r="X10" s="2537" t="s">
        <v>41</v>
      </c>
      <c r="Y10"/>
      <c r="Z10" s="2655" t="str">
        <f>IF(G5=0," ","["&amp;LOOKUP(G5,职业列表!A2:A232,职业列表!B2:B232)&amp;"]")</f>
        <v> </v>
      </c>
      <c r="AA10" s="2656"/>
      <c r="AB10" s="2656" t="s">
        <v>42</v>
      </c>
      <c r="AC10" s="2656"/>
      <c r="AD10" s="2656"/>
      <c r="AE10" s="2656" t="str">
        <f ca="1">IF(G5=0," ","["&amp;LOOKUP(G5,职业列表!A2:C232,职业列表!E2:E232)&amp;"]")</f>
        <v> </v>
      </c>
      <c r="AF10" s="2656"/>
      <c r="AG10" s="2748"/>
      <c r="AL10" s="2149"/>
      <c r="AM10" s="2149"/>
    </row>
    <row r="11" s="2007" customFormat="1" ht="17.25" customHeight="1" spans="2:40">
      <c r="B11" s="2246"/>
      <c r="C11" s="2247"/>
      <c r="D11" s="2248"/>
      <c r="E11" s="2249"/>
      <c r="F11" s="2250" t="s">
        <v>43</v>
      </c>
      <c r="G11" s="2251"/>
      <c r="H11" s="2252"/>
      <c r="I11" s="2433"/>
      <c r="J11" s="2434"/>
      <c r="K11" s="2435" t="s">
        <v>44</v>
      </c>
      <c r="L11" s="2436"/>
      <c r="M11" s="2437"/>
      <c r="N11" s="2438"/>
      <c r="O11" s="2439" t="s">
        <v>45</v>
      </c>
      <c r="P11" s="2440"/>
      <c r="Q11" s="2538"/>
      <c r="R11" s="2539"/>
      <c r="S11" s="2540" t="str">
        <f>IF(Q3="","",INT(Q3/100+1))</f>
        <v/>
      </c>
      <c r="T11" s="2541"/>
      <c r="U11" s="2436"/>
      <c r="V11" s="2436"/>
      <c r="W11" s="2542"/>
      <c r="X11" s="2543" t="str">
        <f>IF($V12=0,"",VLOOKUP($V12,'防具表 载具表'!B2:J101,4,FALSE))</f>
        <v> </v>
      </c>
      <c r="Y11"/>
      <c r="Z11" s="2657" t="str">
        <f>IF(G5=0," ","["&amp;LOOKUP(G5,职业列表!A2:A232,职业列表!B2:B232)&amp;"]的本职技能："&amp;LOOKUP(G5,职业列表!A2:A232,职业列表!G2:G232))</f>
        <v> </v>
      </c>
      <c r="AA11" s="2658"/>
      <c r="AB11" s="2658"/>
      <c r="AC11" s="2658"/>
      <c r="AD11" s="2658"/>
      <c r="AE11" s="2659" t="str">
        <f ca="1">IF(G5=0," ",LOOKUP(G5,职业列表!A2:C232,职业列表!F2:F232))</f>
        <v> </v>
      </c>
      <c r="AF11" s="2660"/>
      <c r="AG11" s="2749"/>
      <c r="AJ11" s="2149"/>
      <c r="AK11" s="2149"/>
      <c r="AL11" s="2149"/>
      <c r="AM11" s="2750"/>
      <c r="AN11" s="2750"/>
    </row>
    <row r="12" s="2007" customFormat="1" ht="17" customHeight="1" spans="2:52">
      <c r="B12" s="2253" t="s">
        <v>46</v>
      </c>
      <c r="C12" s="2254">
        <f>CEILING(E10/2,1)</f>
        <v>0</v>
      </c>
      <c r="D12" s="2255" t="s">
        <v>47</v>
      </c>
      <c r="E12" s="2254"/>
      <c r="F12" s="2256">
        <v>0</v>
      </c>
      <c r="G12" s="2257" t="s">
        <v>48</v>
      </c>
      <c r="H12" s="2258"/>
      <c r="I12" s="2441">
        <v>0</v>
      </c>
      <c r="J12" s="2442" t="s">
        <v>49</v>
      </c>
      <c r="K12" s="2443">
        <f>I10-I12</f>
        <v>0</v>
      </c>
      <c r="L12" s="2254" t="s">
        <v>50</v>
      </c>
      <c r="M12" s="2444">
        <v>0</v>
      </c>
      <c r="N12" s="2255" t="s">
        <v>51</v>
      </c>
      <c r="O12" s="2444">
        <v>0</v>
      </c>
      <c r="P12" s="2445" t="s">
        <v>52</v>
      </c>
      <c r="Q12" s="2544"/>
      <c r="R12" s="2545"/>
      <c r="S12" s="2545"/>
      <c r="T12" s="2546" t="s">
        <v>53</v>
      </c>
      <c r="U12" s="2547"/>
      <c r="V12" s="2548" t="s">
        <v>54</v>
      </c>
      <c r="W12" s="2548"/>
      <c r="X12" s="2549"/>
      <c r="Y12"/>
      <c r="Z12" s="2657"/>
      <c r="AA12" s="2658"/>
      <c r="AB12" s="2658"/>
      <c r="AC12" s="2658"/>
      <c r="AD12" s="2658"/>
      <c r="AE12" s="2659"/>
      <c r="AF12" s="2660"/>
      <c r="AG12" s="2749"/>
      <c r="AJ12" s="2149"/>
      <c r="AK12" s="2149"/>
      <c r="AL12" s="2750"/>
      <c r="AM12" s="2750"/>
      <c r="AN12" s="2750"/>
      <c r="AV12" s="2772"/>
      <c r="AW12" s="2772"/>
      <c r="AX12" s="2772"/>
      <c r="AY12" s="2772"/>
      <c r="AZ12" s="2772"/>
    </row>
    <row r="13" s="2007" customFormat="1" ht="17.25" customHeight="1" spans="2:52">
      <c r="B13" s="2259" t="str">
        <f>IF(G5=0," ","["&amp;LOOKUP(G5,职业列表!A2:A232,职业列表!B2:B232)&amp;"]的本职技能："&amp;LOOKUP(G5,职业列表!A2:A232,职业列表!G2:G232))</f>
        <v> </v>
      </c>
      <c r="C13" s="2259"/>
      <c r="D13" s="2259"/>
      <c r="E13" s="2259"/>
      <c r="F13" s="2259"/>
      <c r="G13" s="2259"/>
      <c r="H13" s="2259"/>
      <c r="I13" s="2259"/>
      <c r="J13" s="2259"/>
      <c r="K13" s="2259"/>
      <c r="L13" s="2259"/>
      <c r="M13" s="2259"/>
      <c r="N13" s="2259"/>
      <c r="O13" s="2259"/>
      <c r="P13" s="2259"/>
      <c r="Q13" s="2259"/>
      <c r="R13" s="2259"/>
      <c r="S13" s="2259"/>
      <c r="T13" s="2259"/>
      <c r="U13" s="2259"/>
      <c r="V13" s="2259"/>
      <c r="W13" s="2259"/>
      <c r="X13" s="2259"/>
      <c r="Y13"/>
      <c r="Z13" s="2657"/>
      <c r="AA13" s="2658"/>
      <c r="AB13" s="2658"/>
      <c r="AC13" s="2658"/>
      <c r="AD13" s="2658"/>
      <c r="AE13" s="2659"/>
      <c r="AF13" s="2660"/>
      <c r="AG13" s="2749"/>
      <c r="AJ13" s="2149"/>
      <c r="AK13" s="2149"/>
      <c r="AL13" s="2750"/>
      <c r="AM13" s="2750"/>
      <c r="AN13" s="2149"/>
      <c r="AV13" s="2772"/>
      <c r="AW13" s="2772"/>
      <c r="AX13" s="2772"/>
      <c r="AY13" s="2772"/>
      <c r="AZ13" s="2772"/>
    </row>
    <row r="14" s="2007" customFormat="1" spans="2:52">
      <c r="B14" s="2260" t="s">
        <v>55</v>
      </c>
      <c r="C14" s="2261"/>
      <c r="D14" s="2261"/>
      <c r="E14" s="2261"/>
      <c r="F14" s="2261"/>
      <c r="G14" s="2261"/>
      <c r="H14" s="2261"/>
      <c r="I14" s="2261"/>
      <c r="J14" s="2261"/>
      <c r="K14" s="2261"/>
      <c r="L14" s="2261"/>
      <c r="M14" s="2261"/>
      <c r="N14" s="2261"/>
      <c r="O14" s="2261"/>
      <c r="P14" s="2261"/>
      <c r="Q14" s="2261"/>
      <c r="R14" s="2261"/>
      <c r="S14" s="2261"/>
      <c r="T14" s="2261"/>
      <c r="U14" s="2261"/>
      <c r="V14" s="2261"/>
      <c r="W14" s="2261"/>
      <c r="X14" s="2486"/>
      <c r="Y14"/>
      <c r="Z14" s="2657"/>
      <c r="AA14" s="2658"/>
      <c r="AB14" s="2658"/>
      <c r="AC14" s="2658"/>
      <c r="AD14" s="2658"/>
      <c r="AE14" s="2659"/>
      <c r="AF14" s="2660"/>
      <c r="AG14" s="2749"/>
      <c r="AJ14" s="2149"/>
      <c r="AK14" s="2149"/>
      <c r="AL14" s="2751"/>
      <c r="AM14" s="2751"/>
      <c r="AN14" s="2149"/>
      <c r="AV14" s="2772"/>
      <c r="AW14" s="2772"/>
      <c r="AX14" s="2772"/>
      <c r="AY14" s="2772"/>
      <c r="AZ14" s="2772"/>
    </row>
    <row r="15" s="2007" customFormat="1" ht="17.25" spans="2:52">
      <c r="B15" s="2262" t="s">
        <v>56</v>
      </c>
      <c r="C15" s="2263" t="s">
        <v>57</v>
      </c>
      <c r="D15" s="2264" t="s">
        <v>58</v>
      </c>
      <c r="E15" s="2265"/>
      <c r="F15" s="2265"/>
      <c r="G15" s="2264" t="s">
        <v>59</v>
      </c>
      <c r="H15" s="2264" t="s">
        <v>60</v>
      </c>
      <c r="I15" s="2264" t="s">
        <v>14</v>
      </c>
      <c r="J15" s="2264" t="s">
        <v>61</v>
      </c>
      <c r="K15" s="2264" t="s">
        <v>62</v>
      </c>
      <c r="L15" s="2265"/>
      <c r="M15" s="2446"/>
      <c r="N15" s="2447" t="s">
        <v>56</v>
      </c>
      <c r="O15" s="2265" t="s">
        <v>57</v>
      </c>
      <c r="P15" s="2264" t="s">
        <v>58</v>
      </c>
      <c r="Q15" s="2447"/>
      <c r="R15" s="2264" t="s">
        <v>59</v>
      </c>
      <c r="S15" s="2264" t="s">
        <v>60</v>
      </c>
      <c r="T15" s="2264" t="s">
        <v>14</v>
      </c>
      <c r="U15" s="2264" t="s">
        <v>61</v>
      </c>
      <c r="V15" s="2264" t="s">
        <v>63</v>
      </c>
      <c r="W15" s="2265"/>
      <c r="X15" s="2550"/>
      <c r="Y15"/>
      <c r="Z15" s="2661"/>
      <c r="AA15" s="2662"/>
      <c r="AB15" s="2662"/>
      <c r="AC15" s="2662"/>
      <c r="AD15" s="2662"/>
      <c r="AE15" s="2663"/>
      <c r="AF15" s="2664"/>
      <c r="AG15" s="2752"/>
      <c r="AJ15" s="2149"/>
      <c r="AK15" s="2751"/>
      <c r="AL15" s="2751"/>
      <c r="AM15" s="2751"/>
      <c r="AN15" s="2149"/>
      <c r="AW15" s="2772"/>
      <c r="AX15" s="2772"/>
      <c r="AY15" s="2772"/>
      <c r="AZ15" s="2772"/>
    </row>
    <row r="16" s="2007" customFormat="1" ht="18" spans="1:52">
      <c r="A16" s="2266"/>
      <c r="B16" s="2267" t="s">
        <v>64</v>
      </c>
      <c r="C16" s="2268">
        <f>IF(ISTEXT(IFERROR(VLOOKUP(D16,AE18:AG22,1,FALSE),IFERROR(VLOOKUP(D16,AC18:AD22,1,FALSE),0))),"★",INDEX(本职技能!$A$2:$HX$75,MATCH(D16,本职技能!$A$2:$A$74,0),MATCH($G$5,本职技能!$A$1:$HX$1,0)))</f>
        <v>0</v>
      </c>
      <c r="D16" s="2269" t="s">
        <v>65</v>
      </c>
      <c r="E16" s="2270"/>
      <c r="F16" s="2270"/>
      <c r="G16" s="2271">
        <v>5</v>
      </c>
      <c r="H16" s="2272"/>
      <c r="I16" s="2272"/>
      <c r="J16" s="2272"/>
      <c r="K16" s="2312">
        <f>SUM(G16:J16)</f>
        <v>5</v>
      </c>
      <c r="L16" s="2312">
        <f t="shared" ref="L16:L47" si="4">INT(K16/2)</f>
        <v>2</v>
      </c>
      <c r="M16" s="2448">
        <f t="shared" ref="M16:M47" si="5">INT(K16/5)</f>
        <v>1</v>
      </c>
      <c r="N16" s="2449" t="s">
        <v>64</v>
      </c>
      <c r="O16" s="2280">
        <f>IF(ISTEXT(IFERROR(VLOOKUP(P16,AE18:AG22,1,FALSE),IFERROR(VLOOKUP(P16,AC18:AD22,1,FALSE),0))),"★",INDEX(本职技能!$A$2:$HX$75,MATCH(P16,本职技能!$A$2:$A$74,0),MATCH($G$5,本职技能!$A$1:$HX$1,0)))</f>
        <v>0</v>
      </c>
      <c r="P16" s="2269" t="s">
        <v>66</v>
      </c>
      <c r="Q16" s="2449"/>
      <c r="R16" s="2271">
        <v>5</v>
      </c>
      <c r="S16" s="2272"/>
      <c r="T16" s="2272"/>
      <c r="U16" s="2272"/>
      <c r="V16" s="2312">
        <f t="shared" ref="V16:V49" si="6">SUM(R16:U16)</f>
        <v>5</v>
      </c>
      <c r="W16" s="2312">
        <f t="shared" ref="W16:W49" si="7">INT(V16/2)</f>
        <v>2</v>
      </c>
      <c r="X16" s="2551">
        <f t="shared" ref="X16:X49" si="8">INT(V16/5)</f>
        <v>1</v>
      </c>
      <c r="Y16"/>
      <c r="AJ16" s="2149"/>
      <c r="AK16" s="2751"/>
      <c r="AL16" s="2751"/>
      <c r="AM16" s="2751"/>
      <c r="AN16" s="2750"/>
      <c r="AW16" s="2772"/>
      <c r="AX16" s="2772"/>
      <c r="AY16" s="2772"/>
      <c r="AZ16" s="2772"/>
    </row>
    <row r="17" s="2007" customFormat="1" ht="17.25" spans="2:52">
      <c r="B17" s="2273" t="s">
        <v>64</v>
      </c>
      <c r="C17" s="2274">
        <f>IF(ISTEXT(IFERROR(VLOOKUP(D17,AE18:AG22,1,FALSE),IFERROR(VLOOKUP(D17,AC18:AD22,1,FALSE),0))),"★",INDEX(本职技能!$A$2:$HX$75,MATCH(D17,本职技能!$A$2:$A$74,0),MATCH($G$5,本职技能!$A$1:$HX$1,0)))</f>
        <v>0</v>
      </c>
      <c r="D17" s="2275" t="s">
        <v>67</v>
      </c>
      <c r="E17" s="2276"/>
      <c r="F17" s="2276"/>
      <c r="G17" s="2277">
        <v>1</v>
      </c>
      <c r="H17" s="2278"/>
      <c r="I17" s="2278"/>
      <c r="J17" s="2278"/>
      <c r="K17" s="2309">
        <f>SUM(G17:J17)</f>
        <v>1</v>
      </c>
      <c r="L17" s="2309">
        <f t="shared" si="4"/>
        <v>0</v>
      </c>
      <c r="M17" s="2450">
        <f t="shared" si="5"/>
        <v>0</v>
      </c>
      <c r="N17" s="2451" t="s">
        <v>64</v>
      </c>
      <c r="O17" s="2274">
        <f>IF(ISTEXT(IFERROR(VLOOKUP(P17,AE18:AG22,1,FALSE),IFERROR(VLOOKUP(P17,AC18:AD22,1,FALSE),0))),"★",INDEX(本职技能!$A$2:$HX$75,MATCH(P17,本职技能!$A$2:$A$74,0),MATCH($G$5,本职技能!$A$1:$HX$1,0)))</f>
        <v>0</v>
      </c>
      <c r="P17" s="2275" t="s">
        <v>68</v>
      </c>
      <c r="Q17" s="2451"/>
      <c r="R17" s="2277">
        <v>20</v>
      </c>
      <c r="S17" s="2278"/>
      <c r="T17" s="2278"/>
      <c r="U17" s="2278"/>
      <c r="V17" s="2309">
        <f t="shared" si="6"/>
        <v>20</v>
      </c>
      <c r="W17" s="2309">
        <f t="shared" si="7"/>
        <v>10</v>
      </c>
      <c r="X17" s="2552">
        <f t="shared" si="8"/>
        <v>4</v>
      </c>
      <c r="Y17"/>
      <c r="Z17" s="2665" t="s">
        <v>69</v>
      </c>
      <c r="AA17" s="2666"/>
      <c r="AB17" s="2666"/>
      <c r="AC17" s="2667" t="s">
        <v>70</v>
      </c>
      <c r="AD17" s="2666"/>
      <c r="AE17" s="2666"/>
      <c r="AF17" s="2666"/>
      <c r="AG17" s="2753"/>
      <c r="AJ17" s="2149"/>
      <c r="AK17" s="2751"/>
      <c r="AL17" s="2751"/>
      <c r="AM17" s="2751"/>
      <c r="AN17" s="113"/>
      <c r="AO17" s="113"/>
      <c r="AP17" s="2149"/>
      <c r="AW17" s="2772"/>
      <c r="AX17" s="2772"/>
      <c r="AY17" s="2772"/>
      <c r="AZ17" s="2772"/>
    </row>
    <row r="18" s="2007" customFormat="1" ht="17.25" spans="1:42">
      <c r="A18" s="2149"/>
      <c r="B18" s="2279" t="s">
        <v>64</v>
      </c>
      <c r="C18" s="2280">
        <f>IF(ISTEXT(IFERROR(VLOOKUP(D18,AE18:AG22,1,FALSE),IFERROR(VLOOKUP(D18,AC18:AD22,1,FALSE),0))),"★",INDEX(本职技能!$A$2:$HX$75,MATCH(D18,本职技能!$A$2:$A$74,0),MATCH($G$5,本职技能!$A$1:$HX$1,0)))</f>
        <v>0</v>
      </c>
      <c r="D18" s="2269" t="s">
        <v>71</v>
      </c>
      <c r="E18" s="2270"/>
      <c r="F18" s="2270"/>
      <c r="G18" s="2271">
        <v>5</v>
      </c>
      <c r="H18" s="2272"/>
      <c r="I18" s="2272"/>
      <c r="J18" s="2272"/>
      <c r="K18" s="2312">
        <f>SUM(G18:J18)</f>
        <v>5</v>
      </c>
      <c r="L18" s="2312">
        <f t="shared" si="4"/>
        <v>2</v>
      </c>
      <c r="M18" s="2448">
        <f t="shared" si="5"/>
        <v>1</v>
      </c>
      <c r="N18" s="2449" t="s">
        <v>64</v>
      </c>
      <c r="O18" s="2280">
        <f>IF(ISTEXT(IFERROR(VLOOKUP(P18,AE18:AG22,1,FALSE),IFERROR(VLOOKUP(P18,AC18:AD22,1,FALSE),0))),"★",INDEX(本职技能!$A$2:$HX$75,MATCH(P18,本职技能!$A$2:$A$74,0),MATCH($G$5,本职技能!$A$1:$HX$1,0)))</f>
        <v>0</v>
      </c>
      <c r="P18" s="2269" t="s">
        <v>72</v>
      </c>
      <c r="Q18" s="2449"/>
      <c r="R18" s="2271">
        <v>20</v>
      </c>
      <c r="S18" s="2272"/>
      <c r="T18" s="2272"/>
      <c r="U18" s="2272"/>
      <c r="V18" s="2312">
        <f t="shared" si="6"/>
        <v>20</v>
      </c>
      <c r="W18" s="2312">
        <f t="shared" si="7"/>
        <v>10</v>
      </c>
      <c r="X18" s="2551">
        <f t="shared" si="8"/>
        <v>4</v>
      </c>
      <c r="Y18"/>
      <c r="Z18" s="2668" t="s">
        <v>73</v>
      </c>
      <c r="AA18" s="2669"/>
      <c r="AB18" s="2669"/>
      <c r="AC18" s="2670"/>
      <c r="AD18" s="2671"/>
      <c r="AE18" s="2670"/>
      <c r="AF18" s="2671"/>
      <c r="AG18" s="2754"/>
      <c r="AJ18" s="2149"/>
      <c r="AK18" s="2751"/>
      <c r="AL18" s="2751"/>
      <c r="AM18" s="2751"/>
      <c r="AN18" s="113"/>
      <c r="AO18" s="113"/>
      <c r="AP18" s="2149"/>
    </row>
    <row r="19" s="2007" customFormat="1" customHeight="1" spans="1:42">
      <c r="A19" s="2149"/>
      <c r="B19" s="2281" t="s">
        <v>64</v>
      </c>
      <c r="C19" s="2282">
        <f>IF(ISTEXT(IFERROR(VLOOKUP(D19,AE18:AG22,1,FALSE),IFERROR(VLOOKUP(D19,AC18:AD22,1,FALSE),0))),"★",INDEX(本职技能!$A$2:$HX$75,MATCH(D19,本职技能!$A$2:$A$74,0),MATCH($G$5,本职技能!$A$1:$HX$1,0)))</f>
        <v>0</v>
      </c>
      <c r="D19" s="2283" t="s">
        <v>74</v>
      </c>
      <c r="E19" s="2284"/>
      <c r="F19" s="2284"/>
      <c r="G19" s="2285">
        <v>1</v>
      </c>
      <c r="H19" s="2286"/>
      <c r="I19" s="2286"/>
      <c r="J19" s="2286"/>
      <c r="K19" s="2452">
        <f>SUM(G19:J19)</f>
        <v>1</v>
      </c>
      <c r="L19" s="2452">
        <f t="shared" si="4"/>
        <v>0</v>
      </c>
      <c r="M19" s="2453">
        <f t="shared" si="5"/>
        <v>0</v>
      </c>
      <c r="N19" s="2451" t="s">
        <v>64</v>
      </c>
      <c r="O19" s="2282">
        <f>IF(ISTEXT(IFERROR(VLOOKUP(P19,AE18:AG22,1,FALSE),IFERROR(VLOOKUP(P19,AC18:AD22,1,FALSE),0))),"★",INDEX(本职技能!$A$2:$HX$75,MATCH(P19,本职技能!$A$2:$A$74,0),MATCH($G$5,本职技能!$A$1:$HX$1,0)))</f>
        <v>0</v>
      </c>
      <c r="P19" s="2275" t="s">
        <v>75</v>
      </c>
      <c r="Q19" s="2451"/>
      <c r="R19" s="2277">
        <v>1</v>
      </c>
      <c r="S19" s="2278"/>
      <c r="T19" s="2278"/>
      <c r="U19" s="2278"/>
      <c r="V19" s="2309">
        <f t="shared" si="6"/>
        <v>1</v>
      </c>
      <c r="W19" s="2309">
        <f t="shared" si="7"/>
        <v>0</v>
      </c>
      <c r="X19" s="2552">
        <f t="shared" si="8"/>
        <v>0</v>
      </c>
      <c r="Y19"/>
      <c r="Z19" s="2672" t="str">
        <f>附表!AD25</f>
        <v/>
      </c>
      <c r="AA19" s="2673"/>
      <c r="AB19" s="2674"/>
      <c r="AC19" s="632"/>
      <c r="AD19" s="632"/>
      <c r="AE19" s="2675"/>
      <c r="AF19" s="632"/>
      <c r="AG19" s="2755"/>
      <c r="AJ19" s="2149"/>
      <c r="AK19" s="2751"/>
      <c r="AL19" s="2751"/>
      <c r="AM19" s="2751"/>
      <c r="AN19" s="2042"/>
      <c r="AO19" s="2042"/>
      <c r="AP19" s="2149"/>
    </row>
    <row r="20" s="2007" customFormat="1" customHeight="1" spans="1:42">
      <c r="A20" s="2149"/>
      <c r="B20" s="2279" t="s">
        <v>64</v>
      </c>
      <c r="C20" s="2287">
        <f>IF(ISTEXT(IFERROR(VLOOKUP(D20,AE18:AG22,1,FALSE),IFERROR(VLOOKUP(D20,AC18:AD22,1,FALSE),0))),"★",INDEX(本职技能!$A$2:$HX$75,MATCH(D20,本职技能!$A$2:$A$74,0),MATCH($G$5,本职技能!$A$1:$HX$1,0)))</f>
        <v>0</v>
      </c>
      <c r="D20" s="2288" t="s">
        <v>76</v>
      </c>
      <c r="E20" s="2289"/>
      <c r="F20" s="2290"/>
      <c r="G20" s="2271">
        <f>IF(ISBLANK(Z27),5,IF(E20=Z27,AB27,5))</f>
        <v>5</v>
      </c>
      <c r="H20" s="2272"/>
      <c r="I20" s="2272"/>
      <c r="J20" s="2272"/>
      <c r="K20" s="2312">
        <f>G20+H20+I20+J20</f>
        <v>5</v>
      </c>
      <c r="L20" s="2312">
        <f t="shared" si="4"/>
        <v>2</v>
      </c>
      <c r="M20" s="2448">
        <f t="shared" si="5"/>
        <v>1</v>
      </c>
      <c r="N20" s="2449" t="s">
        <v>64</v>
      </c>
      <c r="O20" s="2287">
        <f>IF(ISTEXT(IFERROR(VLOOKUP(P20,AE18:AG22,1,FALSE),IFERROR(VLOOKUP(P20,AC18:AD22,1,FALSE),0))),"★",INDEX(本职技能!$A$2:$HX$75,MATCH(P20,本职技能!$A$2:$A$74,0),MATCH($G$5,本职技能!$A$1:$HX$1,0)))</f>
        <v>0</v>
      </c>
      <c r="P20" s="2269" t="s">
        <v>77</v>
      </c>
      <c r="Q20" s="2449"/>
      <c r="R20" s="2271">
        <v>10</v>
      </c>
      <c r="S20" s="2272"/>
      <c r="T20" s="2272"/>
      <c r="U20" s="2272"/>
      <c r="V20" s="2312">
        <f t="shared" si="6"/>
        <v>10</v>
      </c>
      <c r="W20" s="2312">
        <f t="shared" si="7"/>
        <v>5</v>
      </c>
      <c r="X20" s="2551">
        <f t="shared" si="8"/>
        <v>2</v>
      </c>
      <c r="Y20"/>
      <c r="Z20" s="2672"/>
      <c r="AA20" s="2673"/>
      <c r="AB20" s="2674"/>
      <c r="AC20" s="2671"/>
      <c r="AD20" s="2671"/>
      <c r="AE20" s="2670"/>
      <c r="AF20" s="2671"/>
      <c r="AG20" s="2754"/>
      <c r="AI20"/>
      <c r="AJ20" s="2149"/>
      <c r="AK20" s="2149"/>
      <c r="AL20" s="2149"/>
      <c r="AM20" s="2149"/>
      <c r="AN20" s="2042"/>
      <c r="AO20" s="2042"/>
      <c r="AP20" s="2149"/>
    </row>
    <row r="21" s="2007" customFormat="1" customHeight="1" spans="1:41">
      <c r="A21" s="2149"/>
      <c r="B21" s="2273" t="s">
        <v>64</v>
      </c>
      <c r="C21" s="2274">
        <f>IF(ISTEXT(IFERROR(VLOOKUP(D21,AE18:AG22,1,FALSE),IFERROR(VLOOKUP(D21,AC18:AD22,1,FALSE),0))),"★",INDEX(本职技能!$A$2:$HX$75,MATCH(D21,本职技能!$A$2:$A$74,0),MATCH($G$5,本职技能!$A$1:$HX$1,0)))</f>
        <v>0</v>
      </c>
      <c r="D21" s="2291" t="s">
        <v>78</v>
      </c>
      <c r="E21" s="2292"/>
      <c r="F21" s="2293"/>
      <c r="G21" s="2277">
        <f>IF(ISBLANK(Z27),5,IF(E21=Z27,AB27,5))</f>
        <v>5</v>
      </c>
      <c r="H21" s="2278"/>
      <c r="I21" s="2278"/>
      <c r="J21" s="2278"/>
      <c r="K21" s="2309">
        <f>J21+I21+H21+G21</f>
        <v>5</v>
      </c>
      <c r="L21" s="2309">
        <f t="shared" si="4"/>
        <v>2</v>
      </c>
      <c r="M21" s="2450">
        <f t="shared" si="5"/>
        <v>1</v>
      </c>
      <c r="N21" s="2451" t="s">
        <v>64</v>
      </c>
      <c r="O21" s="2274">
        <f>IF(ISTEXT(IFERROR(VLOOKUP(P21,AE18:AG22,1,FALSE),IFERROR(VLOOKUP(P21,AC18:AD22,1,FALSE),0))),"★",INDEX(本职技能!$A$2:$HX$75,MATCH(P21,本职技能!$A$2:$A$74,0),MATCH($G$5,本职技能!$A$1:$HX$1,0)))</f>
        <v>0</v>
      </c>
      <c r="P21" s="2275" t="s">
        <v>79</v>
      </c>
      <c r="Q21" s="2451"/>
      <c r="R21" s="2277">
        <v>1</v>
      </c>
      <c r="S21" s="2278"/>
      <c r="T21" s="2278"/>
      <c r="U21" s="2278"/>
      <c r="V21" s="2309">
        <f t="shared" si="6"/>
        <v>1</v>
      </c>
      <c r="W21" s="2309">
        <f t="shared" si="7"/>
        <v>0</v>
      </c>
      <c r="X21" s="2552">
        <f t="shared" si="8"/>
        <v>0</v>
      </c>
      <c r="Y21"/>
      <c r="Z21" s="2672"/>
      <c r="AA21" s="2673"/>
      <c r="AB21" s="2676"/>
      <c r="AC21" s="632"/>
      <c r="AD21" s="632"/>
      <c r="AE21" s="2675"/>
      <c r="AF21" s="632"/>
      <c r="AG21" s="2755"/>
      <c r="AI21" s="2756"/>
      <c r="AJ21" s="2149"/>
      <c r="AK21" s="2149"/>
      <c r="AL21" s="2149"/>
      <c r="AM21" s="2149"/>
      <c r="AN21" s="2750"/>
      <c r="AO21" s="2711"/>
    </row>
    <row r="22" s="2007" customFormat="1" ht="17.25" spans="1:41">
      <c r="A22" s="2149"/>
      <c r="B22" s="2279" t="s">
        <v>64</v>
      </c>
      <c r="C22" s="2294">
        <f>IF(ISTEXT(IFERROR(VLOOKUP(D22,AE18:AG22,1,FALSE),IFERROR(VLOOKUP(D22,AC18:AD22,1,FALSE),0))),"★",INDEX(本职技能!$A$2:$HX$75,MATCH(D22,本职技能!$A$2:$A$74,0),MATCH($G$5,本职技能!$A$1:$HX$1,0)))</f>
        <v>0</v>
      </c>
      <c r="D22" s="2288" t="s">
        <v>80</v>
      </c>
      <c r="E22" s="2289"/>
      <c r="F22" s="2290"/>
      <c r="G22" s="2271">
        <f>IF(ISBLANK(Z27),5,IF(E22=Z27,AB27,5))</f>
        <v>5</v>
      </c>
      <c r="H22" s="2272"/>
      <c r="I22" s="2272"/>
      <c r="J22" s="2272"/>
      <c r="K22" s="2312">
        <f>J22+I22+H22+G22</f>
        <v>5</v>
      </c>
      <c r="L22" s="2312">
        <f t="shared" si="4"/>
        <v>2</v>
      </c>
      <c r="M22" s="2448">
        <f t="shared" si="5"/>
        <v>1</v>
      </c>
      <c r="N22" s="2449" t="s">
        <v>64</v>
      </c>
      <c r="O22" s="2294">
        <f>IF(ISTEXT(IFERROR(VLOOKUP(P22,AE18:AG22,1,FALSE),IFERROR(VLOOKUP(P22,AC18:AD22,1,FALSE),0))),"★",INDEX(本职技能!$A$2:$HX$75,MATCH(P22,本职技能!$A$2:$A$74,0),MATCH($G$5,本职技能!$A$1:$HX$1,0)))</f>
        <v>0</v>
      </c>
      <c r="P22" s="2269" t="s">
        <v>81</v>
      </c>
      <c r="Q22" s="2449"/>
      <c r="R22" s="2271">
        <v>10</v>
      </c>
      <c r="S22" s="2272"/>
      <c r="T22" s="2272"/>
      <c r="U22" s="2272"/>
      <c r="V22" s="2312">
        <f t="shared" si="6"/>
        <v>10</v>
      </c>
      <c r="W22" s="2312">
        <f t="shared" si="7"/>
        <v>5</v>
      </c>
      <c r="X22" s="2551">
        <f t="shared" si="8"/>
        <v>2</v>
      </c>
      <c r="Y22"/>
      <c r="Z22" s="2677"/>
      <c r="AA22" s="2678"/>
      <c r="AB22" s="2679"/>
      <c r="AC22" s="2680"/>
      <c r="AD22" s="2680"/>
      <c r="AE22" s="2681"/>
      <c r="AF22" s="2680"/>
      <c r="AG22" s="2757"/>
      <c r="AI22" s="2756"/>
      <c r="AN22" s="2750"/>
      <c r="AO22" s="2766"/>
    </row>
    <row r="23" s="2007" customFormat="1" ht="18" spans="1:47">
      <c r="A23" s="2149"/>
      <c r="B23" s="2295" t="s">
        <v>64</v>
      </c>
      <c r="C23" s="2296">
        <f>IF(ISTEXT(IFERROR(VLOOKUP(D23,AE18:AG22,1,FALSE),IFERROR(VLOOKUP(D23,AC18:AD22,1,FALSE),0))),"★",INDEX(本职技能!$A$2:$HX$75,MATCH(D23,本职技能!$A$2:$A$74,0),MATCH($G$5,本职技能!$A$1:$HX$1,0)))</f>
        <v>0</v>
      </c>
      <c r="D23" s="2297" t="s">
        <v>82</v>
      </c>
      <c r="E23" s="2298"/>
      <c r="F23" s="2298"/>
      <c r="G23" s="2299">
        <v>15</v>
      </c>
      <c r="H23" s="2300"/>
      <c r="I23" s="2300"/>
      <c r="J23" s="2300"/>
      <c r="K23" s="2454">
        <f t="shared" ref="K23:K34" si="9">SUM(G23:J23)</f>
        <v>15</v>
      </c>
      <c r="L23" s="2454">
        <f t="shared" si="4"/>
        <v>7</v>
      </c>
      <c r="M23" s="2455">
        <f t="shared" si="5"/>
        <v>3</v>
      </c>
      <c r="N23" s="2451" t="s">
        <v>64</v>
      </c>
      <c r="O23" s="2296">
        <f>IF(ISTEXT(IFERROR(VLOOKUP(P23,AE18:AG22,1,FALSE),IFERROR(VLOOKUP(P23,AC18:AD22,1,FALSE),0))),"★",INDEX(本职技能!$A$2:$HX$75,MATCH(P23,本职技能!$A$2:$A$74,0),MATCH($G$5,本职技能!$A$1:$HX$1,0)))</f>
        <v>0</v>
      </c>
      <c r="P23" s="2275" t="s">
        <v>83</v>
      </c>
      <c r="Q23" s="2451"/>
      <c r="R23" s="2277">
        <v>10</v>
      </c>
      <c r="S23" s="2278"/>
      <c r="T23" s="2278"/>
      <c r="U23" s="2278"/>
      <c r="V23" s="2309">
        <f t="shared" si="6"/>
        <v>10</v>
      </c>
      <c r="W23" s="2309">
        <f t="shared" si="7"/>
        <v>5</v>
      </c>
      <c r="X23" s="2552">
        <f t="shared" si="8"/>
        <v>2</v>
      </c>
      <c r="Y23"/>
      <c r="Z23" s="2682" t="s">
        <v>84</v>
      </c>
      <c r="AA23" s="2683"/>
      <c r="AB23" s="2683"/>
      <c r="AC23" s="2683"/>
      <c r="AD23" s="2683"/>
      <c r="AE23" s="2683"/>
      <c r="AF23" s="2683"/>
      <c r="AG23" s="2758"/>
      <c r="AK23" s="2711"/>
      <c r="AL23" s="2711"/>
      <c r="AM23" s="2711"/>
      <c r="AN23" s="2750"/>
      <c r="AO23" s="2766"/>
      <c r="AP23" s="2711"/>
      <c r="AQ23" s="2711"/>
      <c r="AR23" s="2711"/>
      <c r="AS23" s="2711"/>
      <c r="AT23" s="2711"/>
      <c r="AU23" s="2711"/>
    </row>
    <row r="24" s="2007" customFormat="1" ht="18" spans="1:47">
      <c r="A24" s="2149"/>
      <c r="B24" s="2279" t="s">
        <v>64</v>
      </c>
      <c r="C24" s="2280">
        <f>IF(ISTEXT(IFERROR(VLOOKUP(D24,AE18:AG22,1,FALSE),IFERROR(VLOOKUP(D24,AC18:AD22,1,FALSE),0))),"★",INDEX(本职技能!$A$2:$HX$75,MATCH(D24,本职技能!$A$2:$A$74,0),MATCH($G$5,本职技能!$A$1:$HX$1,0)))</f>
        <v>0</v>
      </c>
      <c r="D24" s="2269" t="s">
        <v>85</v>
      </c>
      <c r="E24" s="2270"/>
      <c r="F24" s="2270"/>
      <c r="G24" s="2271">
        <v>20</v>
      </c>
      <c r="H24" s="2272"/>
      <c r="I24" s="2272"/>
      <c r="J24" s="2272"/>
      <c r="K24" s="2312">
        <f t="shared" si="9"/>
        <v>20</v>
      </c>
      <c r="L24" s="2312">
        <f t="shared" si="4"/>
        <v>10</v>
      </c>
      <c r="M24" s="2448">
        <f t="shared" si="5"/>
        <v>4</v>
      </c>
      <c r="N24" s="2449" t="s">
        <v>64</v>
      </c>
      <c r="O24" s="2280">
        <f>IF(ISTEXT(IFERROR(VLOOKUP(P24,AE18:AG22,1,FALSE),IFERROR(VLOOKUP(P24,AC18:AD22,1,FALSE),0))),"★",INDEX(本职技能!$A$2:$HX$75,MATCH(P24,本职技能!$A$2:$A$74,0),MATCH($G$5,本职技能!$A$1:$HX$1,0)))</f>
        <v>0</v>
      </c>
      <c r="P24" s="2269" t="s">
        <v>86</v>
      </c>
      <c r="Q24" s="2449"/>
      <c r="R24" s="2271">
        <v>5</v>
      </c>
      <c r="S24" s="2272"/>
      <c r="T24" s="2272"/>
      <c r="U24" s="2272"/>
      <c r="V24" s="2312">
        <f t="shared" si="6"/>
        <v>5</v>
      </c>
      <c r="W24" s="2312">
        <f t="shared" si="7"/>
        <v>2</v>
      </c>
      <c r="X24" s="2551">
        <f t="shared" si="8"/>
        <v>1</v>
      </c>
      <c r="Y24"/>
      <c r="AI24" s="2756"/>
      <c r="AM24" s="2711"/>
      <c r="AN24" s="2750"/>
      <c r="AO24" s="2711"/>
      <c r="AP24" s="2766"/>
      <c r="AQ24" s="2766"/>
      <c r="AR24" s="2766"/>
      <c r="AS24" s="2766"/>
      <c r="AT24" s="2766"/>
      <c r="AU24" s="2711"/>
    </row>
    <row r="25" s="2007" customFormat="1" ht="17.25" spans="1:47">
      <c r="A25" s="2149"/>
      <c r="B25" s="2273" t="s">
        <v>64</v>
      </c>
      <c r="C25" s="2274">
        <f>IF(ISTEXT(IFERROR(VLOOKUP(D25,AE18:AG22,1,FALSE),IFERROR(VLOOKUP(D25,AC18:AD22,1,FALSE),0))),"★",INDEX(本职技能!$A$2:$HX$75,MATCH(D25,本职技能!$A$2:$A$74,0),MATCH($G$5,本职技能!$A$1:$HX$1,0)))</f>
        <v>0</v>
      </c>
      <c r="D25" s="2275" t="s">
        <v>87</v>
      </c>
      <c r="E25" s="2276"/>
      <c r="F25" s="2276"/>
      <c r="G25" s="2277">
        <v>5</v>
      </c>
      <c r="H25" s="2278"/>
      <c r="I25" s="2278"/>
      <c r="J25" s="2278"/>
      <c r="K25" s="2309">
        <f t="shared" si="9"/>
        <v>5</v>
      </c>
      <c r="L25" s="2309">
        <f t="shared" si="4"/>
        <v>2</v>
      </c>
      <c r="M25" s="2450">
        <f t="shared" si="5"/>
        <v>1</v>
      </c>
      <c r="N25" s="2451" t="s">
        <v>64</v>
      </c>
      <c r="O25" s="2274">
        <f>IF(ISTEXT(IFERROR(VLOOKUP(P25,AE18:AG22,1,FALSE),IFERROR(VLOOKUP(P25,AC18:AD22,1,FALSE),0))),"★",INDEX(本职技能!$A$2:$HX$75,MATCH(P25,本职技能!$A$2:$A$74,0),MATCH($G$5,本职技能!$A$1:$HX$1,0)))</f>
        <v>0</v>
      </c>
      <c r="P25" s="2275" t="s">
        <v>88</v>
      </c>
      <c r="Q25" s="2451"/>
      <c r="R25" s="2277">
        <v>1</v>
      </c>
      <c r="S25" s="2278"/>
      <c r="T25" s="2278"/>
      <c r="U25" s="2278"/>
      <c r="V25" s="2309">
        <f t="shared" si="6"/>
        <v>1</v>
      </c>
      <c r="W25" s="2309">
        <f t="shared" si="7"/>
        <v>0</v>
      </c>
      <c r="X25" s="2552">
        <f t="shared" si="8"/>
        <v>0</v>
      </c>
      <c r="Y25"/>
      <c r="Z25" s="2684" t="s">
        <v>89</v>
      </c>
      <c r="AA25" s="2685"/>
      <c r="AB25" s="2686"/>
      <c r="AC25" s="2687" t="s">
        <v>90</v>
      </c>
      <c r="AD25" s="2688"/>
      <c r="AE25" s="2689" t="s">
        <v>91</v>
      </c>
      <c r="AF25" s="2690"/>
      <c r="AG25" s="2759"/>
      <c r="AL25" s="2711"/>
      <c r="AN25" s="2750"/>
      <c r="AO25" s="2766"/>
      <c r="AP25" s="2773"/>
      <c r="AQ25" s="2773"/>
      <c r="AR25" s="2773"/>
      <c r="AS25" s="2766"/>
      <c r="AT25" s="2766"/>
      <c r="AU25" s="2711"/>
    </row>
    <row r="26" s="2007" customFormat="1" ht="17.25" spans="1:47">
      <c r="A26" s="2149"/>
      <c r="B26" s="2301" t="s">
        <v>92</v>
      </c>
      <c r="C26" s="2280"/>
      <c r="D26" s="2269" t="s">
        <v>93</v>
      </c>
      <c r="E26" s="2270"/>
      <c r="F26" s="2270"/>
      <c r="G26" s="2271">
        <v>0</v>
      </c>
      <c r="H26" s="2272"/>
      <c r="I26" s="2272"/>
      <c r="J26" s="2272"/>
      <c r="K26" s="2312">
        <f t="shared" si="9"/>
        <v>0</v>
      </c>
      <c r="L26" s="2312">
        <f t="shared" si="4"/>
        <v>0</v>
      </c>
      <c r="M26" s="2448">
        <f t="shared" si="5"/>
        <v>0</v>
      </c>
      <c r="N26" s="2449" t="s">
        <v>64</v>
      </c>
      <c r="O26" s="2280">
        <f>IF(ISTEXT(IFERROR(VLOOKUP(P26,AE18:AG22,1,FALSE),IFERROR(VLOOKUP(P26,AC18:AD22,1,FALSE),0))),"★",INDEX(本职技能!$A$2:$HX$75,MATCH(P26,本职技能!$A$2:$A$74,0),MATCH($G$5,本职技能!$A$1:$HX$1,0)))</f>
        <v>0</v>
      </c>
      <c r="P26" s="2269" t="s">
        <v>94</v>
      </c>
      <c r="Q26" s="2449"/>
      <c r="R26" s="2271">
        <v>10</v>
      </c>
      <c r="S26" s="2272"/>
      <c r="T26" s="2272"/>
      <c r="U26" s="2272"/>
      <c r="V26" s="2312">
        <f t="shared" si="6"/>
        <v>10</v>
      </c>
      <c r="W26" s="2312">
        <f t="shared" si="7"/>
        <v>5</v>
      </c>
      <c r="X26" s="2551">
        <f t="shared" si="8"/>
        <v>2</v>
      </c>
      <c r="Y26"/>
      <c r="Z26" s="2691" t="s">
        <v>95</v>
      </c>
      <c r="AA26" s="2692"/>
      <c r="AB26" s="2693" t="s">
        <v>96</v>
      </c>
      <c r="AC26" s="2694" t="s">
        <v>95</v>
      </c>
      <c r="AD26" s="2695" t="s">
        <v>96</v>
      </c>
      <c r="AE26" s="2696"/>
      <c r="AF26" s="2697"/>
      <c r="AG26" s="2760"/>
      <c r="AK26" s="2711"/>
      <c r="AL26" s="2711"/>
      <c r="AM26" s="2711"/>
      <c r="AN26" s="2711"/>
      <c r="AO26" s="2766"/>
      <c r="AP26" s="2773"/>
      <c r="AQ26" s="2773"/>
      <c r="AR26" s="2773"/>
      <c r="AS26" s="2766"/>
      <c r="AT26" s="2766"/>
      <c r="AU26" s="2711"/>
    </row>
    <row r="27" s="2007" customFormat="1" ht="17.25" spans="1:50">
      <c r="A27" s="2149"/>
      <c r="B27" s="2302" t="s">
        <v>92</v>
      </c>
      <c r="C27" s="2274"/>
      <c r="D27" s="2275" t="s">
        <v>97</v>
      </c>
      <c r="E27" s="2276"/>
      <c r="F27" s="2276"/>
      <c r="G27" s="2277">
        <v>0</v>
      </c>
      <c r="H27" s="2278"/>
      <c r="I27" s="2309" t="s">
        <v>92</v>
      </c>
      <c r="J27" s="2309" t="s">
        <v>92</v>
      </c>
      <c r="K27" s="2309">
        <f t="shared" si="9"/>
        <v>0</v>
      </c>
      <c r="L27" s="2309">
        <f t="shared" si="4"/>
        <v>0</v>
      </c>
      <c r="M27" s="2450">
        <f t="shared" si="5"/>
        <v>0</v>
      </c>
      <c r="N27" s="2451" t="s">
        <v>64</v>
      </c>
      <c r="O27" s="2274">
        <f>IF(ISTEXT(IFERROR(VLOOKUP(P27,AE18:AG22,1,FALSE),IFERROR(VLOOKUP(P27,AC18:AD22,1,FALSE),0))),"★",INDEX(本职技能!$A$2:$HX$75,MATCH(P27,本职技能!$A$2:$A$74,0),MATCH($G$5,本职技能!$A$1:$HX$1,0)))</f>
        <v>0</v>
      </c>
      <c r="P27" s="2456" t="s">
        <v>98</v>
      </c>
      <c r="Q27" s="2553"/>
      <c r="R27" s="2277">
        <v>1</v>
      </c>
      <c r="S27" s="2278"/>
      <c r="T27" s="2278"/>
      <c r="U27" s="2278"/>
      <c r="V27" s="2309">
        <f t="shared" si="6"/>
        <v>1</v>
      </c>
      <c r="W27" s="2309">
        <f t="shared" si="7"/>
        <v>0</v>
      </c>
      <c r="X27" s="2552">
        <f t="shared" si="8"/>
        <v>0</v>
      </c>
      <c r="Y27"/>
      <c r="Z27" s="2698"/>
      <c r="AA27" s="2699"/>
      <c r="AB27" s="2700" t="s">
        <v>99</v>
      </c>
      <c r="AC27" s="2698"/>
      <c r="AD27" s="2700" t="s">
        <v>100</v>
      </c>
      <c r="AE27" s="2696"/>
      <c r="AF27" s="2697"/>
      <c r="AG27" s="2760"/>
      <c r="AI27"/>
      <c r="AJ27"/>
      <c r="AK27"/>
      <c r="AL27"/>
      <c r="AM27"/>
      <c r="AN27"/>
      <c r="AO27"/>
      <c r="AP27"/>
      <c r="AQ27"/>
      <c r="AR27"/>
      <c r="AS27"/>
      <c r="AT27"/>
      <c r="AU27"/>
      <c r="AV27"/>
      <c r="AW27"/>
      <c r="AX27"/>
    </row>
    <row r="28" s="2007" customFormat="1" ht="17.25" spans="1:50">
      <c r="A28" s="2149"/>
      <c r="B28" s="2279" t="s">
        <v>64</v>
      </c>
      <c r="C28" s="2280">
        <f>IF(ISTEXT(IFERROR(VLOOKUP(D28,AE18:AG22,1,FALSE),IFERROR(VLOOKUP(D28,AC18:AD22,1,FALSE),0))),"★",INDEX(本职技能!$A$2:$HX$75,MATCH(D28,本职技能!$A$2:$A$74,0),MATCH($G$5,本职技能!$A$1:$HX$1,0)))</f>
        <v>0</v>
      </c>
      <c r="D28" s="2269" t="s">
        <v>101</v>
      </c>
      <c r="E28" s="2270"/>
      <c r="F28" s="2270"/>
      <c r="G28" s="2271">
        <v>5</v>
      </c>
      <c r="H28" s="2272"/>
      <c r="I28" s="2272"/>
      <c r="J28" s="2272"/>
      <c r="K28" s="2312">
        <f t="shared" si="9"/>
        <v>5</v>
      </c>
      <c r="L28" s="2312">
        <f t="shared" si="4"/>
        <v>2</v>
      </c>
      <c r="M28" s="2448">
        <f t="shared" si="5"/>
        <v>1</v>
      </c>
      <c r="N28" s="2449" t="s">
        <v>64</v>
      </c>
      <c r="O28" s="2280">
        <f>IF(ISTEXT(IFERROR(VLOOKUP(P28,AE18:AG22,1,FALSE),IFERROR(VLOOKUP(P28,AC18:AD22,1,FALSE),0))),"★",INDEX(本职技能!$A$2:$HX$75,MATCH(P28,本职技能!$A$2:$A$74,0),MATCH($G$5,本职技能!$A$1:$HX$1,0)))</f>
        <v>0</v>
      </c>
      <c r="P28" s="2326" t="s">
        <v>102</v>
      </c>
      <c r="Q28" s="2449"/>
      <c r="R28" s="2271">
        <v>1</v>
      </c>
      <c r="S28" s="2272"/>
      <c r="T28" s="2272"/>
      <c r="U28" s="2272"/>
      <c r="V28" s="2312">
        <f t="shared" si="6"/>
        <v>1</v>
      </c>
      <c r="W28" s="2312">
        <f t="shared" si="7"/>
        <v>0</v>
      </c>
      <c r="X28" s="2551">
        <f t="shared" si="8"/>
        <v>0</v>
      </c>
      <c r="Y28"/>
      <c r="Z28" s="2701" t="s">
        <v>103</v>
      </c>
      <c r="AA28" s="2702"/>
      <c r="AB28" s="2703"/>
      <c r="AC28" s="2034" t="s">
        <v>103</v>
      </c>
      <c r="AD28" s="2036"/>
      <c r="AE28" s="2696"/>
      <c r="AF28" s="2697"/>
      <c r="AG28" s="2760"/>
      <c r="AI28"/>
      <c r="AJ28"/>
      <c r="AK28"/>
      <c r="AL28"/>
      <c r="AM28"/>
      <c r="AN28"/>
      <c r="AO28"/>
      <c r="AP28"/>
      <c r="AQ28"/>
      <c r="AR28"/>
      <c r="AS28"/>
      <c r="AT28"/>
      <c r="AU28"/>
      <c r="AV28"/>
      <c r="AW28"/>
      <c r="AX28"/>
    </row>
    <row r="29" s="2007" customFormat="1" ht="17.25" spans="1:50">
      <c r="A29" s="2149"/>
      <c r="B29" s="2273" t="s">
        <v>64</v>
      </c>
      <c r="C29" s="2274">
        <f>IF(ISTEXT(IFERROR(VLOOKUP(D29,AE18:AG22,1,FALSE),IFERROR(VLOOKUP(D29,AC18:AD22,1,FALSE),0))),"★",INDEX(本职技能!$A$2:$HX$75,MATCH(D29,本职技能!$A$2:$A$74,0),MATCH($G$5,本职技能!$A$1:$HX$1,0)))</f>
        <v>0</v>
      </c>
      <c r="D29" s="2275" t="s">
        <v>104</v>
      </c>
      <c r="E29" s="2276"/>
      <c r="F29" s="2276"/>
      <c r="G29" s="2277">
        <f>INT(DEX/2)</f>
        <v>0</v>
      </c>
      <c r="H29" s="2278"/>
      <c r="I29" s="2278"/>
      <c r="J29" s="2278"/>
      <c r="K29" s="2309">
        <f t="shared" si="9"/>
        <v>0</v>
      </c>
      <c r="L29" s="2309">
        <f t="shared" si="4"/>
        <v>0</v>
      </c>
      <c r="M29" s="2450">
        <f t="shared" si="5"/>
        <v>0</v>
      </c>
      <c r="N29" s="2451" t="s">
        <v>64</v>
      </c>
      <c r="O29" s="2274">
        <f>IF(ISTEXT(IFERROR(VLOOKUP(P29,AE18:AG22,1,FALSE),IFERROR(VLOOKUP(P29,AC18:AD22,1,FALSE),0))),"★",INDEX(本职技能!$A$2:$HX$75,MATCH(P29,本职技能!$A$2:$A$74,0),MATCH($G$5,本职技能!$A$1:$HX$1,0)))</f>
        <v>0</v>
      </c>
      <c r="P29" s="2275" t="s">
        <v>105</v>
      </c>
      <c r="Q29" s="2451"/>
      <c r="R29" s="2277">
        <v>10</v>
      </c>
      <c r="S29" s="2278"/>
      <c r="T29" s="2278"/>
      <c r="U29" s="2278"/>
      <c r="V29" s="2309">
        <f t="shared" si="6"/>
        <v>10</v>
      </c>
      <c r="W29" s="2309">
        <f t="shared" si="7"/>
        <v>5</v>
      </c>
      <c r="X29" s="2552">
        <f t="shared" si="8"/>
        <v>2</v>
      </c>
      <c r="Y29"/>
      <c r="Z29" s="2704"/>
      <c r="AA29" s="2084"/>
      <c r="AB29" s="2705"/>
      <c r="AC29" s="2704"/>
      <c r="AD29" s="2705"/>
      <c r="AE29" s="2696"/>
      <c r="AF29" s="2697"/>
      <c r="AG29" s="2760"/>
      <c r="AI29"/>
      <c r="AJ29"/>
      <c r="AK29"/>
      <c r="AL29"/>
      <c r="AM29"/>
      <c r="AN29"/>
      <c r="AO29"/>
      <c r="AP29"/>
      <c r="AQ29"/>
      <c r="AR29"/>
      <c r="AS29"/>
      <c r="AT29"/>
      <c r="AU29"/>
      <c r="AV29"/>
      <c r="AW29"/>
      <c r="AX29"/>
    </row>
    <row r="30" s="2007" customFormat="1" ht="17.25" spans="1:50">
      <c r="A30" s="2149"/>
      <c r="B30" s="2279" t="s">
        <v>64</v>
      </c>
      <c r="C30" s="2280">
        <f>IF(ISTEXT(IFERROR(VLOOKUP(D30,AE18:AG22,1,FALSE),IFERROR(VLOOKUP(D30,AC18:AD22,1,FALSE),0))),"★",INDEX(本职技能!$A$2:$HX$75,MATCH(D30,本职技能!$A$2:$A$74,0),MATCH($G$5,本职技能!$A$1:$HX$1,0)))</f>
        <v>0</v>
      </c>
      <c r="D30" s="2269" t="s">
        <v>106</v>
      </c>
      <c r="E30" s="2270"/>
      <c r="F30" s="2270"/>
      <c r="G30" s="2271">
        <v>20</v>
      </c>
      <c r="H30" s="2272"/>
      <c r="I30" s="2272"/>
      <c r="J30" s="2272"/>
      <c r="K30" s="2312">
        <f t="shared" si="9"/>
        <v>20</v>
      </c>
      <c r="L30" s="2312">
        <f t="shared" si="4"/>
        <v>10</v>
      </c>
      <c r="M30" s="2448">
        <f t="shared" si="5"/>
        <v>4</v>
      </c>
      <c r="N30" s="2457" t="s">
        <v>64</v>
      </c>
      <c r="O30" s="2280">
        <f>IF(ISTEXT(IFERROR(VLOOKUP(P30,AE18:AG22,1,FALSE),IFERROR(VLOOKUP(P30,AC18:AD22,1,FALSE),0))),"★",INDEX(本职技能!$A$2:$HX$75,MATCH(P30,本职技能!$A$2:$A$74,0),MATCH($G$5,本职技能!$A$1:$HX$1,0)))</f>
        <v>0</v>
      </c>
      <c r="P30" s="2458" t="s">
        <v>107</v>
      </c>
      <c r="Q30" s="2457"/>
      <c r="R30" s="2554">
        <v>5</v>
      </c>
      <c r="S30" s="2555"/>
      <c r="T30" s="2555"/>
      <c r="U30" s="2555"/>
      <c r="V30" s="2556">
        <f t="shared" si="6"/>
        <v>5</v>
      </c>
      <c r="W30" s="2556">
        <f t="shared" si="7"/>
        <v>2</v>
      </c>
      <c r="X30" s="2557">
        <f t="shared" si="8"/>
        <v>1</v>
      </c>
      <c r="Y30"/>
      <c r="Z30" s="2704"/>
      <c r="AA30" s="2084"/>
      <c r="AB30" s="2705"/>
      <c r="AC30" s="2704"/>
      <c r="AD30" s="2705"/>
      <c r="AE30" s="2696"/>
      <c r="AF30" s="2697"/>
      <c r="AG30" s="2760"/>
      <c r="AI30"/>
      <c r="AJ30"/>
      <c r="AK30"/>
      <c r="AL30"/>
      <c r="AM30"/>
      <c r="AN30"/>
      <c r="AO30"/>
      <c r="AP30"/>
      <c r="AQ30"/>
      <c r="AR30"/>
      <c r="AS30"/>
      <c r="AT30"/>
      <c r="AU30"/>
      <c r="AV30"/>
      <c r="AW30"/>
      <c r="AX30"/>
    </row>
    <row r="31" s="2007" customFormat="1" ht="17.25" spans="1:50">
      <c r="A31" s="2149"/>
      <c r="B31" s="2273" t="s">
        <v>64</v>
      </c>
      <c r="C31" s="2274">
        <f>IF(ISTEXT(IFERROR(VLOOKUP(D31,AE18:AG22,1,FALSE),IFERROR(VLOOKUP(D31,AC18:AD22,1,FALSE),0))),"★",INDEX(本职技能!$A$2:$HX$75,MATCH(D31,本职技能!$A$2:$A$74,0),MATCH($G$5,本职技能!$A$1:$HX$1,0)))</f>
        <v>0</v>
      </c>
      <c r="D31" s="2275" t="s">
        <v>108</v>
      </c>
      <c r="E31" s="2276"/>
      <c r="F31" s="2276"/>
      <c r="G31" s="2277">
        <v>10</v>
      </c>
      <c r="H31" s="2278"/>
      <c r="I31" s="2278"/>
      <c r="J31" s="2459"/>
      <c r="K31" s="2309">
        <f t="shared" si="9"/>
        <v>10</v>
      </c>
      <c r="L31" s="2309">
        <f t="shared" si="4"/>
        <v>5</v>
      </c>
      <c r="M31" s="2450">
        <f t="shared" si="5"/>
        <v>2</v>
      </c>
      <c r="N31" s="2451" t="s">
        <v>64</v>
      </c>
      <c r="O31" s="2274">
        <f>IF(ISTEXT(IFERROR(VLOOKUP(P31,AE18:AG22,1,FALSE),IFERROR(VLOOKUP(P31,AC18:AD22,1,FALSE),0))),"★",INDEX(本职技能!$A$2:$HX$75,MATCH(P31,本职技能!$A$2:$A$74,0),MATCH($G$5,本职技能!$A$1:$HX$1,0)))</f>
        <v>0</v>
      </c>
      <c r="P31" s="2291" t="s">
        <v>109</v>
      </c>
      <c r="Q31" s="2558"/>
      <c r="R31" s="2277">
        <f>IF(ISBLANK(AC27),1,IF(Q31=AC27,AD27,1))</f>
        <v>1</v>
      </c>
      <c r="S31" s="2278"/>
      <c r="T31" s="2278"/>
      <c r="U31" s="2278"/>
      <c r="V31" s="2309">
        <f>R31+S31+U31+T31</f>
        <v>1</v>
      </c>
      <c r="W31" s="2309">
        <f t="shared" si="7"/>
        <v>0</v>
      </c>
      <c r="X31" s="2552">
        <f t="shared" si="8"/>
        <v>0</v>
      </c>
      <c r="Y31"/>
      <c r="Z31" s="2704"/>
      <c r="AA31" s="2084"/>
      <c r="AB31" s="2705"/>
      <c r="AC31" s="2704"/>
      <c r="AD31" s="2705"/>
      <c r="AE31" s="2696"/>
      <c r="AF31" s="2697"/>
      <c r="AG31" s="2760"/>
      <c r="AH31" s="1637"/>
      <c r="AL31" s="2711"/>
      <c r="AN31" s="2711"/>
      <c r="AO31" s="2766"/>
      <c r="AP31" s="2766"/>
      <c r="AQ31" s="2766"/>
      <c r="AR31" s="2766"/>
      <c r="AS31" s="2766"/>
      <c r="AT31" s="2766"/>
      <c r="AU31" s="2774"/>
      <c r="AV31" s="2770"/>
      <c r="AW31" s="2770"/>
      <c r="AX31" s="2770"/>
    </row>
    <row r="32" s="2007" customFormat="1" ht="17.25" spans="1:50">
      <c r="A32" s="2149"/>
      <c r="B32" s="2279" t="s">
        <v>64</v>
      </c>
      <c r="C32" s="2280">
        <f>IF(ISTEXT(IFERROR(VLOOKUP(D32,AE18:AG22,1,FALSE),IFERROR(VLOOKUP(D32,AC18:AD22,1,FALSE),0))),"★",INDEX(本职技能!$A$2:$HX$75,MATCH(D32,本职技能!$A$2:$A$74,0),MATCH($G$5,本职技能!$A$1:$HX$1,0)))</f>
        <v>0</v>
      </c>
      <c r="D32" s="2269" t="s">
        <v>110</v>
      </c>
      <c r="E32" s="2270"/>
      <c r="F32" s="2270"/>
      <c r="G32" s="2271">
        <v>1</v>
      </c>
      <c r="H32" s="2272"/>
      <c r="I32" s="2272"/>
      <c r="J32" s="2272"/>
      <c r="K32" s="2312">
        <f t="shared" si="9"/>
        <v>1</v>
      </c>
      <c r="L32" s="2312">
        <f t="shared" si="4"/>
        <v>0</v>
      </c>
      <c r="M32" s="2448">
        <f t="shared" si="5"/>
        <v>0</v>
      </c>
      <c r="N32" s="2449" t="s">
        <v>64</v>
      </c>
      <c r="O32" s="2280">
        <f>IF(ISTEXT(IFERROR(VLOOKUP(P32,AE18:AG22,1,FALSE),IFERROR(VLOOKUP(P32,AC18:AD22,1,FALSE),0))),"★",INDEX(本职技能!$A$2:$HX$75,MATCH(P32,本职技能!$A$2:$A$74,0),MATCH($G$5,本职技能!$A$1:$HX$1,0)))</f>
        <v>0</v>
      </c>
      <c r="P32" s="2460" t="s">
        <v>111</v>
      </c>
      <c r="Q32" s="2559"/>
      <c r="R32" s="2271">
        <f>IF(ISBLANK(AC27),1,IF(Q32=AC27,AD27,1))</f>
        <v>1</v>
      </c>
      <c r="S32" s="2272"/>
      <c r="T32" s="2272"/>
      <c r="U32" s="2272"/>
      <c r="V32" s="2312">
        <f>U32+T32+R32+S32</f>
        <v>1</v>
      </c>
      <c r="W32" s="2312">
        <f t="shared" si="7"/>
        <v>0</v>
      </c>
      <c r="X32" s="2551">
        <f t="shared" si="8"/>
        <v>0</v>
      </c>
      <c r="Y32"/>
      <c r="Z32" s="2704"/>
      <c r="AA32" s="2084"/>
      <c r="AB32" s="2705"/>
      <c r="AC32" s="2704"/>
      <c r="AD32" s="2705"/>
      <c r="AE32" s="2696"/>
      <c r="AF32" s="2697"/>
      <c r="AG32" s="2760"/>
      <c r="AH32" s="1637"/>
      <c r="AN32" s="2711"/>
      <c r="AO32" s="2766"/>
      <c r="AP32" s="2766"/>
      <c r="AQ32" s="2766"/>
      <c r="AR32" s="2766"/>
      <c r="AS32" s="2766"/>
      <c r="AT32" s="2766"/>
      <c r="AU32" s="2774"/>
      <c r="AV32" s="2770"/>
      <c r="AW32" s="2770"/>
      <c r="AX32" s="2770"/>
    </row>
    <row r="33" s="2007" customFormat="1" ht="17.25" spans="1:50">
      <c r="A33" s="2303"/>
      <c r="B33" s="2281" t="s">
        <v>64</v>
      </c>
      <c r="C33" s="2282">
        <f>IF(ISTEXT(IFERROR(VLOOKUP(D33,AE18:AG22,1,FALSE),IFERROR(VLOOKUP(D33,AC18:AD22,1,FALSE),0))),"★",INDEX(本职技能!$A$2:$HX$75,MATCH(D33,本职技能!$A$2:$A$74,0),MATCH($G$5,本职技能!$A$1:$HX$1,0)))</f>
        <v>0</v>
      </c>
      <c r="D33" s="2283" t="s">
        <v>112</v>
      </c>
      <c r="E33" s="2284"/>
      <c r="F33" s="2284"/>
      <c r="G33" s="2285">
        <v>5</v>
      </c>
      <c r="H33" s="2286"/>
      <c r="I33" s="2286"/>
      <c r="J33" s="2286"/>
      <c r="K33" s="2452">
        <f t="shared" si="9"/>
        <v>5</v>
      </c>
      <c r="L33" s="2452">
        <f t="shared" si="4"/>
        <v>2</v>
      </c>
      <c r="M33" s="2453">
        <f t="shared" si="5"/>
        <v>1</v>
      </c>
      <c r="N33" s="2451" t="s">
        <v>64</v>
      </c>
      <c r="O33" s="2282">
        <f>IF(ISTEXT(IFERROR(VLOOKUP(P33,AE18:AG22,1,FALSE),IFERROR(VLOOKUP(P33,AC18:AD22,1,FALSE),0))),"★",INDEX(本职技能!$A$2:$HX$75,MATCH(P33,本职技能!$A$2:$A$74,0),MATCH($G$5,本职技能!$A$1:$HX$1,0)))</f>
        <v>0</v>
      </c>
      <c r="P33" s="2461" t="s">
        <v>113</v>
      </c>
      <c r="Q33" s="2553"/>
      <c r="R33" s="2277">
        <f>IF(ISBLANK(AC27),1,IF(Q33=AC27,AD27,1))</f>
        <v>1</v>
      </c>
      <c r="S33" s="2278"/>
      <c r="T33" s="2278"/>
      <c r="U33" s="2278"/>
      <c r="V33" s="2309">
        <f>R33+S33+T33+U33</f>
        <v>1</v>
      </c>
      <c r="W33" s="2309">
        <f t="shared" si="7"/>
        <v>0</v>
      </c>
      <c r="X33" s="2552">
        <f t="shared" si="8"/>
        <v>0</v>
      </c>
      <c r="Y33"/>
      <c r="Z33" s="2704"/>
      <c r="AA33" s="2084"/>
      <c r="AB33" s="2705"/>
      <c r="AC33" s="2704"/>
      <c r="AD33" s="2705"/>
      <c r="AE33" s="2696"/>
      <c r="AF33" s="2697"/>
      <c r="AG33" s="2760"/>
      <c r="AH33" s="1637"/>
      <c r="AN33" s="2711"/>
      <c r="AO33" s="2766"/>
      <c r="AP33" s="2766"/>
      <c r="AQ33" s="2766"/>
      <c r="AR33" s="2766"/>
      <c r="AS33" s="2766"/>
      <c r="AT33" s="2766"/>
      <c r="AU33" s="2774"/>
      <c r="AV33" s="2770"/>
      <c r="AW33" s="2770"/>
      <c r="AX33" s="2770"/>
    </row>
    <row r="34" s="2007" customFormat="1" ht="17.25" spans="1:50">
      <c r="A34" s="2303"/>
      <c r="B34" s="2279" t="s">
        <v>64</v>
      </c>
      <c r="C34" s="2287">
        <f>IF(ISTEXT(IFERROR(VLOOKUP(D34,AE18:AG22,1,FALSE),IFERROR(VLOOKUP(D34,AC18:AD22,1,FALSE),0))),"★",INDEX(本职技能!$A$2:$HX$75,MATCH(D34,本职技能!$A$2:$A$74,0),MATCH($G$5,本职技能!$A$1:$HX$1,0)))</f>
        <v>0</v>
      </c>
      <c r="D34" s="2304" t="s">
        <v>114</v>
      </c>
      <c r="E34" s="2305" t="s">
        <v>115</v>
      </c>
      <c r="F34" s="2306"/>
      <c r="G34" s="2271">
        <v>25</v>
      </c>
      <c r="H34" s="2272"/>
      <c r="I34" s="2272"/>
      <c r="J34" s="2272"/>
      <c r="K34" s="2312">
        <f t="shared" si="9"/>
        <v>25</v>
      </c>
      <c r="L34" s="2312">
        <f t="shared" si="4"/>
        <v>12</v>
      </c>
      <c r="M34" s="2448">
        <f t="shared" si="5"/>
        <v>5</v>
      </c>
      <c r="N34" s="2462" t="s">
        <v>64</v>
      </c>
      <c r="O34" s="2287">
        <f>IF(ISTEXT(IFERROR(VLOOKUP(P34,AE18:AG22,1,FALSE),IFERROR(VLOOKUP(P34,AC18:AD22,1,FALSE),0))),"★",INDEX(本职技能!$A$2:$HX$75,MATCH(P34,本职技能!$A$2:$A$74,0),MATCH($G$5,本职技能!$A$1:$HX$1,0)))</f>
        <v>0</v>
      </c>
      <c r="P34" s="2326" t="s">
        <v>116</v>
      </c>
      <c r="Q34" s="2462"/>
      <c r="R34" s="2560">
        <v>10</v>
      </c>
      <c r="S34" s="2329"/>
      <c r="T34" s="2329"/>
      <c r="U34" s="2329"/>
      <c r="V34" s="2465">
        <f t="shared" si="6"/>
        <v>10</v>
      </c>
      <c r="W34" s="2465">
        <f t="shared" si="7"/>
        <v>5</v>
      </c>
      <c r="X34" s="2561">
        <f t="shared" si="8"/>
        <v>2</v>
      </c>
      <c r="Y34"/>
      <c r="Z34" s="2704"/>
      <c r="AA34" s="2084"/>
      <c r="AB34" s="2705"/>
      <c r="AC34" s="2704"/>
      <c r="AD34" s="2705"/>
      <c r="AE34" s="2696"/>
      <c r="AF34" s="2697"/>
      <c r="AG34" s="2760"/>
      <c r="AH34" s="1637"/>
      <c r="AN34" s="2711"/>
      <c r="AO34" s="2766"/>
      <c r="AP34" s="2766"/>
      <c r="AQ34" s="2766"/>
      <c r="AR34" s="2766"/>
      <c r="AS34" s="2766"/>
      <c r="AT34" s="2766"/>
      <c r="AU34" s="2774"/>
      <c r="AV34" s="2770"/>
      <c r="AW34" s="2770"/>
      <c r="AX34" s="2770"/>
    </row>
    <row r="35" s="2007" customFormat="1" ht="17.25" spans="1:50">
      <c r="A35" s="2303"/>
      <c r="B35" s="2273" t="s">
        <v>64</v>
      </c>
      <c r="C35" s="2274">
        <f>IF(ISTEXT(IFERROR(VLOOKUP(D35,AE18:AG22,1,FALSE),IFERROR(VLOOKUP(D35,AC18:AD22,1,FALSE),0))),"★",INDEX(本职技能!$A$2:$HX$75,MATCH(D35,本职技能!$A$2:$A$74,0),MATCH($G$5,本职技能!$A$1:$HX$1,0)))</f>
        <v>0</v>
      </c>
      <c r="D35" s="2307" t="s">
        <v>117</v>
      </c>
      <c r="E35" s="2308"/>
      <c r="F35" s="2308"/>
      <c r="G35" s="2309">
        <f>附表!C11</f>
        <v>0</v>
      </c>
      <c r="H35" s="2278"/>
      <c r="I35" s="2278"/>
      <c r="J35" s="2278"/>
      <c r="K35" s="2309">
        <f>G35+H35+I35+J35</f>
        <v>0</v>
      </c>
      <c r="L35" s="2309">
        <f t="shared" si="4"/>
        <v>0</v>
      </c>
      <c r="M35" s="2450">
        <f t="shared" si="5"/>
        <v>0</v>
      </c>
      <c r="N35" s="2451" t="s">
        <v>64</v>
      </c>
      <c r="O35" s="2274">
        <f>IF(ISTEXT(IFERROR(VLOOKUP(P35,AE18:AG22,1,FALSE),IFERROR(VLOOKUP(P35,AC18:AD22,1,FALSE),0))),"★",INDEX(本职技能!$A$2:$HX$75,MATCH(P35,本职技能!$A$2:$A$74,0),MATCH($G$5,本职技能!$A$1:$HX$1,0)))</f>
        <v>0</v>
      </c>
      <c r="P35" s="2275" t="s">
        <v>118</v>
      </c>
      <c r="Q35" s="2451"/>
      <c r="R35" s="2277">
        <v>25</v>
      </c>
      <c r="S35" s="2278"/>
      <c r="T35" s="2278"/>
      <c r="U35" s="2278"/>
      <c r="V35" s="2309">
        <f t="shared" si="6"/>
        <v>25</v>
      </c>
      <c r="W35" s="2309">
        <f t="shared" si="7"/>
        <v>12</v>
      </c>
      <c r="X35" s="2552">
        <f t="shared" si="8"/>
        <v>5</v>
      </c>
      <c r="Y35"/>
      <c r="Z35" s="2704"/>
      <c r="AA35" s="2084"/>
      <c r="AB35" s="2705"/>
      <c r="AC35" s="2704"/>
      <c r="AD35" s="2705"/>
      <c r="AE35" s="2696"/>
      <c r="AF35" s="2697"/>
      <c r="AG35" s="2760"/>
      <c r="AH35" s="1637"/>
      <c r="AK35" s="2053"/>
      <c r="AL35" s="2761"/>
      <c r="AM35" s="2750"/>
      <c r="AN35" s="2750"/>
      <c r="AO35" s="2766"/>
      <c r="AP35" s="2766"/>
      <c r="AQ35" s="2766"/>
      <c r="AR35" s="2766"/>
      <c r="AS35" s="2766"/>
      <c r="AT35" s="2766"/>
      <c r="AU35" s="2774"/>
      <c r="AV35" s="2770"/>
      <c r="AW35" s="2770"/>
      <c r="AX35" s="2770"/>
    </row>
    <row r="36" s="2007" customFormat="1" customHeight="1" spans="1:50">
      <c r="A36" s="2303"/>
      <c r="B36" s="2279" t="s">
        <v>64</v>
      </c>
      <c r="C36" s="2310">
        <f>IF(ISTEXT(IFERROR(VLOOKUP(D35,AE18:AG22,1,FALSE),IFERROR(VLOOKUP(D35,AC18:AD22,1,FALSE),0))),"★",INDEX(本职技能!$A$2:$HX$75,MATCH(D35,本职技能!$A$2:$A$74,0),MATCH($G$5,本职技能!$A$1:$HX$1,0)))</f>
        <v>0</v>
      </c>
      <c r="D36" s="2304" t="s">
        <v>119</v>
      </c>
      <c r="E36" s="2311"/>
      <c r="F36" s="2311"/>
      <c r="G36" s="2312">
        <f>附表!C12</f>
        <v>0</v>
      </c>
      <c r="H36" s="2272"/>
      <c r="I36" s="2272"/>
      <c r="J36" s="2272"/>
      <c r="K36" s="2312">
        <f>G36+H36+J36+I36</f>
        <v>0</v>
      </c>
      <c r="L36" s="2312">
        <f t="shared" si="4"/>
        <v>0</v>
      </c>
      <c r="M36" s="2448">
        <f t="shared" si="5"/>
        <v>0</v>
      </c>
      <c r="N36" s="2449" t="s">
        <v>64</v>
      </c>
      <c r="O36" s="2280">
        <f>IF(ISTEXT(IFERROR(VLOOKUP(P36,AE18:AG22,1,FALSE),IFERROR(VLOOKUP(P36,AC18:AD22,1,FALSE),0))),"★",INDEX(本职技能!$A$2:$HX$75,MATCH(P36,本职技能!$A$2:$A$74,0),MATCH($G$5,本职技能!$A$1:$HX$1,0)))</f>
        <v>0</v>
      </c>
      <c r="P36" s="2458" t="s">
        <v>120</v>
      </c>
      <c r="Q36" s="2449"/>
      <c r="R36" s="2271">
        <v>20</v>
      </c>
      <c r="S36" s="2272"/>
      <c r="T36" s="2272"/>
      <c r="U36" s="2272"/>
      <c r="V36" s="2312">
        <f t="shared" si="6"/>
        <v>20</v>
      </c>
      <c r="W36" s="2312">
        <f t="shared" si="7"/>
        <v>10</v>
      </c>
      <c r="X36" s="2551">
        <f t="shared" si="8"/>
        <v>4</v>
      </c>
      <c r="Y36"/>
      <c r="Z36" s="2706"/>
      <c r="AA36" s="2707"/>
      <c r="AB36" s="2708"/>
      <c r="AC36" s="2706"/>
      <c r="AD36" s="2708"/>
      <c r="AE36" s="2709"/>
      <c r="AF36" s="2710"/>
      <c r="AG36" s="2762"/>
      <c r="AH36" s="1637"/>
      <c r="AI36" s="1637"/>
      <c r="AJ36" s="1637"/>
      <c r="AL36" s="2761"/>
      <c r="AM36" s="2750"/>
      <c r="AN36" s="2750"/>
      <c r="AO36" s="2766"/>
      <c r="AP36" s="2766"/>
      <c r="AQ36" s="2766"/>
      <c r="AR36" s="2766"/>
      <c r="AS36" s="2766"/>
      <c r="AT36" s="2766"/>
      <c r="AU36" s="2774"/>
      <c r="AV36" s="2770"/>
      <c r="AW36" s="2770"/>
      <c r="AX36" s="2770"/>
    </row>
    <row r="37" s="2007" customFormat="1" ht="17.25" spans="1:50">
      <c r="A37" s="2303"/>
      <c r="B37" s="2273" t="s">
        <v>64</v>
      </c>
      <c r="C37" s="2313"/>
      <c r="D37" s="2314" t="s">
        <v>121</v>
      </c>
      <c r="E37" s="2315"/>
      <c r="F37" s="2316"/>
      <c r="G37" s="2309">
        <f>附表!C13</f>
        <v>0</v>
      </c>
      <c r="H37" s="2278"/>
      <c r="I37" s="2278"/>
      <c r="J37" s="2278"/>
      <c r="K37" s="2309">
        <f>J37+I37+H37+G37</f>
        <v>0</v>
      </c>
      <c r="L37" s="2309">
        <f t="shared" si="4"/>
        <v>0</v>
      </c>
      <c r="M37" s="2450">
        <f t="shared" si="5"/>
        <v>0</v>
      </c>
      <c r="N37" s="2451" t="s">
        <v>64</v>
      </c>
      <c r="O37" s="2274">
        <f>IF(ISTEXT(IFERROR(VLOOKUP(P37,AE18:AG22,1,FALSE),IFERROR(VLOOKUP(P37,AC18:AD22,1,FALSE),0))),"★",INDEX(本职技能!$A$2:$HX$75,MATCH(P37,本职技能!$A$2:$A$74,0),MATCH($G$5,本职技能!$A$1:$HX$1,0)))</f>
        <v>0</v>
      </c>
      <c r="P37" s="2461" t="s">
        <v>122</v>
      </c>
      <c r="Q37" s="2553"/>
      <c r="R37" s="2277">
        <v>10</v>
      </c>
      <c r="S37" s="2278"/>
      <c r="T37" s="2278"/>
      <c r="U37" s="2278"/>
      <c r="V37" s="2309">
        <f t="shared" si="6"/>
        <v>10</v>
      </c>
      <c r="W37" s="2309">
        <f t="shared" si="7"/>
        <v>5</v>
      </c>
      <c r="X37" s="2552">
        <f t="shared" si="8"/>
        <v>2</v>
      </c>
      <c r="Y37"/>
      <c r="Z37" s="2711"/>
      <c r="AA37" s="2711"/>
      <c r="AB37" s="2711"/>
      <c r="AC37" s="2712"/>
      <c r="AD37" s="2712"/>
      <c r="AE37" s="1637"/>
      <c r="AF37" s="1637"/>
      <c r="AG37" s="1637"/>
      <c r="AH37" s="1637"/>
      <c r="AI37" s="2042"/>
      <c r="AJ37" s="2149"/>
      <c r="AK37" s="2042"/>
      <c r="AL37" s="2042"/>
      <c r="AM37" s="2042"/>
      <c r="AN37" s="2750"/>
      <c r="AO37" s="2766"/>
      <c r="AP37" s="2774"/>
      <c r="AQ37" s="2774"/>
      <c r="AR37" s="2774"/>
      <c r="AS37" s="2774"/>
      <c r="AT37" s="2774"/>
      <c r="AU37" s="2774"/>
      <c r="AV37" s="2770"/>
      <c r="AW37" s="2770"/>
      <c r="AX37" s="2770"/>
    </row>
    <row r="38" s="2007" customFormat="1" customHeight="1" spans="1:50">
      <c r="A38" s="2303"/>
      <c r="B38" s="2279" t="s">
        <v>64</v>
      </c>
      <c r="C38" s="2294">
        <f>IF(ISTEXT(IFERROR(VLOOKUP(D38,AE18:AG22,1,FALSE),IFERROR(VLOOKUP(D38,AC18:AD22,1,FALSE),0))),"★",INDEX(本职技能!$A$2:$HX$75,MATCH(D38,本职技能!$A$2:$A$74,0),MATCH($G$5,本职技能!$A$1:$HX$1,0)))</f>
        <v>0</v>
      </c>
      <c r="D38" s="2317" t="s">
        <v>123</v>
      </c>
      <c r="E38" s="2318" t="s">
        <v>124</v>
      </c>
      <c r="F38" s="2319"/>
      <c r="G38" s="2271">
        <v>20</v>
      </c>
      <c r="H38" s="2272"/>
      <c r="I38" s="2272"/>
      <c r="J38" s="2272"/>
      <c r="K38" s="2312">
        <f>SUM(G38:J38)</f>
        <v>20</v>
      </c>
      <c r="L38" s="2312">
        <f t="shared" ref="L38:L49" si="10">INT(K38/2)</f>
        <v>10</v>
      </c>
      <c r="M38" s="2448">
        <f t="shared" ref="M38:M49" si="11">INT(K38/5)</f>
        <v>4</v>
      </c>
      <c r="N38" s="2449" t="s">
        <v>64</v>
      </c>
      <c r="O38" s="2280">
        <f>IF(ISTEXT(IFERROR(VLOOKUP(P38,AE18:AG22,1,FALSE),IFERROR(VLOOKUP(P38,AC18:AD22,1,FALSE),0))),"★",INDEX(本职技能!$A$2:$HX$75,MATCH(P38,本职技能!$A$2:$A$74,0),MATCH($G$5,本职技能!$A$1:$HX$1,0)))</f>
        <v>0</v>
      </c>
      <c r="P38" s="2326" t="s">
        <v>125</v>
      </c>
      <c r="Q38" s="2449"/>
      <c r="R38" s="2271">
        <v>20</v>
      </c>
      <c r="S38" s="2272"/>
      <c r="T38" s="2272"/>
      <c r="U38" s="2272"/>
      <c r="V38" s="2312">
        <f t="shared" si="6"/>
        <v>20</v>
      </c>
      <c r="W38" s="2312">
        <f t="shared" si="7"/>
        <v>10</v>
      </c>
      <c r="X38" s="2551">
        <f t="shared" si="8"/>
        <v>4</v>
      </c>
      <c r="Y38"/>
      <c r="Z38" s="2712"/>
      <c r="AA38" s="2712"/>
      <c r="AB38" s="2712"/>
      <c r="AC38" s="2712"/>
      <c r="AD38" s="2712"/>
      <c r="AE38" s="1637"/>
      <c r="AF38" s="1637"/>
      <c r="AG38" s="1637"/>
      <c r="AH38" s="1637"/>
      <c r="AI38" s="2042"/>
      <c r="AJ38" s="2149"/>
      <c r="AK38" s="2149"/>
      <c r="AL38" s="2761"/>
      <c r="AM38" s="2750"/>
      <c r="AN38" s="2750"/>
      <c r="AO38" s="2766"/>
      <c r="AP38" s="2774"/>
      <c r="AQ38" s="2774"/>
      <c r="AR38" s="2774"/>
      <c r="AS38" s="2774"/>
      <c r="AT38" s="2774"/>
      <c r="AU38" s="2774"/>
      <c r="AV38" s="2770"/>
      <c r="AW38" s="2770"/>
      <c r="AX38" s="2770"/>
    </row>
    <row r="39" s="2007" customFormat="1" ht="17.25" spans="2:50">
      <c r="B39" s="2273" t="s">
        <v>64</v>
      </c>
      <c r="C39" s="2313">
        <f>IF(ISTEXT(IFERROR(VLOOKUP(D39,AE18:AG22,1,FALSE),IFERROR(VLOOKUP(D39,AC18:AD22,1,FALSE),0))),"★",INDEX(本职技能!$A$2:$HX$75,MATCH(D39,本职技能!$A$2:$A$74,0),MATCH($G$5,本职技能!$A$1:$HX$1,0)))</f>
        <v>0</v>
      </c>
      <c r="D39" s="2320" t="s">
        <v>126</v>
      </c>
      <c r="E39" s="2321"/>
      <c r="F39" s="2321"/>
      <c r="G39" s="2309">
        <f>附表!E11</f>
        <v>0</v>
      </c>
      <c r="H39" s="2278"/>
      <c r="I39" s="2278"/>
      <c r="J39" s="2278"/>
      <c r="K39" s="2309">
        <f>J39+I39+H39+G39</f>
        <v>0</v>
      </c>
      <c r="L39" s="2309">
        <f t="shared" si="10"/>
        <v>0</v>
      </c>
      <c r="M39" s="2450">
        <f t="shared" si="11"/>
        <v>0</v>
      </c>
      <c r="N39" s="2451" t="s">
        <v>64</v>
      </c>
      <c r="O39" s="2274">
        <f>IF(ISTEXT(IFERROR(VLOOKUP(P39,AE18:AG22,1,FALSE),IFERROR(VLOOKUP(P39,AC18:AD22,1,FALSE),0))),"★",INDEX(本职技能!$A$2:$HX$75,MATCH(P39,本职技能!$A$2:$A$74,0),MATCH($G$5,本职技能!$A$1:$HX$1,0)))</f>
        <v>0</v>
      </c>
      <c r="P39" s="2275" t="s">
        <v>127</v>
      </c>
      <c r="Q39" s="2451"/>
      <c r="R39" s="2277">
        <v>20</v>
      </c>
      <c r="S39" s="2278"/>
      <c r="T39" s="2278"/>
      <c r="U39" s="2278"/>
      <c r="V39" s="2309">
        <f t="shared" si="6"/>
        <v>20</v>
      </c>
      <c r="W39" s="2309">
        <f t="shared" si="7"/>
        <v>10</v>
      </c>
      <c r="X39" s="2552">
        <f t="shared" si="8"/>
        <v>4</v>
      </c>
      <c r="Y39"/>
      <c r="Z39" s="2712"/>
      <c r="AA39" s="2712"/>
      <c r="AB39" s="2712"/>
      <c r="AC39" s="2712"/>
      <c r="AD39" s="2712"/>
      <c r="AE39" s="1637"/>
      <c r="AF39" s="1637"/>
      <c r="AG39" s="1637"/>
      <c r="AH39" s="1637"/>
      <c r="AI39" s="2149"/>
      <c r="AJ39" s="1594"/>
      <c r="AK39" s="2042"/>
      <c r="AL39" s="2149"/>
      <c r="AM39" s="2042"/>
      <c r="AN39" s="2750"/>
      <c r="AO39" s="2766"/>
      <c r="AP39" s="2774"/>
      <c r="AQ39" s="2774"/>
      <c r="AR39" s="2774"/>
      <c r="AS39" s="2774"/>
      <c r="AT39" s="2774"/>
      <c r="AU39" s="2774"/>
      <c r="AV39" s="2770"/>
      <c r="AW39" s="2770"/>
      <c r="AX39" s="2770"/>
    </row>
    <row r="40" s="2007" customFormat="1" ht="17.25" spans="2:50">
      <c r="B40" s="2279" t="s">
        <v>64</v>
      </c>
      <c r="C40" s="2294">
        <f>IF(ISTEXT(IFERROR(VLOOKUP(D39,AE18:AG22,1,FALSE),IFERROR(VLOOKUP(D39,AC18:AD22,1,FALSE),0))),"★",INDEX(本职技能!$A$2:$HX$75,MATCH(D39,本职技能!$A$2:$A$74,0),MATCH($G$5,本职技能!$A$1:$HX$1,0)))</f>
        <v>0</v>
      </c>
      <c r="D40" s="2288" t="s">
        <v>128</v>
      </c>
      <c r="E40" s="2322"/>
      <c r="F40" s="2322"/>
      <c r="G40" s="2312">
        <f>附表!E12</f>
        <v>0</v>
      </c>
      <c r="H40" s="2272"/>
      <c r="I40" s="2272"/>
      <c r="J40" s="2272"/>
      <c r="K40" s="2312">
        <f>J40+I40+H40+G40</f>
        <v>0</v>
      </c>
      <c r="L40" s="2312">
        <f t="shared" si="10"/>
        <v>0</v>
      </c>
      <c r="M40" s="2448">
        <f t="shared" si="11"/>
        <v>0</v>
      </c>
      <c r="N40" s="2449" t="s">
        <v>64</v>
      </c>
      <c r="O40" s="2280">
        <f>IF(ISTEXT(IFERROR(VLOOKUP(P40,AE18:AG22,1,FALSE),IFERROR(VLOOKUP(P40,AC18:AD22,1,FALSE),0))),"★",INDEX(本职技能!$A$2:$HX$75,MATCH(P40,本职技能!$A$2:$A$74,0),MATCH($G$5,本职技能!$A$1:$HX$1,0)))</f>
        <v>0</v>
      </c>
      <c r="P40" s="2463" t="s">
        <v>129</v>
      </c>
      <c r="Q40" s="2562"/>
      <c r="R40" s="2271">
        <v>10</v>
      </c>
      <c r="S40" s="2272"/>
      <c r="T40" s="2272"/>
      <c r="U40" s="2272"/>
      <c r="V40" s="2312">
        <f t="shared" si="6"/>
        <v>10</v>
      </c>
      <c r="W40" s="2312">
        <f t="shared" si="7"/>
        <v>5</v>
      </c>
      <c r="X40" s="2551">
        <f t="shared" si="8"/>
        <v>2</v>
      </c>
      <c r="Y40"/>
      <c r="Z40" s="2712"/>
      <c r="AA40" s="2712"/>
      <c r="AB40" s="2712"/>
      <c r="AC40" s="2712"/>
      <c r="AD40" s="2712"/>
      <c r="AE40" s="1637"/>
      <c r="AF40" s="1637"/>
      <c r="AG40" s="1637"/>
      <c r="AH40" s="1637"/>
      <c r="AI40" s="1637"/>
      <c r="AJ40" s="1637"/>
      <c r="AL40" s="2761"/>
      <c r="AM40" s="2750"/>
      <c r="AN40" s="2750"/>
      <c r="AO40" s="2766"/>
      <c r="AP40" s="2774"/>
      <c r="AQ40" s="2774"/>
      <c r="AR40" s="2774"/>
      <c r="AS40" s="2774"/>
      <c r="AT40" s="2774"/>
      <c r="AU40" s="2774"/>
      <c r="AV40" s="2770"/>
      <c r="AW40" s="2770"/>
      <c r="AX40" s="2770"/>
    </row>
    <row r="41" s="2007" customFormat="1" ht="17.25" spans="2:50">
      <c r="B41" s="2273" t="s">
        <v>64</v>
      </c>
      <c r="C41" s="2274"/>
      <c r="D41" s="2323" t="s">
        <v>130</v>
      </c>
      <c r="E41" s="2324"/>
      <c r="F41" s="2324"/>
      <c r="G41" s="2309">
        <f>附表!E13</f>
        <v>0</v>
      </c>
      <c r="H41" s="2278"/>
      <c r="I41" s="2278"/>
      <c r="J41" s="2278"/>
      <c r="K41" s="2309">
        <f>J41+I41+H41+G41</f>
        <v>0</v>
      </c>
      <c r="L41" s="2309">
        <f t="shared" si="10"/>
        <v>0</v>
      </c>
      <c r="M41" s="2450">
        <f t="shared" si="11"/>
        <v>0</v>
      </c>
      <c r="N41" s="2451" t="s">
        <v>64</v>
      </c>
      <c r="O41" s="2274">
        <f>IF(ISTEXT(IFERROR(VLOOKUP(P41,AE18:AG22,1,FALSE),IFERROR(VLOOKUP(P41,AC18:AD22,1,FALSE),0))),"★",INDEX(本职技能!$A$2:$HX$75,MATCH(P41,本职技能!$A$2:$A$74,0),MATCH($G$5,本职技能!$A$1:$HX$1,0)))</f>
        <v>0</v>
      </c>
      <c r="P41" s="2464" t="s">
        <v>131</v>
      </c>
      <c r="Q41" s="2563"/>
      <c r="R41" s="2277">
        <v>5</v>
      </c>
      <c r="S41" s="2278"/>
      <c r="T41" s="2278"/>
      <c r="U41" s="2278"/>
      <c r="V41" s="2309">
        <f t="shared" si="6"/>
        <v>5</v>
      </c>
      <c r="W41" s="2309">
        <f t="shared" si="7"/>
        <v>2</v>
      </c>
      <c r="X41" s="2552">
        <f t="shared" si="8"/>
        <v>1</v>
      </c>
      <c r="Y41"/>
      <c r="Z41" s="2712"/>
      <c r="AA41" s="2712"/>
      <c r="AB41" s="2712"/>
      <c r="AC41" s="2712"/>
      <c r="AD41" s="2712"/>
      <c r="AE41" s="1637"/>
      <c r="AF41" s="1637"/>
      <c r="AG41" s="1637"/>
      <c r="AH41" s="1637"/>
      <c r="AI41" s="1637"/>
      <c r="AJ41" s="1637"/>
      <c r="AL41" s="2761"/>
      <c r="AM41" s="2750"/>
      <c r="AN41" s="2750"/>
      <c r="AO41" s="2766"/>
      <c r="AP41" s="2774"/>
      <c r="AQ41" s="2774"/>
      <c r="AR41" s="2774"/>
      <c r="AS41" s="2774"/>
      <c r="AT41" s="2774"/>
      <c r="AU41" s="2774"/>
      <c r="AV41" s="2770"/>
      <c r="AW41" s="2770"/>
      <c r="AX41" s="2770"/>
    </row>
    <row r="42" s="2007" customFormat="1" ht="17.25" spans="2:50">
      <c r="B42" s="2325" t="s">
        <v>64</v>
      </c>
      <c r="C42" s="2280">
        <f>IF(ISTEXT(IFERROR(VLOOKUP(D42,AE18:AG22,1,FALSE),IFERROR(VLOOKUP(D42,AC18:AD22,1,FALSE),0))),"★",INDEX(本职技能!$A$2:$HX$75,MATCH(D42,本职技能!$A$2:$A$74,0),MATCH($G$5,本职技能!$A$1:$HX$1,0)))</f>
        <v>0</v>
      </c>
      <c r="D42" s="2326" t="s">
        <v>132</v>
      </c>
      <c r="E42" s="2327"/>
      <c r="F42" s="2327"/>
      <c r="G42" s="2328">
        <v>30</v>
      </c>
      <c r="H42" s="2329"/>
      <c r="I42" s="2329"/>
      <c r="J42" s="2329"/>
      <c r="K42" s="2465">
        <f t="shared" ref="K42:K49" si="12">SUM(G42:J42)</f>
        <v>30</v>
      </c>
      <c r="L42" s="2465">
        <f t="shared" si="10"/>
        <v>15</v>
      </c>
      <c r="M42" s="2466">
        <f t="shared" si="11"/>
        <v>6</v>
      </c>
      <c r="N42" s="2449" t="s">
        <v>64</v>
      </c>
      <c r="O42" s="2280">
        <f>IF(ISTEXT(IFERROR(VLOOKUP(P42,AE18:AG22,1,FALSE),IFERROR(VLOOKUP(P42,AC18:AD22,1,FALSE),0))),"★",INDEX(本职技能!$A$2:$HX$75,MATCH(P42,本职技能!$A$2:$A$74,0),MATCH($G$5,本职技能!$A$1:$HX$1,0)))</f>
        <v>0</v>
      </c>
      <c r="P42" s="2467" t="s">
        <v>133</v>
      </c>
      <c r="Q42" s="2564"/>
      <c r="R42" s="2271">
        <v>1</v>
      </c>
      <c r="S42" s="2272"/>
      <c r="T42" s="2272"/>
      <c r="U42" s="2272"/>
      <c r="V42" s="2312">
        <f t="shared" si="6"/>
        <v>1</v>
      </c>
      <c r="W42" s="2312">
        <f t="shared" si="7"/>
        <v>0</v>
      </c>
      <c r="X42" s="2551">
        <f t="shared" si="8"/>
        <v>0</v>
      </c>
      <c r="Y42"/>
      <c r="Z42" s="2712"/>
      <c r="AA42" s="2712"/>
      <c r="AB42" s="2712"/>
      <c r="AC42" s="2712"/>
      <c r="AD42" s="2712"/>
      <c r="AE42" s="1637"/>
      <c r="AF42" s="1637"/>
      <c r="AG42" s="1637"/>
      <c r="AH42" s="1637"/>
      <c r="AI42" s="1637"/>
      <c r="AJ42" s="1637"/>
      <c r="AL42" s="2761"/>
      <c r="AM42" s="2750"/>
      <c r="AN42" s="2750"/>
      <c r="AO42" s="2766"/>
      <c r="AP42" s="2774"/>
      <c r="AQ42" s="2774"/>
      <c r="AR42" s="2774"/>
      <c r="AS42" s="2774"/>
      <c r="AT42" s="2774"/>
      <c r="AU42" s="2774"/>
      <c r="AV42" s="2770"/>
      <c r="AW42" s="2770"/>
      <c r="AX42" s="2770"/>
    </row>
    <row r="43" s="2007" customFormat="1" customHeight="1" spans="2:50">
      <c r="B43" s="2273" t="s">
        <v>64</v>
      </c>
      <c r="C43" s="2274">
        <f>IF(ISTEXT(IFERROR(VLOOKUP(D43,AE18:AG22,1,FALSE),IFERROR(VLOOKUP(D43,AC18:AD22,1,FALSE),0))),"★",INDEX(本职技能!$A$2:$HX$75,MATCH(D43,本职技能!$A$2:$A$74,0),MATCH($G$5,本职技能!$A$1:$HX$1,0)))</f>
        <v>0</v>
      </c>
      <c r="D43" s="2275" t="s">
        <v>134</v>
      </c>
      <c r="E43" s="2276"/>
      <c r="F43" s="2276"/>
      <c r="G43" s="2277">
        <v>5</v>
      </c>
      <c r="H43" s="2278"/>
      <c r="I43" s="2278"/>
      <c r="J43" s="2278"/>
      <c r="K43" s="2309">
        <f t="shared" si="12"/>
        <v>5</v>
      </c>
      <c r="L43" s="2309">
        <f t="shared" si="10"/>
        <v>2</v>
      </c>
      <c r="M43" s="2450">
        <f t="shared" si="11"/>
        <v>1</v>
      </c>
      <c r="N43" s="2451" t="s">
        <v>64</v>
      </c>
      <c r="O43" s="2274">
        <f>IF(ISTEXT(IFERROR(VLOOKUP(P43,AE18:AG22,1,FALSE),IFERROR(VLOOKUP(P43,AC18:AD22,1,FALSE),0))),"★",INDEX(本职技能!$A$2:$HX$75,MATCH(P43,本职技能!$A$2:$A$74,0),MATCH($G$5,本职技能!$A$1:$HX$1,0)))</f>
        <v>0</v>
      </c>
      <c r="P43" s="2468" t="s">
        <v>135</v>
      </c>
      <c r="Q43" s="2565"/>
      <c r="R43" s="2277">
        <v>1</v>
      </c>
      <c r="S43" s="2278"/>
      <c r="T43" s="2278"/>
      <c r="U43" s="2278"/>
      <c r="V43" s="2309">
        <f t="shared" si="6"/>
        <v>1</v>
      </c>
      <c r="W43" s="2309">
        <f t="shared" si="7"/>
        <v>0</v>
      </c>
      <c r="X43" s="2552">
        <f t="shared" si="8"/>
        <v>0</v>
      </c>
      <c r="Y43"/>
      <c r="Z43" s="2712"/>
      <c r="AA43" s="2712"/>
      <c r="AB43" s="2712"/>
      <c r="AC43" s="2712"/>
      <c r="AD43" s="2712"/>
      <c r="AE43" s="1637"/>
      <c r="AF43" s="1637"/>
      <c r="AG43" s="1637"/>
      <c r="AH43" s="1637"/>
      <c r="AI43" s="1637"/>
      <c r="AJ43" s="1637"/>
      <c r="AL43" s="2761"/>
      <c r="AM43" s="2750"/>
      <c r="AN43" s="2750"/>
      <c r="AO43" s="2766"/>
      <c r="AP43" s="2774"/>
      <c r="AQ43" s="2774"/>
      <c r="AR43" s="2774"/>
      <c r="AS43" s="2774"/>
      <c r="AT43" s="2774"/>
      <c r="AU43" s="2774"/>
      <c r="AV43" s="2770"/>
      <c r="AW43" s="2770"/>
      <c r="AX43" s="2770"/>
    </row>
    <row r="44" s="2007" customFormat="1" ht="17.25" spans="2:50">
      <c r="B44" s="2279" t="s">
        <v>64</v>
      </c>
      <c r="C44" s="2280">
        <f>IF(ISTEXT(IFERROR(VLOOKUP(D44,AE18:AG22,1,FALSE),IFERROR(VLOOKUP(D44,AC18:AD22,1,FALSE),0))),"★",INDEX(本职技能!$A$2:$HX$75,MATCH(D44,本职技能!$A$2:$A$74,0),MATCH($G$5,本职技能!$A$1:$HX$1,0)))</f>
        <v>0</v>
      </c>
      <c r="D44" s="2269" t="s">
        <v>136</v>
      </c>
      <c r="E44" s="2270"/>
      <c r="F44" s="2270"/>
      <c r="G44" s="2271">
        <v>15</v>
      </c>
      <c r="H44" s="2272"/>
      <c r="I44" s="2272"/>
      <c r="J44" s="2272"/>
      <c r="K44" s="2312">
        <f t="shared" si="12"/>
        <v>15</v>
      </c>
      <c r="L44" s="2312">
        <f t="shared" si="10"/>
        <v>7</v>
      </c>
      <c r="M44" s="2448">
        <f t="shared" si="11"/>
        <v>3</v>
      </c>
      <c r="N44" s="2449" t="s">
        <v>64</v>
      </c>
      <c r="O44" s="2280">
        <f>IF(ISTEXT(IFERROR(VLOOKUP(P44,AE18:AG22,1,FALSE),IFERROR(VLOOKUP(P44,AC18:AD22,1,FALSE),0))),"★",INDEX(本职技能!$A$2:$HX$75,MATCH(P44,本职技能!$A$2:$A$74,0),MATCH($G$5,本职技能!$A$1:$HX$1,0)))</f>
        <v>0</v>
      </c>
      <c r="P44" s="2469" t="s">
        <v>137</v>
      </c>
      <c r="Q44" s="2566"/>
      <c r="R44" s="2271">
        <v>1</v>
      </c>
      <c r="S44" s="2272"/>
      <c r="T44" s="2272"/>
      <c r="U44" s="2272"/>
      <c r="V44" s="2312">
        <f t="shared" si="6"/>
        <v>1</v>
      </c>
      <c r="W44" s="2312">
        <f t="shared" si="7"/>
        <v>0</v>
      </c>
      <c r="X44" s="2551">
        <f t="shared" si="8"/>
        <v>0</v>
      </c>
      <c r="Y44"/>
      <c r="Z44" s="2712"/>
      <c r="AA44" s="2712"/>
      <c r="AB44" s="2712"/>
      <c r="AC44" s="2712"/>
      <c r="AD44" s="2712"/>
      <c r="AE44" s="1637"/>
      <c r="AF44" s="1637"/>
      <c r="AG44" s="1637"/>
      <c r="AH44" s="1637"/>
      <c r="AI44" s="1637"/>
      <c r="AJ44" s="1637"/>
      <c r="AL44" s="2761"/>
      <c r="AM44" s="2750"/>
      <c r="AN44" s="2750"/>
      <c r="AO44" s="2766"/>
      <c r="AP44" s="2774"/>
      <c r="AQ44" s="2774"/>
      <c r="AR44" s="2774"/>
      <c r="AS44" s="2774"/>
      <c r="AT44" s="2774"/>
      <c r="AU44" s="2774"/>
      <c r="AV44" s="2770"/>
      <c r="AW44" s="2770"/>
      <c r="AX44" s="2770"/>
    </row>
    <row r="45" s="2007" customFormat="1" customHeight="1" spans="2:50">
      <c r="B45" s="2273" t="s">
        <v>64</v>
      </c>
      <c r="C45" s="2274">
        <f>IF(ISTEXT(IFERROR(VLOOKUP(D45,AE18:AG22,1,FALSE),IFERROR(VLOOKUP(D45,AC18:AD22,1,FALSE),0))),"★",INDEX(本职技能!$A$2:$HX$75,MATCH(D45,本职技能!$A$2:$A$74,0),MATCH($G$5,本职技能!$A$1:$HX$1,0)))</f>
        <v>0</v>
      </c>
      <c r="D45" s="2275" t="s">
        <v>138</v>
      </c>
      <c r="E45" s="2276"/>
      <c r="F45" s="2276"/>
      <c r="G45" s="2277">
        <v>20</v>
      </c>
      <c r="H45" s="2278"/>
      <c r="I45" s="2278"/>
      <c r="J45" s="2278"/>
      <c r="K45" s="2309">
        <f t="shared" si="12"/>
        <v>20</v>
      </c>
      <c r="L45" s="2309">
        <f t="shared" si="10"/>
        <v>10</v>
      </c>
      <c r="M45" s="2450">
        <f t="shared" si="11"/>
        <v>4</v>
      </c>
      <c r="N45" s="2451" t="s">
        <v>64</v>
      </c>
      <c r="O45" s="2274">
        <f>IF(ISTEXT(IFERROR(VLOOKUP(P45,AE18:AG22,1,FALSE),IFERROR(VLOOKUP(P45,AC18:AD22,1,FALSE),0))),"★",INDEX(本职技能!$A$2:$HX$75,MATCH(P45,本职技能!$A$2:$A$74,0),MATCH($G$5,本职技能!$A$1:$HX$1,0)))</f>
        <v>0</v>
      </c>
      <c r="P45" s="2464" t="s">
        <v>139</v>
      </c>
      <c r="Q45" s="2567"/>
      <c r="R45" s="2277">
        <v>1</v>
      </c>
      <c r="S45" s="2278"/>
      <c r="T45" s="2278"/>
      <c r="U45" s="2278"/>
      <c r="V45" s="2309">
        <f t="shared" si="6"/>
        <v>1</v>
      </c>
      <c r="W45" s="2309">
        <f t="shared" si="7"/>
        <v>0</v>
      </c>
      <c r="X45" s="2552">
        <f t="shared" si="8"/>
        <v>0</v>
      </c>
      <c r="Y45"/>
      <c r="Z45" s="2712"/>
      <c r="AA45" s="2712"/>
      <c r="AB45" s="2712"/>
      <c r="AC45" s="2712"/>
      <c r="AD45" s="2712"/>
      <c r="AE45" s="1637"/>
      <c r="AF45" s="1637"/>
      <c r="AG45" s="1637"/>
      <c r="AH45" s="1637"/>
      <c r="AI45" s="1637"/>
      <c r="AJ45" s="1637"/>
      <c r="AL45" s="2761"/>
      <c r="AS45" s="2774"/>
      <c r="AT45" s="2774"/>
      <c r="AU45" s="2774"/>
      <c r="AV45" s="2770"/>
      <c r="AW45" s="2770"/>
      <c r="AX45" s="2770"/>
    </row>
    <row r="46" s="2007" customFormat="1" ht="17.25" spans="2:50">
      <c r="B46" s="2279" t="s">
        <v>64</v>
      </c>
      <c r="C46" s="2280">
        <f>IF(ISTEXT(IFERROR(VLOOKUP(D46,AE18:AG22,1,FALSE),IFERROR(VLOOKUP(D46,AC18:AD22,1,FALSE),0))),"★",INDEX(本职技能!$A$2:$HX$75,MATCH(D46,本职技能!$A$2:$A$74,0),MATCH($G$5,本职技能!$A$1:$HX$1,0)))</f>
        <v>0</v>
      </c>
      <c r="D46" s="2288" t="s">
        <v>140</v>
      </c>
      <c r="E46" s="2290"/>
      <c r="F46" s="2290"/>
      <c r="G46" s="2271">
        <v>1</v>
      </c>
      <c r="H46" s="2272"/>
      <c r="I46" s="2272"/>
      <c r="J46" s="2272"/>
      <c r="K46" s="2312">
        <f t="shared" si="12"/>
        <v>1</v>
      </c>
      <c r="L46" s="2312">
        <f t="shared" si="10"/>
        <v>0</v>
      </c>
      <c r="M46" s="2448">
        <f t="shared" si="11"/>
        <v>0</v>
      </c>
      <c r="N46" s="2449" t="s">
        <v>64</v>
      </c>
      <c r="O46" s="2280">
        <f>IF(ISTEXT(IFERROR(VLOOKUP(P46,AE18:AG22,1,FALSE),IFERROR(VLOOKUP(P46,AC18:AD22,1,FALSE),0))),"★",INDEX(本职技能!$A$2:$HX$75,MATCH(P46,本职技能!$A$2:$A$74,0),MATCH($G$5,本职技能!$A$1:$HX$1,0)))</f>
        <v>0</v>
      </c>
      <c r="P46" s="2470" t="s">
        <v>141</v>
      </c>
      <c r="Q46" s="2568"/>
      <c r="R46" s="2271">
        <v>1</v>
      </c>
      <c r="S46" s="2272"/>
      <c r="T46" s="2272"/>
      <c r="U46" s="2272"/>
      <c r="V46" s="2312">
        <f t="shared" si="6"/>
        <v>1</v>
      </c>
      <c r="W46" s="2312">
        <f t="shared" si="7"/>
        <v>0</v>
      </c>
      <c r="X46" s="2551">
        <f t="shared" si="8"/>
        <v>0</v>
      </c>
      <c r="Y46"/>
      <c r="Z46" s="2712"/>
      <c r="AA46" s="2712"/>
      <c r="AB46" s="2712"/>
      <c r="AC46" s="2712"/>
      <c r="AD46" s="2712"/>
      <c r="AE46" s="1637"/>
      <c r="AF46" s="1637"/>
      <c r="AG46" s="1637"/>
      <c r="AH46" s="1637"/>
      <c r="AI46" s="1637"/>
      <c r="AJ46" s="1637"/>
      <c r="AL46" s="2761"/>
      <c r="AS46" s="2774"/>
      <c r="AT46" s="2774"/>
      <c r="AU46" s="2774"/>
      <c r="AV46" s="2770"/>
      <c r="AW46" s="2770"/>
      <c r="AX46" s="2770"/>
    </row>
    <row r="47" s="2007" customFormat="1" ht="17.25" spans="2:47">
      <c r="B47" s="2273" t="s">
        <v>64</v>
      </c>
      <c r="C47" s="2274">
        <f>IF(ISTEXT(IFERROR(VLOOKUP(D47,AE18:AG22,1,FALSE),IFERROR(VLOOKUP(D47,AC18:AD22,1,FALSE),0))),"★",INDEX(本职技能!$A$2:$HX$75,MATCH(D47,本职技能!$A$2:$A$74,0),MATCH($G$5,本职技能!$A$1:$HX$1,0)))</f>
        <v>0</v>
      </c>
      <c r="D47" s="2291" t="s">
        <v>142</v>
      </c>
      <c r="E47" s="2293"/>
      <c r="F47" s="2293"/>
      <c r="G47" s="2277">
        <v>1</v>
      </c>
      <c r="H47" s="2278"/>
      <c r="I47" s="2278"/>
      <c r="J47" s="2278"/>
      <c r="K47" s="2309">
        <f t="shared" si="12"/>
        <v>1</v>
      </c>
      <c r="L47" s="2309">
        <f t="shared" si="10"/>
        <v>0</v>
      </c>
      <c r="M47" s="2450">
        <f t="shared" si="11"/>
        <v>0</v>
      </c>
      <c r="N47" s="2471" t="s">
        <v>64</v>
      </c>
      <c r="O47" s="2472">
        <f>IF(ISTEXT(IFERROR(VLOOKUP(P47,AE18:AG22,1,FALSE),IFERROR(VLOOKUP(P47,AC18:AD22,1,FALSE),0))),"★",INDEX(本职技能!$A$2:$HX$75,MATCH(P47,本职技能!$A$2:$A$74,0),MATCH($G$5,本职技能!$A$1:$HX$1,0)))</f>
        <v>0</v>
      </c>
      <c r="P47" s="2473" t="s">
        <v>143</v>
      </c>
      <c r="Q47" s="2569"/>
      <c r="R47" s="2570"/>
      <c r="S47" s="2571"/>
      <c r="T47" s="2571"/>
      <c r="U47" s="2571"/>
      <c r="V47" s="2572">
        <f t="shared" si="6"/>
        <v>0</v>
      </c>
      <c r="W47" s="2572">
        <f t="shared" si="7"/>
        <v>0</v>
      </c>
      <c r="X47" s="2573">
        <f t="shared" si="8"/>
        <v>0</v>
      </c>
      <c r="Y47"/>
      <c r="Z47" s="2712"/>
      <c r="AA47" s="2712"/>
      <c r="AB47" s="2712"/>
      <c r="AC47" s="2712"/>
      <c r="AD47" s="2712"/>
      <c r="AE47" s="2713"/>
      <c r="AF47" s="2713"/>
      <c r="AG47" s="2713"/>
      <c r="AH47" s="2713"/>
      <c r="AI47" s="1594"/>
      <c r="AJ47" s="1594"/>
      <c r="AL47" s="2761"/>
      <c r="AM47" s="2750"/>
      <c r="AN47" s="2711"/>
      <c r="AO47" s="2711"/>
      <c r="AP47" s="2711"/>
      <c r="AQ47" s="2711"/>
      <c r="AR47" s="2711"/>
      <c r="AS47" s="2711"/>
      <c r="AT47" s="2711"/>
      <c r="AU47" s="2711"/>
    </row>
    <row r="48" s="2007" customFormat="1" ht="17.25" spans="2:47">
      <c r="B48" s="2279" t="s">
        <v>64</v>
      </c>
      <c r="C48" s="2280"/>
      <c r="D48" s="2288" t="s">
        <v>144</v>
      </c>
      <c r="E48" s="2290"/>
      <c r="F48" s="2290"/>
      <c r="G48" s="2271">
        <v>1</v>
      </c>
      <c r="H48" s="2272"/>
      <c r="I48" s="2272"/>
      <c r="J48" s="2272"/>
      <c r="K48" s="2312">
        <f t="shared" si="12"/>
        <v>1</v>
      </c>
      <c r="L48" s="2312">
        <f t="shared" si="10"/>
        <v>0</v>
      </c>
      <c r="M48" s="2448">
        <f t="shared" si="11"/>
        <v>0</v>
      </c>
      <c r="N48" s="2474" t="s">
        <v>64</v>
      </c>
      <c r="O48" s="2475"/>
      <c r="P48" s="2476" t="s">
        <v>145</v>
      </c>
      <c r="Q48" s="2574"/>
      <c r="R48" s="2575"/>
      <c r="S48" s="2576"/>
      <c r="T48" s="2576"/>
      <c r="U48" s="2577"/>
      <c r="V48" s="2578">
        <f t="shared" si="6"/>
        <v>0</v>
      </c>
      <c r="W48" s="2579">
        <f t="shared" si="7"/>
        <v>0</v>
      </c>
      <c r="X48" s="2580">
        <f t="shared" si="8"/>
        <v>0</v>
      </c>
      <c r="Y48"/>
      <c r="AG48" s="2730"/>
      <c r="AL48" s="2750"/>
      <c r="AM48" s="2750"/>
      <c r="AN48" s="2711"/>
      <c r="AO48" s="2711"/>
      <c r="AP48" s="2711"/>
      <c r="AQ48" s="2711"/>
      <c r="AR48" s="2711"/>
      <c r="AS48" s="2711"/>
      <c r="AT48" s="2711"/>
      <c r="AU48" s="2711"/>
    </row>
    <row r="49" s="2007" customFormat="1" customHeight="1" spans="2:47">
      <c r="B49" s="2330" t="s">
        <v>64</v>
      </c>
      <c r="C49" s="2331">
        <f>IF(ISTEXT(IFERROR(VLOOKUP(D49,AE18:AG22,1,FALSE),IFERROR(VLOOKUP(D49,AC18:AD22,1,FALSE),0))),"★",INDEX(本职技能!$A$2:$HX$75,MATCH(D49,本职技能!$A$2:$A$74,0),MATCH($G$5,本职技能!$A$1:$HX$1,0)))</f>
        <v>0</v>
      </c>
      <c r="D49" s="2332" t="s">
        <v>146</v>
      </c>
      <c r="E49" s="2333"/>
      <c r="F49" s="2333"/>
      <c r="G49" s="2334">
        <f>Q5</f>
        <v>0</v>
      </c>
      <c r="H49" s="2335"/>
      <c r="I49" s="2335"/>
      <c r="J49" s="2335"/>
      <c r="K49" s="2477">
        <f t="shared" si="12"/>
        <v>0</v>
      </c>
      <c r="L49" s="2477">
        <f t="shared" si="10"/>
        <v>0</v>
      </c>
      <c r="M49" s="2478">
        <f t="shared" si="11"/>
        <v>0</v>
      </c>
      <c r="N49" s="2479" t="s">
        <v>64</v>
      </c>
      <c r="O49" s="2480"/>
      <c r="P49" s="2481"/>
      <c r="Q49" s="2581"/>
      <c r="R49" s="2582"/>
      <c r="S49" s="2583"/>
      <c r="T49" s="2583"/>
      <c r="U49" s="2584"/>
      <c r="V49" s="2585">
        <f t="shared" si="6"/>
        <v>0</v>
      </c>
      <c r="W49" s="2586">
        <f t="shared" si="7"/>
        <v>0</v>
      </c>
      <c r="X49" s="2587">
        <f t="shared" si="8"/>
        <v>0</v>
      </c>
      <c r="Y49" s="2714"/>
      <c r="AL49" s="2711"/>
      <c r="AM49" s="2711"/>
      <c r="AN49" s="2711"/>
      <c r="AO49" s="2711"/>
      <c r="AP49" s="2711"/>
      <c r="AQ49" s="2711"/>
      <c r="AR49" s="2711"/>
      <c r="AS49" s="2711"/>
      <c r="AT49" s="2711"/>
      <c r="AU49" s="2711"/>
    </row>
    <row r="50" s="2007" customFormat="1" ht="17.25" spans="2:47">
      <c r="B50" s="2336" t="str">
        <f>IF(G5=0,"","职业信用范围："&amp;LOOKUP(G5,职业列表!A2:A232,职业列表!D2:D232))</f>
        <v/>
      </c>
      <c r="C50" s="2336"/>
      <c r="D50" s="2336"/>
      <c r="E50" s="2336"/>
      <c r="F50" s="2336"/>
      <c r="G50" s="2337" t="str">
        <f ca="1">IF(G5=0,"",IF(AND(AE11-SUM(I16:I49,T16:T46)=0,N7+N7-SUM(J16:J49,U16:U46)=0),"",("剩余职业点="&amp;AE11-SUM(I16:I49,T16:T46))&amp;"     剩余兴趣点="&amp;N7+N7-SUM(J16:J49,U16:U46)))</f>
        <v/>
      </c>
      <c r="H50" s="2338"/>
      <c r="I50" s="2338"/>
      <c r="J50" s="2338"/>
      <c r="K50" s="2338"/>
      <c r="L50" s="2338"/>
      <c r="M50" s="2338"/>
      <c r="N50" s="2338"/>
      <c r="O50" s="2338"/>
      <c r="P50" s="2338"/>
      <c r="Q50" s="2338"/>
      <c r="R50" s="2338"/>
      <c r="S50" s="2338"/>
      <c r="T50" s="2338"/>
      <c r="U50" s="2338"/>
      <c r="V50" s="2338"/>
      <c r="W50" s="2338"/>
      <c r="X50" s="2338"/>
      <c r="Y50" s="2714"/>
      <c r="AL50" s="2711"/>
      <c r="AM50" s="2711"/>
      <c r="AN50" s="2711"/>
      <c r="AO50" s="2711"/>
      <c r="AP50" s="2711"/>
      <c r="AQ50" s="2711"/>
      <c r="AR50" s="2711"/>
      <c r="AS50" s="2711"/>
      <c r="AT50" s="2711"/>
      <c r="AU50" s="2711"/>
    </row>
    <row r="51" s="2007" customFormat="1" customHeight="1" spans="2:47">
      <c r="B51" s="2339" t="s">
        <v>147</v>
      </c>
      <c r="C51" s="2340"/>
      <c r="D51" s="2340"/>
      <c r="E51" s="2340"/>
      <c r="F51" s="2340"/>
      <c r="G51" s="2340"/>
      <c r="H51" s="2340"/>
      <c r="I51" s="2340"/>
      <c r="J51" s="2340"/>
      <c r="K51" s="2340"/>
      <c r="L51" s="2340"/>
      <c r="M51" s="2340"/>
      <c r="N51" s="2340"/>
      <c r="O51" s="2340"/>
      <c r="P51" s="2340"/>
      <c r="Q51" s="2340"/>
      <c r="R51" s="2340"/>
      <c r="S51" s="2588"/>
      <c r="U51" s="2589" t="s">
        <v>148</v>
      </c>
      <c r="V51" s="2590"/>
      <c r="W51" s="2590"/>
      <c r="X51" s="2591"/>
      <c r="Y51" s="2714"/>
      <c r="Z51" s="2715" t="s">
        <v>149</v>
      </c>
      <c r="AA51" s="2716" t="s">
        <v>150</v>
      </c>
      <c r="AB51" s="2717"/>
      <c r="AC51" s="2717" t="s">
        <v>151</v>
      </c>
      <c r="AD51" s="2718" t="s">
        <v>152</v>
      </c>
      <c r="AE51" s="2719" t="s">
        <v>153</v>
      </c>
      <c r="AF51" s="1273" t="s">
        <v>154</v>
      </c>
      <c r="AG51" s="1314"/>
      <c r="AH51" s="2127"/>
      <c r="AI51" s="2127"/>
      <c r="AJ51" s="2127"/>
      <c r="AK51" s="2042"/>
      <c r="AL51" s="2711"/>
      <c r="AM51" s="2711"/>
      <c r="AN51" s="2711"/>
      <c r="AO51" s="2711"/>
      <c r="AP51" s="2711"/>
      <c r="AQ51" s="2711"/>
      <c r="AR51" s="2711"/>
      <c r="AS51" s="2711"/>
      <c r="AT51" s="2711"/>
      <c r="AU51" s="2711"/>
    </row>
    <row r="52" s="2007" customFormat="1" customHeight="1" spans="2:47">
      <c r="B52" s="2341" t="s">
        <v>155</v>
      </c>
      <c r="C52" s="2342"/>
      <c r="D52" s="2343" t="s">
        <v>156</v>
      </c>
      <c r="E52" s="2344" t="s">
        <v>157</v>
      </c>
      <c r="F52" s="2345"/>
      <c r="G52" s="2344" t="s">
        <v>158</v>
      </c>
      <c r="H52" s="2345"/>
      <c r="I52" s="2342"/>
      <c r="J52" s="2344" t="s">
        <v>159</v>
      </c>
      <c r="K52" s="2342"/>
      <c r="L52" s="2482" t="s">
        <v>160</v>
      </c>
      <c r="M52" s="2483"/>
      <c r="N52" s="2484" t="s">
        <v>161</v>
      </c>
      <c r="O52" s="2482" t="s">
        <v>162</v>
      </c>
      <c r="P52" s="2483"/>
      <c r="Q52" s="2482" t="s">
        <v>163</v>
      </c>
      <c r="R52" s="2483"/>
      <c r="S52" s="2592" t="s">
        <v>164</v>
      </c>
      <c r="T52" s="2149"/>
      <c r="U52" s="2593" t="s">
        <v>165</v>
      </c>
      <c r="V52" s="2594"/>
      <c r="W52" s="2595" t="str">
        <f>附表!Q10</f>
        <v>0</v>
      </c>
      <c r="X52" s="2596"/>
      <c r="Y52" s="2714"/>
      <c r="Z52" s="2720"/>
      <c r="AA52" s="2721" t="s">
        <v>166</v>
      </c>
      <c r="AB52" s="1084"/>
      <c r="AC52" s="1084">
        <v>-2</v>
      </c>
      <c r="AD52" s="2722">
        <v>-2</v>
      </c>
      <c r="AE52" s="2719"/>
      <c r="AF52" s="1277" t="s">
        <v>167</v>
      </c>
      <c r="AG52" s="1317">
        <v>-3</v>
      </c>
      <c r="AH52" s="2763"/>
      <c r="AI52" s="2149"/>
      <c r="AJ52" s="2764"/>
      <c r="AL52" s="2711"/>
      <c r="AM52" s="2711"/>
      <c r="AN52" s="2711"/>
      <c r="AO52" s="2711"/>
      <c r="AP52" s="2711"/>
      <c r="AQ52" s="2711"/>
      <c r="AR52" s="2711"/>
      <c r="AS52" s="2711"/>
      <c r="AT52" s="2711"/>
      <c r="AU52" s="2711"/>
    </row>
    <row r="53" s="2007" customFormat="1" customHeight="1" spans="2:47">
      <c r="B53" s="2346" t="s">
        <v>168</v>
      </c>
      <c r="C53" s="2347"/>
      <c r="D53" s="2348" t="s">
        <v>169</v>
      </c>
      <c r="E53" s="2349" t="s">
        <v>115</v>
      </c>
      <c r="F53" s="2347"/>
      <c r="G53" s="2350">
        <f>K34</f>
        <v>25</v>
      </c>
      <c r="H53" s="2348">
        <f>INT(G53/2)</f>
        <v>12</v>
      </c>
      <c r="I53" s="2348">
        <f>INT(G53/5)</f>
        <v>5</v>
      </c>
      <c r="J53" s="2349" t="s">
        <v>170</v>
      </c>
      <c r="K53" s="2347"/>
      <c r="L53" s="2349" t="s">
        <v>92</v>
      </c>
      <c r="M53" s="2347"/>
      <c r="N53" s="2348" t="s">
        <v>171</v>
      </c>
      <c r="O53" s="2349">
        <v>1</v>
      </c>
      <c r="P53" s="2347"/>
      <c r="Q53" s="2349" t="s">
        <v>92</v>
      </c>
      <c r="R53" s="2347"/>
      <c r="S53" s="2597" t="s">
        <v>92</v>
      </c>
      <c r="T53" s="2598"/>
      <c r="U53" s="2593"/>
      <c r="V53" s="2594"/>
      <c r="W53" s="2595"/>
      <c r="X53" s="2596"/>
      <c r="Y53" s="2714"/>
      <c r="Z53" s="2720"/>
      <c r="AA53" s="2723" t="s">
        <v>172</v>
      </c>
      <c r="AB53" s="1115"/>
      <c r="AC53" s="1115">
        <v>-1</v>
      </c>
      <c r="AD53" s="2724">
        <v>-1</v>
      </c>
      <c r="AE53" s="2719"/>
      <c r="AF53" s="1279" t="s">
        <v>173</v>
      </c>
      <c r="AG53" s="1318">
        <v>-2</v>
      </c>
      <c r="AH53" s="2763"/>
      <c r="AI53" s="2149"/>
      <c r="AJ53" s="2764"/>
      <c r="AL53" s="2711"/>
      <c r="AM53" s="2711"/>
      <c r="AN53" s="2711"/>
      <c r="AO53" s="2711"/>
      <c r="AP53" s="2711"/>
      <c r="AQ53" s="2711"/>
      <c r="AR53" s="2711"/>
      <c r="AS53" s="2711"/>
      <c r="AT53" s="2711"/>
      <c r="AU53" s="2711"/>
    </row>
    <row r="54" s="2007" customFormat="1" ht="17.25" spans="2:47">
      <c r="B54" s="2351"/>
      <c r="C54" s="2352"/>
      <c r="D54" s="2353"/>
      <c r="E54" s="2354" t="str">
        <f>IF($D54=0,"←请选择类型",VLOOKUP($D54,武器列表!$B$2:$I$105,2,FALSE))</f>
        <v>←请选择类型</v>
      </c>
      <c r="F54" s="2355"/>
      <c r="G54" s="2356" t="str">
        <f>附表!AP15</f>
        <v/>
      </c>
      <c r="H54" s="2357" t="str">
        <f t="shared" ref="H54:H58" si="13">IF(G54="","",INT(G54/2))</f>
        <v/>
      </c>
      <c r="I54" s="2357" t="str">
        <f t="shared" ref="I54:I58" si="14">IF(G54="","",INT(G54/5))</f>
        <v/>
      </c>
      <c r="J54" s="2362" t="str">
        <f>IF($D54=0,"",VLOOKUP($D54,武器列表!$B$2:$I$105,3,FALSE))</f>
        <v/>
      </c>
      <c r="K54" s="2363"/>
      <c r="L54" s="2362" t="str">
        <f>IF($D54=0,"",VLOOKUP($D54,武器列表!$B$2:$I$105,4,FALSE))</f>
        <v/>
      </c>
      <c r="M54" s="2363"/>
      <c r="N54" s="2362" t="str">
        <f>IF($D54=0,"",VLOOKUP($D54,武器列表!$B$2:$I$105,5,FALSE))</f>
        <v/>
      </c>
      <c r="O54" s="2362" t="str">
        <f>IF($D54=0,"",VLOOKUP($D54,武器列表!$B$2:$I$105,6,FALSE))</f>
        <v/>
      </c>
      <c r="P54" s="2363"/>
      <c r="Q54" s="2362" t="str">
        <f>IF($D54=0,"",VLOOKUP($D54,武器列表!$B$2:$I$105,7,FALSE))</f>
        <v/>
      </c>
      <c r="R54" s="2363"/>
      <c r="S54" s="2599" t="str">
        <f>IF($D54=0,"",VLOOKUP($D54,武器列表!$B$2:$I$105,8,FALSE))</f>
        <v/>
      </c>
      <c r="T54" s="2598"/>
      <c r="U54" s="2600"/>
      <c r="V54" s="2601"/>
      <c r="W54" s="2602"/>
      <c r="X54" s="2603"/>
      <c r="Y54" s="2714"/>
      <c r="Z54" s="2720"/>
      <c r="AA54" s="2721" t="s">
        <v>174</v>
      </c>
      <c r="AB54" s="1084"/>
      <c r="AC54" s="1084">
        <v>0</v>
      </c>
      <c r="AD54" s="2722">
        <v>0</v>
      </c>
      <c r="AE54" s="2719"/>
      <c r="AF54" s="1277" t="s">
        <v>175</v>
      </c>
      <c r="AG54" s="1317">
        <v>-1</v>
      </c>
      <c r="AH54" s="2763"/>
      <c r="AI54" s="2149"/>
      <c r="AJ54" s="2764"/>
      <c r="AL54" s="2711"/>
      <c r="AM54" s="2711"/>
      <c r="AN54" s="2711"/>
      <c r="AO54" s="2711"/>
      <c r="AP54" s="2711"/>
      <c r="AQ54" s="2711"/>
      <c r="AR54" s="2711"/>
      <c r="AS54" s="2711"/>
      <c r="AT54" s="2711"/>
      <c r="AU54" s="2711"/>
    </row>
    <row r="55" s="2007" customFormat="1" customHeight="1" spans="2:47">
      <c r="B55" s="2358"/>
      <c r="C55" s="2359"/>
      <c r="D55" s="2360"/>
      <c r="E55" s="2349" t="str">
        <f>IF(E54="←请选择类型","",IF($D55=0,"←请选择类型",VLOOKUP($D55,武器列表!$B$2:$I$105,2,FALSE)))</f>
        <v/>
      </c>
      <c r="F55" s="2347"/>
      <c r="G55" s="2348" t="str">
        <f>附表!AP16</f>
        <v/>
      </c>
      <c r="H55" s="2361" t="str">
        <f t="shared" si="13"/>
        <v/>
      </c>
      <c r="I55" s="2361" t="str">
        <f t="shared" si="14"/>
        <v/>
      </c>
      <c r="J55" s="2349" t="str">
        <f>IF($D55=0,"",VLOOKUP($D55,武器列表!$B$2:$I$105,3,FALSE))</f>
        <v/>
      </c>
      <c r="K55" s="2347"/>
      <c r="L55" s="2349" t="str">
        <f>IF($D55=0,"",VLOOKUP($D55,武器列表!$B$2:$I$105,4,FALSE))</f>
        <v/>
      </c>
      <c r="M55" s="2347"/>
      <c r="N55" s="2348" t="str">
        <f>IF($D55=0,"",VLOOKUP($D55,武器列表!$B$2:$I$105,5,FALSE))</f>
        <v/>
      </c>
      <c r="O55" s="2349" t="str">
        <f>IF($D55=0,"",VLOOKUP($D55,武器列表!$B$2:$I$105,6,FALSE))</f>
        <v/>
      </c>
      <c r="P55" s="2347"/>
      <c r="Q55" s="2349" t="str">
        <f>IF($D55=0,"",VLOOKUP($D55,武器列表!$B$2:$I$105,7,FALSE))</f>
        <v/>
      </c>
      <c r="R55" s="2347"/>
      <c r="S55" s="2597" t="str">
        <f>IF($D55=0,"",VLOOKUP($D55,武器列表!$B$2:$I$105,8,FALSE))</f>
        <v/>
      </c>
      <c r="T55" s="2598"/>
      <c r="U55" s="2604" t="s">
        <v>176</v>
      </c>
      <c r="V55" s="2605"/>
      <c r="W55" s="2606" t="str">
        <f>附表!Q8</f>
        <v>0</v>
      </c>
      <c r="X55" s="2607"/>
      <c r="Z55" s="2720"/>
      <c r="AA55" s="2723" t="s">
        <v>177</v>
      </c>
      <c r="AB55" s="1115"/>
      <c r="AC55" s="1115" t="s">
        <v>178</v>
      </c>
      <c r="AD55" s="2724">
        <v>1</v>
      </c>
      <c r="AE55" s="2719"/>
      <c r="AF55" s="1281" t="s">
        <v>179</v>
      </c>
      <c r="AG55" s="1323">
        <v>0</v>
      </c>
      <c r="AH55" s="2765"/>
      <c r="AI55" s="2149"/>
      <c r="AJ55" s="2764"/>
      <c r="AL55" s="2711"/>
      <c r="AM55" s="2711"/>
      <c r="AN55" s="2711"/>
      <c r="AO55" s="2711"/>
      <c r="AP55" s="2711"/>
      <c r="AQ55" s="2711"/>
      <c r="AR55" s="2711"/>
      <c r="AS55" s="2711"/>
      <c r="AT55" s="2711"/>
      <c r="AU55" s="2711"/>
    </row>
    <row r="56" s="2007" customFormat="1" ht="17.25" spans="2:47">
      <c r="B56" s="2351"/>
      <c r="C56" s="2352"/>
      <c r="D56" s="2353"/>
      <c r="E56" s="2362" t="str">
        <f>IF(OR(E55="←请选择类型",E55=""),"",IF($D56=0,"←请选择类型",VLOOKUP($D56,武器列表!$B$2:$I$105,2,FALSE)))</f>
        <v/>
      </c>
      <c r="F56" s="2363"/>
      <c r="G56" s="2357" t="str">
        <f>附表!AP17</f>
        <v/>
      </c>
      <c r="H56" s="2364" t="str">
        <f t="shared" si="13"/>
        <v/>
      </c>
      <c r="I56" s="2364" t="str">
        <f t="shared" si="14"/>
        <v/>
      </c>
      <c r="J56" s="2362" t="str">
        <f>IF($D56=0,"",VLOOKUP($D56,武器列表!$B$2:$I$105,3,FALSE))</f>
        <v/>
      </c>
      <c r="K56" s="2363"/>
      <c r="L56" s="2362" t="str">
        <f>IF($D56=0,"",VLOOKUP($D56,武器列表!$B$2:$I$105,4,FALSE))</f>
        <v/>
      </c>
      <c r="M56" s="2363"/>
      <c r="N56" s="2362" t="str">
        <f>IF($D56=0,"",VLOOKUP($D56,武器列表!$B$2:$I$105,5,FALSE))</f>
        <v/>
      </c>
      <c r="O56" s="2362" t="str">
        <f>IF($D56=0,"",VLOOKUP($D56,武器列表!$B$2:$I$105,6,FALSE))</f>
        <v/>
      </c>
      <c r="P56" s="2363"/>
      <c r="Q56" s="2362" t="str">
        <f>IF($D56=0,"",VLOOKUP($D56,武器列表!$B$2:$I$105,7,FALSE))</f>
        <v/>
      </c>
      <c r="R56" s="2363"/>
      <c r="S56" s="2599" t="str">
        <f>IF($D56=0,"",VLOOKUP($D56,武器列表!$B$2:$I$105,8,FALSE))</f>
        <v/>
      </c>
      <c r="T56" s="2598"/>
      <c r="U56" s="2608"/>
      <c r="V56" s="2609"/>
      <c r="W56" s="2610"/>
      <c r="X56" s="2607"/>
      <c r="Z56" s="2720"/>
      <c r="AA56" s="2721" t="s">
        <v>180</v>
      </c>
      <c r="AB56" s="1084"/>
      <c r="AC56" s="1084" t="s">
        <v>181</v>
      </c>
      <c r="AD56" s="2722">
        <v>2</v>
      </c>
      <c r="AE56" s="2719"/>
      <c r="AF56" s="1277" t="s">
        <v>182</v>
      </c>
      <c r="AG56" s="3112" t="s">
        <v>183</v>
      </c>
      <c r="AH56" s="2763"/>
      <c r="AI56" s="2149"/>
      <c r="AJ56" s="2764"/>
      <c r="AK56" s="2042"/>
      <c r="AL56" s="2711"/>
      <c r="AM56" s="2711"/>
      <c r="AN56" s="2711"/>
      <c r="AO56" s="2711"/>
      <c r="AP56" s="2711"/>
      <c r="AQ56" s="2711"/>
      <c r="AR56" s="2711"/>
      <c r="AS56" s="2711"/>
      <c r="AT56" s="2711"/>
      <c r="AU56" s="2711"/>
    </row>
    <row r="57" s="2007" customFormat="1" ht="17.25" spans="2:47">
      <c r="B57" s="2358"/>
      <c r="C57" s="2359"/>
      <c r="D57" s="2360"/>
      <c r="E57" s="2365"/>
      <c r="F57" s="2359"/>
      <c r="G57" s="2360"/>
      <c r="H57" s="2366" t="str">
        <f t="shared" si="13"/>
        <v/>
      </c>
      <c r="I57" s="2485" t="str">
        <f t="shared" si="14"/>
        <v/>
      </c>
      <c r="J57" s="2365"/>
      <c r="K57" s="2359"/>
      <c r="L57" s="2365"/>
      <c r="M57" s="2359"/>
      <c r="N57" s="2360"/>
      <c r="O57" s="2365"/>
      <c r="P57" s="2359"/>
      <c r="Q57" s="2365"/>
      <c r="R57" s="2359"/>
      <c r="S57" s="2611"/>
      <c r="T57" s="2598"/>
      <c r="U57" s="2593" t="s">
        <v>184</v>
      </c>
      <c r="V57" s="2594"/>
      <c r="W57" s="2612">
        <f>K29</f>
        <v>0</v>
      </c>
      <c r="X57" s="2613">
        <f>L29</f>
        <v>0</v>
      </c>
      <c r="Z57" s="2720"/>
      <c r="AA57" s="2723" t="s">
        <v>185</v>
      </c>
      <c r="AB57" s="1115"/>
      <c r="AC57" s="1115" t="s">
        <v>186</v>
      </c>
      <c r="AD57" s="2724">
        <v>3</v>
      </c>
      <c r="AE57" s="2719"/>
      <c r="AF57" s="1279" t="s">
        <v>187</v>
      </c>
      <c r="AG57" s="3113" t="s">
        <v>188</v>
      </c>
      <c r="AH57" s="2763"/>
      <c r="AI57" s="2149"/>
      <c r="AJ57" s="2764"/>
      <c r="AK57" s="2711"/>
      <c r="AL57" s="2711"/>
      <c r="AM57" s="2711"/>
      <c r="AN57" s="2711"/>
      <c r="AO57" s="2711"/>
      <c r="AP57" s="2711"/>
      <c r="AQ57" s="2711"/>
      <c r="AR57" s="2711"/>
      <c r="AS57" s="2711"/>
      <c r="AT57" s="2711"/>
      <c r="AU57" s="2711"/>
    </row>
    <row r="58" s="2007" customFormat="1" customHeight="1" spans="2:47">
      <c r="B58" s="2367"/>
      <c r="C58" s="2368"/>
      <c r="D58" s="2369"/>
      <c r="E58" s="2370"/>
      <c r="F58" s="2368"/>
      <c r="G58" s="2369"/>
      <c r="H58" s="2371" t="str">
        <f t="shared" si="13"/>
        <v/>
      </c>
      <c r="I58" s="2371" t="str">
        <f t="shared" si="14"/>
        <v/>
      </c>
      <c r="J58" s="2370"/>
      <c r="K58" s="2368"/>
      <c r="L58" s="2370"/>
      <c r="M58" s="2368"/>
      <c r="N58" s="2369"/>
      <c r="O58" s="2370"/>
      <c r="P58" s="2368"/>
      <c r="Q58" s="2370"/>
      <c r="R58" s="2368"/>
      <c r="S58" s="2614"/>
      <c r="T58" s="2598"/>
      <c r="U58" s="2615"/>
      <c r="V58" s="2616"/>
      <c r="W58" s="2617"/>
      <c r="X58" s="2618">
        <f>M29</f>
        <v>0</v>
      </c>
      <c r="Z58" s="2720"/>
      <c r="AA58" s="2721" t="s">
        <v>189</v>
      </c>
      <c r="AB58" s="1084"/>
      <c r="AC58" s="1084" t="s">
        <v>190</v>
      </c>
      <c r="AD58" s="2722">
        <v>4</v>
      </c>
      <c r="AE58" s="2719"/>
      <c r="AF58" s="1277" t="s">
        <v>191</v>
      </c>
      <c r="AG58" s="3112" t="s">
        <v>192</v>
      </c>
      <c r="AH58" s="2763"/>
      <c r="AI58" s="2149"/>
      <c r="AJ58" s="2764"/>
      <c r="AK58" s="2766"/>
      <c r="AL58" s="2766"/>
      <c r="AM58" s="2766"/>
      <c r="AN58" s="2766"/>
      <c r="AO58" s="2711"/>
      <c r="AP58" s="2711"/>
      <c r="AQ58" s="2711"/>
      <c r="AR58" s="2711"/>
      <c r="AS58" s="2711"/>
      <c r="AT58" s="2711"/>
      <c r="AU58" s="2711"/>
    </row>
    <row r="59" s="2007" customFormat="1" customHeight="1" spans="2:47">
      <c r="B59" s="2042"/>
      <c r="C59" s="2042"/>
      <c r="D59" s="2042"/>
      <c r="E59" s="2042"/>
      <c r="F59" s="2042"/>
      <c r="G59" s="2042"/>
      <c r="H59" s="2042"/>
      <c r="I59" s="2042"/>
      <c r="J59" s="2042"/>
      <c r="K59" s="2042"/>
      <c r="L59" s="2042"/>
      <c r="M59" s="2042"/>
      <c r="N59" s="2042"/>
      <c r="O59" s="2042"/>
      <c r="P59" s="2042"/>
      <c r="Q59" s="2042"/>
      <c r="R59" s="2042"/>
      <c r="S59" s="2042"/>
      <c r="T59" s="2042"/>
      <c r="U59" s="2042"/>
      <c r="V59" s="2042"/>
      <c r="W59" s="2042"/>
      <c r="X59" s="2042"/>
      <c r="Z59" s="2725"/>
      <c r="AA59" s="2726" t="s">
        <v>193</v>
      </c>
      <c r="AB59" s="2727"/>
      <c r="AC59" s="2727" t="s">
        <v>194</v>
      </c>
      <c r="AD59" s="2728">
        <v>5</v>
      </c>
      <c r="AE59" s="2719"/>
      <c r="AF59" s="1283" t="s">
        <v>195</v>
      </c>
      <c r="AG59" s="3114" t="s">
        <v>196</v>
      </c>
      <c r="AH59" s="2763"/>
      <c r="AI59" s="2149"/>
      <c r="AJ59" s="2764"/>
      <c r="AK59" s="475"/>
      <c r="AL59" s="475"/>
      <c r="AM59" s="475"/>
      <c r="AN59" s="475"/>
      <c r="AO59" s="2711"/>
      <c r="AP59" s="2711"/>
      <c r="AQ59" s="2711"/>
      <c r="AR59" s="2711"/>
      <c r="AS59" s="2711"/>
      <c r="AT59" s="2711"/>
      <c r="AU59" s="2711"/>
    </row>
    <row r="60" s="2007" customFormat="1" customHeight="1" spans="2:47">
      <c r="B60" s="2260" t="s">
        <v>197</v>
      </c>
      <c r="C60" s="2261"/>
      <c r="D60" s="2261"/>
      <c r="E60" s="2372"/>
      <c r="F60" s="2372"/>
      <c r="G60" s="2372"/>
      <c r="H60" s="2261"/>
      <c r="I60" s="2261"/>
      <c r="J60" s="2261"/>
      <c r="K60" s="2486"/>
      <c r="M60" s="2487" t="s">
        <v>198</v>
      </c>
      <c r="N60" s="2488"/>
      <c r="O60" s="2488"/>
      <c r="P60" s="2488"/>
      <c r="Q60" s="2488"/>
      <c r="R60" s="2488"/>
      <c r="S60" s="2488"/>
      <c r="T60" s="2488"/>
      <c r="U60" s="2488"/>
      <c r="V60" s="2488"/>
      <c r="W60" s="2488"/>
      <c r="X60" s="2619"/>
      <c r="Y60"/>
      <c r="Z60" s="2729"/>
      <c r="AA60" s="1227"/>
      <c r="AB60" s="1227"/>
      <c r="AC60" s="1701"/>
      <c r="AD60" s="1701"/>
      <c r="AE60" s="2730"/>
      <c r="AK60" s="475"/>
      <c r="AL60" s="475"/>
      <c r="AM60" s="475"/>
      <c r="AN60" s="475"/>
      <c r="AO60" s="2711"/>
      <c r="AP60" s="2711"/>
      <c r="AQ60" s="2711"/>
      <c r="AR60" s="2711"/>
      <c r="AS60" s="2711"/>
      <c r="AT60" s="2711"/>
      <c r="AU60" s="2711"/>
    </row>
    <row r="61" s="2007" customFormat="1" ht="17.25" customHeight="1" spans="2:47">
      <c r="B61" s="2373" t="s">
        <v>93</v>
      </c>
      <c r="C61" s="2374"/>
      <c r="D61" s="2375" t="s">
        <v>199</v>
      </c>
      <c r="E61" s="2376" t="s">
        <v>200</v>
      </c>
      <c r="F61" s="2377"/>
      <c r="G61" s="2378" t="s">
        <v>201</v>
      </c>
      <c r="H61" s="2379"/>
      <c r="I61" s="2489" t="s">
        <v>202</v>
      </c>
      <c r="J61" s="2490"/>
      <c r="K61" s="2491" t="s">
        <v>203</v>
      </c>
      <c r="M61" s="2492" t="s">
        <v>204</v>
      </c>
      <c r="N61" s="2493"/>
      <c r="O61" s="2494"/>
      <c r="P61" s="2495"/>
      <c r="Q61" s="2495"/>
      <c r="R61" s="2495"/>
      <c r="S61" s="2495"/>
      <c r="T61" s="2495"/>
      <c r="U61" s="2495"/>
      <c r="V61" s="2495"/>
      <c r="W61" s="2495"/>
      <c r="X61" s="2620" t="s">
        <v>205</v>
      </c>
      <c r="Y61"/>
      <c r="Z61" s="2731" t="s">
        <v>206</v>
      </c>
      <c r="AA61" s="2732" t="str">
        <f>IF(G5=0," ",""&amp;LOOKUP(G5,职业列表!A2:A232,职业列表!K2:K232))</f>
        <v> </v>
      </c>
      <c r="AB61" s="2732"/>
      <c r="AC61" s="2732"/>
      <c r="AD61" s="2732"/>
      <c r="AE61" s="2732"/>
      <c r="AF61" s="2732"/>
      <c r="AG61" s="2767"/>
      <c r="AH61" s="1703"/>
      <c r="AI61" s="1703"/>
      <c r="AJ61" s="1703"/>
      <c r="AK61" s="475"/>
      <c r="AL61" s="475"/>
      <c r="AM61" s="475"/>
      <c r="AN61" s="475"/>
      <c r="AO61" s="2711"/>
      <c r="AP61" s="2711"/>
      <c r="AQ61" s="2711"/>
      <c r="AR61" s="2711"/>
      <c r="AS61" s="2711"/>
      <c r="AT61" s="2711"/>
      <c r="AU61" s="2711"/>
    </row>
    <row r="62" s="2007" customFormat="1" ht="17.25" customHeight="1" spans="2:47">
      <c r="B62" s="2380" t="str">
        <f>附表!C20</f>
        <v>0%/0%/0%</v>
      </c>
      <c r="C62" s="2381"/>
      <c r="D62" s="2381" t="str">
        <f>附表!C22</f>
        <v>身无分文</v>
      </c>
      <c r="E62" s="2382" t="str">
        <f>IF(K62="美元",附表!C24,IF(K62="人民币",附表!F20,IF(K62="日元",附表!H20,IF(K62="澳元",附表!J20,IF(K62="港币",附表!D35,IF(K62="新台币",附表!D37,IF(K62="欧元",附表!D39,IF(K62="英镑",附表!D41,IF(K62="卢布",附表!D43,IF(K62="加元",附表!D45,IF(K62="韩币",附表!D47,IF(K62="人民币1920",附表!I35,IF(K62="日元1920",附表!I37,IF(K62="澳元1920",附表!I39,"货币单位异常"))))))))))))))</f>
        <v>10</v>
      </c>
      <c r="F62" s="2382"/>
      <c r="G62" s="2383" t="str">
        <f>IF(K62="美元",附表!C26,IF(K62="人民币",附表!F22,IF(K62="日元",附表!H22,IF(K62="澳元",附表!J22,IF(K62="港币",附表!F35,IF(K62="新台币",附表!F37,IF(K62="欧元",附表!F39,IF(K62="英镑",附表!F41,IF(K62="卢布",附表!F43,IF(K62="加元",附表!F45,IF(K62="韩币",附表!F47,IF(K62="人民币1920",附表!K35,IF(K62="日元1920",附表!K37,IF(K62="澳元1920",附表!K39,"货币单位异常"))))))))))))))</f>
        <v>没有</v>
      </c>
      <c r="H62" s="2384"/>
      <c r="I62" s="2496" t="str">
        <f>IF(K62="美元",附表!C28,IF(K62="人民币",附表!F24,IF(K62="日元",附表!H24,IF(K62="澳元",附表!J24,IF(K62="港币",附表!E35,IF(K62="新台币",附表!E37,IF(K62="欧元",附表!E39,IF(K62="英镑",附表!E41,IF(K62="卢布",附表!E43,IF(K62="加元",附表!E45,IF(K62="韩币",附表!E47,IF(K62="人民币1920",附表!J35,IF(K62="日元1920",附表!J35,IF(K62="澳元1920",附表!J39,"货币单位异常"))))))))))))))</f>
        <v>10</v>
      </c>
      <c r="J62" s="2497"/>
      <c r="K62" s="2498" t="s">
        <v>207</v>
      </c>
      <c r="M62" s="2499"/>
      <c r="N62" s="2500"/>
      <c r="O62" s="2501"/>
      <c r="P62" s="2502"/>
      <c r="Q62" s="2502"/>
      <c r="R62" s="2502"/>
      <c r="S62" s="2502"/>
      <c r="T62" s="2502"/>
      <c r="U62" s="2502"/>
      <c r="V62" s="2502"/>
      <c r="W62" s="2621"/>
      <c r="X62" s="2622"/>
      <c r="Y62"/>
      <c r="Z62" s="2733"/>
      <c r="AA62" s="2734"/>
      <c r="AB62" s="2734"/>
      <c r="AC62" s="2734"/>
      <c r="AD62" s="2734"/>
      <c r="AE62" s="2734"/>
      <c r="AF62" s="2734"/>
      <c r="AG62" s="2768"/>
      <c r="AH62" s="1703"/>
      <c r="AI62" s="1703"/>
      <c r="AJ62" s="1703"/>
      <c r="AK62" s="475"/>
      <c r="AL62" s="475"/>
      <c r="AM62" s="475"/>
      <c r="AN62" s="475"/>
      <c r="AO62" s="2766"/>
      <c r="AP62" s="2774"/>
      <c r="AQ62" s="2711"/>
      <c r="AR62" s="2711"/>
      <c r="AS62" s="2711"/>
      <c r="AT62" s="2711"/>
      <c r="AU62" s="2711"/>
    </row>
    <row r="63" s="2007" customFormat="1" ht="17.25" customHeight="1" spans="2:47">
      <c r="B63" s="2385" t="str">
        <f>IF(K26&lt;=0,"连贫穷都够不上的人才能够叫做身无分文。住所：大概只有睡大街。
旅行：步行，扒车或逃票上火车轮船。",IF(K26&lt;=9,"刚好买得起最廉价的屋顶，每天能够吃到一餐廉价食物住所：最最最廉价的出租屋或睡袋旅馆。旅行：最便宜的公众运输方式。反正只要赶便宜就对了，与之相伴的是不可靠。",IF(K26&lt;=49,"舒适的生活水平，一日三餐，偶尔下馆子。住所：普通的家或公寓，并关租赁还是自购。外出住普通的旅馆。旅行：会使用普通的旅行方式，不会用最高级。在现代来看，大概会有一辆自己的小车。",IF(K26&lt;=89,"小康级别已经可以享受奢侈品的舒适了。住所：真材实料的住地，也许会有一些仆人（管家，主妇，清洁工，园丁，等等）。乡下估计还有小别墅。会住昂贵的宾馆。
旅行：头等舱。会买高档车或同等的交通工具。",IF(K26&lt;=98,"富裕级别就是享受超级奢侈品的时候了。
住所：豪华住所和有着大量仆人的庭院。乡下和别处有着别墅是定番。住总统套房。旅行：头等舱。现代社会估摸还会有很多豪车。",IF(K26=99,"与富裕差不多，但钱已经只是一个代号了。你将是世界上最富有的人。","请正确分配您的技能点！"))))))</f>
        <v>连贫穷都够不上的人才能够叫做身无分文。住所：大概只有睡大街。
旅行：步行，扒车或逃票上火车轮船。</v>
      </c>
      <c r="C63" s="2386"/>
      <c r="D63" s="2386"/>
      <c r="E63" s="2386"/>
      <c r="F63" s="2387"/>
      <c r="G63" s="2388" t="s">
        <v>208</v>
      </c>
      <c r="H63" s="2389"/>
      <c r="I63" s="2389"/>
      <c r="J63" s="2389"/>
      <c r="K63" s="2503"/>
      <c r="M63" s="2504" t="s">
        <v>209</v>
      </c>
      <c r="N63" s="2505"/>
      <c r="O63" s="2506"/>
      <c r="P63" s="2507"/>
      <c r="Q63" s="2507"/>
      <c r="R63" s="2507"/>
      <c r="S63" s="2507"/>
      <c r="T63" s="2507"/>
      <c r="U63" s="2507"/>
      <c r="V63" s="2507"/>
      <c r="W63" s="2623"/>
      <c r="X63" s="2624" t="s">
        <v>64</v>
      </c>
      <c r="Y63"/>
      <c r="Z63" s="2733"/>
      <c r="AA63" s="2734"/>
      <c r="AB63" s="2734"/>
      <c r="AC63" s="2734"/>
      <c r="AD63" s="2734"/>
      <c r="AE63" s="2734"/>
      <c r="AF63" s="2734"/>
      <c r="AG63" s="2768"/>
      <c r="AH63" s="1703"/>
      <c r="AI63" s="1703"/>
      <c r="AJ63" s="1703"/>
      <c r="AK63" s="475"/>
      <c r="AL63" s="475"/>
      <c r="AM63" s="2711"/>
      <c r="AN63" s="2711"/>
      <c r="AO63" s="2711"/>
      <c r="AP63" s="2711"/>
      <c r="AQ63" s="2711"/>
      <c r="AR63" s="2711"/>
      <c r="AS63" s="2711"/>
      <c r="AT63" s="2711"/>
      <c r="AU63" s="2711"/>
    </row>
    <row r="64" s="2007" customFormat="1" ht="17.25" customHeight="1" spans="2:47">
      <c r="B64" s="2385"/>
      <c r="C64" s="2386"/>
      <c r="D64" s="2386"/>
      <c r="E64" s="2386"/>
      <c r="F64" s="2387"/>
      <c r="G64" s="2390"/>
      <c r="H64" s="2391"/>
      <c r="I64" s="2391"/>
      <c r="J64" s="2391"/>
      <c r="K64" s="2508"/>
      <c r="M64" s="2509"/>
      <c r="N64" s="2510"/>
      <c r="O64" s="2511"/>
      <c r="P64" s="2512"/>
      <c r="Q64" s="2512"/>
      <c r="R64" s="2512"/>
      <c r="S64" s="2512"/>
      <c r="T64" s="2512"/>
      <c r="U64" s="2512"/>
      <c r="V64" s="2512"/>
      <c r="W64" s="2625"/>
      <c r="X64" s="2626"/>
      <c r="Y64"/>
      <c r="Z64" s="2733"/>
      <c r="AA64" s="2734"/>
      <c r="AB64" s="2734"/>
      <c r="AC64" s="2734"/>
      <c r="AD64" s="2734"/>
      <c r="AE64" s="2734"/>
      <c r="AF64" s="2734"/>
      <c r="AG64" s="2768"/>
      <c r="AH64" s="1703"/>
      <c r="AI64" s="1703"/>
      <c r="AJ64" s="1703"/>
      <c r="AK64" s="475"/>
      <c r="AL64" s="475"/>
      <c r="AM64" s="2711"/>
      <c r="AN64" s="2711"/>
      <c r="AO64" s="2711"/>
      <c r="AP64" s="2711"/>
      <c r="AQ64" s="2711"/>
      <c r="AR64" s="2711"/>
      <c r="AS64" s="2711"/>
      <c r="AT64" s="2711"/>
      <c r="AU64" s="2711"/>
    </row>
    <row r="65" s="2007" customFormat="1" customHeight="1" spans="2:47">
      <c r="B65" s="2385"/>
      <c r="C65" s="2386"/>
      <c r="D65" s="2386"/>
      <c r="E65" s="2386"/>
      <c r="F65" s="2387"/>
      <c r="G65" s="2390"/>
      <c r="H65" s="2391"/>
      <c r="I65" s="2391"/>
      <c r="J65" s="2391"/>
      <c r="K65" s="2508"/>
      <c r="M65" s="2880" t="s">
        <v>210</v>
      </c>
      <c r="N65" s="2881"/>
      <c r="O65" s="2882"/>
      <c r="P65" s="2883"/>
      <c r="Q65" s="2883"/>
      <c r="R65" s="2883"/>
      <c r="S65" s="2883"/>
      <c r="T65" s="2883"/>
      <c r="U65" s="2883"/>
      <c r="V65" s="2883"/>
      <c r="W65" s="2994"/>
      <c r="X65" s="2995" t="s">
        <v>64</v>
      </c>
      <c r="Y65"/>
      <c r="Z65" s="3040"/>
      <c r="AA65" s="3041"/>
      <c r="AB65" s="3041"/>
      <c r="AC65" s="3041"/>
      <c r="AD65" s="3041"/>
      <c r="AE65" s="3041"/>
      <c r="AF65" s="3041"/>
      <c r="AG65" s="3087"/>
      <c r="AH65" s="1703"/>
      <c r="AI65" s="1703"/>
      <c r="AJ65" s="1703"/>
      <c r="AK65" s="2711"/>
      <c r="AL65" s="475"/>
      <c r="AM65" s="2711"/>
      <c r="AN65" s="2711"/>
      <c r="AO65" s="2711"/>
      <c r="AP65" s="2711"/>
      <c r="AQ65" s="2711"/>
      <c r="AR65" s="2711"/>
      <c r="AS65" s="2711"/>
      <c r="AT65" s="2711"/>
      <c r="AU65" s="2711"/>
    </row>
    <row r="66" s="2007" customFormat="1" ht="18" spans="2:47">
      <c r="B66" s="2385"/>
      <c r="C66" s="2386"/>
      <c r="D66" s="2386"/>
      <c r="E66" s="2386"/>
      <c r="F66" s="2387"/>
      <c r="G66" s="2390"/>
      <c r="H66" s="2391"/>
      <c r="I66" s="2391"/>
      <c r="J66" s="2391"/>
      <c r="K66" s="2508"/>
      <c r="M66" s="2884"/>
      <c r="N66" s="2885"/>
      <c r="O66" s="2886"/>
      <c r="P66" s="2887"/>
      <c r="Q66" s="2887"/>
      <c r="R66" s="2887"/>
      <c r="S66" s="2887"/>
      <c r="T66" s="2887"/>
      <c r="U66" s="2887"/>
      <c r="V66" s="2887"/>
      <c r="W66" s="2996"/>
      <c r="X66" s="2997"/>
      <c r="Y66"/>
      <c r="AH66" s="2149"/>
      <c r="AI66" s="2149"/>
      <c r="AJ66" s="2149"/>
      <c r="AK66" s="475"/>
      <c r="AL66" s="475"/>
      <c r="AM66" s="2711"/>
      <c r="AN66" s="2711"/>
      <c r="AO66" s="2711"/>
      <c r="AP66" s="2711"/>
      <c r="AQ66" s="2711"/>
      <c r="AR66" s="2711"/>
      <c r="AS66" s="2711"/>
      <c r="AT66" s="2711"/>
      <c r="AU66" s="2711"/>
    </row>
    <row r="67" s="2007" customFormat="1" ht="18" spans="2:47">
      <c r="B67" s="2385"/>
      <c r="C67" s="2387"/>
      <c r="D67" s="2387"/>
      <c r="E67" s="2387"/>
      <c r="F67" s="2387"/>
      <c r="G67" s="2390"/>
      <c r="H67" s="2391"/>
      <c r="I67" s="2391"/>
      <c r="J67" s="2391"/>
      <c r="K67" s="2508"/>
      <c r="M67" s="2888" t="s">
        <v>211</v>
      </c>
      <c r="N67" s="2505"/>
      <c r="O67" s="2889"/>
      <c r="P67" s="2890"/>
      <c r="Q67" s="2890"/>
      <c r="R67" s="2890"/>
      <c r="S67" s="2890"/>
      <c r="T67" s="2890"/>
      <c r="U67" s="2890"/>
      <c r="V67" s="2890"/>
      <c r="W67" s="2998"/>
      <c r="X67" s="2999" t="s">
        <v>64</v>
      </c>
      <c r="Y67"/>
      <c r="Z67" s="2655" t="s">
        <v>212</v>
      </c>
      <c r="AA67" s="2656"/>
      <c r="AB67" s="2656"/>
      <c r="AC67" s="2656"/>
      <c r="AD67" s="2656"/>
      <c r="AE67" s="2656"/>
      <c r="AF67" s="2656"/>
      <c r="AG67" s="2748"/>
      <c r="AH67" s="2127"/>
      <c r="AI67" s="2127"/>
      <c r="AJ67" s="2127"/>
      <c r="AK67" s="475"/>
      <c r="AL67" s="475"/>
      <c r="AM67" s="2711"/>
      <c r="AN67" s="2711"/>
      <c r="AO67" s="2711"/>
      <c r="AP67" s="2711"/>
      <c r="AQ67" s="2711"/>
      <c r="AR67" s="2711"/>
      <c r="AS67" s="2711"/>
      <c r="AT67" s="2711"/>
      <c r="AU67" s="2711"/>
    </row>
    <row r="68" s="2007" customFormat="1" ht="17.25" spans="2:47">
      <c r="B68" s="2775" t="s">
        <v>213</v>
      </c>
      <c r="C68" s="2372"/>
      <c r="D68" s="2372"/>
      <c r="E68" s="2372"/>
      <c r="F68" s="2372"/>
      <c r="G68" s="2372"/>
      <c r="H68" s="2372"/>
      <c r="I68" s="2372"/>
      <c r="J68" s="2372"/>
      <c r="K68" s="2891"/>
      <c r="M68" s="2509"/>
      <c r="N68" s="2510"/>
      <c r="O68" s="2511"/>
      <c r="P68" s="2512"/>
      <c r="Q68" s="2512"/>
      <c r="R68" s="2512"/>
      <c r="S68" s="2512"/>
      <c r="T68" s="2512"/>
      <c r="U68" s="2512"/>
      <c r="V68" s="2512"/>
      <c r="W68" s="2625"/>
      <c r="X68" s="3000"/>
      <c r="Y68"/>
      <c r="Z68" s="3042" t="str">
        <f>IF(G5=0," ",""&amp;LOOKUP(G5,职业列表!A2:A232,职业列表!M2:M232))</f>
        <v> </v>
      </c>
      <c r="AA68" s="3043"/>
      <c r="AB68" s="3043"/>
      <c r="AC68" s="3043"/>
      <c r="AD68" s="3043"/>
      <c r="AE68" s="3043"/>
      <c r="AF68" s="3043"/>
      <c r="AG68" s="3088"/>
      <c r="AH68" s="3089"/>
      <c r="AI68" s="3089"/>
      <c r="AJ68" s="3089"/>
      <c r="AK68" s="475"/>
      <c r="AL68" s="475"/>
      <c r="AM68" s="475"/>
      <c r="AN68" s="475"/>
      <c r="AO68" s="2766"/>
      <c r="AP68" s="2774"/>
      <c r="AQ68" s="2711"/>
      <c r="AR68" s="2711"/>
      <c r="AS68" s="2711"/>
      <c r="AT68" s="2711"/>
      <c r="AU68" s="2711"/>
    </row>
    <row r="69" s="2007" customFormat="1" ht="17.25" spans="2:47">
      <c r="B69" s="2776" t="s">
        <v>214</v>
      </c>
      <c r="C69" s="2777"/>
      <c r="D69" s="2777" t="s">
        <v>215</v>
      </c>
      <c r="E69" s="2778"/>
      <c r="F69" s="2779" t="s">
        <v>216</v>
      </c>
      <c r="G69" s="2778"/>
      <c r="H69" s="2779" t="s">
        <v>217</v>
      </c>
      <c r="I69" s="2779"/>
      <c r="J69" s="2777" t="s">
        <v>218</v>
      </c>
      <c r="K69" s="2892"/>
      <c r="M69" s="2880" t="s">
        <v>219</v>
      </c>
      <c r="N69" s="2881"/>
      <c r="O69" s="2882"/>
      <c r="P69" s="2883"/>
      <c r="Q69" s="2883"/>
      <c r="R69" s="2883"/>
      <c r="S69" s="2883"/>
      <c r="T69" s="2883"/>
      <c r="U69" s="2883"/>
      <c r="V69" s="2883"/>
      <c r="W69" s="2994"/>
      <c r="X69" s="2995" t="s">
        <v>64</v>
      </c>
      <c r="Y69"/>
      <c r="Z69" s="3042"/>
      <c r="AA69" s="3043"/>
      <c r="AB69" s="3043"/>
      <c r="AC69" s="3043"/>
      <c r="AD69" s="3043"/>
      <c r="AE69" s="3043"/>
      <c r="AF69" s="3043"/>
      <c r="AG69" s="3088"/>
      <c r="AH69" s="3089"/>
      <c r="AI69" s="3089"/>
      <c r="AJ69" s="3089"/>
      <c r="AK69" s="475"/>
      <c r="AL69" s="475"/>
      <c r="AM69" s="475"/>
      <c r="AN69" s="475"/>
      <c r="AO69" s="2766"/>
      <c r="AP69" s="2774"/>
      <c r="AQ69" s="2711"/>
      <c r="AR69" s="2711"/>
      <c r="AS69" s="2711"/>
      <c r="AT69" s="2711"/>
      <c r="AU69" s="2711"/>
    </row>
    <row r="70" s="2007" customFormat="1" customHeight="1" spans="2:47">
      <c r="B70" s="2780"/>
      <c r="C70" s="2781"/>
      <c r="D70" s="2782"/>
      <c r="E70" s="2783"/>
      <c r="F70" s="2781"/>
      <c r="G70" s="2781"/>
      <c r="H70" s="2784"/>
      <c r="I70" s="2893"/>
      <c r="J70" s="2784"/>
      <c r="K70" s="2894"/>
      <c r="M70" s="2884"/>
      <c r="N70" s="2885"/>
      <c r="O70" s="2886"/>
      <c r="P70" s="2887"/>
      <c r="Q70" s="2887"/>
      <c r="R70" s="2887"/>
      <c r="S70" s="2887"/>
      <c r="T70" s="2887"/>
      <c r="U70" s="2887"/>
      <c r="V70" s="2887"/>
      <c r="W70" s="2996"/>
      <c r="X70" s="2997"/>
      <c r="Y70"/>
      <c r="Z70" s="3042"/>
      <c r="AA70" s="3043"/>
      <c r="AB70" s="3043"/>
      <c r="AC70" s="3043"/>
      <c r="AD70" s="3043"/>
      <c r="AE70" s="3043"/>
      <c r="AF70" s="3043"/>
      <c r="AG70" s="3088"/>
      <c r="AH70" s="3089"/>
      <c r="AI70" s="3089"/>
      <c r="AJ70" s="3089"/>
      <c r="AK70" s="475"/>
      <c r="AL70" s="475"/>
      <c r="AM70" s="475"/>
      <c r="AN70" s="475"/>
      <c r="AO70" s="2766"/>
      <c r="AP70" s="2774"/>
      <c r="AQ70" s="2711"/>
      <c r="AR70" s="2711"/>
      <c r="AS70" s="2711"/>
      <c r="AT70" s="2711"/>
      <c r="AU70" s="2711"/>
    </row>
    <row r="71" s="2007" customFormat="1" customHeight="1" spans="2:47">
      <c r="B71" s="2780"/>
      <c r="C71" s="2781"/>
      <c r="D71" s="2782"/>
      <c r="E71" s="2783"/>
      <c r="F71" s="2781"/>
      <c r="G71" s="2781"/>
      <c r="H71" s="2784"/>
      <c r="I71" s="2893"/>
      <c r="J71" s="2784"/>
      <c r="K71" s="2894"/>
      <c r="M71" s="2504" t="s">
        <v>220</v>
      </c>
      <c r="N71" s="2505"/>
      <c r="O71" s="2506"/>
      <c r="P71" s="2507"/>
      <c r="Q71" s="2507"/>
      <c r="R71" s="2507"/>
      <c r="S71" s="2507"/>
      <c r="T71" s="2507"/>
      <c r="U71" s="2507"/>
      <c r="V71" s="2507"/>
      <c r="W71" s="2623"/>
      <c r="X71" s="3001" t="s">
        <v>64</v>
      </c>
      <c r="Y71"/>
      <c r="Z71" s="3042"/>
      <c r="AA71" s="3043"/>
      <c r="AB71" s="3043"/>
      <c r="AC71" s="3043"/>
      <c r="AD71" s="3043"/>
      <c r="AE71" s="3043"/>
      <c r="AF71" s="3043"/>
      <c r="AG71" s="3088"/>
      <c r="AH71" s="3089"/>
      <c r="AI71" s="3089"/>
      <c r="AJ71" s="3089"/>
      <c r="AK71" s="475"/>
      <c r="AL71" s="475"/>
      <c r="AM71" s="475"/>
      <c r="AN71" s="475"/>
      <c r="AO71" s="2766"/>
      <c r="AP71" s="2774"/>
      <c r="AQ71" s="2711"/>
      <c r="AR71" s="2711"/>
      <c r="AS71" s="2711"/>
      <c r="AT71" s="2711"/>
      <c r="AU71" s="2711"/>
    </row>
    <row r="72" s="2007" customFormat="1" ht="17.25" spans="2:47">
      <c r="B72" s="2780"/>
      <c r="C72" s="2781"/>
      <c r="D72" s="2782"/>
      <c r="E72" s="2783"/>
      <c r="F72" s="2781"/>
      <c r="G72" s="2781"/>
      <c r="H72" s="2784"/>
      <c r="I72" s="2893"/>
      <c r="J72" s="2784"/>
      <c r="K72" s="2894"/>
      <c r="M72" s="2509"/>
      <c r="N72" s="2510"/>
      <c r="O72" s="2511"/>
      <c r="P72" s="2512"/>
      <c r="Q72" s="2512"/>
      <c r="R72" s="2512"/>
      <c r="S72" s="2512"/>
      <c r="T72" s="2512"/>
      <c r="U72" s="2512"/>
      <c r="V72" s="2512"/>
      <c r="W72" s="2625"/>
      <c r="X72" s="2999"/>
      <c r="Y72"/>
      <c r="Z72" s="3042"/>
      <c r="AA72" s="3043"/>
      <c r="AB72" s="3043"/>
      <c r="AC72" s="3043"/>
      <c r="AD72" s="3043"/>
      <c r="AE72" s="3043"/>
      <c r="AF72" s="3043"/>
      <c r="AG72" s="3088"/>
      <c r="AH72" s="3089"/>
      <c r="AI72" s="3089"/>
      <c r="AJ72" s="3089"/>
      <c r="AK72" s="475"/>
      <c r="AL72" s="475"/>
      <c r="AM72" s="475"/>
      <c r="AN72" s="475"/>
      <c r="AO72" s="2766"/>
      <c r="AP72" s="2774"/>
      <c r="AQ72" s="2711"/>
      <c r="AR72" s="2711"/>
      <c r="AS72" s="2711"/>
      <c r="AT72" s="2711"/>
      <c r="AU72" s="2711"/>
    </row>
    <row r="73" s="2007" customFormat="1" ht="17.25" spans="2:47">
      <c r="B73" s="2780"/>
      <c r="C73" s="2781"/>
      <c r="D73" s="2782"/>
      <c r="E73" s="2783"/>
      <c r="F73" s="2781"/>
      <c r="G73" s="2781"/>
      <c r="H73" s="2784"/>
      <c r="I73" s="2893"/>
      <c r="J73" s="2784"/>
      <c r="K73" s="2894"/>
      <c r="M73" s="2880" t="s">
        <v>221</v>
      </c>
      <c r="N73" s="2881"/>
      <c r="O73" s="2882"/>
      <c r="P73" s="2883"/>
      <c r="Q73" s="2883"/>
      <c r="R73" s="2883"/>
      <c r="S73" s="2883"/>
      <c r="T73" s="2883"/>
      <c r="U73" s="2883"/>
      <c r="V73" s="2883"/>
      <c r="W73" s="2994"/>
      <c r="X73" s="2995" t="s">
        <v>64</v>
      </c>
      <c r="Y73"/>
      <c r="Z73" s="3042"/>
      <c r="AA73" s="3043"/>
      <c r="AB73" s="3043"/>
      <c r="AC73" s="3043"/>
      <c r="AD73" s="3043"/>
      <c r="AE73" s="3043"/>
      <c r="AF73" s="3043"/>
      <c r="AG73" s="3088"/>
      <c r="AH73" s="3089"/>
      <c r="AI73" s="3089"/>
      <c r="AJ73" s="3089"/>
      <c r="AK73" s="475"/>
      <c r="AL73" s="475"/>
      <c r="AM73" s="2042"/>
      <c r="AN73" s="2042"/>
      <c r="AO73" s="2042"/>
      <c r="AP73" s="2711"/>
      <c r="AQ73" s="2711"/>
      <c r="AR73" s="2711"/>
      <c r="AS73" s="2711"/>
      <c r="AT73" s="2711"/>
      <c r="AU73" s="2711"/>
    </row>
    <row r="74" s="2007" customFormat="1" ht="17.25" customHeight="1" spans="2:47">
      <c r="B74" s="2785"/>
      <c r="C74" s="2786"/>
      <c r="D74" s="2782"/>
      <c r="E74" s="2783"/>
      <c r="F74" s="2781"/>
      <c r="G74" s="2781"/>
      <c r="H74" s="2784"/>
      <c r="I74" s="2893"/>
      <c r="J74" s="2784"/>
      <c r="K74" s="2894"/>
      <c r="M74" s="1642"/>
      <c r="N74" s="2895"/>
      <c r="O74" s="2896"/>
      <c r="P74" s="2897"/>
      <c r="Q74" s="2897"/>
      <c r="R74" s="2897"/>
      <c r="S74" s="2897"/>
      <c r="T74" s="2897"/>
      <c r="U74" s="2897"/>
      <c r="V74" s="2897"/>
      <c r="W74" s="3002"/>
      <c r="X74" s="2997"/>
      <c r="Y74"/>
      <c r="Z74" s="3042"/>
      <c r="AA74" s="3043"/>
      <c r="AB74" s="3043"/>
      <c r="AC74" s="3043"/>
      <c r="AD74" s="3043"/>
      <c r="AE74" s="3043"/>
      <c r="AF74" s="3043"/>
      <c r="AG74" s="3088"/>
      <c r="AH74" s="3089"/>
      <c r="AI74" s="3089"/>
      <c r="AJ74" s="3089"/>
      <c r="AK74" s="475"/>
      <c r="AL74" s="475"/>
      <c r="AM74" s="2042"/>
      <c r="AN74" s="2042"/>
      <c r="AO74" s="2042"/>
      <c r="AP74" s="2711"/>
      <c r="AQ74" s="2711"/>
      <c r="AR74" s="2711"/>
      <c r="AS74" s="2711"/>
      <c r="AT74" s="2711"/>
      <c r="AU74" s="2711"/>
    </row>
    <row r="75" s="2007" customFormat="1" ht="18" spans="2:47">
      <c r="B75" s="2787">
        <v>0</v>
      </c>
      <c r="C75" s="2788"/>
      <c r="D75" s="2789">
        <v>0</v>
      </c>
      <c r="E75" s="2790"/>
      <c r="F75" s="2791">
        <v>0</v>
      </c>
      <c r="G75" s="2791"/>
      <c r="H75" s="2789">
        <v>0</v>
      </c>
      <c r="I75" s="2791"/>
      <c r="J75" s="2789">
        <v>0</v>
      </c>
      <c r="K75" s="2898"/>
      <c r="M75" s="2504" t="s">
        <v>222</v>
      </c>
      <c r="N75" s="2505"/>
      <c r="O75" s="2899"/>
      <c r="P75" s="2507"/>
      <c r="Q75" s="2507"/>
      <c r="R75" s="2507"/>
      <c r="S75" s="2507"/>
      <c r="T75" s="2507"/>
      <c r="U75" s="2507"/>
      <c r="V75" s="2507"/>
      <c r="W75" s="2507"/>
      <c r="X75" s="3003" t="s">
        <v>64</v>
      </c>
      <c r="Y75"/>
      <c r="Z75" s="3042"/>
      <c r="AA75" s="3043"/>
      <c r="AB75" s="3043"/>
      <c r="AC75" s="3043"/>
      <c r="AD75" s="3043"/>
      <c r="AE75" s="3043"/>
      <c r="AF75" s="3043"/>
      <c r="AG75" s="3088"/>
      <c r="AH75" s="3089"/>
      <c r="AI75" s="3089"/>
      <c r="AJ75" s="3089"/>
      <c r="AK75" s="475"/>
      <c r="AL75" s="475"/>
      <c r="AM75" s="2042"/>
      <c r="AN75" s="2042"/>
      <c r="AO75" s="2042"/>
      <c r="AP75" s="2711"/>
      <c r="AQ75" s="2711"/>
      <c r="AR75" s="2711"/>
      <c r="AS75" s="2711"/>
      <c r="AT75" s="2711"/>
      <c r="AU75" s="2711"/>
    </row>
    <row r="76" s="2007" customFormat="1" customHeight="1" spans="2:47">
      <c r="B76" s="1637" t="str">
        <f>"资产总和："&amp;SUM(B75:K75)</f>
        <v>资产总和：0</v>
      </c>
      <c r="C76" s="1637"/>
      <c r="D76" s="1637"/>
      <c r="M76" s="2900"/>
      <c r="N76" s="2901"/>
      <c r="O76" s="2902"/>
      <c r="P76" s="2903"/>
      <c r="Q76" s="2903"/>
      <c r="R76" s="2903"/>
      <c r="S76" s="2903"/>
      <c r="T76" s="2903"/>
      <c r="U76" s="2903"/>
      <c r="V76" s="2903"/>
      <c r="W76" s="2903"/>
      <c r="X76" s="3004"/>
      <c r="Y76"/>
      <c r="Z76" s="3042"/>
      <c r="AA76" s="3043"/>
      <c r="AB76" s="3043"/>
      <c r="AC76" s="3043"/>
      <c r="AD76" s="3043"/>
      <c r="AE76" s="3043"/>
      <c r="AF76" s="3043"/>
      <c r="AG76" s="3088"/>
      <c r="AH76" s="3089"/>
      <c r="AI76" s="3089"/>
      <c r="AJ76" s="3089"/>
      <c r="AK76" s="475"/>
      <c r="AL76" s="475"/>
      <c r="AM76" s="2042"/>
      <c r="AN76" s="2042"/>
      <c r="AO76" s="2042"/>
      <c r="AP76" s="2711"/>
      <c r="AQ76" s="2711"/>
      <c r="AR76" s="2711"/>
      <c r="AS76" s="2711"/>
      <c r="AT76" s="2711"/>
      <c r="AU76" s="2711"/>
    </row>
    <row r="77" s="2007" customFormat="1" customHeight="1" spans="2:47">
      <c r="B77" s="2775" t="s">
        <v>223</v>
      </c>
      <c r="C77" s="2656"/>
      <c r="D77" s="2656"/>
      <c r="E77" s="2656"/>
      <c r="F77" s="2656"/>
      <c r="G77" s="2656"/>
      <c r="H77" s="2656"/>
      <c r="I77" s="2656"/>
      <c r="J77" s="2656"/>
      <c r="K77" s="2748"/>
      <c r="M77" s="2880" t="s">
        <v>224</v>
      </c>
      <c r="N77" s="2881"/>
      <c r="O77" s="2904"/>
      <c r="P77" s="2905"/>
      <c r="Q77" s="2905"/>
      <c r="R77" s="2905"/>
      <c r="S77" s="2905"/>
      <c r="T77" s="2905"/>
      <c r="U77" s="2905"/>
      <c r="V77" s="2905"/>
      <c r="W77" s="2905"/>
      <c r="X77" s="3005"/>
      <c r="Y77"/>
      <c r="Z77" s="3042"/>
      <c r="AA77" s="3043"/>
      <c r="AB77" s="3043"/>
      <c r="AC77" s="3043"/>
      <c r="AD77" s="3043"/>
      <c r="AE77" s="3043"/>
      <c r="AF77" s="3043"/>
      <c r="AG77" s="3088"/>
      <c r="AH77" s="3089"/>
      <c r="AI77" s="3089"/>
      <c r="AJ77" s="3089"/>
      <c r="AK77" s="475"/>
      <c r="AL77" s="475"/>
      <c r="AM77" s="475"/>
      <c r="AN77" s="475"/>
      <c r="AO77" s="2766"/>
      <c r="AP77" s="2774"/>
      <c r="AQ77" s="2711"/>
      <c r="AR77" s="2711"/>
      <c r="AS77" s="2711"/>
      <c r="AT77" s="2711"/>
      <c r="AU77" s="2711"/>
    </row>
    <row r="78" s="2007" customFormat="1" customHeight="1" spans="2:47">
      <c r="B78" s="2792" t="s">
        <v>225</v>
      </c>
      <c r="C78" s="2793" t="s">
        <v>226</v>
      </c>
      <c r="D78" s="2794" t="s">
        <v>227</v>
      </c>
      <c r="E78" s="2794"/>
      <c r="F78" s="2793"/>
      <c r="G78" s="2794" t="s">
        <v>228</v>
      </c>
      <c r="H78" s="2794"/>
      <c r="I78" s="2794"/>
      <c r="J78" s="2794"/>
      <c r="K78" s="2906"/>
      <c r="M78" s="2907"/>
      <c r="N78" s="2908"/>
      <c r="O78" s="2909"/>
      <c r="P78" s="2910"/>
      <c r="Q78" s="2910"/>
      <c r="R78" s="2910"/>
      <c r="S78" s="2910"/>
      <c r="T78" s="2910"/>
      <c r="U78" s="2910"/>
      <c r="V78" s="2910"/>
      <c r="W78" s="2910"/>
      <c r="X78" s="3006"/>
      <c r="Y78"/>
      <c r="Z78" s="3042"/>
      <c r="AA78" s="3043"/>
      <c r="AB78" s="3043"/>
      <c r="AC78" s="3043"/>
      <c r="AD78" s="3043"/>
      <c r="AE78" s="3043"/>
      <c r="AF78" s="3043"/>
      <c r="AG78" s="3088"/>
      <c r="AH78" s="3089"/>
      <c r="AI78" s="3089"/>
      <c r="AJ78" s="3089"/>
      <c r="AK78" s="475"/>
      <c r="AL78" s="475"/>
      <c r="AM78" s="475"/>
      <c r="AN78" s="475"/>
      <c r="AO78" s="2766"/>
      <c r="AP78" s="2774"/>
      <c r="AQ78" s="2711"/>
      <c r="AR78" s="2711"/>
      <c r="AS78" s="2711"/>
      <c r="AT78" s="2711"/>
      <c r="AU78" s="2711"/>
    </row>
    <row r="79" s="2007" customFormat="1" ht="17.25" spans="2:47">
      <c r="B79" s="2795"/>
      <c r="C79" s="2796"/>
      <c r="D79" s="2797"/>
      <c r="E79" s="2797"/>
      <c r="F79" s="2798"/>
      <c r="G79" s="2797"/>
      <c r="H79" s="2797"/>
      <c r="I79" s="2797"/>
      <c r="J79" s="2797"/>
      <c r="K79" s="2911"/>
      <c r="M79" s="2912" t="s">
        <v>229</v>
      </c>
      <c r="N79" s="2913"/>
      <c r="O79" s="2913"/>
      <c r="P79" s="2913"/>
      <c r="Q79" s="2913"/>
      <c r="R79" s="2913"/>
      <c r="S79" s="2913"/>
      <c r="T79" s="2913"/>
      <c r="U79" s="2913"/>
      <c r="V79" s="2913"/>
      <c r="W79" s="2913"/>
      <c r="X79" s="3007"/>
      <c r="Y79"/>
      <c r="Z79" s="3042"/>
      <c r="AA79" s="3043"/>
      <c r="AB79" s="3043"/>
      <c r="AC79" s="3043"/>
      <c r="AD79" s="3043"/>
      <c r="AE79" s="3043"/>
      <c r="AF79" s="3043"/>
      <c r="AG79" s="3088"/>
      <c r="AH79" s="3089"/>
      <c r="AI79" s="3089"/>
      <c r="AJ79" s="3089"/>
      <c r="AK79" s="475"/>
      <c r="AL79" s="475"/>
      <c r="AM79" s="475"/>
      <c r="AN79" s="475"/>
      <c r="AO79" s="2766"/>
      <c r="AP79" s="2774"/>
      <c r="AQ79" s="2711"/>
      <c r="AR79" s="2711"/>
      <c r="AS79" s="2711"/>
      <c r="AT79" s="2711"/>
      <c r="AU79" s="2711"/>
    </row>
    <row r="80" s="2007" customFormat="1" customHeight="1" spans="2:47">
      <c r="B80" s="2799"/>
      <c r="C80" s="2800"/>
      <c r="D80" s="2801"/>
      <c r="E80" s="2802"/>
      <c r="F80" s="2803"/>
      <c r="G80" s="2804"/>
      <c r="H80" s="2802"/>
      <c r="I80" s="2802"/>
      <c r="J80" s="2802"/>
      <c r="K80" s="2914"/>
      <c r="M80" s="2912"/>
      <c r="N80" s="2913"/>
      <c r="O80" s="2913"/>
      <c r="P80" s="2913"/>
      <c r="Q80" s="2913"/>
      <c r="R80" s="2913"/>
      <c r="S80" s="2913"/>
      <c r="T80" s="2913"/>
      <c r="U80" s="2913"/>
      <c r="V80" s="2913"/>
      <c r="W80" s="2913"/>
      <c r="X80" s="3007"/>
      <c r="Y80"/>
      <c r="Z80" s="3042"/>
      <c r="AA80" s="3043"/>
      <c r="AB80" s="3043"/>
      <c r="AC80" s="3043"/>
      <c r="AD80" s="3043"/>
      <c r="AE80" s="3043"/>
      <c r="AF80" s="3043"/>
      <c r="AG80" s="3088"/>
      <c r="AH80" s="3089"/>
      <c r="AI80" s="3089"/>
      <c r="AJ80" s="3089"/>
      <c r="AK80" s="475"/>
      <c r="AL80" s="475"/>
      <c r="AM80" s="475"/>
      <c r="AN80" s="475"/>
      <c r="AO80" s="2766"/>
      <c r="AP80" s="2774"/>
      <c r="AQ80" s="2711"/>
      <c r="AR80" s="2711"/>
      <c r="AS80" s="2711"/>
      <c r="AT80" s="2711"/>
      <c r="AU80" s="2711"/>
    </row>
    <row r="81" s="2007" customFormat="1" ht="17.25" spans="2:47">
      <c r="B81" s="2805"/>
      <c r="C81" s="2806"/>
      <c r="D81" s="2807"/>
      <c r="E81" s="2808"/>
      <c r="F81" s="2809"/>
      <c r="G81" s="2810"/>
      <c r="H81" s="2808"/>
      <c r="I81" s="2808"/>
      <c r="J81" s="2808"/>
      <c r="K81" s="2915"/>
      <c r="M81" s="2912"/>
      <c r="N81" s="2913"/>
      <c r="O81" s="2913"/>
      <c r="P81" s="2913"/>
      <c r="Q81" s="2913"/>
      <c r="R81" s="2913"/>
      <c r="S81" s="2913"/>
      <c r="T81" s="2913"/>
      <c r="U81" s="2913"/>
      <c r="V81" s="2913"/>
      <c r="W81" s="2913"/>
      <c r="X81" s="3007"/>
      <c r="Y81"/>
      <c r="Z81" s="3042"/>
      <c r="AA81" s="3043"/>
      <c r="AB81" s="3043"/>
      <c r="AC81" s="3043"/>
      <c r="AD81" s="3043"/>
      <c r="AE81" s="3043"/>
      <c r="AF81" s="3043"/>
      <c r="AG81" s="3088"/>
      <c r="AH81" s="3089"/>
      <c r="AI81" s="3089"/>
      <c r="AJ81" s="3089"/>
      <c r="AK81" s="475"/>
      <c r="AL81" s="475"/>
      <c r="AM81" s="475"/>
      <c r="AN81" s="475"/>
      <c r="AO81" s="2766"/>
      <c r="AP81" s="2774"/>
      <c r="AQ81" s="2711"/>
      <c r="AR81" s="2711"/>
      <c r="AS81" s="2711"/>
      <c r="AT81" s="2711"/>
      <c r="AU81" s="2711"/>
    </row>
    <row r="82" s="2007" customFormat="1" customHeight="1" spans="2:47">
      <c r="B82" s="2799"/>
      <c r="C82" s="2800"/>
      <c r="D82" s="2801"/>
      <c r="E82" s="2802"/>
      <c r="F82" s="2803"/>
      <c r="G82" s="2804"/>
      <c r="H82" s="2802"/>
      <c r="I82" s="2802"/>
      <c r="J82" s="2802"/>
      <c r="K82" s="2914"/>
      <c r="M82" s="2912"/>
      <c r="N82" s="2913"/>
      <c r="O82" s="2913"/>
      <c r="P82" s="2913"/>
      <c r="Q82" s="2913"/>
      <c r="R82" s="2913"/>
      <c r="S82" s="2913"/>
      <c r="T82" s="2913"/>
      <c r="U82" s="2913"/>
      <c r="V82" s="2913"/>
      <c r="W82" s="2913"/>
      <c r="X82" s="3007"/>
      <c r="Y82"/>
      <c r="Z82" s="3042"/>
      <c r="AA82" s="3043"/>
      <c r="AB82" s="3043"/>
      <c r="AC82" s="3043"/>
      <c r="AD82" s="3043"/>
      <c r="AE82" s="3043"/>
      <c r="AF82" s="3043"/>
      <c r="AG82" s="3088"/>
      <c r="AH82" s="3089"/>
      <c r="AI82" s="3089"/>
      <c r="AJ82" s="3089"/>
      <c r="AK82" s="475"/>
      <c r="AL82" s="475"/>
      <c r="AM82" s="475"/>
      <c r="AN82" s="475"/>
      <c r="AO82" s="2766"/>
      <c r="AP82" s="2774"/>
      <c r="AQ82" s="2711"/>
      <c r="AR82" s="2711"/>
      <c r="AS82" s="2711"/>
      <c r="AT82" s="2711"/>
      <c r="AU82" s="2711"/>
    </row>
    <row r="83" s="2007" customFormat="1" ht="17.25" spans="1:47">
      <c r="A83" s="2149"/>
      <c r="B83" s="2805"/>
      <c r="C83" s="2806"/>
      <c r="D83" s="2807"/>
      <c r="E83" s="2808"/>
      <c r="F83" s="2809"/>
      <c r="G83" s="2810"/>
      <c r="H83" s="2808"/>
      <c r="I83" s="2808"/>
      <c r="J83" s="2808"/>
      <c r="K83" s="2915"/>
      <c r="M83" s="2912"/>
      <c r="N83" s="2913"/>
      <c r="O83" s="2913"/>
      <c r="P83" s="2913"/>
      <c r="Q83" s="2913"/>
      <c r="R83" s="2913"/>
      <c r="S83" s="2913"/>
      <c r="T83" s="2913"/>
      <c r="U83" s="2913"/>
      <c r="V83" s="2913"/>
      <c r="W83" s="2913"/>
      <c r="X83" s="3007"/>
      <c r="Y83"/>
      <c r="Z83" s="3042"/>
      <c r="AA83" s="3043"/>
      <c r="AB83" s="3043"/>
      <c r="AC83" s="3043"/>
      <c r="AD83" s="3043"/>
      <c r="AE83" s="3043"/>
      <c r="AF83" s="3043"/>
      <c r="AG83" s="3088"/>
      <c r="AH83" s="3089"/>
      <c r="AI83" s="3089"/>
      <c r="AJ83" s="3089"/>
      <c r="AK83" s="475"/>
      <c r="AL83" s="475"/>
      <c r="AM83" s="475"/>
      <c r="AN83" s="475"/>
      <c r="AO83" s="2766"/>
      <c r="AP83" s="2774"/>
      <c r="AQ83" s="2711"/>
      <c r="AR83" s="2711"/>
      <c r="AS83" s="2711"/>
      <c r="AT83" s="2711"/>
      <c r="AU83" s="2711"/>
    </row>
    <row r="84" s="2007" customFormat="1" customHeight="1" spans="1:47">
      <c r="A84" s="2149"/>
      <c r="B84" s="2799"/>
      <c r="C84" s="2800"/>
      <c r="D84" s="2801"/>
      <c r="E84" s="2802"/>
      <c r="F84" s="2803"/>
      <c r="G84" s="2804"/>
      <c r="H84" s="2802"/>
      <c r="I84" s="2802"/>
      <c r="J84" s="2802"/>
      <c r="K84" s="2914"/>
      <c r="M84" s="2912"/>
      <c r="N84" s="2913"/>
      <c r="O84" s="2913"/>
      <c r="P84" s="2913"/>
      <c r="Q84" s="2913"/>
      <c r="R84" s="2913"/>
      <c r="S84" s="2913"/>
      <c r="T84" s="2913"/>
      <c r="U84" s="2913"/>
      <c r="V84" s="2913"/>
      <c r="W84" s="2913"/>
      <c r="X84" s="3007"/>
      <c r="Y84"/>
      <c r="Z84" s="3044"/>
      <c r="AA84" s="3045"/>
      <c r="AB84" s="3045"/>
      <c r="AC84" s="3045"/>
      <c r="AD84" s="3045"/>
      <c r="AE84" s="3045"/>
      <c r="AF84" s="3045"/>
      <c r="AG84" s="3090"/>
      <c r="AH84" s="3089"/>
      <c r="AI84" s="3089"/>
      <c r="AJ84" s="3089"/>
      <c r="AK84" s="475"/>
      <c r="AL84" s="475"/>
      <c r="AM84" s="475"/>
      <c r="AN84" s="475"/>
      <c r="AO84" s="2766"/>
      <c r="AP84" s="2774"/>
      <c r="AQ84" s="2774"/>
      <c r="AR84" s="2711"/>
      <c r="AS84" s="2711"/>
      <c r="AT84" s="2711"/>
      <c r="AU84" s="2711"/>
    </row>
    <row r="85" s="2007" customFormat="1" ht="18" spans="2:47">
      <c r="B85" s="2805"/>
      <c r="C85" s="2806"/>
      <c r="D85" s="2807"/>
      <c r="E85" s="2808"/>
      <c r="F85" s="2809"/>
      <c r="G85" s="2810"/>
      <c r="H85" s="2808"/>
      <c r="I85" s="2808"/>
      <c r="J85" s="2808"/>
      <c r="K85" s="2915"/>
      <c r="M85" s="2912"/>
      <c r="N85" s="2913"/>
      <c r="O85" s="2913"/>
      <c r="P85" s="2913"/>
      <c r="Q85" s="2913"/>
      <c r="R85" s="2913"/>
      <c r="S85" s="2913"/>
      <c r="T85" s="2913"/>
      <c r="U85" s="2913"/>
      <c r="V85" s="2913"/>
      <c r="W85" s="2913"/>
      <c r="X85" s="3007"/>
      <c r="Y85"/>
      <c r="Z85" s="1637"/>
      <c r="AA85" s="1637"/>
      <c r="AB85" s="1637"/>
      <c r="AC85" s="1637"/>
      <c r="AD85" s="1637"/>
      <c r="AE85" s="1637"/>
      <c r="AF85" s="1637"/>
      <c r="AG85" s="1637"/>
      <c r="AH85" s="1637"/>
      <c r="AI85" s="2654"/>
      <c r="AJ85" s="1338"/>
      <c r="AK85" s="475"/>
      <c r="AL85" s="475"/>
      <c r="AM85" s="475"/>
      <c r="AN85" s="475"/>
      <c r="AO85" s="2766"/>
      <c r="AP85" s="2774"/>
      <c r="AQ85" s="2774"/>
      <c r="AR85" s="2711"/>
      <c r="AS85" s="2711"/>
      <c r="AT85" s="2711"/>
      <c r="AU85" s="2711"/>
    </row>
    <row r="86" s="2007" customFormat="1" ht="17.25" customHeight="1" spans="2:47">
      <c r="B86" s="2799"/>
      <c r="C86" s="2800"/>
      <c r="D86" s="2801"/>
      <c r="E86" s="2802"/>
      <c r="F86" s="2803"/>
      <c r="G86" s="2804"/>
      <c r="H86" s="2802"/>
      <c r="I86" s="2802"/>
      <c r="J86" s="2802"/>
      <c r="K86" s="2914"/>
      <c r="M86" s="2912"/>
      <c r="N86" s="2913"/>
      <c r="O86" s="2913"/>
      <c r="P86" s="2913"/>
      <c r="Q86" s="2913"/>
      <c r="R86" s="2913"/>
      <c r="S86" s="2913"/>
      <c r="T86" s="2913"/>
      <c r="U86" s="2913"/>
      <c r="V86" s="2913"/>
      <c r="W86" s="2913"/>
      <c r="X86" s="3007"/>
      <c r="Y86"/>
      <c r="Z86" s="2775" t="s">
        <v>230</v>
      </c>
      <c r="AA86" s="2372"/>
      <c r="AB86" s="2372"/>
      <c r="AC86" s="2372"/>
      <c r="AD86" s="2372"/>
      <c r="AE86" s="2372"/>
      <c r="AF86" s="2372"/>
      <c r="AG86" s="2891"/>
      <c r="AH86" s="2127"/>
      <c r="AI86" s="2127"/>
      <c r="AJ86" s="2127"/>
      <c r="AK86" s="475"/>
      <c r="AL86" s="475"/>
      <c r="AM86" s="475"/>
      <c r="AN86" s="475"/>
      <c r="AO86" s="2766"/>
      <c r="AP86" s="2774"/>
      <c r="AQ86" s="2774"/>
      <c r="AR86" s="2711"/>
      <c r="AS86" s="2711"/>
      <c r="AT86" s="2711"/>
      <c r="AU86" s="2711"/>
    </row>
    <row r="87" s="2007" customFormat="1" ht="17.25" customHeight="1" spans="2:47">
      <c r="B87" s="2811"/>
      <c r="C87" s="2812"/>
      <c r="D87" s="2813"/>
      <c r="E87" s="2711"/>
      <c r="F87" s="2814"/>
      <c r="G87" s="2042"/>
      <c r="H87" s="2711"/>
      <c r="I87" s="2711"/>
      <c r="J87" s="2711"/>
      <c r="K87" s="2916"/>
      <c r="M87" s="2917"/>
      <c r="N87" s="2918"/>
      <c r="O87" s="2918"/>
      <c r="P87" s="2918"/>
      <c r="Q87" s="2918"/>
      <c r="R87" s="2918"/>
      <c r="S87" s="2918"/>
      <c r="T87" s="2918"/>
      <c r="U87" s="2918"/>
      <c r="V87" s="2918"/>
      <c r="W87" s="2918"/>
      <c r="X87" s="3008"/>
      <c r="Y87"/>
      <c r="Z87" s="3046" t="s">
        <v>7</v>
      </c>
      <c r="AA87" s="3047"/>
      <c r="AB87" s="3048" t="s">
        <v>11</v>
      </c>
      <c r="AC87" s="3047" t="s">
        <v>231</v>
      </c>
      <c r="AD87" s="3049"/>
      <c r="AE87" s="3050"/>
      <c r="AF87" s="3051" t="s">
        <v>232</v>
      </c>
      <c r="AG87" s="3091" t="s">
        <v>233</v>
      </c>
      <c r="AH87" s="3092"/>
      <c r="AI87" s="3092"/>
      <c r="AJ87" s="2149"/>
      <c r="AK87" s="475"/>
      <c r="AL87" s="475"/>
      <c r="AM87" s="475"/>
      <c r="AN87" s="475"/>
      <c r="AO87" s="2766"/>
      <c r="AP87" s="2774"/>
      <c r="AQ87" s="2774"/>
      <c r="AR87" s="2711"/>
      <c r="AS87" s="2711"/>
      <c r="AT87" s="2711"/>
      <c r="AU87" s="2711"/>
    </row>
    <row r="88" s="2007" customFormat="1" customHeight="1" spans="2:47">
      <c r="B88" s="2815"/>
      <c r="C88" s="2816"/>
      <c r="D88" s="2817"/>
      <c r="E88" s="2818"/>
      <c r="F88" s="2819"/>
      <c r="G88" s="2818"/>
      <c r="H88" s="2818"/>
      <c r="I88" s="2818"/>
      <c r="J88" s="2818"/>
      <c r="K88" s="2919"/>
      <c r="Y88"/>
      <c r="Z88" s="3052" t="s">
        <v>234</v>
      </c>
      <c r="AA88" s="3053"/>
      <c r="AB88" s="3054" t="s">
        <v>235</v>
      </c>
      <c r="AC88" s="3055" t="s">
        <v>236</v>
      </c>
      <c r="AD88" s="3056"/>
      <c r="AE88" s="3057"/>
      <c r="AF88" s="3056" t="s">
        <v>237</v>
      </c>
      <c r="AG88" s="3093" t="s">
        <v>238</v>
      </c>
      <c r="AH88" s="2042"/>
      <c r="AI88" s="2042"/>
      <c r="AJ88" s="2149"/>
      <c r="AK88" s="475"/>
      <c r="AL88" s="475"/>
      <c r="AM88" s="475"/>
      <c r="AN88" s="475"/>
      <c r="AO88" s="2766"/>
      <c r="AP88" s="2774"/>
      <c r="AQ88" s="2774"/>
      <c r="AR88" s="2711"/>
      <c r="AS88" s="2711"/>
      <c r="AT88" s="2711"/>
      <c r="AU88" s="2711"/>
    </row>
    <row r="89" s="2007" customFormat="1" ht="18" spans="13:47">
      <c r="M89" s="2920" t="s">
        <v>239</v>
      </c>
      <c r="N89" s="2921"/>
      <c r="O89" s="2921"/>
      <c r="P89" s="2921"/>
      <c r="Q89" s="2921"/>
      <c r="R89" s="2921"/>
      <c r="S89" s="2921"/>
      <c r="T89" s="2921"/>
      <c r="U89" s="2921"/>
      <c r="V89" s="2921"/>
      <c r="W89" s="2921"/>
      <c r="X89" s="3009"/>
      <c r="Y89"/>
      <c r="Z89" s="3058"/>
      <c r="AA89" s="3059"/>
      <c r="AB89" s="3060"/>
      <c r="AC89" s="3061"/>
      <c r="AD89" s="3062"/>
      <c r="AE89" s="3063"/>
      <c r="AF89" s="3062"/>
      <c r="AG89" s="3094"/>
      <c r="AH89" s="2042"/>
      <c r="AI89" s="2042"/>
      <c r="AJ89" s="2149"/>
      <c r="AK89" s="475"/>
      <c r="AL89" s="475"/>
      <c r="AM89" s="475"/>
      <c r="AN89" s="475"/>
      <c r="AO89" s="2766"/>
      <c r="AP89" s="2774"/>
      <c r="AQ89" s="2774"/>
      <c r="AR89" s="2711"/>
      <c r="AS89" s="2711"/>
      <c r="AT89" s="2711"/>
      <c r="AU89" s="2711"/>
    </row>
    <row r="90" s="2007" customFormat="1" customHeight="1" spans="2:47">
      <c r="B90" s="2820" t="s">
        <v>240</v>
      </c>
      <c r="C90" s="2821"/>
      <c r="D90" s="2821"/>
      <c r="E90" s="2821"/>
      <c r="F90" s="2821"/>
      <c r="G90" s="2821"/>
      <c r="H90" s="2821"/>
      <c r="I90" s="2821"/>
      <c r="J90" s="2821"/>
      <c r="K90" s="2922"/>
      <c r="M90" s="2923" t="s">
        <v>241</v>
      </c>
      <c r="N90" s="2924"/>
      <c r="O90" s="2924"/>
      <c r="P90" s="2924"/>
      <c r="Q90" s="2924"/>
      <c r="R90" s="2924"/>
      <c r="S90" s="2924"/>
      <c r="T90" s="2924"/>
      <c r="U90" s="2924"/>
      <c r="V90" s="2924"/>
      <c r="W90" s="2924"/>
      <c r="X90" s="3010"/>
      <c r="Y90"/>
      <c r="Z90" s="3064"/>
      <c r="AA90" s="3056"/>
      <c r="AB90" s="3054"/>
      <c r="AC90" s="3055"/>
      <c r="AD90" s="3056"/>
      <c r="AE90" s="3057"/>
      <c r="AF90" s="3056"/>
      <c r="AG90" s="3093"/>
      <c r="AH90" s="2042"/>
      <c r="AI90" s="2042"/>
      <c r="AJ90" s="2149"/>
      <c r="AK90" s="475"/>
      <c r="AL90" s="475"/>
      <c r="AM90" s="475"/>
      <c r="AN90" s="475"/>
      <c r="AO90" s="2766"/>
      <c r="AP90" s="2774"/>
      <c r="AQ90" s="2774"/>
      <c r="AR90" s="2711"/>
      <c r="AS90" s="2711"/>
      <c r="AT90" s="2711"/>
      <c r="AU90" s="2711"/>
    </row>
    <row r="91" s="2007" customFormat="1" ht="17.25" spans="2:47">
      <c r="B91" s="2822" t="s">
        <v>242</v>
      </c>
      <c r="C91" s="2823"/>
      <c r="D91" s="2823"/>
      <c r="E91" s="2824" t="s">
        <v>51</v>
      </c>
      <c r="F91" s="2825"/>
      <c r="G91" s="2826" t="s">
        <v>243</v>
      </c>
      <c r="H91" s="2826" t="s">
        <v>244</v>
      </c>
      <c r="I91" s="2826" t="s">
        <v>245</v>
      </c>
      <c r="J91" s="2826" t="s">
        <v>246</v>
      </c>
      <c r="K91" s="2925" t="s">
        <v>50</v>
      </c>
      <c r="M91" s="2926" t="s">
        <v>247</v>
      </c>
      <c r="N91" s="2927"/>
      <c r="O91" s="2928" t="s">
        <v>248</v>
      </c>
      <c r="P91" s="2929"/>
      <c r="Q91" s="2929"/>
      <c r="R91" s="3011"/>
      <c r="S91" s="3012"/>
      <c r="T91" s="3013" t="s">
        <v>249</v>
      </c>
      <c r="U91" s="3014"/>
      <c r="V91" s="3014"/>
      <c r="W91" s="3014"/>
      <c r="X91" s="3015" t="s">
        <v>250</v>
      </c>
      <c r="Y91"/>
      <c r="Z91" s="3058"/>
      <c r="AA91" s="3059"/>
      <c r="AB91" s="3060"/>
      <c r="AC91" s="3061"/>
      <c r="AD91" s="3062"/>
      <c r="AE91" s="3063"/>
      <c r="AF91" s="3062"/>
      <c r="AG91" s="3094"/>
      <c r="AH91" s="2042"/>
      <c r="AI91" s="2042"/>
      <c r="AJ91" s="2149"/>
      <c r="AK91" s="475"/>
      <c r="AL91" s="475"/>
      <c r="AM91" s="475"/>
      <c r="AN91" s="475"/>
      <c r="AO91" s="2766"/>
      <c r="AP91" s="2774"/>
      <c r="AQ91" s="2774"/>
      <c r="AR91" s="2711"/>
      <c r="AS91" s="2711"/>
      <c r="AT91" s="2711"/>
      <c r="AU91" s="2711"/>
    </row>
    <row r="92" s="2007" customFormat="1" customHeight="1" spans="2:47">
      <c r="B92" s="2822"/>
      <c r="C92" s="2823"/>
      <c r="D92" s="2823"/>
      <c r="E92" s="2824" t="s">
        <v>251</v>
      </c>
      <c r="F92" s="2825"/>
      <c r="G92" s="2826" t="s">
        <v>252</v>
      </c>
      <c r="H92" s="2826" t="s">
        <v>253</v>
      </c>
      <c r="I92" s="2826" t="s">
        <v>254</v>
      </c>
      <c r="J92" s="2826" t="s">
        <v>255</v>
      </c>
      <c r="K92" s="2930" t="s">
        <v>256</v>
      </c>
      <c r="M92" s="2931" t="s">
        <v>257</v>
      </c>
      <c r="N92" s="2932"/>
      <c r="O92" s="2933" t="s">
        <v>258</v>
      </c>
      <c r="P92" s="2934"/>
      <c r="Q92" s="2934"/>
      <c r="R92" s="2934"/>
      <c r="S92" s="2934"/>
      <c r="T92" s="3016" t="s">
        <v>259</v>
      </c>
      <c r="U92" s="3017"/>
      <c r="V92" s="3017"/>
      <c r="W92" s="3017"/>
      <c r="X92" s="3018">
        <v>6</v>
      </c>
      <c r="Y92"/>
      <c r="Z92" s="3064"/>
      <c r="AA92" s="3056"/>
      <c r="AB92" s="3054"/>
      <c r="AC92" s="3055"/>
      <c r="AD92" s="3056"/>
      <c r="AE92" s="3057"/>
      <c r="AF92" s="3056"/>
      <c r="AG92" s="3093"/>
      <c r="AH92" s="2042"/>
      <c r="AI92" s="2042"/>
      <c r="AJ92" s="2149"/>
      <c r="AK92" s="475"/>
      <c r="AL92" s="475"/>
      <c r="AM92" s="475"/>
      <c r="AN92" s="475"/>
      <c r="AO92" s="2766"/>
      <c r="AP92" s="2774"/>
      <c r="AQ92" s="2774"/>
      <c r="AR92" s="2711"/>
      <c r="AS92" s="2711"/>
      <c r="AT92" s="2711"/>
      <c r="AU92" s="2711"/>
    </row>
    <row r="93" s="2007" customFormat="1" ht="17.25" spans="2:47">
      <c r="B93" s="2827" t="s">
        <v>260</v>
      </c>
      <c r="C93" s="2828"/>
      <c r="D93" s="2828"/>
      <c r="E93" s="2828"/>
      <c r="F93" s="2828"/>
      <c r="G93" s="2828"/>
      <c r="H93" s="2828"/>
      <c r="I93" s="2828"/>
      <c r="J93" s="2828"/>
      <c r="K93" s="2935"/>
      <c r="M93" s="2936" t="s">
        <v>261</v>
      </c>
      <c r="N93" s="2937"/>
      <c r="O93" s="2938" t="s">
        <v>262</v>
      </c>
      <c r="P93" s="2939"/>
      <c r="Q93" s="2939"/>
      <c r="R93" s="2939"/>
      <c r="S93" s="2939"/>
      <c r="T93" s="2938" t="s">
        <v>263</v>
      </c>
      <c r="U93" s="2939"/>
      <c r="V93" s="2939"/>
      <c r="W93" s="2939"/>
      <c r="X93" s="3019">
        <v>5</v>
      </c>
      <c r="Y93"/>
      <c r="Z93" s="3058"/>
      <c r="AA93" s="3059"/>
      <c r="AB93" s="3060"/>
      <c r="AC93" s="3061"/>
      <c r="AD93" s="3062"/>
      <c r="AE93" s="3063"/>
      <c r="AF93" s="3062"/>
      <c r="AG93" s="3094"/>
      <c r="AH93" s="2042"/>
      <c r="AI93" s="2042"/>
      <c r="AJ93" s="2149"/>
      <c r="AK93" s="475"/>
      <c r="AL93" s="475"/>
      <c r="AM93" s="475"/>
      <c r="AN93" s="475"/>
      <c r="AO93" s="635"/>
      <c r="AP93" s="2774"/>
      <c r="AQ93" s="2774"/>
      <c r="AR93" s="2711"/>
      <c r="AS93" s="2711"/>
      <c r="AT93" s="2711"/>
      <c r="AU93" s="2711"/>
    </row>
    <row r="94" s="2007" customFormat="1" ht="17.25" spans="2:47">
      <c r="B94" s="2829"/>
      <c r="C94" s="2830"/>
      <c r="D94" s="2830"/>
      <c r="E94" s="2830"/>
      <c r="F94" s="2830"/>
      <c r="G94" s="2830"/>
      <c r="H94" s="2830"/>
      <c r="I94" s="2830"/>
      <c r="J94" s="2830"/>
      <c r="K94" s="2940"/>
      <c r="M94" s="2931"/>
      <c r="N94" s="2932"/>
      <c r="O94" s="2933"/>
      <c r="P94" s="2934"/>
      <c r="Q94" s="2934"/>
      <c r="R94" s="2934"/>
      <c r="S94" s="2934"/>
      <c r="T94" s="2933"/>
      <c r="U94" s="2934"/>
      <c r="V94" s="2934"/>
      <c r="W94" s="2934"/>
      <c r="X94" s="3018"/>
      <c r="Y94"/>
      <c r="Z94" s="3064"/>
      <c r="AA94" s="3056"/>
      <c r="AB94" s="3054"/>
      <c r="AC94" s="3055"/>
      <c r="AD94" s="3056"/>
      <c r="AE94" s="3057"/>
      <c r="AF94" s="3056"/>
      <c r="AG94" s="3093"/>
      <c r="AH94" s="2042"/>
      <c r="AI94" s="2042"/>
      <c r="AJ94" s="2149"/>
      <c r="AK94" s="475"/>
      <c r="AL94" s="475"/>
      <c r="AM94" s="475"/>
      <c r="AN94" s="475"/>
      <c r="AO94" s="635"/>
      <c r="AP94" s="2774"/>
      <c r="AQ94" s="2774"/>
      <c r="AR94" s="2711"/>
      <c r="AS94" s="2711"/>
      <c r="AT94" s="2711"/>
      <c r="AU94" s="2711"/>
    </row>
    <row r="95" s="2007" customFormat="1" ht="17.25" spans="2:47">
      <c r="B95" s="2831" t="s">
        <v>264</v>
      </c>
      <c r="C95" s="2832"/>
      <c r="D95" s="2832"/>
      <c r="E95" s="2832"/>
      <c r="F95" s="2825"/>
      <c r="G95" s="2826" t="s">
        <v>265</v>
      </c>
      <c r="H95" s="2826"/>
      <c r="I95" s="2826"/>
      <c r="J95" s="2826"/>
      <c r="K95" s="2925"/>
      <c r="M95" s="2936"/>
      <c r="N95" s="2937"/>
      <c r="O95" s="2938"/>
      <c r="P95" s="2939"/>
      <c r="Q95" s="2939"/>
      <c r="R95" s="2939"/>
      <c r="S95" s="2939"/>
      <c r="T95" s="2938"/>
      <c r="U95" s="2939"/>
      <c r="V95" s="2939"/>
      <c r="W95" s="2939"/>
      <c r="X95" s="3019"/>
      <c r="Y95"/>
      <c r="Z95" s="3058"/>
      <c r="AA95" s="3059"/>
      <c r="AB95" s="3060"/>
      <c r="AC95" s="3061"/>
      <c r="AD95" s="3062"/>
      <c r="AE95" s="3063"/>
      <c r="AF95" s="3062"/>
      <c r="AG95" s="3094"/>
      <c r="AH95" s="2042"/>
      <c r="AI95" s="2042"/>
      <c r="AJ95" s="2149"/>
      <c r="AK95" s="475"/>
      <c r="AL95" s="475"/>
      <c r="AM95" s="475"/>
      <c r="AN95" s="475"/>
      <c r="AO95" s="635"/>
      <c r="AP95" s="2774"/>
      <c r="AQ95" s="2774"/>
      <c r="AR95" s="2711"/>
      <c r="AS95" s="2711"/>
      <c r="AT95" s="2711"/>
      <c r="AU95" s="2711"/>
    </row>
    <row r="96" s="2007" customFormat="1" ht="17.25" spans="2:47">
      <c r="B96" s="2833" t="s">
        <v>266</v>
      </c>
      <c r="C96" s="2826"/>
      <c r="D96" s="2834" t="s">
        <v>267</v>
      </c>
      <c r="E96" s="2835"/>
      <c r="F96" s="2835"/>
      <c r="G96" s="2835"/>
      <c r="H96" s="2835"/>
      <c r="I96" s="2835"/>
      <c r="J96" s="2835"/>
      <c r="K96" s="2941"/>
      <c r="M96" s="2931"/>
      <c r="N96" s="2932"/>
      <c r="O96" s="2933"/>
      <c r="P96" s="2934"/>
      <c r="Q96" s="2934"/>
      <c r="R96" s="2934"/>
      <c r="S96" s="2934"/>
      <c r="T96" s="2933"/>
      <c r="U96" s="2934"/>
      <c r="V96" s="2934"/>
      <c r="W96" s="2934"/>
      <c r="X96" s="3018"/>
      <c r="Y96"/>
      <c r="Z96" s="3064"/>
      <c r="AA96" s="3056"/>
      <c r="AB96" s="3054"/>
      <c r="AC96" s="3055"/>
      <c r="AD96" s="3056"/>
      <c r="AE96" s="3057"/>
      <c r="AF96" s="3056"/>
      <c r="AG96" s="3093"/>
      <c r="AH96" s="2042"/>
      <c r="AI96" s="2042"/>
      <c r="AJ96" s="2149"/>
      <c r="AK96" s="475"/>
      <c r="AL96" s="475"/>
      <c r="AM96" s="475"/>
      <c r="AN96" s="475"/>
      <c r="AO96" s="2766"/>
      <c r="AP96" s="2774"/>
      <c r="AQ96" s="2774"/>
      <c r="AR96" s="2711"/>
      <c r="AS96" s="2711"/>
      <c r="AT96" s="2711"/>
      <c r="AU96" s="2711"/>
    </row>
    <row r="97" s="2007" customFormat="1" customHeight="1" spans="2:47">
      <c r="B97" s="2833" t="s">
        <v>268</v>
      </c>
      <c r="C97" s="2826"/>
      <c r="D97" s="2834" t="s">
        <v>269</v>
      </c>
      <c r="E97" s="2835"/>
      <c r="F97" s="2835"/>
      <c r="G97" s="2835"/>
      <c r="H97" s="2835"/>
      <c r="I97" s="2835"/>
      <c r="J97" s="2835"/>
      <c r="K97" s="2941"/>
      <c r="M97" s="2936"/>
      <c r="N97" s="2937"/>
      <c r="O97" s="2938"/>
      <c r="P97" s="2939"/>
      <c r="Q97" s="2939"/>
      <c r="R97" s="2939"/>
      <c r="S97" s="2939"/>
      <c r="T97" s="2938"/>
      <c r="U97" s="2939"/>
      <c r="V97" s="2939"/>
      <c r="W97" s="2939"/>
      <c r="X97" s="3019"/>
      <c r="Y97"/>
      <c r="Z97" s="3058"/>
      <c r="AA97" s="3059"/>
      <c r="AB97" s="3060"/>
      <c r="AC97" s="3061"/>
      <c r="AD97" s="3062"/>
      <c r="AE97" s="3063"/>
      <c r="AF97" s="3062"/>
      <c r="AG97" s="3094"/>
      <c r="AH97" s="2042"/>
      <c r="AI97" s="2042"/>
      <c r="AJ97" s="2149"/>
      <c r="AK97" s="475"/>
      <c r="AL97" s="475"/>
      <c r="AM97" s="475"/>
      <c r="AN97" s="475"/>
      <c r="AO97" s="2766"/>
      <c r="AP97" s="2774"/>
      <c r="AQ97" s="2774"/>
      <c r="AR97" s="2711"/>
      <c r="AS97" s="2711"/>
      <c r="AT97" s="2711"/>
      <c r="AU97" s="2711"/>
    </row>
    <row r="98" s="2007" customFormat="1" ht="18" spans="2:47">
      <c r="B98" s="2833" t="s">
        <v>270</v>
      </c>
      <c r="C98" s="2826"/>
      <c r="D98" s="2836" t="s">
        <v>271</v>
      </c>
      <c r="E98" s="2828"/>
      <c r="F98" s="2828"/>
      <c r="G98" s="2828"/>
      <c r="H98" s="2828"/>
      <c r="I98" s="2828"/>
      <c r="J98" s="2828"/>
      <c r="K98" s="2935"/>
      <c r="M98" s="2931"/>
      <c r="N98" s="2932"/>
      <c r="O98" s="2933"/>
      <c r="P98" s="2934"/>
      <c r="Q98" s="2934"/>
      <c r="R98" s="2934"/>
      <c r="S98" s="2934"/>
      <c r="T98" s="2933"/>
      <c r="U98" s="2934"/>
      <c r="V98" s="2934"/>
      <c r="W98" s="2934"/>
      <c r="X98" s="3018"/>
      <c r="Y98"/>
      <c r="Z98" s="3065"/>
      <c r="AA98" s="3066"/>
      <c r="AB98" s="3067"/>
      <c r="AC98" s="3068"/>
      <c r="AD98" s="3066"/>
      <c r="AE98" s="3069"/>
      <c r="AF98" s="3066"/>
      <c r="AG98" s="3095"/>
      <c r="AH98" s="2042"/>
      <c r="AI98" s="2042"/>
      <c r="AJ98" s="2149"/>
      <c r="AK98" s="475"/>
      <c r="AL98" s="475"/>
      <c r="AM98" s="475"/>
      <c r="AN98" s="475"/>
      <c r="AO98" s="2766"/>
      <c r="AP98" s="2774"/>
      <c r="AQ98" s="2774"/>
      <c r="AR98" s="2711"/>
      <c r="AS98" s="2711"/>
      <c r="AT98" s="2711"/>
      <c r="AU98" s="2711"/>
    </row>
    <row r="99" s="2007" customFormat="1" ht="18" spans="2:47">
      <c r="B99" s="2833"/>
      <c r="C99" s="2826"/>
      <c r="D99" s="2837"/>
      <c r="E99" s="2830"/>
      <c r="F99" s="2830"/>
      <c r="G99" s="2830"/>
      <c r="H99" s="2830"/>
      <c r="I99" s="2830"/>
      <c r="J99" s="2830"/>
      <c r="K99" s="2940"/>
      <c r="M99" s="2936"/>
      <c r="N99" s="2937"/>
      <c r="O99" s="2938"/>
      <c r="P99" s="2939"/>
      <c r="Q99" s="2939"/>
      <c r="R99" s="2939"/>
      <c r="S99" s="2939"/>
      <c r="T99" s="2938"/>
      <c r="U99" s="2939"/>
      <c r="V99" s="2939"/>
      <c r="W99" s="2939"/>
      <c r="X99" s="3019"/>
      <c r="Y99"/>
      <c r="AH99" s="2042"/>
      <c r="AI99" s="2042"/>
      <c r="AJ99" s="2149"/>
      <c r="AK99" s="475"/>
      <c r="AL99" s="475"/>
      <c r="AM99" s="475"/>
      <c r="AN99" s="475"/>
      <c r="AO99" s="2766"/>
      <c r="AP99" s="2774"/>
      <c r="AQ99" s="2774"/>
      <c r="AR99" s="2711"/>
      <c r="AS99" s="2711"/>
      <c r="AT99" s="2711"/>
      <c r="AU99" s="2711"/>
    </row>
    <row r="100" s="2007" customFormat="1" ht="18" spans="2:47">
      <c r="B100" s="2838" t="s">
        <v>272</v>
      </c>
      <c r="C100" s="2839"/>
      <c r="D100" s="2839"/>
      <c r="E100" s="2839"/>
      <c r="F100" s="2840"/>
      <c r="G100" s="2841" t="s">
        <v>273</v>
      </c>
      <c r="H100" s="2841"/>
      <c r="I100" s="2841"/>
      <c r="J100" s="2841"/>
      <c r="K100" s="2942"/>
      <c r="M100" s="2931"/>
      <c r="N100" s="2932"/>
      <c r="O100" s="2933"/>
      <c r="P100" s="2934"/>
      <c r="Q100" s="2934"/>
      <c r="R100" s="2934"/>
      <c r="S100" s="2934"/>
      <c r="T100" s="2933"/>
      <c r="U100" s="2934"/>
      <c r="V100" s="2934"/>
      <c r="W100" s="2934"/>
      <c r="X100" s="3018"/>
      <c r="Y100"/>
      <c r="Z100" s="2775" t="s">
        <v>274</v>
      </c>
      <c r="AA100" s="2372"/>
      <c r="AB100" s="2372"/>
      <c r="AC100" s="2372"/>
      <c r="AD100" s="2372"/>
      <c r="AE100" s="2372"/>
      <c r="AF100" s="2372"/>
      <c r="AG100" s="2891"/>
      <c r="AH100" s="2042"/>
      <c r="AI100" s="2042"/>
      <c r="AJ100" s="2149"/>
      <c r="AK100" s="475"/>
      <c r="AL100" s="475"/>
      <c r="AM100" s="475"/>
      <c r="AN100" s="475"/>
      <c r="AO100" s="2766"/>
      <c r="AP100" s="2774"/>
      <c r="AQ100" s="2774"/>
      <c r="AR100" s="2711"/>
      <c r="AS100" s="2711"/>
      <c r="AT100" s="2711"/>
      <c r="AU100" s="2711"/>
    </row>
    <row r="101" s="2007" customFormat="1" ht="18" spans="13:47">
      <c r="M101" s="2936"/>
      <c r="N101" s="2937"/>
      <c r="O101" s="2938"/>
      <c r="P101" s="2939"/>
      <c r="Q101" s="2939"/>
      <c r="R101" s="2939"/>
      <c r="S101" s="2939"/>
      <c r="T101" s="2938"/>
      <c r="U101" s="2939"/>
      <c r="V101" s="2939"/>
      <c r="W101" s="2939"/>
      <c r="X101" s="3019"/>
      <c r="Y101"/>
      <c r="Z101" s="3046" t="s">
        <v>275</v>
      </c>
      <c r="AA101" s="3049"/>
      <c r="AB101" s="3049"/>
      <c r="AC101" s="3070" t="s">
        <v>276</v>
      </c>
      <c r="AD101" s="3051"/>
      <c r="AE101" s="3051"/>
      <c r="AF101" s="3051"/>
      <c r="AG101" s="3096"/>
      <c r="AH101" s="2149"/>
      <c r="AI101" s="2042"/>
      <c r="AJ101" s="475"/>
      <c r="AK101" s="475"/>
      <c r="AL101" s="475"/>
      <c r="AM101" s="475"/>
      <c r="AN101" s="475"/>
      <c r="AO101" s="2766"/>
      <c r="AP101" s="2774"/>
      <c r="AQ101" s="2774"/>
      <c r="AR101" s="2711"/>
      <c r="AS101" s="2711"/>
      <c r="AT101" s="2711"/>
      <c r="AU101" s="2711"/>
    </row>
    <row r="102" s="2007" customFormat="1" ht="18" spans="2:47">
      <c r="B102" s="2842" t="s">
        <v>277</v>
      </c>
      <c r="C102" s="2843"/>
      <c r="D102" s="2843"/>
      <c r="E102" s="2843"/>
      <c r="F102" s="2843"/>
      <c r="G102" s="2843"/>
      <c r="H102" s="2843"/>
      <c r="I102" s="2843"/>
      <c r="J102" s="2843"/>
      <c r="K102" s="2943"/>
      <c r="M102" s="2944"/>
      <c r="N102" s="2945"/>
      <c r="O102" s="2946"/>
      <c r="P102" s="2947"/>
      <c r="Q102" s="2947"/>
      <c r="R102" s="2947"/>
      <c r="S102" s="2947"/>
      <c r="T102" s="3020"/>
      <c r="U102" s="3021"/>
      <c r="V102" s="3021"/>
      <c r="W102" s="3021"/>
      <c r="X102" s="3022"/>
      <c r="Y102"/>
      <c r="Z102" s="3052" t="s">
        <v>278</v>
      </c>
      <c r="AA102" s="3053"/>
      <c r="AB102" s="3053"/>
      <c r="AC102" s="3071" t="s">
        <v>279</v>
      </c>
      <c r="AD102" s="3072"/>
      <c r="AE102" s="3072"/>
      <c r="AF102" s="3072"/>
      <c r="AG102" s="3097"/>
      <c r="AH102" s="2127"/>
      <c r="AI102" s="2127"/>
      <c r="AJ102" s="2127"/>
      <c r="AK102" s="475"/>
      <c r="AL102" s="475"/>
      <c r="AM102" s="475"/>
      <c r="AN102" s="475"/>
      <c r="AO102" s="2766"/>
      <c r="AP102" s="2774"/>
      <c r="AQ102" s="2774"/>
      <c r="AR102" s="2711"/>
      <c r="AS102" s="2711"/>
      <c r="AT102" s="2711"/>
      <c r="AU102" s="2711"/>
    </row>
    <row r="103" s="2007" customFormat="1" ht="18" spans="2:47">
      <c r="B103" s="2504" t="s">
        <v>280</v>
      </c>
      <c r="C103" s="2844"/>
      <c r="D103" s="2844"/>
      <c r="E103" s="2845" t="s">
        <v>51</v>
      </c>
      <c r="F103" s="2846"/>
      <c r="G103" s="2847" t="s">
        <v>243</v>
      </c>
      <c r="H103" s="2848"/>
      <c r="I103" s="2847" t="s">
        <v>244</v>
      </c>
      <c r="J103" s="2848"/>
      <c r="K103" s="2948" t="s">
        <v>50</v>
      </c>
      <c r="Y103"/>
      <c r="Z103" s="3058"/>
      <c r="AA103" s="3059"/>
      <c r="AB103" s="3059"/>
      <c r="AC103" s="3073"/>
      <c r="AD103" s="3074"/>
      <c r="AE103" s="3074"/>
      <c r="AF103" s="3074"/>
      <c r="AG103" s="3098"/>
      <c r="AH103" s="3092"/>
      <c r="AI103" s="2149"/>
      <c r="AJ103" s="2149"/>
      <c r="AK103" s="475"/>
      <c r="AL103" s="475"/>
      <c r="AM103" s="475"/>
      <c r="AN103" s="475"/>
      <c r="AO103" s="2042"/>
      <c r="AP103" s="2711"/>
      <c r="AQ103" s="2711"/>
      <c r="AR103" s="2711"/>
      <c r="AS103" s="2711"/>
      <c r="AT103" s="2711"/>
      <c r="AU103" s="2711"/>
    </row>
    <row r="104" s="2007" customFormat="1" ht="17.25" spans="2:47">
      <c r="B104" s="2509"/>
      <c r="C104" s="2849"/>
      <c r="D104" s="2849"/>
      <c r="E104" s="2850" t="s">
        <v>251</v>
      </c>
      <c r="F104" s="2849"/>
      <c r="G104" s="2851" t="s">
        <v>281</v>
      </c>
      <c r="H104" s="2852"/>
      <c r="I104" s="2851" t="s">
        <v>282</v>
      </c>
      <c r="J104" s="2852"/>
      <c r="K104" s="2949" t="s">
        <v>256</v>
      </c>
      <c r="M104" s="2842" t="s">
        <v>283</v>
      </c>
      <c r="N104" s="2950"/>
      <c r="O104" s="2843"/>
      <c r="P104" s="2843"/>
      <c r="Q104" s="2843"/>
      <c r="R104" s="2843"/>
      <c r="S104" s="2843"/>
      <c r="T104" s="2843"/>
      <c r="U104" s="2843"/>
      <c r="V104" s="2843"/>
      <c r="W104" s="2843"/>
      <c r="X104" s="2943"/>
      <c r="Y104"/>
      <c r="Z104" s="3064"/>
      <c r="AA104" s="3056"/>
      <c r="AB104" s="3056"/>
      <c r="AC104" s="3071"/>
      <c r="AD104" s="3072"/>
      <c r="AE104" s="3072"/>
      <c r="AF104" s="3072"/>
      <c r="AG104" s="3097"/>
      <c r="AH104" s="2042"/>
      <c r="AI104" s="2149"/>
      <c r="AJ104" s="2149"/>
      <c r="AK104" s="475"/>
      <c r="AL104" s="475"/>
      <c r="AM104" s="475"/>
      <c r="AN104" s="475"/>
      <c r="AO104" s="2042"/>
      <c r="AP104" s="2711"/>
      <c r="AQ104" s="2711"/>
      <c r="AR104" s="2711"/>
      <c r="AS104" s="2711"/>
      <c r="AT104" s="2711"/>
      <c r="AU104" s="2711"/>
    </row>
    <row r="105" s="2007" customFormat="1" ht="17.25" spans="2:47">
      <c r="B105" s="1640" t="s">
        <v>284</v>
      </c>
      <c r="C105" s="1594"/>
      <c r="D105" s="1594"/>
      <c r="E105" s="2853" t="s">
        <v>285</v>
      </c>
      <c r="F105" s="1637"/>
      <c r="G105" s="2854" t="s">
        <v>286</v>
      </c>
      <c r="H105" s="2855"/>
      <c r="I105" s="2854" t="s">
        <v>287</v>
      </c>
      <c r="J105" s="2855"/>
      <c r="K105" s="1581" t="s">
        <v>288</v>
      </c>
      <c r="M105" s="2951" t="s">
        <v>289</v>
      </c>
      <c r="N105" s="2952" t="s">
        <v>290</v>
      </c>
      <c r="O105" s="2953"/>
      <c r="P105" s="2954" t="s">
        <v>291</v>
      </c>
      <c r="Q105" s="2954"/>
      <c r="R105" s="3023" t="s">
        <v>292</v>
      </c>
      <c r="S105" s="3024"/>
      <c r="T105" s="3024"/>
      <c r="U105" s="3024"/>
      <c r="V105" s="3024"/>
      <c r="W105" s="3024"/>
      <c r="X105" s="3025"/>
      <c r="Y105"/>
      <c r="Z105" s="3058"/>
      <c r="AA105" s="3059"/>
      <c r="AB105" s="3059"/>
      <c r="AC105" s="3073"/>
      <c r="AD105" s="3074"/>
      <c r="AE105" s="3074"/>
      <c r="AF105" s="3074"/>
      <c r="AG105" s="3098"/>
      <c r="AH105" s="2042"/>
      <c r="AI105" s="2149"/>
      <c r="AJ105" s="2149"/>
      <c r="AK105" s="475"/>
      <c r="AL105" s="475"/>
      <c r="AM105" s="475"/>
      <c r="AN105" s="475"/>
      <c r="AO105" s="2042"/>
      <c r="AP105" s="2711"/>
      <c r="AQ105" s="2711"/>
      <c r="AR105" s="2711"/>
      <c r="AS105" s="2711"/>
      <c r="AT105" s="2711"/>
      <c r="AU105" s="2711"/>
    </row>
    <row r="106" s="2007" customFormat="1" ht="17.25" spans="2:47">
      <c r="B106" s="2509"/>
      <c r="C106" s="2849"/>
      <c r="D106" s="2850"/>
      <c r="E106" s="2850" t="s">
        <v>293</v>
      </c>
      <c r="F106" s="2849"/>
      <c r="G106" s="2856" t="s">
        <v>294</v>
      </c>
      <c r="H106" s="2857"/>
      <c r="I106" s="2856" t="s">
        <v>295</v>
      </c>
      <c r="J106" s="2857"/>
      <c r="K106" s="2949"/>
      <c r="M106" s="2955" t="s">
        <v>296</v>
      </c>
      <c r="N106" s="2956" t="s">
        <v>297</v>
      </c>
      <c r="O106" s="2957"/>
      <c r="P106" s="2958" t="s">
        <v>298</v>
      </c>
      <c r="Q106" s="2958"/>
      <c r="R106" s="3026" t="s">
        <v>299</v>
      </c>
      <c r="S106" s="2958"/>
      <c r="T106" s="2958"/>
      <c r="U106" s="2958"/>
      <c r="V106" s="2958"/>
      <c r="W106" s="2958"/>
      <c r="X106" s="3027"/>
      <c r="Y106"/>
      <c r="Z106" s="3064"/>
      <c r="AA106" s="3056"/>
      <c r="AB106" s="3056"/>
      <c r="AC106" s="3071"/>
      <c r="AD106" s="3072"/>
      <c r="AE106" s="3072"/>
      <c r="AF106" s="3072"/>
      <c r="AG106" s="3097"/>
      <c r="AH106" s="2042"/>
      <c r="AI106" s="2149"/>
      <c r="AJ106" s="2149"/>
      <c r="AK106" s="475"/>
      <c r="AL106" s="475"/>
      <c r="AM106" s="475"/>
      <c r="AN106" s="475"/>
      <c r="AO106" s="2042"/>
      <c r="AP106" s="2711"/>
      <c r="AQ106" s="2711"/>
      <c r="AR106" s="2711"/>
      <c r="AS106" s="2711"/>
      <c r="AT106" s="2711"/>
      <c r="AU106" s="2711"/>
    </row>
    <row r="107" s="2007" customFormat="1" ht="17.25" spans="2:47">
      <c r="B107" s="2509" t="s">
        <v>300</v>
      </c>
      <c r="C107" s="2849"/>
      <c r="D107" s="2858" t="s">
        <v>301</v>
      </c>
      <c r="E107" s="2859"/>
      <c r="F107" s="2859"/>
      <c r="G107" s="2859"/>
      <c r="H107" s="2859"/>
      <c r="I107" s="2859"/>
      <c r="J107" s="2859"/>
      <c r="K107" s="2959"/>
      <c r="M107" s="2960"/>
      <c r="N107" s="2961"/>
      <c r="O107" s="2962"/>
      <c r="P107" s="2963"/>
      <c r="Q107" s="2963"/>
      <c r="R107" s="3028"/>
      <c r="S107" s="2934"/>
      <c r="T107" s="2934"/>
      <c r="U107" s="2934"/>
      <c r="V107" s="2934"/>
      <c r="W107" s="2934"/>
      <c r="X107" s="3029"/>
      <c r="Y107"/>
      <c r="Z107" s="3058"/>
      <c r="AA107" s="3059"/>
      <c r="AB107" s="3059"/>
      <c r="AC107" s="3073"/>
      <c r="AD107" s="3074"/>
      <c r="AE107" s="3074"/>
      <c r="AF107" s="3074"/>
      <c r="AG107" s="3098"/>
      <c r="AH107" s="2042"/>
      <c r="AI107" s="2149"/>
      <c r="AJ107" s="2149"/>
      <c r="AK107" s="475"/>
      <c r="AL107" s="475"/>
      <c r="AM107" s="475"/>
      <c r="AN107" s="475"/>
      <c r="AO107" s="2042"/>
      <c r="AP107" s="2711"/>
      <c r="AQ107" s="2711"/>
      <c r="AR107" s="2711"/>
      <c r="AS107" s="2711"/>
      <c r="AT107" s="2711"/>
      <c r="AU107" s="2711"/>
    </row>
    <row r="108" s="2007" customFormat="1" ht="17.25" spans="2:47">
      <c r="B108" s="2509" t="s">
        <v>302</v>
      </c>
      <c r="C108" s="2849"/>
      <c r="D108" s="2858" t="s">
        <v>303</v>
      </c>
      <c r="E108" s="2859"/>
      <c r="F108" s="2859"/>
      <c r="G108" s="2859"/>
      <c r="H108" s="2859"/>
      <c r="I108" s="2859"/>
      <c r="J108" s="2859"/>
      <c r="K108" s="2959"/>
      <c r="M108" s="2955"/>
      <c r="N108" s="2956"/>
      <c r="O108" s="2957"/>
      <c r="P108" s="2958"/>
      <c r="Q108" s="2958"/>
      <c r="R108" s="3026"/>
      <c r="S108" s="2939"/>
      <c r="T108" s="2939"/>
      <c r="U108" s="2939"/>
      <c r="V108" s="2939"/>
      <c r="W108" s="2939"/>
      <c r="X108" s="3027"/>
      <c r="Y108"/>
      <c r="Z108" s="3064"/>
      <c r="AA108" s="3056"/>
      <c r="AB108" s="3056"/>
      <c r="AC108" s="3071"/>
      <c r="AD108" s="3072"/>
      <c r="AE108" s="3072"/>
      <c r="AF108" s="3072"/>
      <c r="AG108" s="3097"/>
      <c r="AH108" s="2042"/>
      <c r="AI108" s="2149"/>
      <c r="AJ108" s="2149"/>
      <c r="AK108" s="475"/>
      <c r="AL108" s="475"/>
      <c r="AM108" s="475"/>
      <c r="AN108" s="475"/>
      <c r="AO108" s="2042"/>
      <c r="AP108" s="2711"/>
      <c r="AQ108" s="2711"/>
      <c r="AR108" s="2711"/>
      <c r="AS108" s="2711"/>
      <c r="AT108" s="2711"/>
      <c r="AU108" s="2711"/>
    </row>
    <row r="109" s="2007" customFormat="1" ht="17.25" spans="2:47">
      <c r="B109" s="2509" t="s">
        <v>304</v>
      </c>
      <c r="C109" s="2849"/>
      <c r="D109" s="2858" t="s">
        <v>305</v>
      </c>
      <c r="E109" s="2859"/>
      <c r="F109" s="2859"/>
      <c r="G109" s="2859"/>
      <c r="H109" s="2859"/>
      <c r="I109" s="2859"/>
      <c r="J109" s="2859"/>
      <c r="K109" s="2959"/>
      <c r="M109" s="2960"/>
      <c r="N109" s="2961"/>
      <c r="O109" s="2962"/>
      <c r="P109" s="2963"/>
      <c r="Q109" s="2963"/>
      <c r="R109" s="3028"/>
      <c r="S109" s="2934"/>
      <c r="T109" s="2934"/>
      <c r="U109" s="2934"/>
      <c r="V109" s="2934"/>
      <c r="W109" s="2934"/>
      <c r="X109" s="3029"/>
      <c r="Y109"/>
      <c r="Z109" s="3058"/>
      <c r="AA109" s="3059"/>
      <c r="AB109" s="3059"/>
      <c r="AC109" s="3073"/>
      <c r="AD109" s="3074"/>
      <c r="AE109" s="3074"/>
      <c r="AF109" s="3074"/>
      <c r="AG109" s="3098"/>
      <c r="AH109" s="2042"/>
      <c r="AI109" s="2149"/>
      <c r="AJ109" s="2149"/>
      <c r="AK109" s="475"/>
      <c r="AL109" s="475"/>
      <c r="AM109" s="475"/>
      <c r="AN109" s="475"/>
      <c r="AO109" s="2042"/>
      <c r="AP109" s="2711"/>
      <c r="AQ109" s="2711"/>
      <c r="AR109" s="2711"/>
      <c r="AS109" s="2711"/>
      <c r="AT109" s="2711"/>
      <c r="AU109" s="2711"/>
    </row>
    <row r="110" s="2007" customFormat="1" ht="17.25" spans="2:47">
      <c r="B110" s="2509" t="s">
        <v>300</v>
      </c>
      <c r="C110" s="2849"/>
      <c r="D110" s="2850" t="s">
        <v>302</v>
      </c>
      <c r="E110" s="2849"/>
      <c r="F110" s="2849"/>
      <c r="G110" s="2851" t="s">
        <v>304</v>
      </c>
      <c r="H110" s="2849"/>
      <c r="I110" s="2964" t="s">
        <v>306</v>
      </c>
      <c r="J110" s="2965">
        <v>1</v>
      </c>
      <c r="K110" s="2966"/>
      <c r="M110" s="2955"/>
      <c r="N110" s="2956"/>
      <c r="O110" s="2957"/>
      <c r="P110" s="2958"/>
      <c r="Q110" s="2958"/>
      <c r="R110" s="3026"/>
      <c r="S110" s="2939"/>
      <c r="T110" s="2939"/>
      <c r="U110" s="2939"/>
      <c r="V110" s="2939"/>
      <c r="W110" s="2939"/>
      <c r="X110" s="3027"/>
      <c r="Y110"/>
      <c r="Z110" s="3064"/>
      <c r="AA110" s="3056"/>
      <c r="AB110" s="3056"/>
      <c r="AC110" s="3071"/>
      <c r="AD110" s="3072"/>
      <c r="AE110" s="3072"/>
      <c r="AF110" s="3072"/>
      <c r="AG110" s="3097"/>
      <c r="AH110" s="2042"/>
      <c r="AI110" s="2149"/>
      <c r="AJ110" s="2149"/>
      <c r="AK110" s="475"/>
      <c r="AL110" s="475"/>
      <c r="AM110" s="475"/>
      <c r="AN110" s="475"/>
      <c r="AO110" s="2042"/>
      <c r="AP110" s="2711"/>
      <c r="AQ110" s="2711"/>
      <c r="AR110" s="2711"/>
      <c r="AS110" s="2711"/>
      <c r="AT110" s="2711"/>
      <c r="AU110" s="2711"/>
    </row>
    <row r="111" s="2007" customFormat="1" ht="17.25" spans="2:47">
      <c r="B111" s="1640" t="s">
        <v>307</v>
      </c>
      <c r="C111" s="1594"/>
      <c r="D111" s="2853" t="s">
        <v>307</v>
      </c>
      <c r="E111" s="1637"/>
      <c r="F111" s="1594"/>
      <c r="G111" s="2860" t="s">
        <v>308</v>
      </c>
      <c r="H111" s="1594"/>
      <c r="I111" s="2967" t="s">
        <v>309</v>
      </c>
      <c r="J111" s="2968"/>
      <c r="K111" s="2969"/>
      <c r="M111" s="2960"/>
      <c r="N111" s="2961"/>
      <c r="O111" s="2962"/>
      <c r="P111" s="2963"/>
      <c r="Q111" s="2963"/>
      <c r="R111" s="3028"/>
      <c r="S111" s="2934"/>
      <c r="T111" s="2934"/>
      <c r="U111" s="2934"/>
      <c r="V111" s="2934"/>
      <c r="W111" s="2934"/>
      <c r="X111" s="3029"/>
      <c r="Y111"/>
      <c r="Z111" s="3058"/>
      <c r="AA111" s="3059"/>
      <c r="AB111" s="3059"/>
      <c r="AC111" s="3073"/>
      <c r="AD111" s="3074"/>
      <c r="AE111" s="3074"/>
      <c r="AF111" s="3074"/>
      <c r="AG111" s="3098"/>
      <c r="AH111" s="2042"/>
      <c r="AI111" s="2149"/>
      <c r="AJ111" s="2149"/>
      <c r="AK111" s="475"/>
      <c r="AL111" s="475"/>
      <c r="AM111" s="475"/>
      <c r="AN111" s="475"/>
      <c r="AO111" s="2042"/>
      <c r="AP111" s="2711"/>
      <c r="AQ111" s="2711"/>
      <c r="AR111" s="2711"/>
      <c r="AS111" s="2711"/>
      <c r="AT111" s="2711"/>
      <c r="AU111" s="2711"/>
    </row>
    <row r="112" s="2007" customFormat="1" ht="17.25" spans="2:51">
      <c r="B112" s="1640" t="s">
        <v>310</v>
      </c>
      <c r="C112" s="1594"/>
      <c r="D112" s="2853" t="s">
        <v>310</v>
      </c>
      <c r="E112" s="1637"/>
      <c r="F112" s="1637"/>
      <c r="G112" s="2854"/>
      <c r="H112" s="1594"/>
      <c r="I112" s="2970" t="str">
        <f>IF(J110=1,"失忆",IF(J110=2,"假性残疾",IF(J110=3,"暴力倾向",IF(J110=4,"偏执",IF(J110=5,"人际依赖",IF(J110=6,"昏厥",IF(J110=7,"逃避行为",IF(J110=8,"歇斯底里",IF(J110=9,"恐惧",IF(J110=10,"躁狂",))))))))))</f>
        <v>失忆</v>
      </c>
      <c r="J112" s="2971"/>
      <c r="K112" s="2972"/>
      <c r="M112" s="2955"/>
      <c r="N112" s="2956"/>
      <c r="O112" s="2957"/>
      <c r="P112" s="2958"/>
      <c r="Q112" s="2958"/>
      <c r="R112" s="3026"/>
      <c r="S112" s="2939"/>
      <c r="T112" s="2939"/>
      <c r="U112" s="2939"/>
      <c r="V112" s="2939"/>
      <c r="W112" s="2939"/>
      <c r="X112" s="3027"/>
      <c r="Y112"/>
      <c r="Z112" s="3064"/>
      <c r="AA112" s="3056"/>
      <c r="AB112" s="3056"/>
      <c r="AC112" s="3071"/>
      <c r="AD112" s="3072"/>
      <c r="AE112" s="3072"/>
      <c r="AF112" s="3072"/>
      <c r="AG112" s="3097"/>
      <c r="AH112" s="2042"/>
      <c r="AI112" s="2149"/>
      <c r="AJ112" s="2149"/>
      <c r="AK112" s="475"/>
      <c r="AL112" s="475"/>
      <c r="AM112" s="475"/>
      <c r="AN112" s="475"/>
      <c r="AO112" s="2042"/>
      <c r="AP112" s="2711"/>
      <c r="AQ112" s="2711"/>
      <c r="AR112" s="3101"/>
      <c r="AS112" s="3101"/>
      <c r="AT112" s="3101"/>
      <c r="AU112" s="3101"/>
      <c r="AV112" s="2766"/>
      <c r="AW112" s="2766"/>
      <c r="AX112" s="2766"/>
      <c r="AY112" s="2766"/>
    </row>
    <row r="113" s="2007" customFormat="1" spans="2:47">
      <c r="B113" s="2509"/>
      <c r="C113" s="2849"/>
      <c r="D113" s="2850" t="s">
        <v>311</v>
      </c>
      <c r="E113" s="2849"/>
      <c r="F113" s="2849"/>
      <c r="G113" s="2851" t="s">
        <v>312</v>
      </c>
      <c r="H113" s="2849"/>
      <c r="I113" s="2973"/>
      <c r="J113" s="2974"/>
      <c r="K113" s="2975"/>
      <c r="M113" s="2960"/>
      <c r="N113" s="2961"/>
      <c r="O113" s="2962"/>
      <c r="P113" s="2963"/>
      <c r="Q113" s="2963"/>
      <c r="R113" s="3028"/>
      <c r="S113" s="2934"/>
      <c r="T113" s="2934"/>
      <c r="U113" s="2934"/>
      <c r="V113" s="2934"/>
      <c r="W113" s="2934"/>
      <c r="X113" s="3029"/>
      <c r="Y113"/>
      <c r="Z113" s="3058"/>
      <c r="AA113" s="3059"/>
      <c r="AB113" s="3059"/>
      <c r="AC113" s="3073"/>
      <c r="AD113" s="3074"/>
      <c r="AE113" s="3074"/>
      <c r="AF113" s="3074"/>
      <c r="AG113" s="3098"/>
      <c r="AH113" s="2042"/>
      <c r="AI113" s="2149"/>
      <c r="AJ113" s="2149"/>
      <c r="AK113" s="2711"/>
      <c r="AL113" s="2042"/>
      <c r="AM113" s="2042"/>
      <c r="AN113" s="2042"/>
      <c r="AO113" s="2042"/>
      <c r="AP113" s="2711"/>
      <c r="AQ113" s="2711"/>
      <c r="AR113" s="2711"/>
      <c r="AS113" s="2711"/>
      <c r="AT113" s="2711"/>
      <c r="AU113" s="2711"/>
    </row>
    <row r="114" s="2007" customFormat="1" ht="17.25" spans="2:47">
      <c r="B114" s="2861" t="s">
        <v>313</v>
      </c>
      <c r="C114" s="2862"/>
      <c r="D114" s="2862"/>
      <c r="E114" s="2862"/>
      <c r="F114" s="2862"/>
      <c r="G114" s="2862"/>
      <c r="H114" s="2862"/>
      <c r="I114" s="2862"/>
      <c r="J114" s="2862"/>
      <c r="K114" s="2976"/>
      <c r="M114" s="2977"/>
      <c r="N114" s="2978"/>
      <c r="O114" s="2979"/>
      <c r="P114" s="2980"/>
      <c r="Q114" s="2980"/>
      <c r="R114" s="3030"/>
      <c r="S114" s="2980"/>
      <c r="T114" s="2980"/>
      <c r="U114" s="2980"/>
      <c r="V114" s="2980"/>
      <c r="W114" s="2980"/>
      <c r="X114" s="3031"/>
      <c r="Y114"/>
      <c r="Z114" s="3065"/>
      <c r="AA114" s="3066"/>
      <c r="AB114" s="3066"/>
      <c r="AC114" s="3075"/>
      <c r="AD114" s="3076"/>
      <c r="AE114" s="3076"/>
      <c r="AF114" s="3076"/>
      <c r="AG114" s="3099"/>
      <c r="AH114" s="2149"/>
      <c r="AI114" s="2149"/>
      <c r="AJ114" s="2149"/>
      <c r="AK114" s="2711"/>
      <c r="AL114" s="2042"/>
      <c r="AM114" s="2042"/>
      <c r="AN114" s="2042"/>
      <c r="AO114" s="2042"/>
      <c r="AP114" s="2711"/>
      <c r="AQ114" s="2711"/>
      <c r="AR114" s="2711"/>
      <c r="AS114" s="2711"/>
      <c r="AT114" s="2711"/>
      <c r="AU114" s="2711"/>
    </row>
    <row r="115" ht="17.25" spans="2:47">
      <c r="B115" s="1637" t="s">
        <v>314</v>
      </c>
      <c r="C115" s="1637"/>
      <c r="D115" s="1637"/>
      <c r="E115" s="1637"/>
      <c r="F115" s="1637"/>
      <c r="G115" s="1637"/>
      <c r="H115" s="1637"/>
      <c r="I115" s="1637"/>
      <c r="J115" s="1637"/>
      <c r="K115" s="1637"/>
      <c r="M115" s="2149"/>
      <c r="N115" s="2149"/>
      <c r="O115" s="2149"/>
      <c r="P115" s="2149"/>
      <c r="S115" s="2149"/>
      <c r="T115" s="2149"/>
      <c r="U115" s="2149"/>
      <c r="V115" s="2149"/>
      <c r="W115" s="2149"/>
      <c r="X115" s="2149"/>
      <c r="AH115" s="2766"/>
      <c r="AK115" s="2711"/>
      <c r="AL115" s="2711"/>
      <c r="AM115" s="2711"/>
      <c r="AN115" s="2711"/>
      <c r="AO115" s="2711"/>
      <c r="AP115" s="2711"/>
      <c r="AQ115" s="2711"/>
      <c r="AR115" s="2711"/>
      <c r="AS115" s="2711"/>
      <c r="AT115" s="2711"/>
      <c r="AU115" s="2711"/>
    </row>
    <row r="116" spans="2:47">
      <c r="B116" s="2863" t="s">
        <v>315</v>
      </c>
      <c r="C116" s="2864"/>
      <c r="D116" s="2864"/>
      <c r="E116" s="2864"/>
      <c r="F116" s="2864"/>
      <c r="G116" s="2864"/>
      <c r="H116" s="2864"/>
      <c r="I116" s="2864"/>
      <c r="J116" s="2864"/>
      <c r="K116" s="2864"/>
      <c r="L116" s="2864"/>
      <c r="M116" s="2864"/>
      <c r="N116" s="2864"/>
      <c r="O116" s="2864"/>
      <c r="P116" s="2864"/>
      <c r="Q116" s="2864"/>
      <c r="R116" s="2864"/>
      <c r="S116" s="2864"/>
      <c r="T116" s="2864"/>
      <c r="U116" s="2864"/>
      <c r="V116" s="2864"/>
      <c r="W116" s="2864"/>
      <c r="X116" s="2864"/>
      <c r="Y116" s="3077"/>
      <c r="Z116" s="2042" t="s">
        <v>316</v>
      </c>
      <c r="AK116" s="2711"/>
      <c r="AL116" s="2711"/>
      <c r="AM116" s="2711"/>
      <c r="AN116" s="2711"/>
      <c r="AO116" s="2711"/>
      <c r="AP116" s="2711"/>
      <c r="AQ116" s="2711"/>
      <c r="AR116" s="2711"/>
      <c r="AS116" s="2711"/>
      <c r="AT116" s="2711"/>
      <c r="AU116" s="2711"/>
    </row>
    <row r="117" spans="2:47">
      <c r="B117" s="2865" t="s">
        <v>317</v>
      </c>
      <c r="C117" s="2866"/>
      <c r="D117" s="2866"/>
      <c r="E117" s="2866"/>
      <c r="F117" s="2866"/>
      <c r="G117" s="2866"/>
      <c r="H117" s="2866"/>
      <c r="I117" s="2866"/>
      <c r="J117" s="2866"/>
      <c r="K117" s="2866"/>
      <c r="L117" s="2866"/>
      <c r="M117" s="2866"/>
      <c r="N117" s="2866"/>
      <c r="O117" s="2866"/>
      <c r="P117" s="2866"/>
      <c r="Q117" s="2866"/>
      <c r="R117" s="2866"/>
      <c r="S117" s="2866"/>
      <c r="T117" s="2866"/>
      <c r="U117" s="2866"/>
      <c r="V117" s="2866"/>
      <c r="W117" s="2866"/>
      <c r="X117" s="2866"/>
      <c r="Y117" s="3078"/>
      <c r="AK117" s="2711"/>
      <c r="AL117" s="2711"/>
      <c r="AM117" s="2711"/>
      <c r="AN117" s="2711"/>
      <c r="AO117" s="2711"/>
      <c r="AP117" s="2711"/>
      <c r="AQ117" s="2711"/>
      <c r="AR117" s="2711"/>
      <c r="AS117" s="2711"/>
      <c r="AT117" s="2711"/>
      <c r="AU117" s="2711"/>
    </row>
    <row r="118" ht="17.25" spans="2:47">
      <c r="B118" s="2867" t="str">
        <f>附表!B14</f>
        <v>.st 力量0str0敏捷0dex0意志0pow0体质0con0外貌0app0教育0edu0体型0siz0智力0灵感0int0san0san值0理智0理智值0幸运0运气0mp0魔法0hp0体力0会计5人类学1估价5考古学1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C118" s="2868"/>
      <c r="D118" s="2868"/>
      <c r="E118" s="2868"/>
      <c r="F118" s="2868"/>
      <c r="G118" s="2868"/>
      <c r="H118" s="2868"/>
      <c r="I118" s="2868"/>
      <c r="J118" s="2868"/>
      <c r="K118" s="2868"/>
      <c r="L118" s="2868"/>
      <c r="M118" s="2868"/>
      <c r="N118" s="2868"/>
      <c r="O118" s="2868"/>
      <c r="P118" s="2868"/>
      <c r="Q118" s="2868"/>
      <c r="R118" s="2868"/>
      <c r="S118" s="2868"/>
      <c r="T118" s="2868"/>
      <c r="U118" s="2868"/>
      <c r="V118" s="2868"/>
      <c r="W118" s="2868"/>
      <c r="X118" s="2868"/>
      <c r="Y118" s="3079"/>
      <c r="AK118" s="2711"/>
      <c r="AL118" s="2711"/>
      <c r="AM118" s="2711"/>
      <c r="AN118" s="2711"/>
      <c r="AO118" s="2711"/>
      <c r="AP118" s="2711"/>
      <c r="AQ118" s="2711"/>
      <c r="AR118" s="2711"/>
      <c r="AS118" s="2711"/>
      <c r="AT118" s="2711"/>
      <c r="AU118" s="2711"/>
    </row>
    <row r="119" spans="2:47">
      <c r="B119" s="2863" t="s">
        <v>318</v>
      </c>
      <c r="C119" s="2864"/>
      <c r="D119" s="2864"/>
      <c r="E119" s="2864"/>
      <c r="F119" s="2864"/>
      <c r="G119" s="2864"/>
      <c r="H119" s="2864"/>
      <c r="I119" s="2864"/>
      <c r="J119" s="2864"/>
      <c r="K119" s="2864"/>
      <c r="L119" s="2864"/>
      <c r="M119" s="2864"/>
      <c r="N119" s="2864"/>
      <c r="O119" s="2864"/>
      <c r="P119" s="2864"/>
      <c r="Q119" s="2864"/>
      <c r="R119" s="2864"/>
      <c r="S119" s="2864"/>
      <c r="T119" s="2864"/>
      <c r="U119" s="2864"/>
      <c r="V119" s="2864"/>
      <c r="W119" s="2864"/>
      <c r="X119" s="2864"/>
      <c r="Y119" s="3077"/>
      <c r="AK119" s="2711"/>
      <c r="AL119" s="2711"/>
      <c r="AM119" s="2711"/>
      <c r="AN119" s="2711"/>
      <c r="AO119" s="2711"/>
      <c r="AP119" s="2711"/>
      <c r="AQ119" s="2711"/>
      <c r="AR119" s="2711"/>
      <c r="AS119" s="2711"/>
      <c r="AT119" s="2711"/>
      <c r="AU119" s="2711"/>
    </row>
    <row r="120" spans="2:47">
      <c r="B120" s="2869" t="s">
        <v>319</v>
      </c>
      <c r="C120" s="2870"/>
      <c r="D120" s="2871" t="s">
        <v>320</v>
      </c>
      <c r="E120" s="2871"/>
      <c r="F120" s="2871" t="s">
        <v>321</v>
      </c>
      <c r="G120" s="2871"/>
      <c r="H120" s="2871"/>
      <c r="I120" s="2871"/>
      <c r="J120" s="2870" t="s">
        <v>319</v>
      </c>
      <c r="K120" s="2870"/>
      <c r="L120" s="2871" t="s">
        <v>320</v>
      </c>
      <c r="M120" s="2871"/>
      <c r="N120" s="2871" t="s">
        <v>321</v>
      </c>
      <c r="O120" s="2871"/>
      <c r="P120" s="2871"/>
      <c r="Q120" s="2871"/>
      <c r="R120" s="2870" t="s">
        <v>319</v>
      </c>
      <c r="S120" s="2870"/>
      <c r="T120" s="2871" t="s">
        <v>320</v>
      </c>
      <c r="U120" s="2871"/>
      <c r="V120" s="2871" t="s">
        <v>321</v>
      </c>
      <c r="W120" s="2871"/>
      <c r="X120" s="2871"/>
      <c r="Y120" s="3080"/>
      <c r="AK120" s="2711"/>
      <c r="AL120" s="2711"/>
      <c r="AM120" s="2711"/>
      <c r="AN120" s="2711"/>
      <c r="AO120" s="2711"/>
      <c r="AP120" s="2711"/>
      <c r="AQ120" s="2711"/>
      <c r="AR120" s="2711"/>
      <c r="AS120" s="2711"/>
      <c r="AT120" s="2711"/>
      <c r="AU120" s="2711"/>
    </row>
    <row r="121" spans="2:47">
      <c r="B121" s="1949" t="s">
        <v>322</v>
      </c>
      <c r="C121" s="2872"/>
      <c r="D121" s="2872" t="s">
        <v>323</v>
      </c>
      <c r="E121" s="2872"/>
      <c r="F121" s="2873"/>
      <c r="G121" s="2873"/>
      <c r="H121" s="2873"/>
      <c r="I121" s="2873"/>
      <c r="J121" s="2981" t="s">
        <v>324</v>
      </c>
      <c r="K121" s="2872"/>
      <c r="L121" s="2872" t="s">
        <v>325</v>
      </c>
      <c r="M121" s="2872"/>
      <c r="N121" s="2982"/>
      <c r="O121" s="2982"/>
      <c r="P121" s="2982"/>
      <c r="Q121" s="3032"/>
      <c r="R121" s="2879" t="s">
        <v>106</v>
      </c>
      <c r="S121" s="2879"/>
      <c r="T121" s="2879" t="s">
        <v>326</v>
      </c>
      <c r="U121" s="2879"/>
      <c r="V121" s="2991" t="s">
        <v>327</v>
      </c>
      <c r="W121" s="2991"/>
      <c r="X121" s="2991"/>
      <c r="Y121" s="3081"/>
      <c r="AK121" s="2711"/>
      <c r="AL121" s="2711"/>
      <c r="AM121" s="2127"/>
      <c r="AN121" s="2127"/>
      <c r="AO121" s="2127"/>
      <c r="AP121" s="2711"/>
      <c r="AQ121" s="2711"/>
      <c r="AR121" s="2711"/>
      <c r="AS121" s="2711"/>
      <c r="AT121" s="2711"/>
      <c r="AU121" s="2711"/>
    </row>
    <row r="122" spans="2:47">
      <c r="B122" s="1934" t="s">
        <v>328</v>
      </c>
      <c r="C122" s="1969"/>
      <c r="D122" s="1969" t="s">
        <v>329</v>
      </c>
      <c r="E122" s="1969"/>
      <c r="F122" s="2874"/>
      <c r="G122" s="2874"/>
      <c r="H122" s="2874"/>
      <c r="I122" s="2874"/>
      <c r="J122" s="2983" t="s">
        <v>330</v>
      </c>
      <c r="K122" s="1969"/>
      <c r="L122" s="1969" t="s">
        <v>331</v>
      </c>
      <c r="M122" s="1969"/>
      <c r="N122" s="2984" t="s">
        <v>332</v>
      </c>
      <c r="O122" s="2984"/>
      <c r="P122" s="2984"/>
      <c r="Q122" s="3033"/>
      <c r="R122" s="3034" t="s">
        <v>110</v>
      </c>
      <c r="S122" s="3034"/>
      <c r="T122" s="1969" t="s">
        <v>333</v>
      </c>
      <c r="U122" s="1969"/>
      <c r="V122" s="1969"/>
      <c r="W122" s="1969"/>
      <c r="X122" s="1969"/>
      <c r="Y122" s="1580"/>
      <c r="AK122" s="2711"/>
      <c r="AL122" s="2711"/>
      <c r="AM122" s="2042"/>
      <c r="AN122" s="2042"/>
      <c r="AO122" s="2042"/>
      <c r="AP122" s="2711"/>
      <c r="AQ122" s="2711"/>
      <c r="AR122" s="2711"/>
      <c r="AS122" s="2711"/>
      <c r="AT122" s="2711"/>
      <c r="AU122" s="2711"/>
    </row>
    <row r="123" spans="2:41">
      <c r="B123" s="1949" t="s">
        <v>334</v>
      </c>
      <c r="C123" s="2872"/>
      <c r="D123" s="2872" t="s">
        <v>335</v>
      </c>
      <c r="E123" s="2872"/>
      <c r="F123" s="2873"/>
      <c r="G123" s="2873"/>
      <c r="H123" s="2873"/>
      <c r="I123" s="2873"/>
      <c r="J123" s="2981" t="s">
        <v>336</v>
      </c>
      <c r="K123" s="2872"/>
      <c r="L123" s="2872" t="s">
        <v>337</v>
      </c>
      <c r="M123" s="2872"/>
      <c r="N123" s="2982"/>
      <c r="O123" s="2982"/>
      <c r="P123" s="2982"/>
      <c r="Q123" s="3032"/>
      <c r="R123" s="2872" t="s">
        <v>338</v>
      </c>
      <c r="S123" s="2872"/>
      <c r="T123" s="2872" t="s">
        <v>339</v>
      </c>
      <c r="U123" s="2872"/>
      <c r="V123" s="2872" t="s">
        <v>340</v>
      </c>
      <c r="W123" s="2872"/>
      <c r="X123" s="2872"/>
      <c r="Y123" s="3082"/>
      <c r="AM123" s="2053"/>
      <c r="AN123" s="3100"/>
      <c r="AO123" s="2053"/>
    </row>
    <row r="124" spans="2:41">
      <c r="B124" s="1934" t="s">
        <v>341</v>
      </c>
      <c r="C124" s="1969"/>
      <c r="D124" s="1969" t="s">
        <v>342</v>
      </c>
      <c r="E124" s="1969"/>
      <c r="F124" s="2874"/>
      <c r="G124" s="2874"/>
      <c r="H124" s="2874"/>
      <c r="I124" s="2874"/>
      <c r="J124" s="2985"/>
      <c r="K124" s="2986"/>
      <c r="L124" s="2986"/>
      <c r="M124" s="2986"/>
      <c r="N124" s="2986"/>
      <c r="O124" s="2986"/>
      <c r="P124" s="2986"/>
      <c r="Q124" s="3035"/>
      <c r="R124" s="2876" t="s">
        <v>68</v>
      </c>
      <c r="S124" s="2876"/>
      <c r="T124" s="2876" t="s">
        <v>343</v>
      </c>
      <c r="U124" s="2876"/>
      <c r="V124" s="3036"/>
      <c r="W124" s="3036"/>
      <c r="X124" s="3036"/>
      <c r="Y124" s="3083"/>
      <c r="AM124" s="2053"/>
      <c r="AN124" s="3100"/>
      <c r="AO124" s="2053"/>
    </row>
    <row r="125" spans="2:25">
      <c r="B125" s="1949" t="s">
        <v>344</v>
      </c>
      <c r="C125" s="2872"/>
      <c r="D125" s="2872" t="s">
        <v>345</v>
      </c>
      <c r="E125" s="2872"/>
      <c r="F125" s="2873"/>
      <c r="G125" s="2873"/>
      <c r="H125" s="2873"/>
      <c r="I125" s="2873"/>
      <c r="J125" s="2987"/>
      <c r="K125" s="2988"/>
      <c r="L125" s="2988"/>
      <c r="M125" s="2988"/>
      <c r="N125" s="2988"/>
      <c r="O125" s="2988"/>
      <c r="P125" s="2988"/>
      <c r="Q125" s="3037"/>
      <c r="R125" s="2872" t="s">
        <v>75</v>
      </c>
      <c r="S125" s="2872"/>
      <c r="T125" s="2872" t="s">
        <v>346</v>
      </c>
      <c r="U125" s="2872"/>
      <c r="V125" s="2982"/>
      <c r="W125" s="2982"/>
      <c r="X125" s="2982"/>
      <c r="Y125" s="3084"/>
    </row>
    <row r="126" spans="2:25">
      <c r="B126" s="2875" t="s">
        <v>347</v>
      </c>
      <c r="C126" s="2876"/>
      <c r="D126" s="2876" t="s">
        <v>348</v>
      </c>
      <c r="E126" s="2876"/>
      <c r="F126" s="2877" t="s">
        <v>349</v>
      </c>
      <c r="G126" s="2877"/>
      <c r="H126" s="2877"/>
      <c r="I126" s="2877"/>
      <c r="J126" s="2985"/>
      <c r="K126" s="2986"/>
      <c r="L126" s="2986"/>
      <c r="M126" s="2986"/>
      <c r="N126" s="2986"/>
      <c r="O126" s="2986"/>
      <c r="P126" s="2986"/>
      <c r="Q126" s="3035"/>
      <c r="R126" s="2876" t="s">
        <v>81</v>
      </c>
      <c r="S126" s="2876"/>
      <c r="T126" s="2876"/>
      <c r="U126" s="2876"/>
      <c r="V126" s="2877" t="s">
        <v>350</v>
      </c>
      <c r="W126" s="2877"/>
      <c r="X126" s="2877"/>
      <c r="Y126" s="3085"/>
    </row>
    <row r="127" spans="2:25">
      <c r="B127" s="2878" t="s">
        <v>351</v>
      </c>
      <c r="C127" s="2879"/>
      <c r="D127" s="2879" t="s">
        <v>352</v>
      </c>
      <c r="E127" s="2879"/>
      <c r="F127" s="1701"/>
      <c r="G127" s="1701"/>
      <c r="H127" s="1701"/>
      <c r="I127" s="1701"/>
      <c r="J127" s="2989" t="s">
        <v>87</v>
      </c>
      <c r="K127" s="2990"/>
      <c r="L127" s="2879" t="s">
        <v>353</v>
      </c>
      <c r="M127" s="2879"/>
      <c r="N127" s="2991" t="s">
        <v>354</v>
      </c>
      <c r="O127" s="2991"/>
      <c r="P127" s="2991"/>
      <c r="Q127" s="3038"/>
      <c r="R127" s="2879" t="s">
        <v>83</v>
      </c>
      <c r="S127" s="2879"/>
      <c r="T127" s="2872"/>
      <c r="U127" s="2872"/>
      <c r="V127" s="2873" t="s">
        <v>355</v>
      </c>
      <c r="W127" s="2873"/>
      <c r="X127" s="2873"/>
      <c r="Y127" s="3086"/>
    </row>
    <row r="128" spans="2:25">
      <c r="B128" s="2875" t="s">
        <v>356</v>
      </c>
      <c r="C128" s="2876"/>
      <c r="D128" s="2876" t="s">
        <v>357</v>
      </c>
      <c r="E128" s="2876"/>
      <c r="F128" s="2877"/>
      <c r="G128" s="2877"/>
      <c r="H128" s="2877"/>
      <c r="I128" s="2877"/>
      <c r="J128" s="2992" t="s">
        <v>93</v>
      </c>
      <c r="K128" s="2876"/>
      <c r="L128" s="2876" t="s">
        <v>358</v>
      </c>
      <c r="M128" s="2876"/>
      <c r="N128" s="2993" t="s">
        <v>359</v>
      </c>
      <c r="O128" s="2993"/>
      <c r="P128" s="2993"/>
      <c r="Q128" s="3039"/>
      <c r="R128" s="2876" t="s">
        <v>88</v>
      </c>
      <c r="S128" s="2876"/>
      <c r="T128" s="2876" t="s">
        <v>360</v>
      </c>
      <c r="U128" s="2876"/>
      <c r="V128" s="2877" t="s">
        <v>361</v>
      </c>
      <c r="W128" s="2877"/>
      <c r="X128" s="2877"/>
      <c r="Y128" s="3085"/>
    </row>
    <row r="129" ht="17.25" spans="2:25">
      <c r="B129" s="3102" t="s">
        <v>362</v>
      </c>
      <c r="C129" s="3103"/>
      <c r="D129" s="3103"/>
      <c r="E129" s="3103"/>
      <c r="F129" s="3104" t="s">
        <v>363</v>
      </c>
      <c r="G129" s="3104"/>
      <c r="H129" s="3104"/>
      <c r="I129" s="3104"/>
      <c r="J129" s="3106" t="s">
        <v>97</v>
      </c>
      <c r="K129" s="3107"/>
      <c r="L129" s="3107" t="s">
        <v>364</v>
      </c>
      <c r="M129" s="3107"/>
      <c r="N129" s="3108" t="s">
        <v>365</v>
      </c>
      <c r="O129" s="3108"/>
      <c r="P129" s="3108"/>
      <c r="Q129" s="3109"/>
      <c r="R129" s="3110" t="s">
        <v>122</v>
      </c>
      <c r="S129" s="3110"/>
      <c r="T129" s="3107" t="s">
        <v>366</v>
      </c>
      <c r="U129" s="3107"/>
      <c r="V129" s="2132"/>
      <c r="W129" s="2132"/>
      <c r="X129" s="2132"/>
      <c r="Y129" s="3111"/>
    </row>
    <row r="130" spans="2:25">
      <c r="B130" s="3105" t="s">
        <v>367</v>
      </c>
      <c r="C130" s="3105"/>
      <c r="D130" s="3105"/>
      <c r="E130" s="3105"/>
      <c r="F130" s="3105"/>
      <c r="G130" s="3105"/>
      <c r="H130" s="1896"/>
      <c r="I130" s="1896"/>
      <c r="J130" s="1896"/>
      <c r="K130" s="1896"/>
      <c r="L130" s="1896"/>
      <c r="M130" s="1896"/>
      <c r="N130" s="1896"/>
      <c r="O130" s="1896"/>
      <c r="P130" s="1896"/>
      <c r="Q130" s="1896"/>
      <c r="R130" s="2042"/>
      <c r="S130" s="2042"/>
      <c r="T130" s="2042"/>
      <c r="U130" s="2042"/>
      <c r="V130" s="2042"/>
      <c r="W130" s="2042"/>
      <c r="X130" s="2042"/>
      <c r="Y130" s="2042"/>
    </row>
    <row r="131" spans="2:25">
      <c r="B131" s="1896"/>
      <c r="C131" s="1896"/>
      <c r="D131" s="1896"/>
      <c r="E131" s="1896"/>
      <c r="F131" s="1896"/>
      <c r="G131" s="1896"/>
      <c r="H131" s="1896"/>
      <c r="I131" s="1896"/>
      <c r="J131" s="2766"/>
      <c r="K131" s="2042"/>
      <c r="L131" s="2042"/>
      <c r="M131" s="2042"/>
      <c r="N131" s="2042"/>
      <c r="O131" s="2042"/>
      <c r="P131" s="2042"/>
      <c r="Q131" s="2042"/>
      <c r="R131" s="2042"/>
      <c r="S131" s="2042"/>
      <c r="T131" s="2042"/>
      <c r="U131" s="2042"/>
      <c r="V131" s="2042"/>
      <c r="W131" s="2042"/>
      <c r="X131" s="2042"/>
      <c r="Y131" s="2042"/>
    </row>
    <row r="132" spans="3:25">
      <c r="C132" s="1896"/>
      <c r="D132" s="1896"/>
      <c r="E132" s="1896"/>
      <c r="F132" s="1896"/>
      <c r="G132" s="1896"/>
      <c r="H132" s="1896"/>
      <c r="I132" s="1896"/>
      <c r="J132" s="2766"/>
      <c r="K132" s="2043"/>
      <c r="L132" s="2043"/>
      <c r="M132" s="2043"/>
      <c r="N132" s="2042"/>
      <c r="O132" s="2042"/>
      <c r="P132" s="2042"/>
      <c r="Q132" s="2042"/>
      <c r="R132" s="2042"/>
      <c r="S132" s="2042"/>
      <c r="T132" s="2042"/>
      <c r="U132" s="2042"/>
      <c r="V132" s="2042"/>
      <c r="W132" s="2042"/>
      <c r="X132" s="2042"/>
      <c r="Y132" s="2042"/>
    </row>
    <row r="133" spans="2:25">
      <c r="B133" s="1896"/>
      <c r="C133" s="1896"/>
      <c r="D133" s="1896"/>
      <c r="E133" s="1896"/>
      <c r="F133" s="1896"/>
      <c r="G133" s="1896"/>
      <c r="H133" s="1896"/>
      <c r="I133" s="1896"/>
      <c r="J133" s="1896"/>
      <c r="K133" s="1896"/>
      <c r="L133" s="1896"/>
      <c r="M133" s="1896"/>
      <c r="N133" s="1896"/>
      <c r="O133" s="1896"/>
      <c r="P133" s="1896"/>
      <c r="Q133" s="1896"/>
      <c r="R133" s="1896"/>
      <c r="S133" s="1896"/>
      <c r="T133" s="1896"/>
      <c r="U133" s="1896"/>
      <c r="V133" s="1896"/>
      <c r="W133" s="1896"/>
      <c r="X133" s="1896"/>
      <c r="Y133" s="1896"/>
    </row>
    <row r="134" spans="2:25">
      <c r="B134" s="1896"/>
      <c r="C134" s="1896"/>
      <c r="D134" s="1896"/>
      <c r="E134" s="1896"/>
      <c r="F134" s="1896"/>
      <c r="G134" s="1896"/>
      <c r="H134" s="1896"/>
      <c r="I134" s="1896"/>
      <c r="J134" s="1896"/>
      <c r="K134" s="1896"/>
      <c r="L134" s="1896"/>
      <c r="M134" s="1896"/>
      <c r="N134" s="1896"/>
      <c r="O134" s="1896"/>
      <c r="P134" s="1896"/>
      <c r="Q134" s="1896"/>
      <c r="R134" s="1896"/>
      <c r="S134" s="1896"/>
      <c r="T134" s="1896"/>
      <c r="U134" s="1896"/>
      <c r="V134" s="1896"/>
      <c r="W134" s="1896"/>
      <c r="X134" s="1896"/>
      <c r="Y134" s="1896"/>
    </row>
    <row r="135" spans="2:25">
      <c r="B135" s="1896"/>
      <c r="C135" s="1896"/>
      <c r="D135" s="1896"/>
      <c r="E135" s="1896"/>
      <c r="F135" s="1896"/>
      <c r="G135" s="1896"/>
      <c r="H135" s="1896"/>
      <c r="I135" s="1896"/>
      <c r="J135" s="2766"/>
      <c r="K135" s="2042"/>
      <c r="L135" s="2042"/>
      <c r="M135" s="2042"/>
      <c r="N135" s="2042"/>
      <c r="O135" s="2042"/>
      <c r="P135" s="2042"/>
      <c r="Q135" s="2042"/>
      <c r="R135" s="2042"/>
      <c r="S135" s="2042"/>
      <c r="T135" s="2042"/>
      <c r="U135" s="2042"/>
      <c r="V135" s="2042"/>
      <c r="W135" s="2042"/>
      <c r="X135" s="2042"/>
      <c r="Y135" s="2042"/>
    </row>
    <row r="136" spans="2:25">
      <c r="B136" s="1896"/>
      <c r="C136" s="1896"/>
      <c r="D136" s="1896"/>
      <c r="E136" s="1896"/>
      <c r="F136" s="1896"/>
      <c r="G136" s="1896"/>
      <c r="H136" s="1896"/>
      <c r="I136" s="1896"/>
      <c r="J136" s="2766"/>
      <c r="K136" s="2042"/>
      <c r="L136" s="2042"/>
      <c r="M136" s="2042"/>
      <c r="N136" s="2042"/>
      <c r="O136" s="2042"/>
      <c r="P136" s="2042"/>
      <c r="Q136" s="2042"/>
      <c r="R136" s="2042"/>
      <c r="S136" s="2042"/>
      <c r="T136" s="2042"/>
      <c r="U136" s="2042"/>
      <c r="V136" s="2042"/>
      <c r="W136" s="2042"/>
      <c r="X136" s="2042"/>
      <c r="Y136" s="2042"/>
    </row>
    <row r="137" spans="2:25">
      <c r="B137" s="1896"/>
      <c r="C137" s="1896"/>
      <c r="D137" s="1896"/>
      <c r="E137" s="1896"/>
      <c r="F137" s="1896"/>
      <c r="G137" s="1896"/>
      <c r="H137" s="1896"/>
      <c r="I137" s="1896"/>
      <c r="J137" s="2042"/>
      <c r="K137" s="2042"/>
      <c r="L137" s="2042"/>
      <c r="M137" s="2042"/>
      <c r="N137" s="2042"/>
      <c r="O137" s="2042"/>
      <c r="P137" s="2042"/>
      <c r="Q137" s="2042"/>
      <c r="R137" s="2042"/>
      <c r="S137" s="2042"/>
      <c r="T137" s="2042"/>
      <c r="U137" s="2042"/>
      <c r="V137" s="2042"/>
      <c r="W137" s="2042"/>
      <c r="X137" s="2042"/>
      <c r="Y137" s="2042"/>
    </row>
    <row r="138" spans="2:25">
      <c r="B138" s="1896"/>
      <c r="C138" s="1896"/>
      <c r="D138" s="1896"/>
      <c r="E138" s="1896"/>
      <c r="F138" s="1896"/>
      <c r="G138" s="1896"/>
      <c r="H138" s="1896"/>
      <c r="I138" s="1896"/>
      <c r="J138" s="2766"/>
      <c r="K138" s="2042"/>
      <c r="L138" s="2042"/>
      <c r="M138" s="2042"/>
      <c r="N138" s="2042"/>
      <c r="O138" s="2042"/>
      <c r="P138" s="2042"/>
      <c r="Q138" s="2042"/>
      <c r="R138" s="2042"/>
      <c r="S138" s="2042"/>
      <c r="T138" s="2042"/>
      <c r="U138" s="2042"/>
      <c r="V138" s="2042"/>
      <c r="W138" s="2042"/>
      <c r="X138" s="2042"/>
      <c r="Y138" s="2042"/>
    </row>
    <row r="139" spans="2:25">
      <c r="B139" s="1896"/>
      <c r="C139" s="1896"/>
      <c r="D139" s="1896"/>
      <c r="E139" s="1896"/>
      <c r="F139" s="1896"/>
      <c r="G139" s="1896"/>
      <c r="H139" s="1896"/>
      <c r="I139" s="1896"/>
      <c r="J139" s="2766"/>
      <c r="K139" s="1896"/>
      <c r="L139" s="2042"/>
      <c r="M139" s="2042"/>
      <c r="N139" s="2042"/>
      <c r="O139" s="2042"/>
      <c r="P139" s="2042"/>
      <c r="Q139" s="2042"/>
      <c r="R139" s="2042"/>
      <c r="S139" s="2042"/>
      <c r="T139" s="2042"/>
      <c r="U139" s="2042"/>
      <c r="V139" s="2042"/>
      <c r="W139" s="2042"/>
      <c r="X139" s="2042"/>
      <c r="Y139" s="2042"/>
    </row>
    <row r="140" spans="2:25">
      <c r="B140" s="1896"/>
      <c r="C140" s="1896"/>
      <c r="D140" s="1896"/>
      <c r="E140" s="1896"/>
      <c r="F140" s="1896"/>
      <c r="G140" s="1896"/>
      <c r="H140" s="1984"/>
      <c r="I140" s="1984"/>
      <c r="J140" s="1984"/>
      <c r="K140" s="1984"/>
      <c r="L140" s="1984"/>
      <c r="M140" s="1985"/>
      <c r="N140" s="1985"/>
      <c r="O140" s="1985"/>
      <c r="P140" s="1985"/>
      <c r="Q140" s="1985"/>
      <c r="R140" s="1896"/>
      <c r="S140" s="1896"/>
      <c r="T140" s="1896"/>
      <c r="U140" s="1896"/>
      <c r="V140" s="1896"/>
      <c r="W140" s="1896"/>
      <c r="X140" s="1896"/>
      <c r="Y140" s="1896"/>
    </row>
    <row r="172" s="2007" customFormat="1" customHeight="1"/>
    <row r="174" s="2007" customFormat="1" customHeight="1"/>
    <row r="176" s="2007" customFormat="1" customHeight="1"/>
  </sheetData>
  <sheetProtection sheet="1" selectLockedCells="1" formatCells="0"/>
  <protectedRanges>
    <protectedRange sqref="V16:X46 P37 P34:Q36 P31:P33 P28:Q30 P27 P16:Q26 I27:J27 D46:D49 D42:E45 E34 E38 D23:E33 D20:D22 D16:E19 N10:P10 L10 J10:K11 E10:G10 B10 R3:R8 O3:P8 L3:M8 E4:E6 J2:J8 B1:B8 G12:K12 P12:S12 R10:R11 B13:X14 B15:J15 K15:M15 G16:G20 G21 G22 N15:U15 V15:X15 G42:G49 K42:M49 K41:M41 D41 K16:M36 K38:M40 D34:D36 D38:D40 D37 K37:M37 N12:O12 L12:M12 G38 G23:G34 P38:Q40 R16:R40 R44:R46" name="技能表以上" securityDescriptor=""/>
    <protectedRange sqref="B50:X50 U51:X57 U58 M60 B77 Z100 M104 M89:R90 D60:K60 Z86 M73:N74 M71:N72 M61:N76 M77:N78 M77:N78 C60" name="技能表往下" securityDescriptor=""/>
    <protectedRange sqref="S10:S11" name="技能表以上_2" securityDescriptor=""/>
    <protectedRange sqref="B51:S53" name="技能表往下_1" securityDescriptor=""/>
    <protectedRange sqref="E54:S56" name="技能表往下_2" securityDescriptor=""/>
    <protectedRange sqref="Q41:Q46" name="技能表以上_1" securityDescriptor=""/>
    <protectedRange sqref="P41:P46" name="技能表以上_1_1" securityDescriptor=""/>
  </protectedRanges>
  <mergeCells count="581">
    <mergeCell ref="B1:X1"/>
    <mergeCell ref="Z1:AN1"/>
    <mergeCell ref="B2:H2"/>
    <mergeCell ref="J2:K2"/>
    <mergeCell ref="L2:M2"/>
    <mergeCell ref="O2:P2"/>
    <mergeCell ref="Q2:R2"/>
    <mergeCell ref="Z2:AG2"/>
    <mergeCell ref="C3:H3"/>
    <mergeCell ref="C4:D4"/>
    <mergeCell ref="E4:F4"/>
    <mergeCell ref="G4:H4"/>
    <mergeCell ref="C5:D5"/>
    <mergeCell ref="E5:F5"/>
    <mergeCell ref="G5:H5"/>
    <mergeCell ref="C6:D6"/>
    <mergeCell ref="E6:F6"/>
    <mergeCell ref="G6:H6"/>
    <mergeCell ref="C7:D7"/>
    <mergeCell ref="E7:F7"/>
    <mergeCell ref="G7:H7"/>
    <mergeCell ref="G8:H8"/>
    <mergeCell ref="B9:C9"/>
    <mergeCell ref="G9:I9"/>
    <mergeCell ref="K9:M9"/>
    <mergeCell ref="O9:R9"/>
    <mergeCell ref="T9:X9"/>
    <mergeCell ref="Z10:AA10"/>
    <mergeCell ref="AB10:AD10"/>
    <mergeCell ref="AE10:AG10"/>
    <mergeCell ref="D12:E12"/>
    <mergeCell ref="G12:H12"/>
    <mergeCell ref="P12:Q12"/>
    <mergeCell ref="R12:S12"/>
    <mergeCell ref="T12:U12"/>
    <mergeCell ref="V12:X12"/>
    <mergeCell ref="B13:X13"/>
    <mergeCell ref="B14:X14"/>
    <mergeCell ref="D15:F15"/>
    <mergeCell ref="K15:M15"/>
    <mergeCell ref="P15:Q15"/>
    <mergeCell ref="V15:X15"/>
    <mergeCell ref="D16:F16"/>
    <mergeCell ref="P16:Q16"/>
    <mergeCell ref="D17:F17"/>
    <mergeCell ref="P17:Q17"/>
    <mergeCell ref="Z17:AB17"/>
    <mergeCell ref="AC17:AG17"/>
    <mergeCell ref="D18:F18"/>
    <mergeCell ref="P18:Q18"/>
    <mergeCell ref="Z18:AB18"/>
    <mergeCell ref="AC18:AD18"/>
    <mergeCell ref="AE18:AG18"/>
    <mergeCell ref="D19:F19"/>
    <mergeCell ref="P19:Q19"/>
    <mergeCell ref="AC19:AD19"/>
    <mergeCell ref="AE19:AG19"/>
    <mergeCell ref="E20:F20"/>
    <mergeCell ref="P20:Q20"/>
    <mergeCell ref="AC20:AD20"/>
    <mergeCell ref="AE20:AG20"/>
    <mergeCell ref="E21:F21"/>
    <mergeCell ref="P21:Q21"/>
    <mergeCell ref="AC21:AD21"/>
    <mergeCell ref="AE21:AG21"/>
    <mergeCell ref="E22:F22"/>
    <mergeCell ref="P22:Q22"/>
    <mergeCell ref="AC22:AD22"/>
    <mergeCell ref="AE22:AG22"/>
    <mergeCell ref="D23:F23"/>
    <mergeCell ref="P23:Q23"/>
    <mergeCell ref="Z23:AG23"/>
    <mergeCell ref="D24:F24"/>
    <mergeCell ref="P24:Q24"/>
    <mergeCell ref="D25:F25"/>
    <mergeCell ref="P25:Q25"/>
    <mergeCell ref="Z25:AB25"/>
    <mergeCell ref="AC25:AD25"/>
    <mergeCell ref="D26:F26"/>
    <mergeCell ref="P26:Q26"/>
    <mergeCell ref="Z26:AA26"/>
    <mergeCell ref="D27:F27"/>
    <mergeCell ref="Z27:AA27"/>
    <mergeCell ref="D28:F28"/>
    <mergeCell ref="P28:Q28"/>
    <mergeCell ref="Z28:AB28"/>
    <mergeCell ref="AC28:AD28"/>
    <mergeCell ref="D29:F29"/>
    <mergeCell ref="P29:Q29"/>
    <mergeCell ref="D30:F30"/>
    <mergeCell ref="P30:Q30"/>
    <mergeCell ref="D31:F31"/>
    <mergeCell ref="D32:F32"/>
    <mergeCell ref="D33:F33"/>
    <mergeCell ref="E34:F34"/>
    <mergeCell ref="P34:Q34"/>
    <mergeCell ref="E35:F35"/>
    <mergeCell ref="P35:Q35"/>
    <mergeCell ref="E36:F36"/>
    <mergeCell ref="P36:Q36"/>
    <mergeCell ref="E37:F37"/>
    <mergeCell ref="E38:F38"/>
    <mergeCell ref="P38:Q38"/>
    <mergeCell ref="E39:F39"/>
    <mergeCell ref="P39:Q39"/>
    <mergeCell ref="E40:F40"/>
    <mergeCell ref="P40:Q40"/>
    <mergeCell ref="E41:F41"/>
    <mergeCell ref="P41:Q41"/>
    <mergeCell ref="D42:F42"/>
    <mergeCell ref="P42:Q42"/>
    <mergeCell ref="D43:F43"/>
    <mergeCell ref="P43:Q43"/>
    <mergeCell ref="D44:F44"/>
    <mergeCell ref="P44:Q44"/>
    <mergeCell ref="D45:F45"/>
    <mergeCell ref="P45:Q45"/>
    <mergeCell ref="E46:F46"/>
    <mergeCell ref="P46:Q46"/>
    <mergeCell ref="E47:F47"/>
    <mergeCell ref="E48:F48"/>
    <mergeCell ref="P48:Q48"/>
    <mergeCell ref="E49:F49"/>
    <mergeCell ref="P49:Q49"/>
    <mergeCell ref="B50:F50"/>
    <mergeCell ref="G50:X50"/>
    <mergeCell ref="B51:S51"/>
    <mergeCell ref="U51:X51"/>
    <mergeCell ref="AA51:AB51"/>
    <mergeCell ref="AF51:AG51"/>
    <mergeCell ref="B52:C52"/>
    <mergeCell ref="E52:F52"/>
    <mergeCell ref="G52:I52"/>
    <mergeCell ref="J52:K52"/>
    <mergeCell ref="L52:M52"/>
    <mergeCell ref="O52:P52"/>
    <mergeCell ref="Q52:R52"/>
    <mergeCell ref="AA52:AB52"/>
    <mergeCell ref="B53:C53"/>
    <mergeCell ref="E53:F53"/>
    <mergeCell ref="J53:K53"/>
    <mergeCell ref="L53:M53"/>
    <mergeCell ref="O53:P53"/>
    <mergeCell ref="Q53:R53"/>
    <mergeCell ref="AA53:AB53"/>
    <mergeCell ref="B54:C54"/>
    <mergeCell ref="E54:F54"/>
    <mergeCell ref="J54:K54"/>
    <mergeCell ref="L54:M54"/>
    <mergeCell ref="O54:P54"/>
    <mergeCell ref="Q54:R54"/>
    <mergeCell ref="AA54:AB54"/>
    <mergeCell ref="B55:C55"/>
    <mergeCell ref="E55:F55"/>
    <mergeCell ref="J55:K55"/>
    <mergeCell ref="L55:M55"/>
    <mergeCell ref="O55:P55"/>
    <mergeCell ref="Q55:R55"/>
    <mergeCell ref="AA55:AB55"/>
    <mergeCell ref="B56:C56"/>
    <mergeCell ref="E56:F56"/>
    <mergeCell ref="J56:K56"/>
    <mergeCell ref="L56:M56"/>
    <mergeCell ref="O56:P56"/>
    <mergeCell ref="Q56:R56"/>
    <mergeCell ref="AA56:AB56"/>
    <mergeCell ref="B57:C57"/>
    <mergeCell ref="E57:F57"/>
    <mergeCell ref="J57:K57"/>
    <mergeCell ref="L57:M57"/>
    <mergeCell ref="O57:P57"/>
    <mergeCell ref="Q57:R57"/>
    <mergeCell ref="AA57:AB57"/>
    <mergeCell ref="B58:C58"/>
    <mergeCell ref="E58:F58"/>
    <mergeCell ref="J58:K58"/>
    <mergeCell ref="L58:M58"/>
    <mergeCell ref="O58:P58"/>
    <mergeCell ref="Q58:R58"/>
    <mergeCell ref="AA58:AB58"/>
    <mergeCell ref="AA59:AB59"/>
    <mergeCell ref="B60:K60"/>
    <mergeCell ref="M60:X60"/>
    <mergeCell ref="B61:C61"/>
    <mergeCell ref="E61:F61"/>
    <mergeCell ref="G61:H61"/>
    <mergeCell ref="I61:J61"/>
    <mergeCell ref="B62:C62"/>
    <mergeCell ref="E62:F62"/>
    <mergeCell ref="G62:H62"/>
    <mergeCell ref="I62:J62"/>
    <mergeCell ref="Z67:AG67"/>
    <mergeCell ref="B68:K68"/>
    <mergeCell ref="B69:C69"/>
    <mergeCell ref="D69:E69"/>
    <mergeCell ref="F69:G69"/>
    <mergeCell ref="H69:I69"/>
    <mergeCell ref="J69:K69"/>
    <mergeCell ref="B75:C75"/>
    <mergeCell ref="D75:E75"/>
    <mergeCell ref="F75:G75"/>
    <mergeCell ref="H75:I75"/>
    <mergeCell ref="J75:K75"/>
    <mergeCell ref="B76:D76"/>
    <mergeCell ref="B77:K77"/>
    <mergeCell ref="D78:F78"/>
    <mergeCell ref="G78:K78"/>
    <mergeCell ref="D79:F79"/>
    <mergeCell ref="G79:K79"/>
    <mergeCell ref="D80:F80"/>
    <mergeCell ref="G80:K80"/>
    <mergeCell ref="D81:F81"/>
    <mergeCell ref="G81:K81"/>
    <mergeCell ref="D82:F82"/>
    <mergeCell ref="G82:K82"/>
    <mergeCell ref="D83:F83"/>
    <mergeCell ref="G83:K83"/>
    <mergeCell ref="D84:F84"/>
    <mergeCell ref="G84:K84"/>
    <mergeCell ref="D85:F85"/>
    <mergeCell ref="G85:K85"/>
    <mergeCell ref="D86:F86"/>
    <mergeCell ref="G86:K86"/>
    <mergeCell ref="Z86:AG86"/>
    <mergeCell ref="D87:F87"/>
    <mergeCell ref="G87:K87"/>
    <mergeCell ref="Z87:AA87"/>
    <mergeCell ref="AC87:AE87"/>
    <mergeCell ref="D88:F88"/>
    <mergeCell ref="G88:K88"/>
    <mergeCell ref="Z88:AA88"/>
    <mergeCell ref="AC88:AE88"/>
    <mergeCell ref="M89:X89"/>
    <mergeCell ref="Z89:AA89"/>
    <mergeCell ref="AC89:AE89"/>
    <mergeCell ref="B90:K90"/>
    <mergeCell ref="M90:X90"/>
    <mergeCell ref="Z90:AA90"/>
    <mergeCell ref="AC90:AE90"/>
    <mergeCell ref="E91:F91"/>
    <mergeCell ref="M91:N91"/>
    <mergeCell ref="O91:S91"/>
    <mergeCell ref="T91:W91"/>
    <mergeCell ref="Z91:AA91"/>
    <mergeCell ref="AC91:AE91"/>
    <mergeCell ref="E92:F92"/>
    <mergeCell ref="M92:N92"/>
    <mergeCell ref="O92:S92"/>
    <mergeCell ref="T92:W92"/>
    <mergeCell ref="Z92:AA92"/>
    <mergeCell ref="AC92:AE92"/>
    <mergeCell ref="M93:N93"/>
    <mergeCell ref="O93:S93"/>
    <mergeCell ref="T93:W93"/>
    <mergeCell ref="Z93:AA93"/>
    <mergeCell ref="AC93:AE93"/>
    <mergeCell ref="M94:N94"/>
    <mergeCell ref="O94:S94"/>
    <mergeCell ref="T94:W94"/>
    <mergeCell ref="Z94:AA94"/>
    <mergeCell ref="AC94:AE94"/>
    <mergeCell ref="B95:F95"/>
    <mergeCell ref="G95:K95"/>
    <mergeCell ref="M95:N95"/>
    <mergeCell ref="O95:S95"/>
    <mergeCell ref="T95:W95"/>
    <mergeCell ref="Z95:AA95"/>
    <mergeCell ref="AC95:AE95"/>
    <mergeCell ref="B96:C96"/>
    <mergeCell ref="D96:K96"/>
    <mergeCell ref="M96:N96"/>
    <mergeCell ref="O96:S96"/>
    <mergeCell ref="T96:W96"/>
    <mergeCell ref="Z96:AA96"/>
    <mergeCell ref="AC96:AE96"/>
    <mergeCell ref="B97:C97"/>
    <mergeCell ref="D97:K97"/>
    <mergeCell ref="M97:N97"/>
    <mergeCell ref="O97:S97"/>
    <mergeCell ref="T97:W97"/>
    <mergeCell ref="Z97:AA97"/>
    <mergeCell ref="AC97:AE97"/>
    <mergeCell ref="M98:N98"/>
    <mergeCell ref="O98:S98"/>
    <mergeCell ref="T98:W98"/>
    <mergeCell ref="Z98:AA98"/>
    <mergeCell ref="AC98:AE98"/>
    <mergeCell ref="M99:N99"/>
    <mergeCell ref="O99:S99"/>
    <mergeCell ref="T99:W99"/>
    <mergeCell ref="B100:F100"/>
    <mergeCell ref="G100:K100"/>
    <mergeCell ref="M100:N100"/>
    <mergeCell ref="O100:S100"/>
    <mergeCell ref="T100:W100"/>
    <mergeCell ref="Z100:AG100"/>
    <mergeCell ref="M101:N101"/>
    <mergeCell ref="O101:S101"/>
    <mergeCell ref="T101:W101"/>
    <mergeCell ref="Z101:AB101"/>
    <mergeCell ref="AC101:AG101"/>
    <mergeCell ref="B102:K102"/>
    <mergeCell ref="M102:N102"/>
    <mergeCell ref="O102:S102"/>
    <mergeCell ref="T102:W102"/>
    <mergeCell ref="Z102:AB102"/>
    <mergeCell ref="AC102:AG102"/>
    <mergeCell ref="E103:F103"/>
    <mergeCell ref="G103:H103"/>
    <mergeCell ref="I103:J103"/>
    <mergeCell ref="Z103:AB103"/>
    <mergeCell ref="AC103:AG103"/>
    <mergeCell ref="E104:F104"/>
    <mergeCell ref="G104:H104"/>
    <mergeCell ref="I104:J104"/>
    <mergeCell ref="M104:X104"/>
    <mergeCell ref="Z104:AB104"/>
    <mergeCell ref="AC104:AG104"/>
    <mergeCell ref="E105:F105"/>
    <mergeCell ref="G105:H105"/>
    <mergeCell ref="I105:J105"/>
    <mergeCell ref="N105:O105"/>
    <mergeCell ref="P105:Q105"/>
    <mergeCell ref="R105:X105"/>
    <mergeCell ref="Z105:AB105"/>
    <mergeCell ref="AC105:AG105"/>
    <mergeCell ref="E106:F106"/>
    <mergeCell ref="G106:H106"/>
    <mergeCell ref="I106:J106"/>
    <mergeCell ref="N106:O106"/>
    <mergeCell ref="P106:Q106"/>
    <mergeCell ref="R106:X106"/>
    <mergeCell ref="Z106:AB106"/>
    <mergeCell ref="AC106:AG106"/>
    <mergeCell ref="B107:C107"/>
    <mergeCell ref="D107:K107"/>
    <mergeCell ref="N107:O107"/>
    <mergeCell ref="P107:Q107"/>
    <mergeCell ref="R107:X107"/>
    <mergeCell ref="Z107:AB107"/>
    <mergeCell ref="AC107:AG107"/>
    <mergeCell ref="B108:C108"/>
    <mergeCell ref="D108:K108"/>
    <mergeCell ref="N108:O108"/>
    <mergeCell ref="P108:Q108"/>
    <mergeCell ref="R108:X108"/>
    <mergeCell ref="Z108:AB108"/>
    <mergeCell ref="AC108:AG108"/>
    <mergeCell ref="B109:C109"/>
    <mergeCell ref="D109:K109"/>
    <mergeCell ref="N109:O109"/>
    <mergeCell ref="P109:Q109"/>
    <mergeCell ref="R109:X109"/>
    <mergeCell ref="Z109:AB109"/>
    <mergeCell ref="AC109:AG109"/>
    <mergeCell ref="B110:C110"/>
    <mergeCell ref="D110:F110"/>
    <mergeCell ref="G110:H110"/>
    <mergeCell ref="J110:K110"/>
    <mergeCell ref="N110:O110"/>
    <mergeCell ref="P110:Q110"/>
    <mergeCell ref="R110:X110"/>
    <mergeCell ref="Z110:AB110"/>
    <mergeCell ref="AC110:AG110"/>
    <mergeCell ref="B111:C111"/>
    <mergeCell ref="D111:F111"/>
    <mergeCell ref="I111:K111"/>
    <mergeCell ref="N111:O111"/>
    <mergeCell ref="P111:Q111"/>
    <mergeCell ref="R111:X111"/>
    <mergeCell ref="Z111:AB111"/>
    <mergeCell ref="AC111:AG111"/>
    <mergeCell ref="D112:F112"/>
    <mergeCell ref="N112:O112"/>
    <mergeCell ref="P112:Q112"/>
    <mergeCell ref="R112:X112"/>
    <mergeCell ref="Z112:AB112"/>
    <mergeCell ref="AC112:AG112"/>
    <mergeCell ref="D113:F113"/>
    <mergeCell ref="G113:H113"/>
    <mergeCell ref="N113:O113"/>
    <mergeCell ref="P113:Q113"/>
    <mergeCell ref="R113:X113"/>
    <mergeCell ref="Z113:AB113"/>
    <mergeCell ref="AC113:AG113"/>
    <mergeCell ref="B114:K114"/>
    <mergeCell ref="N114:O114"/>
    <mergeCell ref="P114:Q114"/>
    <mergeCell ref="R114:X114"/>
    <mergeCell ref="Z114:AB114"/>
    <mergeCell ref="AC114:AG114"/>
    <mergeCell ref="B115:K115"/>
    <mergeCell ref="B116:Y116"/>
    <mergeCell ref="B117:Y117"/>
    <mergeCell ref="B118:Y118"/>
    <mergeCell ref="B119:Y119"/>
    <mergeCell ref="B120:C120"/>
    <mergeCell ref="D120:E120"/>
    <mergeCell ref="F120:I120"/>
    <mergeCell ref="J120:K120"/>
    <mergeCell ref="L120:M120"/>
    <mergeCell ref="N120:Q120"/>
    <mergeCell ref="R120:S120"/>
    <mergeCell ref="T120:U120"/>
    <mergeCell ref="V120:Y120"/>
    <mergeCell ref="B121:C121"/>
    <mergeCell ref="D121:E121"/>
    <mergeCell ref="F121:I121"/>
    <mergeCell ref="J121:K121"/>
    <mergeCell ref="L121:M121"/>
    <mergeCell ref="N121:Q121"/>
    <mergeCell ref="R121:S121"/>
    <mergeCell ref="T121:U121"/>
    <mergeCell ref="V121:Y121"/>
    <mergeCell ref="B122:C122"/>
    <mergeCell ref="D122:E122"/>
    <mergeCell ref="F122:I122"/>
    <mergeCell ref="J122:K122"/>
    <mergeCell ref="L122:M122"/>
    <mergeCell ref="N122:Q122"/>
    <mergeCell ref="R122:S122"/>
    <mergeCell ref="T122:U122"/>
    <mergeCell ref="V122:Y122"/>
    <mergeCell ref="B123:C123"/>
    <mergeCell ref="D123:E123"/>
    <mergeCell ref="F123:I123"/>
    <mergeCell ref="J123:K123"/>
    <mergeCell ref="L123:M123"/>
    <mergeCell ref="N123:Q123"/>
    <mergeCell ref="R123:S123"/>
    <mergeCell ref="T123:U123"/>
    <mergeCell ref="V123:Y123"/>
    <mergeCell ref="B124:C124"/>
    <mergeCell ref="D124:E124"/>
    <mergeCell ref="F124:I124"/>
    <mergeCell ref="R124:S124"/>
    <mergeCell ref="T124:U124"/>
    <mergeCell ref="V124:Y124"/>
    <mergeCell ref="B125:C125"/>
    <mergeCell ref="D125:E125"/>
    <mergeCell ref="F125:I125"/>
    <mergeCell ref="R125:S125"/>
    <mergeCell ref="T125:U125"/>
    <mergeCell ref="V125:Y125"/>
    <mergeCell ref="B126:C126"/>
    <mergeCell ref="D126:E126"/>
    <mergeCell ref="F126:I126"/>
    <mergeCell ref="R126:S126"/>
    <mergeCell ref="T126:U126"/>
    <mergeCell ref="V126:Y126"/>
    <mergeCell ref="B127:C127"/>
    <mergeCell ref="D127:E127"/>
    <mergeCell ref="F127:I127"/>
    <mergeCell ref="J127:K127"/>
    <mergeCell ref="L127:M127"/>
    <mergeCell ref="N127:Q127"/>
    <mergeCell ref="R127:S127"/>
    <mergeCell ref="T127:U127"/>
    <mergeCell ref="V127:Y127"/>
    <mergeCell ref="B128:C128"/>
    <mergeCell ref="D128:E128"/>
    <mergeCell ref="F128:I128"/>
    <mergeCell ref="J128:K128"/>
    <mergeCell ref="L128:M128"/>
    <mergeCell ref="N128:Q128"/>
    <mergeCell ref="R128:S128"/>
    <mergeCell ref="T128:U128"/>
    <mergeCell ref="V128:Y128"/>
    <mergeCell ref="B129:C129"/>
    <mergeCell ref="D129:E129"/>
    <mergeCell ref="F129:I129"/>
    <mergeCell ref="J129:K129"/>
    <mergeCell ref="L129:M129"/>
    <mergeCell ref="N129:Q129"/>
    <mergeCell ref="R129:S129"/>
    <mergeCell ref="T129:U129"/>
    <mergeCell ref="V129:Y129"/>
    <mergeCell ref="B130:G130"/>
    <mergeCell ref="D10:D11"/>
    <mergeCell ref="E10:E11"/>
    <mergeCell ref="I10:I11"/>
    <mergeCell ref="J3:J4"/>
    <mergeCell ref="J5:J6"/>
    <mergeCell ref="J7:J8"/>
    <mergeCell ref="J10:J11"/>
    <mergeCell ref="K3:K4"/>
    <mergeCell ref="K5:K6"/>
    <mergeCell ref="K7:K8"/>
    <mergeCell ref="K105:K106"/>
    <mergeCell ref="L10:L11"/>
    <mergeCell ref="M3:M4"/>
    <mergeCell ref="M5:M6"/>
    <mergeCell ref="M7:M8"/>
    <mergeCell ref="M10:M11"/>
    <mergeCell ref="N3:N4"/>
    <mergeCell ref="N5:N6"/>
    <mergeCell ref="N7:N8"/>
    <mergeCell ref="N10:N11"/>
    <mergeCell ref="P3:P4"/>
    <mergeCell ref="P5:P6"/>
    <mergeCell ref="P7:P8"/>
    <mergeCell ref="P10:P11"/>
    <mergeCell ref="Q3:Q4"/>
    <mergeCell ref="Q5:Q6"/>
    <mergeCell ref="Q7:Q8"/>
    <mergeCell ref="Q10:Q11"/>
    <mergeCell ref="R10:R11"/>
    <mergeCell ref="W57:W58"/>
    <mergeCell ref="X61:X62"/>
    <mergeCell ref="X63:X64"/>
    <mergeCell ref="X65:X66"/>
    <mergeCell ref="X67:X68"/>
    <mergeCell ref="X69:X70"/>
    <mergeCell ref="X71:X72"/>
    <mergeCell ref="X73:X74"/>
    <mergeCell ref="X75:X76"/>
    <mergeCell ref="Z51:Z59"/>
    <mergeCell ref="Z61:Z65"/>
    <mergeCell ref="AE51:AE59"/>
    <mergeCell ref="B10:C11"/>
    <mergeCell ref="T10:U11"/>
    <mergeCell ref="V10:W11"/>
    <mergeCell ref="G10:H11"/>
    <mergeCell ref="T2:X8"/>
    <mergeCell ref="M61:N62"/>
    <mergeCell ref="M63:N64"/>
    <mergeCell ref="M65:N66"/>
    <mergeCell ref="M67:N68"/>
    <mergeCell ref="M69:N70"/>
    <mergeCell ref="M71:N72"/>
    <mergeCell ref="M73:N74"/>
    <mergeCell ref="M75:N76"/>
    <mergeCell ref="B103:D104"/>
    <mergeCell ref="U55:V56"/>
    <mergeCell ref="W55:X56"/>
    <mergeCell ref="B98:C99"/>
    <mergeCell ref="B112:C113"/>
    <mergeCell ref="G111:H112"/>
    <mergeCell ref="M77:N78"/>
    <mergeCell ref="B91:D92"/>
    <mergeCell ref="B105:D106"/>
    <mergeCell ref="B93:K94"/>
    <mergeCell ref="D98:K99"/>
    <mergeCell ref="I112:K113"/>
    <mergeCell ref="O61:W62"/>
    <mergeCell ref="O63:W64"/>
    <mergeCell ref="O65:W66"/>
    <mergeCell ref="O67:W68"/>
    <mergeCell ref="O69:W70"/>
    <mergeCell ref="O71:W72"/>
    <mergeCell ref="O73:W74"/>
    <mergeCell ref="O75:W76"/>
    <mergeCell ref="O77:X78"/>
    <mergeCell ref="M79:X87"/>
    <mergeCell ref="B63:F67"/>
    <mergeCell ref="G63:K67"/>
    <mergeCell ref="U52:V54"/>
    <mergeCell ref="W52:X54"/>
    <mergeCell ref="U57:V58"/>
    <mergeCell ref="Z19:AB22"/>
    <mergeCell ref="Z11:AD15"/>
    <mergeCell ref="AE11:AG15"/>
    <mergeCell ref="Z3:AB4"/>
    <mergeCell ref="Z5:AB6"/>
    <mergeCell ref="Z7:AB8"/>
    <mergeCell ref="AC3:AD4"/>
    <mergeCell ref="AC5:AD6"/>
    <mergeCell ref="AC7:AD8"/>
    <mergeCell ref="AE3:AG4"/>
    <mergeCell ref="AE5:AG6"/>
    <mergeCell ref="AE7:AG8"/>
    <mergeCell ref="AA61:AG65"/>
    <mergeCell ref="Z68:AG84"/>
    <mergeCell ref="AC29:AD36"/>
    <mergeCell ref="Z29:AB36"/>
    <mergeCell ref="AE25:AG36"/>
    <mergeCell ref="B70:C74"/>
    <mergeCell ref="D70:E74"/>
    <mergeCell ref="F70:G74"/>
    <mergeCell ref="H70:I74"/>
    <mergeCell ref="J70:K74"/>
  </mergeCells>
  <conditionalFormatting sqref="C37">
    <cfRule type="cellIs" dxfId="0" priority="5" operator="equal">
      <formula>"★"</formula>
    </cfRule>
    <cfRule type="cellIs" dxfId="1" priority="4" operator="equal">
      <formula>"☆"</formula>
    </cfRule>
    <cfRule type="cellIs" dxfId="2" priority="3" operator="equal">
      <formula>"⊙"</formula>
    </cfRule>
    <cfRule type="cellIs" dxfId="3" priority="2" operator="equal">
      <formula>"※"</formula>
    </cfRule>
    <cfRule type="cellIs" dxfId="4" priority="1" operator="equal">
      <formula>"×"</formula>
    </cfRule>
  </conditionalFormatting>
  <conditionalFormatting sqref="C41">
    <cfRule type="cellIs" dxfId="0" priority="10" operator="equal">
      <formula>"★"</formula>
    </cfRule>
    <cfRule type="cellIs" dxfId="1" priority="9" operator="equal">
      <formula>"☆"</formula>
    </cfRule>
    <cfRule type="cellIs" dxfId="2" priority="8" operator="equal">
      <formula>"⊙"</formula>
    </cfRule>
    <cfRule type="cellIs" dxfId="3" priority="7" operator="equal">
      <formula>"※"</formula>
    </cfRule>
    <cfRule type="cellIs" dxfId="4" priority="6" operator="equal">
      <formula>"×"</formula>
    </cfRule>
  </conditionalFormatting>
  <conditionalFormatting sqref="O47">
    <cfRule type="cellIs" dxfId="0" priority="20" operator="equal">
      <formula>"★"</formula>
    </cfRule>
    <cfRule type="cellIs" dxfId="1" priority="19" operator="equal">
      <formula>"☆"</formula>
    </cfRule>
    <cfRule type="cellIs" dxfId="2" priority="18" operator="equal">
      <formula>"⊙"</formula>
    </cfRule>
    <cfRule type="cellIs" dxfId="3" priority="17" operator="equal">
      <formula>"※"</formula>
    </cfRule>
    <cfRule type="cellIs" dxfId="4" priority="16" operator="equal">
      <formula>"×"</formula>
    </cfRule>
  </conditionalFormatting>
  <conditionalFormatting sqref="O48">
    <cfRule type="cellIs" dxfId="0" priority="15" operator="equal">
      <formula>"★"</formula>
    </cfRule>
    <cfRule type="cellIs" dxfId="1" priority="14" operator="equal">
      <formula>"☆"</formula>
    </cfRule>
    <cfRule type="cellIs" dxfId="2" priority="13" operator="equal">
      <formula>"⊙"</formula>
    </cfRule>
    <cfRule type="cellIs" dxfId="3" priority="12" operator="equal">
      <formula>"※"</formula>
    </cfRule>
    <cfRule type="cellIs" dxfId="4" priority="11" operator="equal">
      <formula>"×"</formula>
    </cfRule>
  </conditionalFormatting>
  <conditionalFormatting sqref="C16:C36 C42:C49 C38:C40">
    <cfRule type="cellIs" dxfId="4" priority="31" operator="equal">
      <formula>"×"</formula>
    </cfRule>
    <cfRule type="cellIs" dxfId="3" priority="32" operator="equal">
      <formula>"※"</formula>
    </cfRule>
    <cfRule type="cellIs" dxfId="2" priority="33" operator="equal">
      <formula>"⊙"</formula>
    </cfRule>
    <cfRule type="cellIs" dxfId="1" priority="34" operator="equal">
      <formula>"☆"</formula>
    </cfRule>
    <cfRule type="cellIs" dxfId="0" priority="35" operator="equal">
      <formula>"★"</formula>
    </cfRule>
  </conditionalFormatting>
  <conditionalFormatting sqref="O16:O46 O49">
    <cfRule type="cellIs" dxfId="4" priority="21" operator="equal">
      <formula>"×"</formula>
    </cfRule>
    <cfRule type="cellIs" dxfId="3" priority="22" operator="equal">
      <formula>"※"</formula>
    </cfRule>
    <cfRule type="cellIs" dxfId="2" priority="23" operator="equal">
      <formula>"⊙"</formula>
    </cfRule>
    <cfRule type="cellIs" dxfId="1" priority="24" operator="equal">
      <formula>"☆"</formula>
    </cfRule>
    <cfRule type="cellIs" dxfId="0" priority="25" operator="equal">
      <formula>"★"</formula>
    </cfRule>
  </conditionalFormatting>
  <dataValidations count="101">
    <dataValidation type="list" allowBlank="1" showInputMessage="1" showErrorMessage="1" sqref="G4:H4">
      <formula1>"1920s,现代,其他"</formula1>
    </dataValidation>
    <dataValidation type="list" allowBlank="1" showInputMessage="1" showErrorMessage="1" sqref="G5:H5">
      <formula1>职业列表!$A$2:$A$232</formula1>
    </dataValidation>
    <dataValidation type="whole" operator="between" allowBlank="1" showInputMessage="1" showErrorMessage="1" errorTitle="警告" error="人类年龄最高记录为122岁" promptTitle="一般来说，年龄应在15-89之间" prompt="15-19: STR和SIZ共减5,骰两次幸运,取较大值&#10;20-39:EDU进步检定*1&#10;40+:进步检定*2,STR CON DEX中共-5 APP-5&#10;50+:进步检定*3, S C D中共-10 APP-10&#10;60+:进步检定*4, S C D中共-20 APP-15&#10;70+:进步检定*4, S C D中共-40 APP-20&#10;80+:进步检定*4, S C D中共-80 APP-25" sqref="C6:D6" errorStyle="information">
      <formula1>1</formula1>
      <formula2>120</formula2>
    </dataValidation>
    <dataValidation allowBlank="1" showErrorMessage="1" promptTitle="Tips" prompt="一般MOV不需要手动修改。" sqref="R7"/>
    <dataValidation type="list" allowBlank="1" showInputMessage="1" showErrorMessage="1" sqref="C8">
      <formula1>"公元,公元前"</formula1>
    </dataValidation>
    <dataValidation type="list" allowBlank="1" showInputMessage="1" showErrorMessage="1" sqref="D8">
      <formula1>附表!$S$25:$S$3027</formula1>
    </dataValidation>
    <dataValidation type="list" allowBlank="1" showInputMessage="1" showErrorMessage="1" sqref="E8">
      <formula1>附表!$U$27:$U$38</formula1>
    </dataValidation>
    <dataValidation type="list" allowBlank="1" showInputMessage="1" showErrorMessage="1" sqref="F8">
      <formula1>附表!$T$27:$T$57</formula1>
    </dataValidation>
    <dataValidation allowBlank="1" showErrorMessage="1" sqref="V9 E49 F49"/>
    <dataValidation allowBlank="1" showInputMessage="1" showErrorMessage="1" promptTitle="提示" prompt="MP是每小时恢复一次的&#10;人类一般来说都会一小时恢复1点&#10;但是有极少数人可以达到一小时恢复2点" sqref="S10"/>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F11">
      <formula1>"健康,昏迷,重伤,濒死"</formula1>
    </dataValidation>
    <dataValidation type="list" allowBlank="1" showInputMessage="1" showErrorMessage="1" sqref="K11">
      <formula1>"清醒,临时,不定,永久"</formula1>
    </dataValidation>
    <dataValidation type="list" allowBlank="1" showInputMessage="1" showErrorMessage="1" sqref="O11">
      <formula1>"未启用,启用"</formula1>
    </dataValidation>
    <dataValidation allowBlank="1" showInputMessage="1" showErrorMessage="1" promptTitle="提示" prompt="你可以在下方“法术一览”内输入法术并且在这里输入成功使用过的法术的编号" sqref="Q12:S12"/>
    <dataValidation type="list" allowBlank="1" showInputMessage="1" showErrorMessage="1" sqref="V12:X12">
      <formula1>'防具表 载具表'!$B$2:$B$82</formula1>
    </dataValidation>
    <dataValidation allowBlank="1" showInputMessage="1" showErrorMessage="1" promptTitle="Accounting (05%)" prompt="- 使你理解会计工作的流程以及一个企业或者个人的金融职务。&#10;- 通过检查账簿，你可以发现做假账的员工，对资金的偷偷挪用，对行贿或者敲诈的款项支付，以及经济状况是否比表面陈述的更好或者更差。&#10;- 通过仔细检查旧账户，你可以了解过去的资金的得与失（谷物，奴隶贸易，威士忌酒的运营等）以及这些资金是付给了谁以及为了什么款项而支付。" sqref="D16:F16"/>
    <dataValidation allowBlank="1" showInputMessage="1" showErrorMessage="1" promptTitle="Law (05%)" prompt="- 代表你对相关法律、早期事件、法庭辩术或者法院程序了解的可能性。&#10;- 一个在法律实务上的专家可能会获得巨大的奖励以及政治事务所，但是这可能需要长达几年的认真申请——一个较高的信用评级在这关系&#10;上也十分重要。&#10;- 在美国，一个州的州法庭（State Bar）必须批准某人的法律实务。&#10;当到一个外国国家时，使用这项技能的难度等级可能会上升，除非这名角色花费数月的时间来学习这个国家的法律系统。" sqref="P16:Q16"/>
    <dataValidation allowBlank="1" showInputMessage="1" showErrorMessage="1" promptTitle="Anthropology (01%)" prompt="- 使使用者能够通过观察来辨认和理解一个人的生活方式。&#10;- 如果技能使用者持续观察一个其他的文化一段时间，或者在有着关于某种已消失文化的正确资料环境下工作，那么他可以对文化方式以及道德习惯进行简单的预测，即使证据可能并不完整。&#10;- 通过学习文化一个月或者更久，人类学家开始理解这种文化是如何运作的以及，如果结合心理学，可以预测那些研究文化的行为和信仰。" sqref="D17:F17"/>
    <dataValidation allowBlank="1" showInputMessage="1" showErrorMessage="1" promptTitle="Library Use (20%)" prompt="- 图书馆使用使一名调查员能在图书馆找到一些信息，例如特定的一本书，新闻或者参考书，搜集文件或者资料库，假设需要的东西确实在那里的话。&#10;- 使用这个技能需要数小时的连续的调查。&#10;- 这项技能可以定位寻找一件隐藏的案例或者一本特殊收藏的稀有书籍，但是说服，话术，魅惑，恐吓，信用评级，或者特殊的证明书可能会需要来获得阅读这书或者信息的许可。" sqref="P17:Q17"/>
    <dataValidation allowBlank="1" showInputMessage="1" showErrorMessage="1" promptTitle="Appraise (05%)" prompt="- 用来估计某种物品的价值，包括质量，使用的材料以及工艺。&#10;- 相关的，技能使用者可以准确地辨认出物品的年龄，评估它的历史关联性以及发现赝品。" sqref="D18:F18"/>
    <dataValidation allowBlank="1" showInputMessage="1" showErrorMessage="1" promptTitle="Listen (20%)" prompt="- 衡量一名调查员理解声音的能力，包括偶然听到&#10;的对话，一扇关着的门后的轻声嘀咕，以及咖啡厅里的私语。&#10;- KP 可以用这来决定一场即将发生的遭遇的形式：是你的调查员因被踩碎的树枝的声音而警觉到了到来的遭遇？&#10;- 甚至此外，一个较高的聆听技能可以指一名角色有着较高的警觉能力。" sqref="P18:Q18"/>
    <dataValidation allowBlank="1" showInputMessage="1" showErrorMessage="1" promptTitle="Archaeology (01%)" prompt="- 允许从过去的文化中鉴定一件古董的年代以及辨别它，以及可以用来发现赝品。&#10;- 使获得建立以及开掘一个挖掘遗址的专业知识。&#10;通过对遗址的勘察，使用者可以推断留下这遗址的生物的目的和生活方式。&#10;- 人类学可能对此会有所帮助。&#10;- 考古学还有助于辨认已消失的人类语言的书面形式。" sqref="D19:F19"/>
    <dataValidation allowBlank="1" showInputMessage="1" showErrorMessage="1" promptTitle="Locksmith (01%)" prompt="- 锁匠技能可以打开车门，热线自动装置，用铁撬撬开图书馆的窗子，解决中国机关箱（比如鲁班锁），以及穿过常规的商用警报系统。&#10;- 使用者可能会修复锁，制作钥匙，或者在万能钥匙，开锁工具或者其他工具的帮助下打开锁。&#10;- 特别困难的锁可能会需要一个更高的难度等级。" sqref="P19:Q19"/>
    <dataValidation allowBlank="1" showInputMessage="1" showErrorMessage="1" promptTitle="Art and Craft (05%)" prompt="- 许多这些例子都是与专业直接相联系的技能，但是这些技能可能只是休闲嗜好。你可以花费技能在任意专业化技能上。&#10;- 不可以加点在作为类属的“艺术与手艺”上。&#10;- 这项技能可能能使你制作或者修理一样东西—通常需要工具和时间，由 KP 来决定，如果必要的话。&#10;- 在适用成功程度分度的情况下，一个更高等级的成功表示这件物品有着高品质以及/或精致度高。&#10;（请点击下一个技艺）" sqref="D20"/>
    <dataValidation allowBlank="1" showInputMessage="1" showErrorMessage="1" promptTitle="Mechanical Repair (10%)" prompt="- 这项技能允许调查员修理一个破损的机器或者制&#10;造一个新的。&#10;- 基础的木工手艺和管道项目也可以执行，制作物品也同样可以（例如一组滑轮系统）以及维修物品（例如蒸汽泵）。&#10;- 在使用技能中可能会需要特殊的工具或者部件。&#10;- 这项技能可以用来打开普通的家庭锁，但是更加专业的就不能了——见锁匠技能来打开更加复杂的锁。&#10;- 机械维修是一个与电气维修相伴随的技能，并且两者都可能需要来为了修理一个复杂的设备，例如汽车或者飞行器。" sqref="P20:Q20"/>
    <dataValidation allowBlank="1" showInputMessage="1" showErrorMessage="1" promptTitle="Art and Craft (05%)" prompt="- 一个艺术或者手艺技能可能可以用于制作一个复&#10;制品或者赝品。在这情况下，难度等级将取决于需要复制的原品的复杂程度以及独特性。&#10;- 在伪造文件的场合下，将使用一个专门的专业化技能（伪造）。&#10;- 一个成功的检定可能可以提供一个物品的相关信&#10;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D21"/>
    <dataValidation allowBlank="1" showInputMessage="1" showErrorMessage="1" promptTitle="Medicine (01%)" prompt="- 使用者可以诊断并治疗事故，创伤，疾病，毒药&#10;等，并且可以提供公共健康建议。&#10;- 如果一个时代还并没有好的治疗某种疾病的疗法，那么这项技能的效果是有限的，不确定的，或者无效的。&#10;- 医学技能能给予大范围的对于药片以及药剂，是自然还是人造的知识，以及对副作用以及禁忌症状的理解。&#10;- 用医学技能来进行治疗最少要花费 1 小时时间，并且可以在造成了伤害后的任何时间进行处理，但是如果这并没有在同一天内进行处理，难度等级将会上升（需要一个困难难度的成功）。" sqref="P21:Q21"/>
    <dataValidation allowBlank="1" showInputMessage="1" showErrorMessage="1" promptTitle="Natural World (10%) 也译作“自然学”" prompt="- 起初指对于在自然环境中的植物以及动物生命的研究。&#10;- 直到 19 世纪，这门学科被分开到一系列的学术学科（生物学，植物学，等等）。&#10;- 作为一个技能，博物学达标了传统的（非科学的）知识以及农民，渔民，优秀的业余者，以及单纯的爱好者的个人观察。&#10;- 它可以一般地对物种，栖息地进行辨认，并且可以辨认踪迹、足迹以及叫声，也可以允许对什么事物可能对某种特定物种来说很重要进行猜测。&#10;- 如果要一个对自然世界的科学性的理解，那么应当去看生物学，植物学以及动物学技能。" sqref="P22:Q22"/>
    <dataValidation allowBlank="1" showInputMessage="1" showErrorMessage="1" promptTitle="Charm (15%)" prompt="- 魅惑允许通过许多形式来使用，包括肉体魅力、诱惑、奉承或是单纯令人感到温暖的人格魅力。&#10;- 魅惑可能可以被用于迫使某人进行特定的行动，但是不会是与个人日常举止完全相反的行为。&#10;- 魅惑或是心理学技能可以用于对抗魅惑技能。&#10;- 魅惑技能可以被用于讨价还价来使一件物品或者服务的价格降低。&#10;- 如果成功，使用者得到了卖家的赞同，并且他们可能乐意降低一点价格。" sqref="D23:F23"/>
    <dataValidation allowBlank="1" showInputMessage="1" showErrorMessage="1" promptTitle="Navigate (10%) 也译作“导航”" prompt="- 允许使用者在早上或者晚上，在暴风雨或者晴朗天气中认清自己的路。&#10;- 有着更高技能的人将对天文表图和工具，以及卫星定位装置十分熟悉，如果他们是在有着那些东西的时代的话。&#10;- 一名角色也可以用这项技能来测量以及对一块区域进行绘图（制图学），判断是有着几平方米的小岛或者是一块内陆区域—使用现代工具可以降低甚至取消难度等级。&#10;- KP 可以将这个技能的检定作为隐藏骰进行处理—调查员需要尝试去解决的一件事情，并且最后承受结果。&#10;- 如果角色对该区域十分熟悉，那么在这个检定上可以得到一个奖励骰。" sqref="P23:Q23"/>
    <dataValidation allowBlank="1" showInputMessage="1" showErrorMessage="1" promptTitle="Climb (20%)" prompt="- 这项技能允许一名角色借助或者不借助绳索或者登山工具进行爬树、墙以及其他垂直表面。&#10;- 这项技能也同样包括用绳索下降。攀爬表面是否坚固，是否有可以用手握住的地方，风力，可见度，雨等等坏境状况都可能会影响难度等级。&#10;- 第一次在这个技能上失败可能意味着这攀爬超出了调查员的能力范围。在孤注一掷上失败则可能意味着摔落了下来，同时因此受到伤害。&#10;- 一个成功的攀爬检定应当允许调查员在任何场合下完成攀爬（而不是进行反复检定）。&#10;- 一次富有挑战性或者长距离的攀爬则应当增加难度等级。" sqref="D24:F24"/>
    <dataValidation allowBlank="1" showInputMessage="1" showErrorMessage="1" promptTitle="Occult (05%)" prompt="- 使用者可以识别出神秘学道具，用语和概念，以及民间传统，并且可以辨认魔法书以及神秘学记号。&#10;- 神秘学家对有着代代相传的神秘知识的家庭十分熟悉，包括从埃及和苏美尔，从中世纪和文艺复兴时期的西方，以及也许从亚洲或者非洲。&#10;- 理解特定的书籍可能可以增加神秘学技能的百分比。这项技能不能运用于与克苏鲁神话相关的咒术，书本，以及魔法，尽管旧日支配者的崇拜者对于神秘学有着很高的接受能力。" sqref="P24:Q24"/>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10;- 互联网将大量的信息放置在了调查员的指尖上。&#10;- 使用互联网来找到高度详细以及/或模糊不清的咨询可能会需要一个计算机使用和图书馆使用的组合检定。&#10;- 这项技能在用电脑上网，检查电子邮件，或者运行一般的商品化软件时不需要使用。&#10;- 仅在现代可用。" sqref="D25:F25"/>
    <dataValidation allowBlank="1" showInputMessage="1" showErrorMessage="1" promptTitle="Operate Heavy Machinery (01%)" prompt="- 当驾驶以及操纵一辆坦克，反铲挖土机，蒸汽挖土机或者其他巨型建造机械时需要这个技能。&#10;- 对于种类非常不同的机械，KP 可以决定提高难度等级，如果遇到的问题是极大程度上不熟悉的；例如，过去常常开推土机的某人，不会立刻能够掌握对船的引擎舱中的蒸汽涡轮机的使用。" sqref="P25:Q25"/>
    <dataValidation allowBlank="1" showInputMessage="1" showErrorMessage="1" promptTitle="Credit Rating (00%)" prompt="- 衡量了调查员表现出来的富裕程度以及经济上的&#10;自信度。&#10;- 钱是敲门砖；如果调查员尝试用他的经济地位来达成某个目标，那么也许使用信用评级技能会比较合适。&#10;- 信用评级可以被用来取代 APP 来评估第一印&#10;象。&#10;- 信用评级并不是一个被用于评估经济富裕度的技能，也不应该与其他技能挂钩。一个高信用评级在游戏中将会是一个有用的资源，并且应当在创造调查员时加上一定的点数。" sqref="D26:F26"/>
    <dataValidation allowBlank="1" showInputMessage="1" showErrorMessage="1" promptTitle="提示" prompt="信用评级至少要用职业点点至信用范围最低值才能使用兴趣点增加信用评级" sqref="J26"/>
    <dataValidation allowBlank="1" showInputMessage="1" showErrorMessage="1" promptTitle="Persuade (10%)" prompt="- 使用说服来通过一场有理有据的论述、争辩以及讨论让目标相信一个确切的想法，概念，或者信仰。&#10;说服并不一定需要涉及真实的内容。成功的说服技能的运用将花费不少的时间：至少半小时。&#10;- 如果你想快速地说服某人，你应该使用话术技能。&#10;取决于玩家表述的目标，如果调查员花费了足够的时间，说服造成的影响可能一直持续下去，并且无意识地影响着别人；可能会持续好几年，直到某件事件或者另一次得说服改变了目标的想法。&#10;- 说服可以被用于讨价还价，以此来削低某样物品或者服务的价格。如果成功，卖家将会完全地相信自己做了一场好买卖。" sqref="P26:Q26"/>
    <dataValidation allowBlank="1" showInputMessage="1" showErrorMessage="1" sqref="Z26 AC26 AP26 AA27 Q33 E37 F37 E41 F41 AB46 X62 AK91 AM91 I111:K111 B26:B27 B86:C88"/>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D27"/>
    <dataValidation allowBlank="1" showInputMessage="1" showErrorMessage="1" promptTitle="Pilot (01%)" prompt="- 相当于水上或者空中的汽车驾驶，这时使用空中飞行或者水上航行交通供给的技巧。你可以花费技能点来获得任何专业化技能。&#10;- 作为属类的驾驶技能不能被获得。一名调查员可以在调查员表格的空档下写上许多不同种的这一技巧（例如驾驶飞行器，驾驶飞艇等等）。&#10;- 每个的初始都是 01%。 &#10;- 不良的天气，极差的可见度，以及器材的损伤都可能会提高驾驶飞行器或水上航具的技能检定的难度等级。" sqref="P27"/>
    <dataValidation allowBlank="1" showInputMessage="1" showErrorMessage="1" promptTitle="Disguise (05%)" prompt="- 使用在当你想要演出除你自己外的别人时。&#10;- 使用者改变了态度，习惯，以及/或声音来进行一个乔装，以另一个人或者另一类人的形象出现。&#10;- 戏剧化妆品可能会有所帮助，还有伪造的身份证。" sqref="D28:F28"/>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P28"/>
    <dataValidation allowBlank="1" showInputMessage="1" showErrorMessage="1" promptTitle="Dodge (DEX/2) [无法孤注一骰]" prompt="- 允许调查员本能地闪避攻击，投掷过来的投射物以及诸如此类的。&#10;- 一名角色可以尝试在一场战斗轮中使用任何次数的闪避（但是对抗一次特定的攻击只能一次）。&#10;- 闪避可以通过经验来提升，就像其他的技能一样。&#10;- 如果一次攻击可以被看见，一名角色可以尝试闪避开它。&#10;- 想要闪避子弹是不可能的，因为运动中的它们是不可能被看见的；一名角色所能做到的最好的是做逃避的行动来造成自己更难被命中（“寻找掩体（可以在武器列表的可选规则里看见）“）。" sqref="D29:F29"/>
    <dataValidation allowBlank="1" showInputMessage="1" showErrorMessage="1" promptTitle="Psychology (10%)" prompt="对所有人来说都很通用的察觉方面的技能，允许使用者研究个人并且形成对于其他某人动机和人格的了解。" sqref="P29:Q29"/>
    <dataValidation allowBlank="1" showInputMessage="1" showErrorMessage="1" promptTitle="Drive Auto (20%)" prompt="- 任何有着这项技能的人都可以驾驶一辆汽车或者&#10;轻型卡车，进行常规的移动，并且处理机动车的一般毛病。&#10;- 如果调查员想要甩掉一名追踪者或者追踪某人，则需要一个汽车驾驶检定。&#10;- 一些其他的文化可能用相似的事物来取代这个技&#10;能；因纽特人可能使用狗撬驾驶，或者维多利亚人可能使用四轮马车驾驶。" sqref="D30:F30"/>
    <dataValidation allowBlank="1" showInputMessage="1" showErrorMessage="1" promptTitle="Ride (05%)" prompt="- 这项技能被用于给坐在鞍上驾驭马，驴子或者骡子，以及获得对这些骑乘动物、骑乘工具的基础照料知识，以及如何在疾驰中或困难地形上操纵坐骑。&#10;- 当坐骑出乎意外地抬起身子或失足时，骑手保持自己在坐骑上不摔落的几率等同于他的骑术技能。&#10;偏坐在马鞍上进行骑乘将会提高一个等级的难度等级。&#10;- 对于不熟悉的坐骑（例如骆驼）也可以成功地骑乘，但是可能会需要更高的难度等级。" sqref="P30:Q30"/>
    <dataValidation allowBlank="1" showInputMessage="1" showErrorMessage="1" promptTitle="Electrical Repair (10%)" prompt="- 使调查员能够修理或者改装电气设备，例如自动点火装置，电动机，保险丝盒，以及防盗自动警铃。&#10;- 在现代，这项技能对现代电子器件几乎做不到什么。&#10;- 为了维修电气设备，可能需要特殊的部件或者工具。&#10;- 在 1920 年代的职业可能会需要这个技能，并且需要机械维修技能作为组合。&#10;- 电气维修也可能在现代的爆破上被使用，例如雷管，C-4 塑料炸弹，以及地雷。&#10;- 这些武器被设计得简单易用；只有一个大失败的结果才会造成不启动（记住这检定可以使用孤注一掷）。&#10;- 拆除爆炸物是远远更为复杂的，因为它们可能被安装了反" sqref="D31:F31"/>
    <dataValidation allowBlank="1" showInputMessage="1" showErrorMessage="1" promptTitle="Electronics (01%)" prompt="- 用来发现并对电子设备的故障进行维修。&#10;- 允许制作简单的电子设备。&#10;- 这是个现代技能——在 1920 年代则是使用物理学以及电气维修来应对电子设备。&#10;- 不像电气维修技能，电子学工作的部件通常是不&#10;能临时配备的：它们通过精密的工作被设计出来通&#10;常如果没有正确的微晶片或者电路板，技能的使用者就无法进行工作，除非他们可以策划出一些形式的应急方案。" sqref="D32:F32"/>
    <dataValidation allowBlank="1" showInputMessage="1" showErrorMessage="1" promptTitle="Fast Talk (05%) 也译作“快速交谈”" prompt="- 话术特别限定于言语上的哄骗，欺骗以及误导，例如迷惑一名门卫来让你进入一间俱乐部，误导警察看向另一边，以及诸如此类的。&#10;- 这项技能的对立技能为心理学或者话术。&#10;- 经过一段时间的相信期后（通常在使用话术的人离开场景之后），对方会意识到自己被欺骗了。如果达成了更高的难度等级可能会使这个时间更加长一点。&#10;-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D33:F33"/>
    <dataValidation allowBlank="1" showInputMessage="1" showErrorMessage="1" promptTitle="Sleight of Hand (10%)" prompt="- 允许对物体进行视觉上的遮住，藏匿，或者掩盖，也许通过残害，衣服或者其他的干涉或促成错觉&#10;的材料，也许通过使用一个秘密的嵌板或者隔间。&#10;- 任何种类的巨大物件应当增加藏匿的难度。&#10;- 妙手包括偷窃，卡牌魔术，以及秘密使用手机。" sqref="P34:Q34"/>
    <dataValidation type="list" allowBlank="1" showInputMessage="1" showErrorMessage="1" sqref="E35 F35 E36 F36">
      <formula1>"鞭子,电锯,斧,剑,绞具,链枷,矛"</formula1>
    </dataValidation>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10;- 对于调查员来说，这是一个重要的技能。" sqref="P35:Q35"/>
    <dataValidation allowBlank="1" showInputMessage="1" showErrorMessage="1" promptTitle="Stealth (20%)" prompt="- 安静地移动以及/或者躲藏的技巧，不惊扰到那些可能在听或者看的人们。&#10;- 当尝试躲避探查，玩家应当进行一个潜行的技能检定。&#10;- 与这项技能相关的能力意味着要么角色能够安静地移动（轻声轻足）以及/或者在伪装技巧上有所训练。&#10;- 这项技能也同样意味着角色可以在长时间维持一定程度的谨慎心态以及冷静的头脑来使自己保持静止和隐秘。" sqref="P36:Q36"/>
    <dataValidation type="list" allowBlank="1" showInputMessage="1" showErrorMessage="1" promptTitle="可成长标记" prompt="如果是短团，技能成功后可以选择勾号标记，在结束时KP宣布幕间成长，则成功技能可进行成长鉴定；&#10;如果是长团，技能成功后可以选择勾号标记，在每一章结束时KP宣布幕间成长，则成功技能可进行成长鉴定。" sqref="B37 B41 N47 N48 N49 B16:B25 B28:B36 B38:B40 B42:B49 N16:N46">
      <formula1>"☐,☑"</formula1>
    </dataValidation>
    <dataValidation allowBlank="1" showInputMessage="1" showErrorMessage="1" promptTitle="Survival (10%)" prompt="- 提供专业的如何在极端环境下生存的知识和技巧，例如在沙漠中或者极地环境，也包括海洋上或者荒野。&#10;- 内容包括狩猎的知识，搭建住所，可能遇到的危险的知识（例如如何避开有毒性的植物）等等，取决于所处的环境。&#10;- 你可以花费技能点来获得任何的专业化技能。&#10;- 作为属类的“生存”技能本身不能被获得。&#10;- 专业环境的生存技巧应当在技能选择时就决定下来，例如：生存（沙漠），（海洋），（极地），等等。" sqref="P37"/>
    <dataValidation allowBlank="1" showInputMessage="1" showErrorMessage="1" promptTitle="Swim (20%)" prompt="- 有能力在水或者其他液体中漂浮以及移动。&#10;- 只有在遭遇危险的时候需要进行游泳技能检定，或者当 KP认为合适的时候。" sqref="P38:Q38"/>
    <dataValidation allowBlank="1" showInputMessage="1" showErrorMessage="1" promptTitle="Throw (20%)" prompt="- 当需要用物体击中目标或者用物件的正确部分击中目标（例如小刀或者短柄小斧的刃）时，使用投掷技能。&#10;- 一件有着合理平衡构架的可以藏于手中大小的物品可以被投掷至多等同于 STR 码距离。" sqref="P39:Q39"/>
    <dataValidation allowBlank="1" showInputMessage="1" showErrorMessage="1" promptTitle="Track (10%)" prompt="- 一名调查员可以凭借追踪技能来通过土壤上的脚&#10;印，或是物体通过植被时留下的印记来追踪别人，或者是交通工具以及地球上的动物。&#10;- 时间的经过，雨，以及土地的种类都可能会影响追踪的难度等级。" sqref="P40:Q40"/>
    <dataValidation allowBlank="1" showInputMessage="1" showErrorMessage="1" promptTitle="Beast Training(05%)[非常规]" prompt="- 命令以及训练已驯化动物去完成一些简单任务的技能。&#10;- 这个技能最常用于狗上，但也包括鸟、猫、猴子以及其他（取决于 KP 的判断）。&#10;- 至于对动物的骑乘，例如马或者骆驼，则要用骑术技能来进行行动以及操控这些坐骑。" sqref="P41:Q41"/>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10;- 急救必须在一小时内进行，在这种情况能回复 1 生命值的损伤。&#10;- 这项技能可以尝试一次，后续的尝试将为进行孤注一掷。&#10;- 两个人可以合作进行急救，只要其中一人成功便可以让生命值回复。&#10;- 成功的急救可以将一名昏迷的角色唤醒过来。&#10;- 一名角色只能进行一次成功的急救或者医学，直到受到其他伤害。" sqref="D42:F42"/>
    <dataValidation allowBlank="1" showInputMessage="1" showErrorMessage="1" promptTitle="Diving (01%)[非常规]" prompt="- 使用者接受过在深海游泳的使用以及维持潜水设&#10;备的训练，水下导航，合适的下潜配重，以及应对紧急情况的方法。&#10;- 在 1942 年的水肺[潜水氧气筒]发明前，严格的潜水套装是装备着能从水面输送空气的连接管道。&#10;- 在现代，一名水肺潜水员将会熟悉当呼吸增压氧气时发生的潜水时的物理现象，气压，以及生理学的过程。" sqref="P42:Q42"/>
    <dataValidation allowBlank="1" showInputMessage="1" showErrorMessage="1" promptTitle="History (05%)" prompt="- 让一名调查员能够记住一个国家，城市，区域或&#10;者个人及其相关的重要情报。&#10;- 一个成功的检定可以用来帮助辨认先祖所熟悉的工具，科技，或者想法，但是对当下的所知甚少。" sqref="D43:F43"/>
    <dataValidation allowBlank="1" showInputMessage="1" showErrorMessage="1" promptTitle="Demolitions (01%)[非常规]" prompt="- 在这项技能的帮助下，使用者将熟练于安全使用爆破，包括设置以及拆除炸药。&#10;- 地雷以及相似的设备被设计得容易设置（不需要检定）但是相对较为困难地进行除去或拆除。&#10;- 这项技能也包含军用等级的爆炸物（反人类地雷，塑料炸弹，等）。&#10;- 给予足够的时间和资源，这些专家可以装设炸药来摧毁一幢建筑，清除一个被堵住的隧道，以及赋予炸药不同用处（例如构造微量炸药，诡雷，以及其他）。" sqref="P43:Q43"/>
    <dataValidation allowBlank="1" showInputMessage="1" showErrorMessage="1" promptTitle="Intimidate (15%)" prompt="- 恐吓可以以许多形式使用，包括武力威慑，心理操控，以及威胁。这通常被用来使某人害怕，并迫使其进行某种特定的行为。&#10;- 恐吓的对抗技能为恐吓或者心理学。&#10;- 携带武器或者其他的有力的威胁或诱因来协助恐吓可能可以降低难度等级。&#10;- 当在恐吓上使用孤注一掷时，失败的可能结果之一是对目标进行了远远超过本身意图的恐吓。&#10;- 恐吓可以被用于降低一件物品或者服务的价格。如果成功，卖家可能会降低价格，或者免费交出，但是根据情况，对方可能会将这事情举报给警察或者当地犯罪组织的成员。" sqref="D44:F44"/>
    <dataValidation allowBlank="1" showInputMessage="1" showErrorMessage="1" promptTitle="Read Lips (01%)[非常规]" prompt="- 这项技能允许好奇的调查员听懂一段交谈对话，而不需要听见对方说了什么。&#10;- 能看到对方的视线是必须的，并且如果只能看到其中一名说话者的唇（另一名可能只能看到背），那么只能辨认出一半的对话。&#10;- 读唇也可以用于与另一个人进行无声的交流（如果双方都是专家），允许相对更加复杂的短语以及含义。" sqref="P44:Q44"/>
    <dataValidation allowBlank="1" showInputMessage="1" showErrorMessage="1" promptTitle="Jump (20%)" prompt="- 如果成功，调查员可以在垂直方向上跳起或跳下，或者从一个站立点或起步点水平向外跳。&#10;- 为了分辨哪些算在正常跳跃，困难跳跃以及极难跳跃，必须对判断进行训练。&#10;- 作为指导，当调查员想要安全地从垂直等同于其自身高度的地方跳下来时，需要一个常规难度的成功，或者水平地从其站立点跳过长度等同于他自身高度的坑，或者助跑后跳过两倍于其自身高度的距离。&#10;- 如果要达成两倍距离的跳跃，则需要一个极难难度的成功，牢记，最长跳跃的世界纪录为大约 8.95米。&#10;- 如果从高处摔落下来，一个成功的跳跃检定可以使对坠落有所准备，" sqref="D45:F45"/>
    <dataValidation allowBlank="1" showInputMessage="1" showErrorMessage="1" promptTitle="Hypnosis (01%)[非常规]" prompt="- 使用者可以在一名自愿并经历过高度暗示、放松的目标身上引出出神似的状态，并且可能回忆起忘却&#10;的记忆。&#10;- 对于催眠的限制应当由 KP 根据适应自己游戏的情况来制定；这可能是只有自愿的目标可以被催眠，或者 KP 可能会允许这项技能以一种更加富有侵略&#10;性的方式被用在非自愿的目标身上。&#10;- 对那些遭受了精神创伤的人，这项技能可以当&#10;做催眠疗法来使用，减轻一名病人的恐惧或者狂躁（成功的使用这个技能意味着这名病人在该场合克服了恐惧或者狂躁），需要1D6次疗程。" sqref="P45:Q45"/>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10;- 这些武器通常过于巨大以至于无法单人进行操作,并且个人无法再没有工作队支援的情况下使用这武器，或者应当提高难度等级（取决于KP 的判断，也取决于使用的武器类型）。&#10;- 存在着许多不同的专业化武器，取决于游戏设定的时期，包括加农炮、榴弹炮、迫击炮以及火箭发射&#10;器。&#10;-作为一个战斗技能，炮术不能孤注一掷。" sqref="P46:Q46"/>
    <dataValidation allowBlank="1" showInputMessage="1" showErrorMessage="1" promptTitle="Knowledge （不定）[非常规]" prompt="这项技能代表一名觉得对一个超出人类常规知识范畴的事物的专业理解。学问的专业化应该具体并且不同寻常，例如：&#10;·梦学问&#10;·死灵之书学问（e.g.历史的）&#10;·UFO 学问&#10;·吸血鬼学问&#10;·狼人学问&#10;·亚狄斯星人学问" sqref="P47"/>
    <dataValidation allowBlank="1" showInputMessage="1" showErrorMessage="1" promptTitle="Language (EDU)" prompt="- 当选择这项技能时，必须明确一门具体的语言并&#10;且写在技能的后面。&#10;- 在婴儿期或者童年早期，大多数人使用单一一门语言。&#10;- 玩家所选择作为母语的语言自动地以等同于调查员教育（EDU）属性为起始；此后，调查员以那个百分比或者更高的来进行理解，说，读以及写（如果更多的技能点数在调查员创作时加了上去）。" sqref="D49"/>
    <dataValidation type="list" allowBlank="1" showInputMessage="1" showErrorMessage="1" sqref="D54 D55:D56">
      <formula1>武器列表!$B$2:$B$105</formula1>
    </dataValidation>
    <dataValidation allowBlank="1" showErrorMessage="1" prompt="这是你所有资产加起来的总和。&#10;包括房屋汽车家具等等等等。" sqref="G61:J61"/>
    <dataValidation allowBlank="1" showErrorMessage="1" promptTitle="提示" prompt="现金单位自行更换" sqref="K61"/>
    <dataValidation allowBlank="1" showInputMessage="1" showErrorMessage="1" promptTitle="关键链接" prompt="在背景故事中，选出你认为最重要的一个描述作为关键连接。&#10;关键连接不会被KP更改和设计、在你面对关键连接的危机时如果没有掷骰子的机会，那他就不能被KP摧毁、杀害、移除。玩家必须至少有一次掷骰子的机会来拯救该关键连接。&#10;&#10;·关键连接可以帮助调查员恢复san值，但是如果失去关键连接则会进行一个1/1D6的SC。&#10;&#10;·如果选择使用关键连接，会在SC的时候增加一个奖励骰，除了恢复1D6san还可以从不定性疯狂中恢复；但如果sc失败就会失去这个连接。&#10;&#10;·关键连接仅能在幕间成长时由玩家更改、替换。" sqref="X61"/>
    <dataValidation type="list" allowBlank="1" showInputMessage="1" showErrorMessage="1" promptTitle="提示" prompt="除美元、美元1920、人民币、日元、澳元来自资产参考表&#10;其他的货币全是2018年11月汇率直接兑换美元" sqref="K62">
      <formula1>"美元,人民币,人民币1920,日元,日元1920,澳元,澳元1920,港币,新台币,欧元,英镑,卢布,加元,韩币"</formula1>
    </dataValidation>
    <dataValidation type="list" allowBlank="1" showInputMessage="1" showErrorMessage="1" sqref="X67 X71 X63:X66 X69:X70 X73:X74 X75:X76 X77:X78">
      <formula1>"☐,☑"</formula1>
    </dataValidation>
    <dataValidation allowBlank="1" showErrorMessage="1" promptTitle="提示" prompt="以下汇率的时间为2018年10月" sqref="B68:K68"/>
    <dataValidation allowBlank="1" showInputMessage="1" showErrorMessage="1" promptTitle="提示" prompt="物品状态分为两种：&#10;显露：显露的物品可以一眼被看见，这包括衣服、背包、手里的东西、背后的枪等。&#10;隐藏：隐藏的物品不代表无法被看见，只是比较难以被看见而已，这里包括被头发掩盖的耳机、兜里的钥匙、藏在衣服里被锯短的枪。" sqref="B78"/>
    <dataValidation type="custom" allowBlank="1" showInputMessage="1" showErrorMessage="1" promptTitle="泛大陆村规" prompt="规则书大成功为1，泛大陆村规放宽至1-5" sqref="K92">
      <formula1>1</formula1>
    </dataValidation>
    <dataValidation allowBlank="1" showInputMessage="1" showErrorMessage="1" promptTitle="编号" prompt="编号用于属性栏内的“使用过的魔法”。" sqref="M105"/>
    <dataValidation type="list" allowBlank="1" showInputMessage="1" showErrorMessage="1" sqref="J110:K110">
      <formula1>"1,2,3,4,5,6,7,8,9,10"</formula1>
    </dataValidation>
    <dataValidation type="list" allowBlank="1" showInputMessage="1" showErrorMessage="1" sqref="B79:B85">
      <formula1>附表!$Q$23:$Q$25</formula1>
    </dataValidation>
    <dataValidation type="list" allowBlank="1" showInputMessage="1" showErrorMessage="1" sqref="C79:C85">
      <formula1>附表!$O$16:$O$58</formula1>
    </dataValidation>
    <dataValidation allowBlank="1" showInputMessage="1" showErrorMessage="1" promptTitle="Fighting (不定) [无法孤注一骰]" prompt="- 格斗技能指的是一名角色在近距离战斗上的技能。你可以花费一定的点数来获得任何的专业化技能。&#10;- 作为类属的“格斗”技能不能够获得。选择对你的调查员的职业以及当时历史合适的专业格斗技能。&#10;- 那些有着 50%或者以上的格斗（斗殴）技能的&#10;调查员可能会希望选择一种正规的训练，并且作为背景的一部分来对他们的技能程度进行解释。&#10;- 格斗方式存在着各种各样的。武术只是单纯的一种提升一个人战斗技巧的方式。决定角色是如何学习格斗的，是否是从正规的军队训练，武术教室，或者以自己的努力从街头格斗中学会。[例如跆拳道]" sqref="D34:D37"/>
    <dataValidation allowBlank="1" showInputMessage="1" showErrorMessage="1" promptTitle="Firearms (不定) [无法孤注一骰]" prompt="- 包括了各种形式的火器，也包括了弓箭和弩。&#10;- 你可以花费技能点数来获得任何专业化技能。&#10;- 作为属类的“射击”技能不能被获得。选择与你调查员的职业与时代历史相契合的专业化技能。" sqref="D38:D41"/>
    <dataValidation allowBlank="1" showInputMessage="1" showErrorMessage="1" promptTitle="Language (Other)[01%]" prompt="- 当选择这个技能，必须明确一个具体的语言并且&#10;写在技能后面。&#10;- 一个人可以了解任何数量的语言。这项技能代表使用者可以了解，说，读以及写一门不是他母语的语言的可能性。&#10;- 远古或者不知名语言（例如 Aklo，Hyperborean&#10;这两种神话语言）不能被选择（除非 KP 同意）&#10;- 通常意义上的早期语言可以被选择。KP 可以提高难度等级，如果遇见了用那门语言的古式的演讲或者写作。&#10;- 单次的其他语言技能检定的成功通常允许对整本书的理解。" sqref="D46:D48"/>
    <dataValidation type="whole" operator="between" allowBlank="1" showErrorMessage="1" errorTitle="警告" error="人类力量范围为0~99" promptTitle="警告" sqref="K3:K4" errorStyle="warning">
      <formula1>1</formula1>
      <formula2>99</formula2>
    </dataValidation>
    <dataValidation type="whole" operator="between" allowBlank="1" showInputMessage="1" showErrorMessage="1" errorTitle="警告" error="人类体质范围为0~99" sqref="K5:K6" errorStyle="warning">
      <formula1>0</formula1>
      <formula2>99</formula2>
    </dataValidation>
    <dataValidation type="whole" operator="greaterThanOrEqual" allowBlank="1" showInputMessage="1" errorTitle="警告" promptTitle="提示" prompt="部分人类体型可以超99" sqref="K7:K8" errorStyle="warning">
      <formula1>9</formula1>
    </dataValidation>
    <dataValidation type="whole" operator="between" allowBlank="1" showInputMessage="1" showErrorMessage="1" errorTitle="警告" error="人类敏捷范围为0~99" sqref="N3:N4" errorStyle="warning">
      <formula1>0</formula1>
      <formula2>99</formula2>
    </dataValidation>
    <dataValidation type="whole" operator="between" allowBlank="1" showInputMessage="1" showErrorMessage="1" errorTitle="警告" error="人类外貌范围为0~99" sqref="N5:N6" errorStyle="warning">
      <formula1>0</formula1>
      <formula2>99</formula2>
    </dataValidation>
    <dataValidation type="whole" operator="between" allowBlank="1" showInputMessage="1" showErrorMessage="1" errorTitle="警告" error="人类智力范围为0~99" sqref="N7:N8" errorStyle="warning">
      <formula1>0</formula1>
      <formula2>99</formula2>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10;- 对于知识的理解和认识受到游戏时代的限制。你可以花费点数&#10;来获得任何你想要的专业化技能。&#10;- 作为属类的“科学”技能不能被获得。&#10;- 每个专业化技能包括了一门专门的学科，并且列表所给出的并不是全部。许多专业跨越了不同的知识领域，并且有所重叠，例如数学和密码学，植物学和生物学，化学和药学。" sqref="P31:P33"/>
    <dataValidation type="whole" operator="greaterThanOrEqual" allowBlank="1" showInputMessage="1" showErrorMessage="1" promptTitle="提示" prompt="人类意志可以超越100，但这是特例" sqref="Q3:Q4">
      <formula1>0</formula1>
    </dataValidation>
    <dataValidation type="whole" operator="between" allowBlank="1" showInputMessage="1" showErrorMessage="1" errorTitle="警告" error="人类教育范围为0~99" sqref="Q5:Q6" errorStyle="warning">
      <formula1>0</formula1>
      <formula2>99</formula2>
    </dataValidation>
    <dataValidation type="list" allowBlank="1" showInputMessage="1" showErrorMessage="1" sqref="Q31:Q32">
      <formula1>分支技能与资产!$E$4:$E$16</formula1>
    </dataValidation>
    <dataValidation type="list" allowBlank="1" showInputMessage="1" showErrorMessage="1" sqref="E20:F21">
      <formula1>分支技能与资产!$B$4:$B$31</formula1>
    </dataValidation>
    <dataValidation allowBlank="1" promptTitle="Fine Art (05%)" prompt="艺术家在绘画和素描上十分熟练。然而这各种各样的艺术工作许多天或者许多月来完成，艺术家可能能快速素描出准确的印象，物体或者人物。这技能也代表了对艺术世界的熟悉。" sqref="Z37:AA40"/>
    <dataValidation type="list" allowBlank="1" showInputMessage="1" showErrorMessage="1" sqref="E39:F40">
      <formula1>"步枪/霰弹枪,冲锋枪,弓,喷射器,机枪,重武器"</formula1>
    </dataValidation>
    <dataValidation allowBlank="1" showInputMessage="1" showErrorMessage="1" promptTitle="语言水平" prompt="05%：正确辨认语言的种类&#10;10%：可以沟通简单的想法&#10;30%：可以对社交上的需求进行理解&#10;50%：可以进行流畅的交流&#10;75%：可以像是当地人一样使用语言&#10;辨认现代语言： 投掷教育（知识）&#10;辨认灭绝人类语言：考古学或历史&#10;辨认外星语言：克苏鲁神话或神秘学" sqref="E46:F48"/>
    <dataValidation type="list" allowBlank="1" showInputMessage="1" showErrorMessage="1" sqref="AC18:AG21">
      <formula1>附表!$X$25:$X$91</formula1>
    </dataValidation>
  </dataValidations>
  <pageMargins left="0.75" right="0.75" top="1" bottom="1" header="0.509027777777778" footer="0.509027777777778"/>
  <headerFooter/>
  <ignoredErrors>
    <ignoredError sqref="AD27 AB27" numberStoredAsText="1"/>
    <ignoredError sqref="O4:O7 L4:L7" formula="1"/>
    <ignoredError sqref="R4 R5" formula="1" unlockedFormula="1"/>
    <ignoredError sqref="D10 R6 R3 B118" unlockedFormula="1"/>
  </ignoredErrors>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355"/>
  <sheetViews>
    <sheetView showGridLines="0" workbookViewId="0">
      <pane ySplit="1" topLeftCell="A2" activePane="bottomLeft" state="frozen"/>
      <selection/>
      <selection pane="bottomLeft" activeCell="AB82" sqref="AB82"/>
    </sheetView>
  </sheetViews>
  <sheetFormatPr defaultColWidth="8.875" defaultRowHeight="14.25"/>
  <cols>
    <col min="1" max="1" width="3.375" style="115" customWidth="1"/>
    <col min="2" max="2" width="28.375" style="115" customWidth="1"/>
    <col min="3" max="3" width="11" style="115" customWidth="1"/>
    <col min="4" max="4" width="5.625" style="115" customWidth="1"/>
    <col min="5" max="5" width="16.75" style="115" customWidth="1"/>
    <col min="6" max="6" width="20" style="115" customWidth="1"/>
    <col min="7" max="7" width="4.75" style="115" customWidth="1"/>
    <col min="8" max="8" width="24.75" style="115" customWidth="1"/>
    <col min="9" max="9" width="11.75" style="115" customWidth="1"/>
    <col min="10" max="10" width="13.0416666666667" style="116" customWidth="1"/>
    <col min="11" max="11" width="8.625" style="116" customWidth="1"/>
    <col min="12" max="12" width="9.125" style="116" customWidth="1"/>
    <col min="13" max="13" width="8.875" style="116"/>
    <col min="14" max="14" width="16.375" style="116" customWidth="1"/>
    <col min="15" max="15" width="13.875" style="116" customWidth="1"/>
    <col min="16" max="16" width="11.875" style="116" customWidth="1"/>
    <col min="17" max="17" width="8.875" style="116"/>
    <col min="18" max="18" width="30.5" style="116" customWidth="1"/>
    <col min="19" max="19" width="18.5" style="116" customWidth="1"/>
    <col min="20" max="20" width="7.5" style="116" customWidth="1"/>
    <col min="21" max="21" width="6" style="116" customWidth="1"/>
    <col min="22" max="22" width="10.625" style="116" customWidth="1"/>
    <col min="23" max="23" width="7.25" style="116" customWidth="1"/>
    <col min="24" max="24" width="10.5" style="116" customWidth="1"/>
    <col min="25" max="25" width="13.5" style="116" customWidth="1"/>
    <col min="26" max="26" width="10.75" style="116" customWidth="1"/>
    <col min="27" max="27" width="7.75833333333333" style="116" customWidth="1"/>
    <col min="28" max="28" width="9.625" style="116" customWidth="1"/>
    <col min="29" max="29" width="13.0416666666667" style="116" customWidth="1"/>
    <col min="30" max="33" width="8.875" style="117"/>
    <col min="34" max="34" width="8.875" style="117" hidden="1" customWidth="1"/>
    <col min="35" max="35" width="9.625" style="117" hidden="1" customWidth="1"/>
    <col min="36" max="16383" width="8.875" style="116" hidden="1" customWidth="1"/>
    <col min="16384" max="16384" width="8.875" style="118" hidden="1" customWidth="1"/>
  </cols>
  <sheetData>
    <row r="1" ht="26" customHeight="1" spans="2:35">
      <c r="B1" s="119" t="s">
        <v>5565</v>
      </c>
      <c r="C1" s="120" t="s">
        <v>5566</v>
      </c>
      <c r="D1" s="121" t="s">
        <v>5567</v>
      </c>
      <c r="E1" s="120" t="s">
        <v>5568</v>
      </c>
      <c r="F1" s="120" t="s">
        <v>5569</v>
      </c>
      <c r="G1" s="121" t="s">
        <v>5570</v>
      </c>
      <c r="H1" s="122" t="s">
        <v>5571</v>
      </c>
      <c r="I1" s="120" t="s">
        <v>5068</v>
      </c>
      <c r="J1" s="163" t="s">
        <v>5069</v>
      </c>
      <c r="K1" s="163" t="s">
        <v>156</v>
      </c>
      <c r="L1" s="164" t="s">
        <v>231</v>
      </c>
      <c r="M1" s="164"/>
      <c r="N1" s="164"/>
      <c r="O1" s="164"/>
      <c r="P1" s="164"/>
      <c r="R1" s="217" t="s">
        <v>5572</v>
      </c>
      <c r="S1" s="218" t="s">
        <v>3561</v>
      </c>
      <c r="T1" s="219" t="s">
        <v>5573</v>
      </c>
      <c r="U1" s="219" t="s">
        <v>5574</v>
      </c>
      <c r="V1" s="219" t="s">
        <v>5575</v>
      </c>
      <c r="W1" s="218" t="s">
        <v>5576</v>
      </c>
      <c r="X1" s="218" t="s">
        <v>5577</v>
      </c>
      <c r="Y1" s="218" t="s">
        <v>5578</v>
      </c>
      <c r="Z1" s="253" t="s">
        <v>5068</v>
      </c>
      <c r="AA1" s="254" t="s">
        <v>156</v>
      </c>
      <c r="AB1" s="255" t="s">
        <v>231</v>
      </c>
      <c r="AC1" s="255"/>
      <c r="AD1" s="255"/>
      <c r="AE1" s="255"/>
      <c r="AF1" s="255"/>
      <c r="AG1" s="292"/>
      <c r="AH1" s="346"/>
      <c r="AI1" s="346"/>
    </row>
    <row r="2" customHeight="1" spans="2:35">
      <c r="B2" s="123" t="s">
        <v>5579</v>
      </c>
      <c r="C2" s="124">
        <v>1</v>
      </c>
      <c r="D2" s="124">
        <v>0</v>
      </c>
      <c r="E2" s="124" t="s">
        <v>5580</v>
      </c>
      <c r="F2" s="124" t="s">
        <v>5581</v>
      </c>
      <c r="G2" s="124" t="s">
        <v>171</v>
      </c>
      <c r="H2" s="124" t="s">
        <v>5582</v>
      </c>
      <c r="I2" s="124" t="s">
        <v>5074</v>
      </c>
      <c r="J2" s="165" t="s">
        <v>5583</v>
      </c>
      <c r="K2" s="166" t="s">
        <v>5584</v>
      </c>
      <c r="L2" s="167" t="s">
        <v>5585</v>
      </c>
      <c r="M2" s="168"/>
      <c r="N2" s="168"/>
      <c r="O2" s="168"/>
      <c r="P2" s="168"/>
      <c r="Q2" s="220"/>
      <c r="R2" s="221" t="s">
        <v>5586</v>
      </c>
      <c r="S2" s="222" t="s">
        <v>106</v>
      </c>
      <c r="T2" s="222">
        <v>13</v>
      </c>
      <c r="U2" s="222">
        <v>4</v>
      </c>
      <c r="V2" s="222">
        <v>1</v>
      </c>
      <c r="W2" s="222" t="s">
        <v>5587</v>
      </c>
      <c r="X2" s="3115" t="s">
        <v>5588</v>
      </c>
      <c r="Y2" s="256" t="s">
        <v>5589</v>
      </c>
      <c r="Z2" s="257" t="s">
        <v>13</v>
      </c>
      <c r="AA2" s="258" t="s">
        <v>5590</v>
      </c>
      <c r="AB2" s="259" t="s">
        <v>5591</v>
      </c>
      <c r="AC2" s="260"/>
      <c r="AD2" s="261"/>
      <c r="AE2" s="262"/>
      <c r="AF2" s="262"/>
      <c r="AG2" s="294"/>
      <c r="AH2" s="347"/>
      <c r="AI2" s="347"/>
    </row>
    <row r="3" customHeight="1" spans="2:35">
      <c r="B3" s="125" t="s">
        <v>5592</v>
      </c>
      <c r="C3" s="126">
        <v>2</v>
      </c>
      <c r="D3" s="126">
        <v>0</v>
      </c>
      <c r="E3" s="126" t="s">
        <v>430</v>
      </c>
      <c r="F3" s="126" t="s">
        <v>5593</v>
      </c>
      <c r="G3" s="126" t="s">
        <v>5092</v>
      </c>
      <c r="H3" s="126" t="s">
        <v>5594</v>
      </c>
      <c r="I3" s="126" t="s">
        <v>5086</v>
      </c>
      <c r="J3" s="169" t="s">
        <v>5276</v>
      </c>
      <c r="K3" s="166"/>
      <c r="L3" s="167"/>
      <c r="M3" s="168"/>
      <c r="N3" s="168"/>
      <c r="O3" s="168"/>
      <c r="P3" s="168"/>
      <c r="Q3" s="220"/>
      <c r="R3" s="221" t="s">
        <v>5595</v>
      </c>
      <c r="S3" s="222" t="s">
        <v>106</v>
      </c>
      <c r="T3" s="222">
        <v>14</v>
      </c>
      <c r="U3" s="222">
        <v>5</v>
      </c>
      <c r="V3" s="222">
        <v>2</v>
      </c>
      <c r="W3" s="222">
        <v>4</v>
      </c>
      <c r="X3" s="3115" t="s">
        <v>5596</v>
      </c>
      <c r="Y3" s="256" t="s">
        <v>5589</v>
      </c>
      <c r="Z3" s="257" t="s">
        <v>5074</v>
      </c>
      <c r="AA3" s="258"/>
      <c r="AB3" s="259"/>
      <c r="AC3" s="260"/>
      <c r="AD3" s="261"/>
      <c r="AE3" s="262"/>
      <c r="AF3" s="262"/>
      <c r="AG3" s="348"/>
      <c r="AH3" s="347"/>
      <c r="AI3" s="347"/>
    </row>
    <row r="4" customHeight="1" spans="2:35">
      <c r="B4" s="123" t="s">
        <v>5597</v>
      </c>
      <c r="C4" s="124">
        <v>3</v>
      </c>
      <c r="D4" s="124" t="s">
        <v>92</v>
      </c>
      <c r="E4" s="124" t="s">
        <v>92</v>
      </c>
      <c r="F4" s="124" t="s">
        <v>92</v>
      </c>
      <c r="G4" s="124" t="s">
        <v>5092</v>
      </c>
      <c r="H4" s="124" t="s">
        <v>5598</v>
      </c>
      <c r="I4" s="124" t="s">
        <v>92</v>
      </c>
      <c r="J4" s="3116" t="s">
        <v>5599</v>
      </c>
      <c r="K4" s="166"/>
      <c r="L4" s="167"/>
      <c r="M4" s="168"/>
      <c r="N4" s="168"/>
      <c r="O4" s="168"/>
      <c r="P4" s="168"/>
      <c r="Q4" s="220"/>
      <c r="R4" s="223" t="s">
        <v>5600</v>
      </c>
      <c r="S4" s="224" t="s">
        <v>106</v>
      </c>
      <c r="T4" s="224">
        <v>15</v>
      </c>
      <c r="U4" s="224">
        <v>6</v>
      </c>
      <c r="V4" s="224">
        <v>2</v>
      </c>
      <c r="W4" s="224">
        <v>4</v>
      </c>
      <c r="X4" s="3117" t="s">
        <v>5596</v>
      </c>
      <c r="Y4" s="263" t="s">
        <v>5589</v>
      </c>
      <c r="Z4" s="264" t="s">
        <v>13</v>
      </c>
      <c r="AA4" s="258"/>
      <c r="AB4" s="259"/>
      <c r="AC4" s="260"/>
      <c r="AD4" s="261"/>
      <c r="AE4" s="262"/>
      <c r="AF4" s="262"/>
      <c r="AG4" s="349"/>
      <c r="AH4" s="347"/>
      <c r="AI4" s="347"/>
    </row>
    <row r="5" customHeight="1" spans="2:35">
      <c r="B5" s="125" t="s">
        <v>5601</v>
      </c>
      <c r="C5" s="126">
        <v>5</v>
      </c>
      <c r="D5" s="126">
        <v>0</v>
      </c>
      <c r="E5" s="126" t="s">
        <v>430</v>
      </c>
      <c r="F5" s="126" t="s">
        <v>5593</v>
      </c>
      <c r="G5" s="126" t="s">
        <v>5092</v>
      </c>
      <c r="H5" s="126" t="s">
        <v>5594</v>
      </c>
      <c r="I5" s="126" t="s">
        <v>13</v>
      </c>
      <c r="J5" s="169" t="s">
        <v>5276</v>
      </c>
      <c r="K5" s="166"/>
      <c r="L5" s="167"/>
      <c r="M5" s="168"/>
      <c r="N5" s="168"/>
      <c r="O5" s="168"/>
      <c r="P5" s="168"/>
      <c r="Q5" s="220"/>
      <c r="R5" s="221" t="s">
        <v>5602</v>
      </c>
      <c r="S5" s="225" t="s">
        <v>106</v>
      </c>
      <c r="T5" s="222">
        <v>16</v>
      </c>
      <c r="U5" s="222">
        <v>5</v>
      </c>
      <c r="V5" s="222">
        <v>2</v>
      </c>
      <c r="W5" s="222">
        <v>1</v>
      </c>
      <c r="X5" s="3115" t="s">
        <v>5588</v>
      </c>
      <c r="Y5" s="222" t="s">
        <v>92</v>
      </c>
      <c r="Z5" s="257" t="s">
        <v>13</v>
      </c>
      <c r="AA5" s="258"/>
      <c r="AB5" s="259"/>
      <c r="AC5" s="261"/>
      <c r="AD5" s="261"/>
      <c r="AE5" s="262"/>
      <c r="AF5" s="262"/>
      <c r="AG5" s="294"/>
      <c r="AH5" s="347"/>
      <c r="AI5" s="347"/>
    </row>
    <row r="6" customHeight="1" spans="2:35">
      <c r="B6" s="123" t="s">
        <v>5603</v>
      </c>
      <c r="C6" s="124">
        <v>8</v>
      </c>
      <c r="D6" s="124">
        <v>0</v>
      </c>
      <c r="E6" s="124" t="s">
        <v>5580</v>
      </c>
      <c r="F6" s="124" t="s">
        <v>5581</v>
      </c>
      <c r="G6" s="124" t="s">
        <v>5092</v>
      </c>
      <c r="H6" s="124" t="s">
        <v>5594</v>
      </c>
      <c r="I6" s="124" t="s">
        <v>13</v>
      </c>
      <c r="J6" s="165" t="s">
        <v>5276</v>
      </c>
      <c r="K6" s="166"/>
      <c r="L6" s="167"/>
      <c r="M6" s="168"/>
      <c r="N6" s="168"/>
      <c r="O6" s="168"/>
      <c r="P6" s="168"/>
      <c r="Q6" s="220"/>
      <c r="R6" s="223" t="s">
        <v>5604</v>
      </c>
      <c r="S6" s="222" t="s">
        <v>106</v>
      </c>
      <c r="T6" s="224">
        <v>14</v>
      </c>
      <c r="U6" s="224">
        <v>6</v>
      </c>
      <c r="V6" s="224">
        <v>2</v>
      </c>
      <c r="W6" s="224" t="s">
        <v>5605</v>
      </c>
      <c r="X6" s="3117" t="s">
        <v>5596</v>
      </c>
      <c r="Y6" s="263" t="s">
        <v>5606</v>
      </c>
      <c r="Z6" s="264" t="s">
        <v>5074</v>
      </c>
      <c r="AA6" s="258"/>
      <c r="AB6" s="259"/>
      <c r="AC6" s="261"/>
      <c r="AD6" s="261"/>
      <c r="AE6" s="262"/>
      <c r="AF6" s="262"/>
      <c r="AG6" s="294"/>
      <c r="AH6" s="347"/>
      <c r="AI6" s="347"/>
    </row>
    <row r="7" customHeight="1" spans="2:35">
      <c r="B7" s="125" t="s">
        <v>5607</v>
      </c>
      <c r="C7" s="126">
        <v>15</v>
      </c>
      <c r="D7" s="126" t="s">
        <v>92</v>
      </c>
      <c r="E7" s="126" t="s">
        <v>92</v>
      </c>
      <c r="F7" s="126" t="s">
        <v>92</v>
      </c>
      <c r="G7" s="126" t="s">
        <v>5092</v>
      </c>
      <c r="H7" s="126" t="s">
        <v>5608</v>
      </c>
      <c r="I7" s="126" t="s">
        <v>13</v>
      </c>
      <c r="J7" s="169" t="s">
        <v>5609</v>
      </c>
      <c r="K7" s="166"/>
      <c r="L7" s="167"/>
      <c r="M7" s="168"/>
      <c r="N7" s="168"/>
      <c r="O7" s="168"/>
      <c r="P7" s="168"/>
      <c r="Q7" s="220"/>
      <c r="R7" s="221" t="s">
        <v>5610</v>
      </c>
      <c r="S7" s="222" t="s">
        <v>106</v>
      </c>
      <c r="T7" s="222">
        <v>13</v>
      </c>
      <c r="U7" s="222">
        <v>7</v>
      </c>
      <c r="V7" s="222">
        <v>2</v>
      </c>
      <c r="W7" s="222" t="s">
        <v>5605</v>
      </c>
      <c r="X7" s="3115" t="s">
        <v>5596</v>
      </c>
      <c r="Y7" s="256" t="s">
        <v>5606</v>
      </c>
      <c r="Z7" s="257" t="s">
        <v>13</v>
      </c>
      <c r="AA7" s="258"/>
      <c r="AB7" s="259"/>
      <c r="AC7" s="261"/>
      <c r="AD7" s="261"/>
      <c r="AE7" s="262"/>
      <c r="AF7" s="262"/>
      <c r="AG7" s="294"/>
      <c r="AH7" s="347"/>
      <c r="AI7" s="347"/>
    </row>
    <row r="8" customHeight="1" spans="2:35">
      <c r="B8" s="123" t="s">
        <v>5611</v>
      </c>
      <c r="C8" s="124">
        <v>19</v>
      </c>
      <c r="D8" s="124" t="s">
        <v>92</v>
      </c>
      <c r="E8" s="124" t="s">
        <v>92</v>
      </c>
      <c r="F8" s="124" t="s">
        <v>92</v>
      </c>
      <c r="G8" s="124" t="s">
        <v>5092</v>
      </c>
      <c r="H8" s="124" t="s">
        <v>5612</v>
      </c>
      <c r="I8" s="124" t="s">
        <v>92</v>
      </c>
      <c r="J8" s="3116" t="s">
        <v>5613</v>
      </c>
      <c r="K8" s="166"/>
      <c r="L8" s="167"/>
      <c r="M8" s="168"/>
      <c r="N8" s="168"/>
      <c r="O8" s="168"/>
      <c r="P8" s="168"/>
      <c r="Q8" s="220"/>
      <c r="R8" s="223" t="s">
        <v>5614</v>
      </c>
      <c r="S8" s="224" t="s">
        <v>106</v>
      </c>
      <c r="T8" s="224">
        <v>13</v>
      </c>
      <c r="U8" s="224">
        <v>9</v>
      </c>
      <c r="V8" s="224">
        <v>2</v>
      </c>
      <c r="W8" s="224" t="s">
        <v>5615</v>
      </c>
      <c r="X8" s="3117" t="s">
        <v>5596</v>
      </c>
      <c r="Y8" s="263" t="s">
        <v>5616</v>
      </c>
      <c r="Z8" s="264" t="s">
        <v>13</v>
      </c>
      <c r="AA8" s="258"/>
      <c r="AB8" s="259"/>
      <c r="AC8" s="261"/>
      <c r="AD8" s="261"/>
      <c r="AE8" s="262"/>
      <c r="AF8" s="262"/>
      <c r="AG8" s="294"/>
      <c r="AH8" s="347"/>
      <c r="AI8" s="347"/>
    </row>
    <row r="9" customHeight="1" spans="2:35">
      <c r="B9" s="123" t="s">
        <v>5617</v>
      </c>
      <c r="C9" s="124">
        <v>20</v>
      </c>
      <c r="D9" s="124" t="s">
        <v>92</v>
      </c>
      <c r="E9" s="124" t="s">
        <v>92</v>
      </c>
      <c r="F9" s="124" t="s">
        <v>92</v>
      </c>
      <c r="G9" s="124" t="s">
        <v>5092</v>
      </c>
      <c r="H9" s="124" t="s">
        <v>5618</v>
      </c>
      <c r="I9" s="124" t="s">
        <v>5074</v>
      </c>
      <c r="J9" s="165" t="s">
        <v>5619</v>
      </c>
      <c r="K9" s="166"/>
      <c r="L9" s="167"/>
      <c r="M9" s="168"/>
      <c r="N9" s="168"/>
      <c r="O9" s="168"/>
      <c r="P9" s="168"/>
      <c r="Q9" s="220"/>
      <c r="R9" s="221" t="s">
        <v>5620</v>
      </c>
      <c r="S9" s="222" t="s">
        <v>106</v>
      </c>
      <c r="T9" s="222">
        <v>13</v>
      </c>
      <c r="U9" s="222">
        <v>1</v>
      </c>
      <c r="V9" s="222">
        <v>0</v>
      </c>
      <c r="W9" s="222">
        <v>1</v>
      </c>
      <c r="X9" s="3115" t="s">
        <v>5596</v>
      </c>
      <c r="Y9" s="256" t="s">
        <v>92</v>
      </c>
      <c r="Z9" s="265" t="s">
        <v>5074</v>
      </c>
      <c r="AA9" s="258"/>
      <c r="AB9" s="259"/>
      <c r="AC9" s="261"/>
      <c r="AD9" s="261"/>
      <c r="AE9" s="262"/>
      <c r="AF9" s="262"/>
      <c r="AG9" s="294"/>
      <c r="AH9" s="347"/>
      <c r="AI9" s="347"/>
    </row>
    <row r="10" customHeight="1" spans="2:35">
      <c r="B10" s="127" t="s">
        <v>5621</v>
      </c>
      <c r="C10" s="128" t="s">
        <v>5622</v>
      </c>
      <c r="D10" s="128" t="s">
        <v>92</v>
      </c>
      <c r="E10" s="128" t="s">
        <v>5623</v>
      </c>
      <c r="F10" s="128" t="s">
        <v>5624</v>
      </c>
      <c r="G10" s="128" t="s">
        <v>5622</v>
      </c>
      <c r="H10" s="128" t="s">
        <v>5582</v>
      </c>
      <c r="I10" s="128" t="s">
        <v>92</v>
      </c>
      <c r="J10" s="170" t="s">
        <v>92</v>
      </c>
      <c r="K10" s="166"/>
      <c r="L10" s="167"/>
      <c r="M10" s="168"/>
      <c r="N10" s="168"/>
      <c r="O10" s="168"/>
      <c r="P10" s="168"/>
      <c r="Q10" s="220"/>
      <c r="R10" s="223" t="s">
        <v>5625</v>
      </c>
      <c r="S10" s="224" t="s">
        <v>106</v>
      </c>
      <c r="T10" s="224">
        <v>16</v>
      </c>
      <c r="U10" s="224">
        <v>3</v>
      </c>
      <c r="V10" s="224">
        <v>0</v>
      </c>
      <c r="W10" s="224">
        <v>1</v>
      </c>
      <c r="X10" s="3117" t="s">
        <v>5596</v>
      </c>
      <c r="Y10" s="263" t="s">
        <v>92</v>
      </c>
      <c r="Z10" s="257" t="s">
        <v>5074</v>
      </c>
      <c r="AA10" s="258"/>
      <c r="AB10" s="259"/>
      <c r="AC10" s="261"/>
      <c r="AD10" s="261"/>
      <c r="AE10" s="262"/>
      <c r="AF10" s="262"/>
      <c r="AG10" s="294"/>
      <c r="AH10" s="350"/>
      <c r="AI10" s="350"/>
    </row>
    <row r="11" customHeight="1" spans="2:35">
      <c r="B11" s="129" t="s">
        <v>5626</v>
      </c>
      <c r="C11" s="130">
        <v>8</v>
      </c>
      <c r="D11" s="130" t="s">
        <v>5627</v>
      </c>
      <c r="E11" s="130" t="s">
        <v>5623</v>
      </c>
      <c r="F11" s="130" t="s">
        <v>5628</v>
      </c>
      <c r="G11" s="130" t="s">
        <v>5622</v>
      </c>
      <c r="H11" s="130" t="s">
        <v>5629</v>
      </c>
      <c r="I11" s="130" t="s">
        <v>92</v>
      </c>
      <c r="J11" s="171" t="s">
        <v>5276</v>
      </c>
      <c r="K11" s="166"/>
      <c r="L11" s="167"/>
      <c r="M11" s="168"/>
      <c r="N11" s="168"/>
      <c r="O11" s="168"/>
      <c r="P11" s="168"/>
      <c r="Q11" s="220"/>
      <c r="R11" s="226" t="s">
        <v>5630</v>
      </c>
      <c r="S11" s="227" t="s">
        <v>5631</v>
      </c>
      <c r="T11" s="227">
        <v>11</v>
      </c>
      <c r="U11" s="227">
        <v>20</v>
      </c>
      <c r="V11" s="227">
        <v>24</v>
      </c>
      <c r="W11" s="227">
        <v>4</v>
      </c>
      <c r="X11" s="3118" t="s">
        <v>5588</v>
      </c>
      <c r="Y11" s="3119" t="s">
        <v>5596</v>
      </c>
      <c r="Z11" s="267" t="s">
        <v>5074</v>
      </c>
      <c r="AA11" s="268" t="s">
        <v>5632</v>
      </c>
      <c r="AB11" s="259"/>
      <c r="AC11" s="261"/>
      <c r="AD11" s="261"/>
      <c r="AE11" s="262"/>
      <c r="AF11" s="262"/>
      <c r="AG11" s="294"/>
      <c r="AH11" s="350"/>
      <c r="AI11" s="350"/>
    </row>
    <row r="12" customHeight="1" spans="2:35">
      <c r="B12" s="123" t="s">
        <v>5633</v>
      </c>
      <c r="C12" s="124">
        <v>10</v>
      </c>
      <c r="D12" s="124" t="s">
        <v>92</v>
      </c>
      <c r="E12" s="124" t="s">
        <v>92</v>
      </c>
      <c r="F12" s="124" t="s">
        <v>92</v>
      </c>
      <c r="G12" s="124" t="s">
        <v>5092</v>
      </c>
      <c r="H12" s="124" t="s">
        <v>5618</v>
      </c>
      <c r="I12" s="124" t="s">
        <v>5074</v>
      </c>
      <c r="J12" s="165" t="s">
        <v>5634</v>
      </c>
      <c r="K12" s="166"/>
      <c r="L12" s="167"/>
      <c r="M12" s="168"/>
      <c r="N12" s="168"/>
      <c r="O12" s="168"/>
      <c r="P12" s="168"/>
      <c r="Q12" s="220"/>
      <c r="R12" s="221" t="s">
        <v>5635</v>
      </c>
      <c r="S12" s="222" t="s">
        <v>5631</v>
      </c>
      <c r="T12" s="222">
        <v>12</v>
      </c>
      <c r="U12" s="222">
        <v>12</v>
      </c>
      <c r="V12" s="222">
        <v>1</v>
      </c>
      <c r="W12" s="222" t="s">
        <v>5636</v>
      </c>
      <c r="X12" s="3115" t="s">
        <v>5637</v>
      </c>
      <c r="Y12" s="269" t="s">
        <v>5638</v>
      </c>
      <c r="Z12" s="257" t="s">
        <v>5086</v>
      </c>
      <c r="AA12" s="268"/>
      <c r="AB12" s="259"/>
      <c r="AC12" s="261"/>
      <c r="AD12" s="261"/>
      <c r="AE12" s="262"/>
      <c r="AF12" s="262"/>
      <c r="AG12" s="294"/>
      <c r="AH12" s="350"/>
      <c r="AI12" s="350"/>
    </row>
    <row r="13" customHeight="1" spans="2:35">
      <c r="B13" s="131" t="s">
        <v>5639</v>
      </c>
      <c r="C13" s="132" t="s">
        <v>5640</v>
      </c>
      <c r="D13" s="133" t="s">
        <v>92</v>
      </c>
      <c r="E13" s="133" t="s">
        <v>5641</v>
      </c>
      <c r="F13" s="133" t="s">
        <v>92</v>
      </c>
      <c r="G13" s="133" t="s">
        <v>171</v>
      </c>
      <c r="H13" s="133" t="s">
        <v>5642</v>
      </c>
      <c r="I13" s="172" t="s">
        <v>5643</v>
      </c>
      <c r="J13" s="173" t="s">
        <v>5644</v>
      </c>
      <c r="K13" s="174" t="s">
        <v>5645</v>
      </c>
      <c r="L13" s="175" t="s">
        <v>5646</v>
      </c>
      <c r="M13" s="175"/>
      <c r="N13" s="175"/>
      <c r="O13" s="175"/>
      <c r="P13" s="176"/>
      <c r="Q13" s="220"/>
      <c r="R13" s="226" t="s">
        <v>5647</v>
      </c>
      <c r="S13" s="227" t="s">
        <v>5631</v>
      </c>
      <c r="T13" s="227">
        <v>15</v>
      </c>
      <c r="U13" s="227">
        <v>14</v>
      </c>
      <c r="V13" s="227">
        <v>2</v>
      </c>
      <c r="W13" s="227" t="s">
        <v>5636</v>
      </c>
      <c r="X13" s="3118" t="s">
        <v>5596</v>
      </c>
      <c r="Y13" s="266" t="s">
        <v>5648</v>
      </c>
      <c r="Z13" s="267" t="s">
        <v>13</v>
      </c>
      <c r="AA13" s="268"/>
      <c r="AB13" s="259"/>
      <c r="AC13" s="261"/>
      <c r="AD13" s="261"/>
      <c r="AE13" s="262"/>
      <c r="AF13" s="262"/>
      <c r="AG13" s="294"/>
      <c r="AH13" s="350"/>
      <c r="AI13" s="350"/>
    </row>
    <row r="14" customHeight="1" spans="2:35">
      <c r="B14" s="131" t="s">
        <v>5649</v>
      </c>
      <c r="C14" s="134" t="s">
        <v>5650</v>
      </c>
      <c r="D14" s="135" t="s">
        <v>92</v>
      </c>
      <c r="E14" s="135" t="s">
        <v>5641</v>
      </c>
      <c r="F14" s="135" t="s">
        <v>92</v>
      </c>
      <c r="G14" s="135" t="s">
        <v>171</v>
      </c>
      <c r="H14" s="135" t="s">
        <v>5642</v>
      </c>
      <c r="I14" s="172"/>
      <c r="J14" s="173"/>
      <c r="K14" s="174"/>
      <c r="L14" s="177"/>
      <c r="M14" s="178"/>
      <c r="N14" s="178"/>
      <c r="O14" s="178"/>
      <c r="P14" s="179"/>
      <c r="Q14" s="220"/>
      <c r="R14" s="228" t="s">
        <v>5651</v>
      </c>
      <c r="S14" s="229" t="s">
        <v>5652</v>
      </c>
      <c r="T14" s="229">
        <v>11</v>
      </c>
      <c r="U14" s="229">
        <v>4</v>
      </c>
      <c r="V14" s="229">
        <v>0</v>
      </c>
      <c r="W14" s="229">
        <v>1</v>
      </c>
      <c r="X14" s="3120" t="s">
        <v>5596</v>
      </c>
      <c r="Y14" s="229" t="s">
        <v>92</v>
      </c>
      <c r="Z14" s="270" t="s">
        <v>5653</v>
      </c>
      <c r="AA14" s="271" t="s">
        <v>5654</v>
      </c>
      <c r="AB14" s="259"/>
      <c r="AC14" s="261"/>
      <c r="AD14" s="261"/>
      <c r="AE14" s="262"/>
      <c r="AF14" s="262"/>
      <c r="AG14" s="294"/>
      <c r="AH14" s="350"/>
      <c r="AI14" s="350"/>
    </row>
    <row r="15" customHeight="1" spans="2:35">
      <c r="B15" s="131" t="s">
        <v>5655</v>
      </c>
      <c r="C15" s="132" t="s">
        <v>5656</v>
      </c>
      <c r="D15" s="133" t="s">
        <v>92</v>
      </c>
      <c r="E15" s="133" t="s">
        <v>5641</v>
      </c>
      <c r="F15" s="133" t="s">
        <v>92</v>
      </c>
      <c r="G15" s="133" t="s">
        <v>171</v>
      </c>
      <c r="H15" s="133" t="s">
        <v>5642</v>
      </c>
      <c r="I15" s="172"/>
      <c r="J15" s="173"/>
      <c r="K15" s="174"/>
      <c r="L15" s="177"/>
      <c r="M15" s="178"/>
      <c r="N15" s="178"/>
      <c r="O15" s="178"/>
      <c r="P15" s="179"/>
      <c r="Q15" s="220"/>
      <c r="R15" s="221" t="s">
        <v>5657</v>
      </c>
      <c r="S15" s="222" t="s">
        <v>5652</v>
      </c>
      <c r="T15" s="222">
        <v>10</v>
      </c>
      <c r="U15" s="222">
        <v>3</v>
      </c>
      <c r="V15" s="222">
        <v>0</v>
      </c>
      <c r="W15" s="222" t="s">
        <v>5658</v>
      </c>
      <c r="X15" s="222" t="s">
        <v>5648</v>
      </c>
      <c r="Y15" s="222" t="s">
        <v>5606</v>
      </c>
      <c r="Z15" s="257" t="s">
        <v>5074</v>
      </c>
      <c r="AA15" s="271"/>
      <c r="AB15" s="259"/>
      <c r="AC15" s="261"/>
      <c r="AD15" s="261"/>
      <c r="AE15" s="262"/>
      <c r="AF15" s="262"/>
      <c r="AG15" s="294"/>
      <c r="AH15" s="350"/>
      <c r="AI15" s="350"/>
    </row>
    <row r="16" customHeight="1" spans="2:35">
      <c r="B16" s="136" t="s">
        <v>5659</v>
      </c>
      <c r="C16" s="137">
        <v>2</v>
      </c>
      <c r="D16" s="137" t="s">
        <v>92</v>
      </c>
      <c r="E16" s="137" t="s">
        <v>92</v>
      </c>
      <c r="F16" s="137" t="s">
        <v>92</v>
      </c>
      <c r="G16" s="137" t="s">
        <v>171</v>
      </c>
      <c r="H16" s="137" t="s">
        <v>5660</v>
      </c>
      <c r="I16" s="137" t="s">
        <v>5661</v>
      </c>
      <c r="J16" s="3121" t="s">
        <v>5662</v>
      </c>
      <c r="K16" s="174"/>
      <c r="L16" s="181"/>
      <c r="M16" s="181"/>
      <c r="N16" s="181"/>
      <c r="O16" s="181"/>
      <c r="P16" s="182"/>
      <c r="Q16" s="220"/>
      <c r="R16" s="228" t="s">
        <v>5663</v>
      </c>
      <c r="S16" s="229" t="s">
        <v>5652</v>
      </c>
      <c r="T16" s="229">
        <v>10</v>
      </c>
      <c r="U16" s="229">
        <v>0.5</v>
      </c>
      <c r="V16" s="229">
        <v>0</v>
      </c>
      <c r="W16" s="229">
        <v>1</v>
      </c>
      <c r="X16" s="3120" t="s">
        <v>5596</v>
      </c>
      <c r="Y16" s="229" t="s">
        <v>92</v>
      </c>
      <c r="Z16" s="270" t="s">
        <v>5074</v>
      </c>
      <c r="AA16" s="271"/>
      <c r="AB16" s="259"/>
      <c r="AC16" s="261"/>
      <c r="AD16" s="261"/>
      <c r="AE16" s="262"/>
      <c r="AF16" s="262"/>
      <c r="AG16" s="294"/>
      <c r="AH16" s="350"/>
      <c r="AI16" s="350"/>
    </row>
    <row r="17" customHeight="1" spans="2:35">
      <c r="B17" s="138" t="s">
        <v>5664</v>
      </c>
      <c r="C17" s="133">
        <v>8</v>
      </c>
      <c r="D17" s="133" t="s">
        <v>92</v>
      </c>
      <c r="E17" s="133" t="s">
        <v>92</v>
      </c>
      <c r="F17" s="133" t="s">
        <v>92</v>
      </c>
      <c r="G17" s="133" t="s">
        <v>171</v>
      </c>
      <c r="H17" s="133" t="s">
        <v>5665</v>
      </c>
      <c r="I17" s="133" t="s">
        <v>13</v>
      </c>
      <c r="J17" s="173" t="s">
        <v>5666</v>
      </c>
      <c r="K17" s="174"/>
      <c r="L17" s="183"/>
      <c r="M17" s="183"/>
      <c r="N17" s="183"/>
      <c r="O17" s="183"/>
      <c r="P17" s="183"/>
      <c r="Q17" s="220"/>
      <c r="R17" s="230" t="s">
        <v>5667</v>
      </c>
      <c r="S17" s="231" t="s">
        <v>5668</v>
      </c>
      <c r="T17" s="231">
        <v>4</v>
      </c>
      <c r="U17" s="231">
        <v>2</v>
      </c>
      <c r="V17" s="231">
        <v>0</v>
      </c>
      <c r="W17" s="231">
        <v>3</v>
      </c>
      <c r="X17" s="3122" t="s">
        <v>5669</v>
      </c>
      <c r="Y17" s="272" t="s">
        <v>5589</v>
      </c>
      <c r="Z17" s="273" t="s">
        <v>5670</v>
      </c>
      <c r="AA17" s="274" t="s">
        <v>5671</v>
      </c>
      <c r="AB17" s="259"/>
      <c r="AC17" s="275"/>
      <c r="AD17" s="275"/>
      <c r="AE17" s="275"/>
      <c r="AF17" s="275"/>
      <c r="AG17" s="294"/>
      <c r="AH17" s="350"/>
      <c r="AI17" s="350"/>
    </row>
    <row r="18" customHeight="1" spans="2:35">
      <c r="B18" s="139" t="s">
        <v>5672</v>
      </c>
      <c r="C18" s="135">
        <v>12</v>
      </c>
      <c r="D18" s="135" t="s">
        <v>92</v>
      </c>
      <c r="E18" s="135" t="s">
        <v>92</v>
      </c>
      <c r="F18" s="135" t="s">
        <v>92</v>
      </c>
      <c r="G18" s="135" t="s">
        <v>5092</v>
      </c>
      <c r="H18" s="135" t="s">
        <v>5618</v>
      </c>
      <c r="I18" s="135" t="s">
        <v>5074</v>
      </c>
      <c r="J18" s="184" t="s">
        <v>5673</v>
      </c>
      <c r="K18" s="174"/>
      <c r="L18" s="183"/>
      <c r="M18" s="183"/>
      <c r="N18" s="183"/>
      <c r="O18" s="183"/>
      <c r="P18" s="183"/>
      <c r="Q18" s="220"/>
      <c r="R18" s="221" t="s">
        <v>5674</v>
      </c>
      <c r="S18" s="222" t="s">
        <v>5668</v>
      </c>
      <c r="T18" s="222">
        <v>12</v>
      </c>
      <c r="U18" s="222">
        <v>4</v>
      </c>
      <c r="V18" s="222">
        <v>0</v>
      </c>
      <c r="W18" s="222">
        <v>22</v>
      </c>
      <c r="X18" s="3115" t="s">
        <v>5675</v>
      </c>
      <c r="Y18" s="256" t="s">
        <v>5589</v>
      </c>
      <c r="Z18" s="257" t="s">
        <v>5074</v>
      </c>
      <c r="AA18" s="274"/>
      <c r="AB18" s="259"/>
      <c r="AC18" s="275"/>
      <c r="AD18" s="275"/>
      <c r="AE18" s="275"/>
      <c r="AF18" s="275"/>
      <c r="AG18" s="294"/>
      <c r="AH18" s="350"/>
      <c r="AI18" s="350"/>
    </row>
    <row r="19" customHeight="1" spans="2:35">
      <c r="B19" s="138" t="s">
        <v>5676</v>
      </c>
      <c r="C19" s="133">
        <v>1</v>
      </c>
      <c r="D19" s="133" t="s">
        <v>92</v>
      </c>
      <c r="E19" s="133" t="s">
        <v>92</v>
      </c>
      <c r="F19" s="133" t="s">
        <v>92</v>
      </c>
      <c r="G19" s="133" t="s">
        <v>5092</v>
      </c>
      <c r="H19" s="133" t="s">
        <v>5677</v>
      </c>
      <c r="I19" s="133" t="s">
        <v>5074</v>
      </c>
      <c r="J19" s="173" t="s">
        <v>5678</v>
      </c>
      <c r="K19" s="174"/>
      <c r="L19" s="185"/>
      <c r="M19" s="185"/>
      <c r="N19" s="185"/>
      <c r="O19" s="185"/>
      <c r="P19" s="185"/>
      <c r="Q19" s="220"/>
      <c r="R19" s="230" t="s">
        <v>5679</v>
      </c>
      <c r="S19" s="231" t="s">
        <v>5680</v>
      </c>
      <c r="T19" s="231">
        <v>14</v>
      </c>
      <c r="U19" s="231">
        <v>3</v>
      </c>
      <c r="V19" s="231">
        <v>0</v>
      </c>
      <c r="W19" s="231">
        <v>6</v>
      </c>
      <c r="X19" s="3122" t="s">
        <v>5596</v>
      </c>
      <c r="Y19" s="272" t="s">
        <v>5589</v>
      </c>
      <c r="Z19" s="273" t="s">
        <v>5074</v>
      </c>
      <c r="AA19" s="274"/>
      <c r="AB19" s="259"/>
      <c r="AC19" s="275"/>
      <c r="AD19" s="275"/>
      <c r="AE19" s="275"/>
      <c r="AF19" s="275"/>
      <c r="AG19" s="294"/>
      <c r="AH19" s="350"/>
      <c r="AI19" s="350"/>
    </row>
    <row r="20" customHeight="1" spans="2:35">
      <c r="B20" s="136" t="s">
        <v>5681</v>
      </c>
      <c r="C20" s="137">
        <v>20</v>
      </c>
      <c r="D20" s="137" t="s">
        <v>92</v>
      </c>
      <c r="E20" s="137" t="s">
        <v>92</v>
      </c>
      <c r="F20" s="137" t="s">
        <v>92</v>
      </c>
      <c r="G20" s="137" t="s">
        <v>5092</v>
      </c>
      <c r="H20" s="137" t="s">
        <v>5682</v>
      </c>
      <c r="I20" s="137" t="s">
        <v>5683</v>
      </c>
      <c r="J20" s="180" t="s">
        <v>5684</v>
      </c>
      <c r="K20" s="174"/>
      <c r="L20" s="185"/>
      <c r="M20" s="185"/>
      <c r="N20" s="185"/>
      <c r="O20" s="185"/>
      <c r="P20" s="185"/>
      <c r="Q20" s="220"/>
      <c r="R20" s="221" t="s">
        <v>5685</v>
      </c>
      <c r="S20" s="222" t="s">
        <v>5668</v>
      </c>
      <c r="T20" s="222">
        <v>11</v>
      </c>
      <c r="U20" s="222">
        <v>32</v>
      </c>
      <c r="V20" s="222" t="s">
        <v>5686</v>
      </c>
      <c r="W20" s="222" t="s">
        <v>5687</v>
      </c>
      <c r="X20" s="3115" t="s">
        <v>5596</v>
      </c>
      <c r="Y20" s="256" t="s">
        <v>5688</v>
      </c>
      <c r="Z20" s="257" t="s">
        <v>5074</v>
      </c>
      <c r="AA20" s="274"/>
      <c r="AB20" s="259"/>
      <c r="AC20" s="275"/>
      <c r="AD20" s="275"/>
      <c r="AE20" s="275"/>
      <c r="AF20" s="275"/>
      <c r="AG20" s="294"/>
      <c r="AH20" s="350"/>
      <c r="AI20" s="350"/>
    </row>
    <row r="21" customHeight="1" spans="2:35">
      <c r="B21" s="138" t="s">
        <v>5689</v>
      </c>
      <c r="C21" s="133" t="s">
        <v>5690</v>
      </c>
      <c r="D21" s="133" t="s">
        <v>92</v>
      </c>
      <c r="E21" s="133" t="s">
        <v>92</v>
      </c>
      <c r="F21" s="133" t="s">
        <v>92</v>
      </c>
      <c r="G21" s="133" t="s">
        <v>5622</v>
      </c>
      <c r="H21" s="133" t="s">
        <v>5642</v>
      </c>
      <c r="I21" s="133" t="s">
        <v>13</v>
      </c>
      <c r="J21" s="173" t="s">
        <v>5691</v>
      </c>
      <c r="K21" s="174"/>
      <c r="L21" s="185"/>
      <c r="M21" s="185"/>
      <c r="N21" s="185"/>
      <c r="O21" s="185"/>
      <c r="P21" s="185"/>
      <c r="Q21" s="220"/>
      <c r="R21" s="232" t="s">
        <v>5692</v>
      </c>
      <c r="S21" s="231" t="s">
        <v>5693</v>
      </c>
      <c r="T21" s="231">
        <v>11</v>
      </c>
      <c r="U21" s="231">
        <v>65</v>
      </c>
      <c r="V21" s="231" t="s">
        <v>5686</v>
      </c>
      <c r="W21" s="231" t="s">
        <v>5694</v>
      </c>
      <c r="X21" s="3122" t="s">
        <v>5596</v>
      </c>
      <c r="Y21" s="272" t="s">
        <v>5688</v>
      </c>
      <c r="Z21" s="273" t="s">
        <v>5074</v>
      </c>
      <c r="AA21" s="274"/>
      <c r="AB21" s="259"/>
      <c r="AC21" s="276" t="s">
        <v>5695</v>
      </c>
      <c r="AD21" s="277"/>
      <c r="AE21" s="277"/>
      <c r="AF21" s="278"/>
      <c r="AG21" s="294"/>
      <c r="AH21" s="350"/>
      <c r="AI21" s="350"/>
    </row>
    <row r="22" customHeight="1" spans="2:35">
      <c r="B22" s="139" t="s">
        <v>5696</v>
      </c>
      <c r="C22" s="135">
        <v>15</v>
      </c>
      <c r="D22" s="135" t="s">
        <v>92</v>
      </c>
      <c r="E22" s="135" t="s">
        <v>92</v>
      </c>
      <c r="F22" s="135" t="s">
        <v>92</v>
      </c>
      <c r="G22" s="135" t="s">
        <v>5092</v>
      </c>
      <c r="H22" s="135" t="s">
        <v>5618</v>
      </c>
      <c r="I22" s="135" t="s">
        <v>5074</v>
      </c>
      <c r="J22" s="184" t="s">
        <v>5619</v>
      </c>
      <c r="K22" s="174"/>
      <c r="L22" s="185"/>
      <c r="M22" s="185"/>
      <c r="N22" s="185"/>
      <c r="O22" s="185"/>
      <c r="P22" s="185"/>
      <c r="Q22" s="220"/>
      <c r="R22" s="232" t="s">
        <v>5697</v>
      </c>
      <c r="S22" s="222" t="s">
        <v>5698</v>
      </c>
      <c r="T22" s="222">
        <v>11</v>
      </c>
      <c r="U22" s="222">
        <v>75</v>
      </c>
      <c r="V22" s="222" t="s">
        <v>5686</v>
      </c>
      <c r="W22" s="222" t="s">
        <v>5699</v>
      </c>
      <c r="X22" s="3115" t="s">
        <v>5596</v>
      </c>
      <c r="Y22" s="256" t="s">
        <v>5700</v>
      </c>
      <c r="Z22" s="257" t="s">
        <v>5701</v>
      </c>
      <c r="AA22" s="274"/>
      <c r="AB22" s="259"/>
      <c r="AC22" s="279"/>
      <c r="AD22" s="280"/>
      <c r="AE22" s="280"/>
      <c r="AF22" s="281"/>
      <c r="AG22" s="294"/>
      <c r="AH22" s="350"/>
      <c r="AI22" s="350"/>
    </row>
    <row r="23" customHeight="1" spans="2:35">
      <c r="B23" s="138" t="s">
        <v>5702</v>
      </c>
      <c r="C23" s="133">
        <v>4</v>
      </c>
      <c r="D23" s="133" t="s">
        <v>92</v>
      </c>
      <c r="E23" s="133" t="s">
        <v>5703</v>
      </c>
      <c r="F23" s="133" t="s">
        <v>92</v>
      </c>
      <c r="G23" s="133" t="s">
        <v>5092</v>
      </c>
      <c r="H23" s="133" t="s">
        <v>5582</v>
      </c>
      <c r="I23" s="133" t="s">
        <v>5074</v>
      </c>
      <c r="J23" s="173" t="s">
        <v>5704</v>
      </c>
      <c r="K23" s="174"/>
      <c r="L23" s="185"/>
      <c r="M23" s="185"/>
      <c r="N23" s="185"/>
      <c r="O23" s="185"/>
      <c r="P23" s="185"/>
      <c r="Q23" s="220"/>
      <c r="R23" s="232" t="s">
        <v>5705</v>
      </c>
      <c r="S23" s="231" t="s">
        <v>5698</v>
      </c>
      <c r="T23" s="231">
        <v>12</v>
      </c>
      <c r="U23" s="231">
        <v>24</v>
      </c>
      <c r="V23" s="231" t="s">
        <v>5686</v>
      </c>
      <c r="W23" s="231" t="s">
        <v>5706</v>
      </c>
      <c r="X23" s="3122" t="s">
        <v>5596</v>
      </c>
      <c r="Y23" s="272" t="s">
        <v>5688</v>
      </c>
      <c r="Z23" s="273" t="s">
        <v>5074</v>
      </c>
      <c r="AA23" s="274"/>
      <c r="AB23" s="259"/>
      <c r="AC23" s="282"/>
      <c r="AD23" s="283"/>
      <c r="AE23" s="283"/>
      <c r="AF23" s="284"/>
      <c r="AG23" s="294"/>
      <c r="AH23" s="350"/>
      <c r="AI23" s="350"/>
    </row>
    <row r="24" customHeight="1" spans="2:35">
      <c r="B24" s="139" t="s">
        <v>5707</v>
      </c>
      <c r="C24" s="135">
        <v>3</v>
      </c>
      <c r="D24" s="135" t="s">
        <v>92</v>
      </c>
      <c r="E24" s="135" t="s">
        <v>92</v>
      </c>
      <c r="F24" s="135" t="s">
        <v>92</v>
      </c>
      <c r="G24" s="135" t="s">
        <v>5092</v>
      </c>
      <c r="H24" s="135" t="s">
        <v>5708</v>
      </c>
      <c r="I24" s="135" t="s">
        <v>5074</v>
      </c>
      <c r="J24" s="3123" t="s">
        <v>5709</v>
      </c>
      <c r="K24" s="174"/>
      <c r="L24" s="185"/>
      <c r="M24" s="185"/>
      <c r="N24" s="185"/>
      <c r="O24" s="185"/>
      <c r="P24" s="185"/>
      <c r="Q24" s="220"/>
      <c r="R24" s="233" t="s">
        <v>5710</v>
      </c>
      <c r="S24" s="234" t="s">
        <v>106</v>
      </c>
      <c r="T24" s="234">
        <v>12</v>
      </c>
      <c r="U24" s="234">
        <v>6</v>
      </c>
      <c r="V24" s="234">
        <v>2</v>
      </c>
      <c r="W24" s="234">
        <v>80</v>
      </c>
      <c r="X24" s="3124" t="s">
        <v>5596</v>
      </c>
      <c r="Y24" s="285" t="s">
        <v>5648</v>
      </c>
      <c r="Z24" s="286" t="s">
        <v>5074</v>
      </c>
      <c r="AA24" s="287" t="s">
        <v>5711</v>
      </c>
      <c r="AB24" s="288"/>
      <c r="AC24" s="288"/>
      <c r="AD24" s="288"/>
      <c r="AE24" s="288"/>
      <c r="AF24" s="288"/>
      <c r="AG24" s="293"/>
      <c r="AH24" s="350"/>
      <c r="AI24" s="350"/>
    </row>
    <row r="25" customHeight="1" spans="2:35">
      <c r="B25" s="138" t="s">
        <v>5712</v>
      </c>
      <c r="C25" s="133">
        <v>3</v>
      </c>
      <c r="D25" s="133" t="s">
        <v>92</v>
      </c>
      <c r="E25" s="133" t="s">
        <v>92</v>
      </c>
      <c r="F25" s="133" t="s">
        <v>92</v>
      </c>
      <c r="G25" s="133" t="s">
        <v>5092</v>
      </c>
      <c r="H25" s="133" t="s">
        <v>5708</v>
      </c>
      <c r="I25" s="133" t="s">
        <v>5713</v>
      </c>
      <c r="J25" s="3125" t="s">
        <v>5714</v>
      </c>
      <c r="K25" s="174"/>
      <c r="L25" s="185"/>
      <c r="M25" s="185"/>
      <c r="N25" s="185"/>
      <c r="O25" s="185"/>
      <c r="P25" s="185"/>
      <c r="Q25" s="220"/>
      <c r="R25" s="235" t="s">
        <v>5715</v>
      </c>
      <c r="S25" s="236" t="s">
        <v>106</v>
      </c>
      <c r="T25" s="236">
        <v>12</v>
      </c>
      <c r="U25" s="236">
        <v>7</v>
      </c>
      <c r="V25" s="236">
        <v>2</v>
      </c>
      <c r="W25" s="236">
        <v>200</v>
      </c>
      <c r="X25" s="3126" t="s">
        <v>5596</v>
      </c>
      <c r="Y25" s="239" t="s">
        <v>5648</v>
      </c>
      <c r="Z25" s="289" t="s">
        <v>5074</v>
      </c>
      <c r="AA25" s="290"/>
      <c r="AB25" s="288"/>
      <c r="AC25" s="288"/>
      <c r="AD25" s="291"/>
      <c r="AE25" s="291"/>
      <c r="AF25" s="291"/>
      <c r="AG25" s="291"/>
      <c r="AH25" s="350"/>
      <c r="AI25" s="350"/>
    </row>
    <row r="26" customHeight="1" spans="2:35">
      <c r="B26" s="140" t="s">
        <v>5716</v>
      </c>
      <c r="C26" s="141">
        <v>2</v>
      </c>
      <c r="D26" s="141" t="s">
        <v>92</v>
      </c>
      <c r="E26" s="141" t="s">
        <v>92</v>
      </c>
      <c r="F26" s="141" t="s">
        <v>92</v>
      </c>
      <c r="G26" s="141" t="s">
        <v>171</v>
      </c>
      <c r="H26" s="141" t="s">
        <v>5708</v>
      </c>
      <c r="I26" s="141" t="s">
        <v>5074</v>
      </c>
      <c r="J26" s="186" t="s">
        <v>5276</v>
      </c>
      <c r="K26" s="174"/>
      <c r="L26" s="185"/>
      <c r="M26" s="185"/>
      <c r="N26" s="185"/>
      <c r="O26" s="185"/>
      <c r="P26" s="185"/>
      <c r="Q26" s="220"/>
      <c r="R26" s="233" t="s">
        <v>5717</v>
      </c>
      <c r="S26" s="234" t="s">
        <v>106</v>
      </c>
      <c r="T26" s="234">
        <v>12</v>
      </c>
      <c r="U26" s="234">
        <v>6</v>
      </c>
      <c r="V26" s="234">
        <v>2</v>
      </c>
      <c r="W26" s="234">
        <v>50</v>
      </c>
      <c r="X26" s="3124" t="s">
        <v>5596</v>
      </c>
      <c r="Y26" s="285" t="s">
        <v>5589</v>
      </c>
      <c r="Z26" s="286" t="s">
        <v>5074</v>
      </c>
      <c r="AA26" s="290"/>
      <c r="AB26" s="288"/>
      <c r="AC26" s="288"/>
      <c r="AD26" s="292"/>
      <c r="AE26" s="292"/>
      <c r="AF26" s="292"/>
      <c r="AG26" s="292"/>
      <c r="AH26" s="350"/>
      <c r="AI26" s="350"/>
    </row>
    <row r="27" customHeight="1" spans="2:35">
      <c r="B27" s="142" t="s">
        <v>5718</v>
      </c>
      <c r="C27" s="143">
        <v>1</v>
      </c>
      <c r="D27" s="143">
        <v>0</v>
      </c>
      <c r="E27" s="143" t="s">
        <v>430</v>
      </c>
      <c r="F27" s="144" t="s">
        <v>5593</v>
      </c>
      <c r="G27" s="143" t="s">
        <v>171</v>
      </c>
      <c r="H27" s="143" t="s">
        <v>5660</v>
      </c>
      <c r="I27" s="143" t="s">
        <v>5074</v>
      </c>
      <c r="J27" s="187" t="s">
        <v>5719</v>
      </c>
      <c r="K27" s="188" t="s">
        <v>430</v>
      </c>
      <c r="L27" s="189" t="s">
        <v>5720</v>
      </c>
      <c r="M27" s="190"/>
      <c r="N27" s="190"/>
      <c r="O27" s="190"/>
      <c r="P27" s="191"/>
      <c r="Q27" s="220"/>
      <c r="R27" s="235" t="s">
        <v>5721</v>
      </c>
      <c r="S27" s="236" t="s">
        <v>106</v>
      </c>
      <c r="T27" s="236">
        <v>14</v>
      </c>
      <c r="U27" s="236">
        <v>5</v>
      </c>
      <c r="V27" s="236">
        <v>2</v>
      </c>
      <c r="W27" s="236" t="s">
        <v>5587</v>
      </c>
      <c r="X27" s="3126" t="s">
        <v>5588</v>
      </c>
      <c r="Y27" s="239" t="s">
        <v>5589</v>
      </c>
      <c r="Z27" s="289" t="s">
        <v>13</v>
      </c>
      <c r="AA27" s="290"/>
      <c r="AB27" s="288"/>
      <c r="AC27" s="288"/>
      <c r="AD27" s="292"/>
      <c r="AE27" s="292"/>
      <c r="AF27" s="292"/>
      <c r="AG27" s="292"/>
      <c r="AH27" s="350"/>
      <c r="AI27" s="350"/>
    </row>
    <row r="28" customHeight="1" spans="2:35">
      <c r="B28" s="139" t="s">
        <v>5722</v>
      </c>
      <c r="C28" s="135">
        <v>1</v>
      </c>
      <c r="D28" s="135">
        <v>0</v>
      </c>
      <c r="E28" s="135" t="s">
        <v>439</v>
      </c>
      <c r="F28" s="145" t="s">
        <v>5593</v>
      </c>
      <c r="G28" s="135" t="s">
        <v>5092</v>
      </c>
      <c r="H28" s="135" t="s">
        <v>5665</v>
      </c>
      <c r="I28" s="135" t="s">
        <v>5144</v>
      </c>
      <c r="J28" s="184" t="s">
        <v>5276</v>
      </c>
      <c r="K28" s="188"/>
      <c r="L28" s="192"/>
      <c r="M28" s="193"/>
      <c r="N28" s="193"/>
      <c r="O28" s="193"/>
      <c r="P28" s="194"/>
      <c r="Q28" s="220"/>
      <c r="R28" s="233" t="s">
        <v>5723</v>
      </c>
      <c r="S28" s="234" t="s">
        <v>106</v>
      </c>
      <c r="T28" s="234">
        <v>11</v>
      </c>
      <c r="U28" s="234">
        <v>1</v>
      </c>
      <c r="V28" s="234">
        <v>0</v>
      </c>
      <c r="W28" s="234">
        <v>1</v>
      </c>
      <c r="X28" s="3124" t="s">
        <v>5596</v>
      </c>
      <c r="Y28" s="285" t="s">
        <v>92</v>
      </c>
      <c r="Z28" s="286" t="s">
        <v>13</v>
      </c>
      <c r="AA28" s="290"/>
      <c r="AB28" s="293"/>
      <c r="AC28" s="293"/>
      <c r="AD28" s="292"/>
      <c r="AE28" s="292"/>
      <c r="AF28" s="292"/>
      <c r="AG28" s="292"/>
      <c r="AH28" s="350"/>
      <c r="AI28" s="350"/>
    </row>
    <row r="29" customHeight="1" spans="2:35">
      <c r="B29" s="142" t="s">
        <v>5724</v>
      </c>
      <c r="C29" s="143">
        <v>1</v>
      </c>
      <c r="D29" s="143">
        <v>0</v>
      </c>
      <c r="E29" s="143" t="s">
        <v>5725</v>
      </c>
      <c r="F29" s="144" t="s">
        <v>5593</v>
      </c>
      <c r="G29" s="143" t="s">
        <v>5092</v>
      </c>
      <c r="H29" s="143" t="s">
        <v>5665</v>
      </c>
      <c r="I29" s="143" t="s">
        <v>5074</v>
      </c>
      <c r="J29" s="187" t="s">
        <v>5726</v>
      </c>
      <c r="K29" s="188"/>
      <c r="L29" s="195"/>
      <c r="M29" s="195"/>
      <c r="N29" s="195"/>
      <c r="O29" s="195"/>
      <c r="P29" s="196"/>
      <c r="Q29" s="205"/>
      <c r="R29" s="235" t="s">
        <v>5727</v>
      </c>
      <c r="S29" s="236" t="s">
        <v>106</v>
      </c>
      <c r="T29" s="236">
        <v>14</v>
      </c>
      <c r="U29" s="236">
        <v>4</v>
      </c>
      <c r="V29" s="236">
        <v>0</v>
      </c>
      <c r="W29" s="236">
        <v>2</v>
      </c>
      <c r="X29" s="3126" t="s">
        <v>5596</v>
      </c>
      <c r="Y29" s="239" t="s">
        <v>5589</v>
      </c>
      <c r="Z29" s="289" t="s">
        <v>5074</v>
      </c>
      <c r="AA29" s="290"/>
      <c r="AB29" s="293"/>
      <c r="AC29" s="293"/>
      <c r="AD29" s="292"/>
      <c r="AE29" s="292"/>
      <c r="AF29" s="292"/>
      <c r="AG29" s="292"/>
      <c r="AH29" s="350"/>
      <c r="AI29" s="350"/>
    </row>
    <row r="30" customHeight="1" spans="2:35">
      <c r="B30" s="139" t="s">
        <v>5728</v>
      </c>
      <c r="C30" s="135">
        <v>2</v>
      </c>
      <c r="D30" s="135">
        <v>0</v>
      </c>
      <c r="E30" s="135" t="s">
        <v>5729</v>
      </c>
      <c r="F30" s="145" t="s">
        <v>5593</v>
      </c>
      <c r="G30" s="135" t="s">
        <v>5092</v>
      </c>
      <c r="H30" s="135" t="s">
        <v>5665</v>
      </c>
      <c r="I30" s="135" t="s">
        <v>5074</v>
      </c>
      <c r="J30" s="184" t="s">
        <v>5730</v>
      </c>
      <c r="K30" s="188"/>
      <c r="L30" s="197" t="s">
        <v>5731</v>
      </c>
      <c r="M30" s="197"/>
      <c r="N30" s="197"/>
      <c r="O30" s="197"/>
      <c r="P30" s="198"/>
      <c r="Q30" s="205"/>
      <c r="R30" s="233" t="s">
        <v>5732</v>
      </c>
      <c r="S30" s="234" t="s">
        <v>106</v>
      </c>
      <c r="T30" s="234">
        <v>12</v>
      </c>
      <c r="U30" s="234">
        <v>6</v>
      </c>
      <c r="V30" s="234">
        <v>2</v>
      </c>
      <c r="W30" s="234">
        <v>5</v>
      </c>
      <c r="X30" s="3124" t="s">
        <v>5596</v>
      </c>
      <c r="Y30" s="285" t="s">
        <v>5648</v>
      </c>
      <c r="Z30" s="286" t="s">
        <v>5074</v>
      </c>
      <c r="AA30" s="290"/>
      <c r="AB30" s="293"/>
      <c r="AC30" s="293"/>
      <c r="AD30" s="292"/>
      <c r="AE30" s="292"/>
      <c r="AF30" s="292"/>
      <c r="AG30" s="292"/>
      <c r="AH30" s="350"/>
      <c r="AI30" s="350"/>
    </row>
    <row r="31" customHeight="1" spans="2:35">
      <c r="B31" s="146" t="s">
        <v>5733</v>
      </c>
      <c r="C31" s="147">
        <v>2</v>
      </c>
      <c r="D31" s="147">
        <v>0</v>
      </c>
      <c r="E31" s="147" t="s">
        <v>5734</v>
      </c>
      <c r="F31" s="148" t="s">
        <v>5593</v>
      </c>
      <c r="G31" s="147" t="s">
        <v>5092</v>
      </c>
      <c r="H31" s="147" t="s">
        <v>5735</v>
      </c>
      <c r="I31" s="147" t="s">
        <v>13</v>
      </c>
      <c r="J31" s="199" t="s">
        <v>5736</v>
      </c>
      <c r="K31" s="188"/>
      <c r="L31" s="200"/>
      <c r="M31" s="201"/>
      <c r="N31" s="201"/>
      <c r="O31" s="201"/>
      <c r="P31" s="202"/>
      <c r="Q31" s="205"/>
      <c r="R31" s="235" t="s">
        <v>5737</v>
      </c>
      <c r="S31" s="236" t="s">
        <v>328</v>
      </c>
      <c r="T31" s="236" t="s">
        <v>5738</v>
      </c>
      <c r="U31" s="236">
        <v>-1</v>
      </c>
      <c r="V31" s="236">
        <v>0</v>
      </c>
      <c r="W31" s="236">
        <v>1</v>
      </c>
      <c r="X31" s="3126" t="s">
        <v>5596</v>
      </c>
      <c r="Y31" s="239" t="s">
        <v>92</v>
      </c>
      <c r="Z31" s="289" t="s">
        <v>13</v>
      </c>
      <c r="AA31" s="290"/>
      <c r="AB31" s="293"/>
      <c r="AC31" s="293"/>
      <c r="AD31" s="292"/>
      <c r="AE31" s="292"/>
      <c r="AF31" s="292"/>
      <c r="AG31" s="292"/>
      <c r="AH31" s="347"/>
      <c r="AI31" s="347"/>
    </row>
    <row r="32" customHeight="1" spans="2:35">
      <c r="B32" s="139" t="s">
        <v>5739</v>
      </c>
      <c r="C32" s="135" t="s">
        <v>5136</v>
      </c>
      <c r="D32" s="135">
        <v>0</v>
      </c>
      <c r="E32" s="135" t="s">
        <v>439</v>
      </c>
      <c r="F32" s="145" t="s">
        <v>5593</v>
      </c>
      <c r="G32" s="135" t="s">
        <v>5092</v>
      </c>
      <c r="H32" s="135" t="s">
        <v>5677</v>
      </c>
      <c r="I32" s="135" t="s">
        <v>5074</v>
      </c>
      <c r="J32" s="3123" t="s">
        <v>5082</v>
      </c>
      <c r="K32" s="188"/>
      <c r="L32" s="203"/>
      <c r="M32" s="203"/>
      <c r="N32" s="203"/>
      <c r="O32" s="203"/>
      <c r="P32" s="204"/>
      <c r="Q32" s="205"/>
      <c r="R32" s="233" t="s">
        <v>5740</v>
      </c>
      <c r="S32" s="234" t="s">
        <v>328</v>
      </c>
      <c r="T32" s="234" t="s">
        <v>5741</v>
      </c>
      <c r="U32" s="234">
        <v>-1</v>
      </c>
      <c r="V32" s="234">
        <v>0</v>
      </c>
      <c r="W32" s="234">
        <v>1</v>
      </c>
      <c r="X32" s="3124" t="s">
        <v>5596</v>
      </c>
      <c r="Y32" s="285" t="s">
        <v>92</v>
      </c>
      <c r="Z32" s="286" t="s">
        <v>5074</v>
      </c>
      <c r="AA32" s="290"/>
      <c r="AB32" s="293"/>
      <c r="AC32" s="293"/>
      <c r="AD32" s="293"/>
      <c r="AE32" s="294"/>
      <c r="AF32" s="294"/>
      <c r="AG32" s="349"/>
      <c r="AH32" s="347"/>
      <c r="AI32" s="347"/>
    </row>
    <row r="33" customHeight="1" spans="2:35">
      <c r="B33" s="142" t="s">
        <v>5742</v>
      </c>
      <c r="C33" s="143" t="s">
        <v>5743</v>
      </c>
      <c r="D33" s="143">
        <v>0</v>
      </c>
      <c r="E33" s="143" t="s">
        <v>439</v>
      </c>
      <c r="F33" s="143" t="s">
        <v>5744</v>
      </c>
      <c r="G33" s="143" t="s">
        <v>171</v>
      </c>
      <c r="H33" s="143" t="s">
        <v>5745</v>
      </c>
      <c r="I33" s="143" t="s">
        <v>5074</v>
      </c>
      <c r="J33" s="187" t="s">
        <v>5746</v>
      </c>
      <c r="K33" s="188"/>
      <c r="L33" s="205"/>
      <c r="M33" s="205"/>
      <c r="N33" s="205"/>
      <c r="O33" s="205"/>
      <c r="P33" s="205"/>
      <c r="Q33" s="205"/>
      <c r="R33" s="235" t="s">
        <v>5747</v>
      </c>
      <c r="S33" s="236" t="s">
        <v>5748</v>
      </c>
      <c r="T33" s="236" t="s">
        <v>5749</v>
      </c>
      <c r="U33" s="236">
        <v>-2</v>
      </c>
      <c r="V33" s="236">
        <v>0</v>
      </c>
      <c r="W33" s="236">
        <v>1</v>
      </c>
      <c r="X33" s="3126" t="s">
        <v>5596</v>
      </c>
      <c r="Y33" s="239" t="s">
        <v>92</v>
      </c>
      <c r="Z33" s="289" t="s">
        <v>5074</v>
      </c>
      <c r="AA33" s="290"/>
      <c r="AB33" s="293"/>
      <c r="AC33" s="293"/>
      <c r="AD33" s="293"/>
      <c r="AE33" s="294"/>
      <c r="AF33" s="294"/>
      <c r="AG33" s="349"/>
      <c r="AH33" s="347"/>
      <c r="AI33" s="347"/>
    </row>
    <row r="34" customHeight="1" spans="2:35">
      <c r="B34" s="139" t="s">
        <v>5750</v>
      </c>
      <c r="C34" s="135" t="s">
        <v>5751</v>
      </c>
      <c r="D34" s="135">
        <v>0</v>
      </c>
      <c r="E34" s="135" t="s">
        <v>5752</v>
      </c>
      <c r="F34" s="145" t="s">
        <v>5593</v>
      </c>
      <c r="G34" s="135" t="s">
        <v>171</v>
      </c>
      <c r="H34" s="135" t="s">
        <v>5677</v>
      </c>
      <c r="I34" s="135" t="s">
        <v>5074</v>
      </c>
      <c r="J34" s="3123" t="s">
        <v>5082</v>
      </c>
      <c r="K34" s="188"/>
      <c r="L34" s="205"/>
      <c r="M34" s="205"/>
      <c r="N34" s="205"/>
      <c r="O34" s="205"/>
      <c r="P34" s="205"/>
      <c r="Q34" s="205"/>
      <c r="R34" s="233" t="s">
        <v>5753</v>
      </c>
      <c r="S34" s="234" t="s">
        <v>328</v>
      </c>
      <c r="T34" s="234" t="s">
        <v>5749</v>
      </c>
      <c r="U34" s="234">
        <v>-2</v>
      </c>
      <c r="V34" s="234">
        <v>0</v>
      </c>
      <c r="W34" s="234">
        <v>1</v>
      </c>
      <c r="X34" s="3124" t="s">
        <v>5596</v>
      </c>
      <c r="Y34" s="285" t="s">
        <v>92</v>
      </c>
      <c r="Z34" s="286" t="s">
        <v>5074</v>
      </c>
      <c r="AA34" s="290"/>
      <c r="AB34" s="293"/>
      <c r="AC34" s="293"/>
      <c r="AD34" s="293"/>
      <c r="AE34" s="294"/>
      <c r="AF34" s="294"/>
      <c r="AG34" s="294"/>
      <c r="AH34" s="347"/>
      <c r="AI34" s="347"/>
    </row>
    <row r="35" customHeight="1" spans="2:35">
      <c r="B35" s="142" t="s">
        <v>5754</v>
      </c>
      <c r="C35" s="143" t="s">
        <v>5136</v>
      </c>
      <c r="D35" s="143">
        <v>0</v>
      </c>
      <c r="E35" s="143" t="s">
        <v>430</v>
      </c>
      <c r="F35" s="144" t="s">
        <v>5593</v>
      </c>
      <c r="G35" s="143" t="s">
        <v>5092</v>
      </c>
      <c r="H35" s="143" t="s">
        <v>5708</v>
      </c>
      <c r="I35" s="143" t="s">
        <v>5074</v>
      </c>
      <c r="J35" s="187" t="s">
        <v>5755</v>
      </c>
      <c r="K35" s="188"/>
      <c r="L35" s="205"/>
      <c r="M35" s="205"/>
      <c r="N35" s="205"/>
      <c r="O35" s="205"/>
      <c r="P35" s="205"/>
      <c r="Q35" s="205"/>
      <c r="R35" s="235" t="s">
        <v>5756</v>
      </c>
      <c r="S35" s="236" t="s">
        <v>328</v>
      </c>
      <c r="T35" s="236" t="s">
        <v>5757</v>
      </c>
      <c r="U35" s="236">
        <v>-2</v>
      </c>
      <c r="V35" s="236">
        <v>0</v>
      </c>
      <c r="W35" s="236">
        <v>1</v>
      </c>
      <c r="X35" s="3126" t="s">
        <v>5596</v>
      </c>
      <c r="Y35" s="239" t="s">
        <v>92</v>
      </c>
      <c r="Z35" s="289" t="s">
        <v>5074</v>
      </c>
      <c r="AA35" s="290"/>
      <c r="AB35" s="293"/>
      <c r="AC35" s="293"/>
      <c r="AD35" s="293"/>
      <c r="AE35" s="294"/>
      <c r="AF35" s="294"/>
      <c r="AG35" s="294"/>
      <c r="AH35" s="347"/>
      <c r="AI35" s="347"/>
    </row>
    <row r="36" customHeight="1" spans="2:35">
      <c r="B36" s="139" t="s">
        <v>5758</v>
      </c>
      <c r="C36" s="135">
        <v>3</v>
      </c>
      <c r="D36" s="135">
        <v>0</v>
      </c>
      <c r="E36" s="135" t="s">
        <v>5759</v>
      </c>
      <c r="F36" s="145" t="s">
        <v>5593</v>
      </c>
      <c r="G36" s="135" t="s">
        <v>5092</v>
      </c>
      <c r="H36" s="135" t="s">
        <v>5665</v>
      </c>
      <c r="I36" s="135" t="s">
        <v>5760</v>
      </c>
      <c r="J36" s="184" t="s">
        <v>5276</v>
      </c>
      <c r="K36" s="188"/>
      <c r="L36" s="205"/>
      <c r="M36" s="206" t="s">
        <v>5761</v>
      </c>
      <c r="N36" s="206"/>
      <c r="O36" s="206"/>
      <c r="P36" s="206"/>
      <c r="Q36" s="220"/>
      <c r="R36" s="233" t="s">
        <v>5762</v>
      </c>
      <c r="S36" s="234" t="s">
        <v>107</v>
      </c>
      <c r="T36" s="234">
        <v>8</v>
      </c>
      <c r="U36" s="234">
        <v>4</v>
      </c>
      <c r="V36" s="234">
        <v>0</v>
      </c>
      <c r="W36" s="234">
        <v>1</v>
      </c>
      <c r="X36" s="3124" t="s">
        <v>5596</v>
      </c>
      <c r="Y36" s="285" t="s">
        <v>92</v>
      </c>
      <c r="Z36" s="286" t="s">
        <v>5653</v>
      </c>
      <c r="AA36" s="290"/>
      <c r="AB36" s="293"/>
      <c r="AC36" s="293"/>
      <c r="AD36" s="293"/>
      <c r="AE36" s="294"/>
      <c r="AF36" s="294"/>
      <c r="AG36" s="294"/>
      <c r="AH36" s="347"/>
      <c r="AI36" s="347"/>
    </row>
    <row r="37" customHeight="1" spans="2:35">
      <c r="B37" s="142" t="s">
        <v>5763</v>
      </c>
      <c r="C37" s="143">
        <v>3</v>
      </c>
      <c r="D37" s="143">
        <v>0</v>
      </c>
      <c r="E37" s="143" t="s">
        <v>5764</v>
      </c>
      <c r="F37" s="144" t="s">
        <v>5593</v>
      </c>
      <c r="G37" s="143" t="s">
        <v>5092</v>
      </c>
      <c r="H37" s="143" t="s">
        <v>5665</v>
      </c>
      <c r="I37" s="143" t="s">
        <v>5760</v>
      </c>
      <c r="J37" s="187" t="s">
        <v>5276</v>
      </c>
      <c r="K37" s="188"/>
      <c r="L37" s="205"/>
      <c r="M37" s="206"/>
      <c r="N37" s="206"/>
      <c r="O37" s="206"/>
      <c r="P37" s="206"/>
      <c r="Q37" s="220"/>
      <c r="R37" s="235" t="s">
        <v>5765</v>
      </c>
      <c r="S37" s="236" t="s">
        <v>106</v>
      </c>
      <c r="T37" s="236" t="s">
        <v>5757</v>
      </c>
      <c r="U37" s="236">
        <v>-2</v>
      </c>
      <c r="V37" s="236">
        <v>0</v>
      </c>
      <c r="W37" s="236">
        <v>1</v>
      </c>
      <c r="X37" s="3126" t="s">
        <v>5596</v>
      </c>
      <c r="Y37" s="239" t="s">
        <v>92</v>
      </c>
      <c r="Z37" s="289" t="s">
        <v>5074</v>
      </c>
      <c r="AA37" s="290"/>
      <c r="AB37" s="292"/>
      <c r="AC37" s="292"/>
      <c r="AD37" s="292"/>
      <c r="AE37" s="292"/>
      <c r="AF37" s="292"/>
      <c r="AG37" s="294"/>
      <c r="AH37" s="347"/>
      <c r="AI37" s="347"/>
    </row>
    <row r="38" customHeight="1" spans="2:35">
      <c r="B38" s="139" t="s">
        <v>5766</v>
      </c>
      <c r="C38" s="135">
        <v>2</v>
      </c>
      <c r="D38" s="135">
        <v>0</v>
      </c>
      <c r="E38" s="135" t="s">
        <v>430</v>
      </c>
      <c r="F38" s="145" t="s">
        <v>5593</v>
      </c>
      <c r="G38" s="135" t="s">
        <v>5092</v>
      </c>
      <c r="H38" s="135" t="s">
        <v>5665</v>
      </c>
      <c r="I38" s="135" t="s">
        <v>5760</v>
      </c>
      <c r="J38" s="184" t="s">
        <v>5276</v>
      </c>
      <c r="K38" s="188"/>
      <c r="L38" s="205"/>
      <c r="M38" s="206"/>
      <c r="N38" s="206"/>
      <c r="O38" s="206"/>
      <c r="P38" s="206"/>
      <c r="Q38" s="220"/>
      <c r="R38" s="233" t="s">
        <v>5767</v>
      </c>
      <c r="S38" s="234" t="s">
        <v>5768</v>
      </c>
      <c r="T38" s="234">
        <v>10</v>
      </c>
      <c r="U38" s="234">
        <v>4</v>
      </c>
      <c r="V38" s="234">
        <v>0</v>
      </c>
      <c r="W38" s="234">
        <v>1</v>
      </c>
      <c r="X38" s="3124" t="s">
        <v>5596</v>
      </c>
      <c r="Y38" s="285" t="s">
        <v>92</v>
      </c>
      <c r="Z38" s="286" t="s">
        <v>5074</v>
      </c>
      <c r="AA38" s="295"/>
      <c r="AB38" s="292"/>
      <c r="AC38" s="292"/>
      <c r="AD38" s="292"/>
      <c r="AE38" s="292"/>
      <c r="AF38" s="292"/>
      <c r="AG38" s="292"/>
      <c r="AH38" s="347"/>
      <c r="AI38" s="347"/>
    </row>
    <row r="39" customHeight="1" spans="2:35">
      <c r="B39" s="142" t="s">
        <v>5769</v>
      </c>
      <c r="C39" s="143">
        <v>4</v>
      </c>
      <c r="D39" s="143">
        <v>0</v>
      </c>
      <c r="E39" s="143" t="s">
        <v>5725</v>
      </c>
      <c r="F39" s="144" t="s">
        <v>5593</v>
      </c>
      <c r="G39" s="149" t="s">
        <v>5092</v>
      </c>
      <c r="H39" s="149" t="s">
        <v>5665</v>
      </c>
      <c r="I39" s="143" t="s">
        <v>5770</v>
      </c>
      <c r="J39" s="187" t="s">
        <v>5276</v>
      </c>
      <c r="K39" s="188"/>
      <c r="L39" s="205"/>
      <c r="M39" s="206"/>
      <c r="N39" s="206"/>
      <c r="O39" s="206"/>
      <c r="P39" s="206"/>
      <c r="Q39" s="220"/>
      <c r="R39" s="237" t="s">
        <v>5771</v>
      </c>
      <c r="S39" s="238" t="s">
        <v>5631</v>
      </c>
      <c r="T39" s="238">
        <v>225</v>
      </c>
      <c r="U39" s="238">
        <v>65</v>
      </c>
      <c r="V39" s="238">
        <v>10</v>
      </c>
      <c r="W39" s="238">
        <v>300</v>
      </c>
      <c r="X39" s="3127" t="s">
        <v>5596</v>
      </c>
      <c r="Y39" s="296" t="s">
        <v>5648</v>
      </c>
      <c r="Z39" s="297" t="s">
        <v>5074</v>
      </c>
      <c r="AA39" s="298" t="s">
        <v>5772</v>
      </c>
      <c r="AB39" s="299" t="s">
        <v>5773</v>
      </c>
      <c r="AC39" s="300"/>
      <c r="AD39" s="300"/>
      <c r="AE39" s="300"/>
      <c r="AF39" s="301"/>
      <c r="AG39" s="292"/>
      <c r="AH39" s="347"/>
      <c r="AI39" s="347"/>
    </row>
    <row r="40" customHeight="1" spans="2:35">
      <c r="B40" s="150" t="s">
        <v>5774</v>
      </c>
      <c r="C40" s="151" t="s">
        <v>5775</v>
      </c>
      <c r="D40" s="151">
        <v>0</v>
      </c>
      <c r="E40" s="151" t="s">
        <v>5725</v>
      </c>
      <c r="F40" s="152" t="s">
        <v>5593</v>
      </c>
      <c r="G40" s="153" t="s">
        <v>5092</v>
      </c>
      <c r="H40" s="153" t="s">
        <v>5708</v>
      </c>
      <c r="I40" s="151" t="s">
        <v>5776</v>
      </c>
      <c r="J40" s="207" t="s">
        <v>5276</v>
      </c>
      <c r="K40" s="188"/>
      <c r="L40" s="205"/>
      <c r="M40" s="206"/>
      <c r="N40" s="206"/>
      <c r="O40" s="206"/>
      <c r="P40" s="206"/>
      <c r="Q40" s="220"/>
      <c r="R40" s="235" t="s">
        <v>5777</v>
      </c>
      <c r="S40" s="236" t="s">
        <v>5778</v>
      </c>
      <c r="T40" s="236">
        <v>525</v>
      </c>
      <c r="U40" s="236">
        <v>45</v>
      </c>
      <c r="V40" s="236">
        <v>15</v>
      </c>
      <c r="W40" s="236">
        <v>1</v>
      </c>
      <c r="X40" s="3126" t="s">
        <v>5588</v>
      </c>
      <c r="Y40" s="302" t="s">
        <v>5779</v>
      </c>
      <c r="Z40" s="289" t="s">
        <v>5074</v>
      </c>
      <c r="AA40" s="303"/>
      <c r="AB40" s="304"/>
      <c r="AC40" s="305"/>
      <c r="AD40" s="305"/>
      <c r="AE40" s="305"/>
      <c r="AF40" s="306"/>
      <c r="AG40" s="292"/>
      <c r="AH40" s="350"/>
      <c r="AI40" s="350"/>
    </row>
    <row r="41" customHeight="1" spans="2:35">
      <c r="B41" s="142" t="s">
        <v>5780</v>
      </c>
      <c r="C41" s="149">
        <v>1</v>
      </c>
      <c r="D41" s="143">
        <v>0</v>
      </c>
      <c r="E41" s="143" t="s">
        <v>5752</v>
      </c>
      <c r="F41" s="144" t="s">
        <v>5593</v>
      </c>
      <c r="G41" s="149" t="s">
        <v>171</v>
      </c>
      <c r="H41" s="149" t="s">
        <v>5735</v>
      </c>
      <c r="I41" s="143" t="s">
        <v>5781</v>
      </c>
      <c r="J41" s="187" t="s">
        <v>5782</v>
      </c>
      <c r="K41" s="188"/>
      <c r="L41" s="205"/>
      <c r="M41" s="206"/>
      <c r="N41" s="206"/>
      <c r="O41" s="206"/>
      <c r="P41" s="206"/>
      <c r="Q41" s="220"/>
      <c r="R41" s="237" t="s">
        <v>5783</v>
      </c>
      <c r="S41" s="238" t="s">
        <v>5778</v>
      </c>
      <c r="T41" s="238">
        <v>225</v>
      </c>
      <c r="U41" s="238">
        <v>53</v>
      </c>
      <c r="V41" s="238">
        <v>25</v>
      </c>
      <c r="W41" s="238">
        <v>2</v>
      </c>
      <c r="X41" s="3127" t="s">
        <v>5588</v>
      </c>
      <c r="Y41" s="296" t="s">
        <v>5779</v>
      </c>
      <c r="Z41" s="297" t="s">
        <v>5074</v>
      </c>
      <c r="AA41" s="303"/>
      <c r="AB41" s="307"/>
      <c r="AC41" s="308"/>
      <c r="AD41" s="308"/>
      <c r="AE41" s="308"/>
      <c r="AF41" s="309"/>
      <c r="AG41" s="292"/>
      <c r="AH41" s="350"/>
      <c r="AI41" s="350"/>
    </row>
    <row r="42" customHeight="1" spans="2:35">
      <c r="B42" s="154" t="s">
        <v>5784</v>
      </c>
      <c r="C42" s="155">
        <v>2</v>
      </c>
      <c r="D42" s="156">
        <v>0</v>
      </c>
      <c r="E42" s="156" t="s">
        <v>5785</v>
      </c>
      <c r="F42" s="156" t="s">
        <v>5581</v>
      </c>
      <c r="G42" s="155" t="s">
        <v>171</v>
      </c>
      <c r="H42" s="155" t="s">
        <v>5665</v>
      </c>
      <c r="I42" s="156" t="s">
        <v>5074</v>
      </c>
      <c r="J42" s="208" t="s">
        <v>5786</v>
      </c>
      <c r="K42" s="209" t="s">
        <v>5787</v>
      </c>
      <c r="L42" s="205"/>
      <c r="M42" s="206"/>
      <c r="N42" s="206"/>
      <c r="O42" s="206"/>
      <c r="P42" s="206"/>
      <c r="Q42" s="220"/>
      <c r="R42" s="235" t="s">
        <v>5788</v>
      </c>
      <c r="S42" s="236" t="s">
        <v>5631</v>
      </c>
      <c r="T42" s="236">
        <v>175</v>
      </c>
      <c r="U42" s="236">
        <v>35</v>
      </c>
      <c r="V42" s="236">
        <v>7</v>
      </c>
      <c r="W42" s="236" t="s">
        <v>5789</v>
      </c>
      <c r="X42" s="3126" t="s">
        <v>5596</v>
      </c>
      <c r="Y42" s="302" t="s">
        <v>5648</v>
      </c>
      <c r="Z42" s="289" t="s">
        <v>13</v>
      </c>
      <c r="AA42" s="303"/>
      <c r="AB42" s="310" t="s">
        <v>5790</v>
      </c>
      <c r="AC42" s="311"/>
      <c r="AD42" s="311"/>
      <c r="AE42" s="311"/>
      <c r="AF42" s="312"/>
      <c r="AG42" s="292"/>
      <c r="AH42" s="350"/>
      <c r="AI42" s="350"/>
    </row>
    <row r="43" customHeight="1" spans="2:35">
      <c r="B43" s="139" t="s">
        <v>5791</v>
      </c>
      <c r="C43" s="137">
        <v>2</v>
      </c>
      <c r="D43" s="135">
        <v>0</v>
      </c>
      <c r="E43" s="135" t="s">
        <v>5792</v>
      </c>
      <c r="F43" s="135" t="s">
        <v>5581</v>
      </c>
      <c r="G43" s="137" t="s">
        <v>171</v>
      </c>
      <c r="H43" s="137" t="s">
        <v>5665</v>
      </c>
      <c r="I43" s="135" t="s">
        <v>13</v>
      </c>
      <c r="J43" s="184" t="s">
        <v>5793</v>
      </c>
      <c r="K43" s="209"/>
      <c r="L43" s="205"/>
      <c r="M43" s="206"/>
      <c r="N43" s="206"/>
      <c r="O43" s="206"/>
      <c r="P43" s="206"/>
      <c r="Q43" s="220"/>
      <c r="R43" s="237" t="s">
        <v>5794</v>
      </c>
      <c r="S43" s="238" t="s">
        <v>5631</v>
      </c>
      <c r="T43" s="238">
        <v>450</v>
      </c>
      <c r="U43" s="238">
        <v>60</v>
      </c>
      <c r="V43" s="238">
        <v>15</v>
      </c>
      <c r="W43" s="238">
        <v>2</v>
      </c>
      <c r="X43" s="3127" t="s">
        <v>5588</v>
      </c>
      <c r="Y43" s="296" t="s">
        <v>5779</v>
      </c>
      <c r="Z43" s="297" t="s">
        <v>5074</v>
      </c>
      <c r="AA43" s="303"/>
      <c r="AB43" s="313"/>
      <c r="AC43" s="314"/>
      <c r="AD43" s="314"/>
      <c r="AE43" s="314"/>
      <c r="AF43" s="315"/>
      <c r="AG43" s="292"/>
      <c r="AH43" s="350"/>
      <c r="AI43" s="350"/>
    </row>
    <row r="44" customHeight="1" spans="2:35">
      <c r="B44" s="154" t="s">
        <v>5795</v>
      </c>
      <c r="C44" s="155">
        <v>2</v>
      </c>
      <c r="D44" s="156">
        <v>0</v>
      </c>
      <c r="E44" s="156" t="s">
        <v>5796</v>
      </c>
      <c r="F44" s="156" t="s">
        <v>5797</v>
      </c>
      <c r="G44" s="155" t="s">
        <v>5092</v>
      </c>
      <c r="H44" s="155" t="s">
        <v>5665</v>
      </c>
      <c r="I44" s="156" t="s">
        <v>5074</v>
      </c>
      <c r="J44" s="3128" t="s">
        <v>5798</v>
      </c>
      <c r="K44" s="209"/>
      <c r="L44" s="205"/>
      <c r="M44" s="206"/>
      <c r="N44" s="206"/>
      <c r="O44" s="206"/>
      <c r="P44" s="206"/>
      <c r="Q44" s="220"/>
      <c r="R44" s="235" t="s">
        <v>5799</v>
      </c>
      <c r="S44" s="236" t="s">
        <v>5631</v>
      </c>
      <c r="T44" s="236">
        <v>217</v>
      </c>
      <c r="U44" s="236">
        <v>64</v>
      </c>
      <c r="V44" s="236">
        <v>10</v>
      </c>
      <c r="W44" s="236">
        <v>2</v>
      </c>
      <c r="X44" s="3126" t="s">
        <v>5596</v>
      </c>
      <c r="Y44" s="302" t="s">
        <v>5648</v>
      </c>
      <c r="Z44" s="289" t="s">
        <v>5074</v>
      </c>
      <c r="AA44" s="303"/>
      <c r="AB44" s="313"/>
      <c r="AC44" s="314"/>
      <c r="AD44" s="314"/>
      <c r="AE44" s="314"/>
      <c r="AF44" s="315"/>
      <c r="AG44" s="292"/>
      <c r="AH44" s="350"/>
      <c r="AI44" s="350"/>
    </row>
    <row r="45" customHeight="1" spans="2:35">
      <c r="B45" s="139" t="s">
        <v>5800</v>
      </c>
      <c r="C45" s="137">
        <v>3</v>
      </c>
      <c r="D45" s="135">
        <v>0</v>
      </c>
      <c r="E45" s="135" t="s">
        <v>5801</v>
      </c>
      <c r="F45" s="135" t="s">
        <v>5581</v>
      </c>
      <c r="G45" s="137" t="s">
        <v>5092</v>
      </c>
      <c r="H45" s="137" t="s">
        <v>5665</v>
      </c>
      <c r="I45" s="135" t="s">
        <v>13</v>
      </c>
      <c r="J45" s="184" t="s">
        <v>5802</v>
      </c>
      <c r="K45" s="209"/>
      <c r="L45" s="205"/>
      <c r="M45" s="206"/>
      <c r="N45" s="206"/>
      <c r="O45" s="206"/>
      <c r="P45" s="206"/>
      <c r="Q45" s="220"/>
      <c r="R45" s="237" t="s">
        <v>5803</v>
      </c>
      <c r="S45" s="238" t="s">
        <v>5778</v>
      </c>
      <c r="T45" s="238">
        <v>979</v>
      </c>
      <c r="U45" s="238">
        <v>35</v>
      </c>
      <c r="V45" s="238">
        <v>25</v>
      </c>
      <c r="W45" s="238">
        <v>1</v>
      </c>
      <c r="X45" s="3127" t="s">
        <v>5588</v>
      </c>
      <c r="Y45" s="296" t="s">
        <v>92</v>
      </c>
      <c r="Z45" s="297" t="s">
        <v>13</v>
      </c>
      <c r="AA45" s="303"/>
      <c r="AB45" s="316"/>
      <c r="AC45" s="317"/>
      <c r="AD45" s="317"/>
      <c r="AE45" s="317"/>
      <c r="AF45" s="318"/>
      <c r="AG45" s="292"/>
      <c r="AH45" s="350"/>
      <c r="AI45" s="350"/>
    </row>
    <row r="46" customHeight="1" spans="2:35">
      <c r="B46" s="154" t="s">
        <v>5804</v>
      </c>
      <c r="C46" s="155">
        <v>4</v>
      </c>
      <c r="D46" s="156">
        <v>1</v>
      </c>
      <c r="E46" s="156" t="s">
        <v>5805</v>
      </c>
      <c r="F46" s="156" t="s">
        <v>5581</v>
      </c>
      <c r="G46" s="155" t="s">
        <v>5092</v>
      </c>
      <c r="H46" s="155" t="s">
        <v>5708</v>
      </c>
      <c r="I46" s="156" t="s">
        <v>5760</v>
      </c>
      <c r="J46" s="208" t="s">
        <v>5276</v>
      </c>
      <c r="K46" s="209"/>
      <c r="L46" s="205"/>
      <c r="M46" s="211"/>
      <c r="N46" s="211"/>
      <c r="O46" s="211"/>
      <c r="P46" s="211"/>
      <c r="Q46" s="220"/>
      <c r="R46" s="235" t="s">
        <v>5806</v>
      </c>
      <c r="S46" s="239" t="s">
        <v>5631</v>
      </c>
      <c r="T46" s="236">
        <v>50</v>
      </c>
      <c r="U46" s="239">
        <v>20</v>
      </c>
      <c r="V46" s="239">
        <v>4</v>
      </c>
      <c r="W46" s="239">
        <v>8</v>
      </c>
      <c r="X46" s="3129" t="s">
        <v>5596</v>
      </c>
      <c r="Y46" s="239" t="s">
        <v>5589</v>
      </c>
      <c r="Z46" s="319" t="s">
        <v>13</v>
      </c>
      <c r="AA46" s="303"/>
      <c r="AB46" s="320" t="s">
        <v>5807</v>
      </c>
      <c r="AC46" s="321"/>
      <c r="AD46" s="321"/>
      <c r="AE46" s="321"/>
      <c r="AF46" s="322"/>
      <c r="AG46" s="292"/>
      <c r="AH46" s="350"/>
      <c r="AI46" s="350"/>
    </row>
    <row r="47" customHeight="1" spans="2:35">
      <c r="B47" s="139" t="s">
        <v>5808</v>
      </c>
      <c r="C47" s="137">
        <v>4</v>
      </c>
      <c r="D47" s="135">
        <v>1</v>
      </c>
      <c r="E47" s="135" t="s">
        <v>5805</v>
      </c>
      <c r="F47" s="135" t="s">
        <v>5581</v>
      </c>
      <c r="G47" s="137" t="s">
        <v>5092</v>
      </c>
      <c r="H47" s="137" t="s">
        <v>5708</v>
      </c>
      <c r="I47" s="135" t="s">
        <v>5760</v>
      </c>
      <c r="J47" s="184" t="s">
        <v>5276</v>
      </c>
      <c r="K47" s="209"/>
      <c r="L47" s="205"/>
      <c r="M47" s="211"/>
      <c r="N47" s="211"/>
      <c r="O47" s="211"/>
      <c r="P47" s="211"/>
      <c r="Q47" s="220"/>
      <c r="R47" s="240" t="s">
        <v>5809</v>
      </c>
      <c r="S47" s="241" t="s">
        <v>347</v>
      </c>
      <c r="T47" s="242">
        <v>4</v>
      </c>
      <c r="U47" s="243">
        <v>-2</v>
      </c>
      <c r="V47" s="243">
        <v>0</v>
      </c>
      <c r="W47" s="243" t="s">
        <v>92</v>
      </c>
      <c r="X47" s="243" t="s">
        <v>92</v>
      </c>
      <c r="Y47" s="242" t="s">
        <v>92</v>
      </c>
      <c r="Z47" s="323" t="s">
        <v>13</v>
      </c>
      <c r="AA47" s="303"/>
      <c r="AB47" s="324"/>
      <c r="AC47" s="325"/>
      <c r="AD47" s="325"/>
      <c r="AE47" s="325"/>
      <c r="AF47" s="326"/>
      <c r="AG47" s="292"/>
      <c r="AH47" s="350"/>
      <c r="AI47" s="350"/>
    </row>
    <row r="48" customHeight="1" spans="2:35">
      <c r="B48" s="154" t="s">
        <v>5810</v>
      </c>
      <c r="C48" s="155">
        <v>4</v>
      </c>
      <c r="D48" s="156">
        <v>1</v>
      </c>
      <c r="E48" s="156" t="s">
        <v>5805</v>
      </c>
      <c r="F48" s="156" t="s">
        <v>5581</v>
      </c>
      <c r="G48" s="155" t="s">
        <v>5092</v>
      </c>
      <c r="H48" s="155" t="s">
        <v>5708</v>
      </c>
      <c r="I48" s="156" t="s">
        <v>5760</v>
      </c>
      <c r="J48" s="208" t="s">
        <v>5276</v>
      </c>
      <c r="K48" s="209"/>
      <c r="L48" s="205"/>
      <c r="M48" s="211"/>
      <c r="N48" s="211"/>
      <c r="O48" s="211"/>
      <c r="P48" s="211"/>
      <c r="Q48" s="220"/>
      <c r="R48" s="244" t="s">
        <v>5811</v>
      </c>
      <c r="S48" s="245" t="s">
        <v>5631</v>
      </c>
      <c r="T48" s="245" t="s">
        <v>5812</v>
      </c>
      <c r="U48" s="245">
        <v>6</v>
      </c>
      <c r="V48" s="245">
        <v>0</v>
      </c>
      <c r="W48" s="245">
        <v>8</v>
      </c>
      <c r="X48" s="3130" t="s">
        <v>5596</v>
      </c>
      <c r="Y48" s="327" t="s">
        <v>5589</v>
      </c>
      <c r="Z48" s="328" t="s">
        <v>5074</v>
      </c>
      <c r="AA48" s="303"/>
      <c r="AB48" s="329"/>
      <c r="AC48" s="330"/>
      <c r="AD48" s="330"/>
      <c r="AE48" s="330"/>
      <c r="AF48" s="331"/>
      <c r="AG48" s="294"/>
      <c r="AH48" s="350"/>
      <c r="AI48" s="350"/>
    </row>
    <row r="49" customHeight="1" spans="2:35">
      <c r="B49" s="139" t="s">
        <v>5813</v>
      </c>
      <c r="C49" s="137">
        <v>5</v>
      </c>
      <c r="D49" s="135">
        <v>1</v>
      </c>
      <c r="E49" s="135" t="s">
        <v>5814</v>
      </c>
      <c r="F49" s="135" t="s">
        <v>5581</v>
      </c>
      <c r="G49" s="137" t="s">
        <v>5092</v>
      </c>
      <c r="H49" s="137" t="s">
        <v>5708</v>
      </c>
      <c r="I49" s="135" t="s">
        <v>5760</v>
      </c>
      <c r="J49" s="184" t="s">
        <v>5276</v>
      </c>
      <c r="K49" s="209"/>
      <c r="L49" s="205"/>
      <c r="M49" s="211"/>
      <c r="N49" s="211"/>
      <c r="O49" s="211"/>
      <c r="P49" s="211"/>
      <c r="Q49" s="220"/>
      <c r="R49" s="237" t="s">
        <v>5815</v>
      </c>
      <c r="S49" s="238" t="s">
        <v>5631</v>
      </c>
      <c r="T49" s="238">
        <v>76</v>
      </c>
      <c r="U49" s="238">
        <v>20</v>
      </c>
      <c r="V49" s="238">
        <v>2</v>
      </c>
      <c r="W49" s="238" t="s">
        <v>5816</v>
      </c>
      <c r="X49" s="3127" t="s">
        <v>5588</v>
      </c>
      <c r="Y49" s="296" t="s">
        <v>5779</v>
      </c>
      <c r="Z49" s="297" t="s">
        <v>5086</v>
      </c>
      <c r="AA49" s="303"/>
      <c r="AB49" s="292"/>
      <c r="AC49" s="292"/>
      <c r="AD49" s="292"/>
      <c r="AE49" s="292"/>
      <c r="AF49" s="292"/>
      <c r="AG49" s="294"/>
      <c r="AH49" s="350"/>
      <c r="AI49" s="350"/>
    </row>
    <row r="50" customHeight="1" spans="2:35">
      <c r="B50" s="154" t="s">
        <v>5817</v>
      </c>
      <c r="C50" s="155">
        <v>4</v>
      </c>
      <c r="D50" s="156">
        <v>0</v>
      </c>
      <c r="E50" s="156" t="s">
        <v>5805</v>
      </c>
      <c r="F50" s="156" t="s">
        <v>5581</v>
      </c>
      <c r="G50" s="155" t="s">
        <v>5092</v>
      </c>
      <c r="H50" s="155" t="s">
        <v>5665</v>
      </c>
      <c r="I50" s="156" t="s">
        <v>5760</v>
      </c>
      <c r="J50" s="208" t="s">
        <v>5276</v>
      </c>
      <c r="K50" s="209"/>
      <c r="L50" s="205"/>
      <c r="M50" s="211"/>
      <c r="N50" s="211"/>
      <c r="O50" s="211"/>
      <c r="P50" s="211"/>
      <c r="Q50" s="220"/>
      <c r="R50" s="246" t="s">
        <v>5818</v>
      </c>
      <c r="S50" s="247" t="s">
        <v>87</v>
      </c>
      <c r="T50" s="247">
        <v>6120</v>
      </c>
      <c r="U50" s="247">
        <v>35</v>
      </c>
      <c r="V50" s="247" t="s">
        <v>92</v>
      </c>
      <c r="W50" s="247" t="s">
        <v>92</v>
      </c>
      <c r="X50" s="247" t="s">
        <v>92</v>
      </c>
      <c r="Y50" s="332" t="s">
        <v>92</v>
      </c>
      <c r="Z50" s="333" t="s">
        <v>13</v>
      </c>
      <c r="AA50" s="303"/>
      <c r="AB50" s="292"/>
      <c r="AC50" s="292"/>
      <c r="AD50" s="292"/>
      <c r="AE50" s="292"/>
      <c r="AF50" s="292"/>
      <c r="AG50" s="294"/>
      <c r="AH50" s="350"/>
      <c r="AI50" s="350"/>
    </row>
    <row r="51" customHeight="1" spans="2:35">
      <c r="B51" s="139" t="s">
        <v>5819</v>
      </c>
      <c r="C51" s="137">
        <v>5</v>
      </c>
      <c r="D51" s="135">
        <v>1</v>
      </c>
      <c r="E51" s="135" t="s">
        <v>5814</v>
      </c>
      <c r="F51" s="135" t="s">
        <v>5581</v>
      </c>
      <c r="G51" s="137" t="s">
        <v>5092</v>
      </c>
      <c r="H51" s="137" t="s">
        <v>5665</v>
      </c>
      <c r="I51" s="135" t="s">
        <v>5760</v>
      </c>
      <c r="J51" s="184" t="s">
        <v>5276</v>
      </c>
      <c r="K51" s="209"/>
      <c r="L51" s="205"/>
      <c r="M51" s="211"/>
      <c r="N51" s="211"/>
      <c r="O51" s="211"/>
      <c r="P51" s="211"/>
      <c r="Q51" s="220"/>
      <c r="R51" s="248" t="s">
        <v>5820</v>
      </c>
      <c r="S51" s="249" t="s">
        <v>5668</v>
      </c>
      <c r="T51" s="249">
        <v>4</v>
      </c>
      <c r="U51" s="249">
        <v>3</v>
      </c>
      <c r="V51" s="249">
        <v>0</v>
      </c>
      <c r="W51" s="249">
        <v>2</v>
      </c>
      <c r="X51" s="3131" t="s">
        <v>5588</v>
      </c>
      <c r="Y51" s="3132" t="s">
        <v>5588</v>
      </c>
      <c r="Z51" s="335" t="s">
        <v>5760</v>
      </c>
      <c r="AA51" s="336" t="s">
        <v>5671</v>
      </c>
      <c r="AB51" s="292"/>
      <c r="AC51" s="292"/>
      <c r="AD51" s="292"/>
      <c r="AE51" s="292"/>
      <c r="AF51" s="292"/>
      <c r="AG51" s="294"/>
      <c r="AH51" s="350"/>
      <c r="AI51" s="350"/>
    </row>
    <row r="52" customHeight="1" spans="2:35">
      <c r="B52" s="154" t="s">
        <v>5821</v>
      </c>
      <c r="C52" s="155">
        <v>4</v>
      </c>
      <c r="D52" s="156">
        <v>1</v>
      </c>
      <c r="E52" s="156" t="s">
        <v>5814</v>
      </c>
      <c r="F52" s="156" t="s">
        <v>5581</v>
      </c>
      <c r="G52" s="155" t="s">
        <v>5092</v>
      </c>
      <c r="H52" s="155" t="s">
        <v>5708</v>
      </c>
      <c r="I52" s="156" t="s">
        <v>5760</v>
      </c>
      <c r="J52" s="208" t="s">
        <v>5276</v>
      </c>
      <c r="K52" s="209"/>
      <c r="L52" s="205"/>
      <c r="M52" s="211"/>
      <c r="N52" s="211"/>
      <c r="O52" s="211"/>
      <c r="P52" s="211"/>
      <c r="Q52" s="220"/>
      <c r="R52" s="235" t="s">
        <v>5822</v>
      </c>
      <c r="S52" s="236" t="s">
        <v>5668</v>
      </c>
      <c r="T52" s="236">
        <v>2</v>
      </c>
      <c r="U52" s="236">
        <v>3</v>
      </c>
      <c r="V52" s="236">
        <v>0</v>
      </c>
      <c r="W52" s="236">
        <v>4</v>
      </c>
      <c r="X52" s="3126" t="s">
        <v>5675</v>
      </c>
      <c r="Y52" s="239" t="s">
        <v>5648</v>
      </c>
      <c r="Z52" s="289" t="s">
        <v>5760</v>
      </c>
      <c r="AA52" s="337"/>
      <c r="AB52" s="292"/>
      <c r="AC52" s="292"/>
      <c r="AD52" s="292"/>
      <c r="AE52" s="292"/>
      <c r="AF52" s="292"/>
      <c r="AG52" s="294"/>
      <c r="AH52" s="350"/>
      <c r="AI52" s="350"/>
    </row>
    <row r="53" customHeight="1" spans="2:35">
      <c r="B53" s="139" t="s">
        <v>5823</v>
      </c>
      <c r="C53" s="137">
        <v>3</v>
      </c>
      <c r="D53" s="135">
        <v>0</v>
      </c>
      <c r="E53" s="135" t="s">
        <v>5805</v>
      </c>
      <c r="F53" s="135" t="s">
        <v>5581</v>
      </c>
      <c r="G53" s="137" t="s">
        <v>5092</v>
      </c>
      <c r="H53" s="137" t="s">
        <v>5665</v>
      </c>
      <c r="I53" s="135" t="s">
        <v>5760</v>
      </c>
      <c r="J53" s="184" t="s">
        <v>5276</v>
      </c>
      <c r="K53" s="209"/>
      <c r="L53" s="205"/>
      <c r="M53" s="211"/>
      <c r="N53" s="211"/>
      <c r="O53" s="211"/>
      <c r="P53" s="211"/>
      <c r="Q53" s="220"/>
      <c r="R53" s="248" t="s">
        <v>5824</v>
      </c>
      <c r="S53" s="249" t="s">
        <v>5825</v>
      </c>
      <c r="T53" s="249">
        <v>7</v>
      </c>
      <c r="U53" s="249">
        <v>4</v>
      </c>
      <c r="V53" s="249">
        <v>0</v>
      </c>
      <c r="W53" s="249">
        <v>13</v>
      </c>
      <c r="X53" s="3131" t="s">
        <v>5675</v>
      </c>
      <c r="Y53" s="334" t="s">
        <v>5648</v>
      </c>
      <c r="Z53" s="335" t="s">
        <v>5074</v>
      </c>
      <c r="AA53" s="337"/>
      <c r="AB53" s="292"/>
      <c r="AC53" s="292"/>
      <c r="AD53" s="292"/>
      <c r="AE53" s="292"/>
      <c r="AF53" s="292"/>
      <c r="AG53" s="294"/>
      <c r="AH53" s="350"/>
      <c r="AI53" s="350"/>
    </row>
    <row r="54" customHeight="1" spans="2:35">
      <c r="B54" s="154" t="s">
        <v>5826</v>
      </c>
      <c r="C54" s="155">
        <v>4</v>
      </c>
      <c r="D54" s="156">
        <v>0</v>
      </c>
      <c r="E54" s="156" t="s">
        <v>5580</v>
      </c>
      <c r="F54" s="156" t="s">
        <v>5581</v>
      </c>
      <c r="G54" s="155" t="s">
        <v>5092</v>
      </c>
      <c r="H54" s="155" t="s">
        <v>5708</v>
      </c>
      <c r="I54" s="156" t="s">
        <v>13</v>
      </c>
      <c r="J54" s="208" t="s">
        <v>5666</v>
      </c>
      <c r="K54" s="209"/>
      <c r="L54" s="205"/>
      <c r="M54" s="211"/>
      <c r="N54" s="211"/>
      <c r="O54" s="211"/>
      <c r="P54" s="211"/>
      <c r="Q54" s="220"/>
      <c r="R54" s="235" t="s">
        <v>5827</v>
      </c>
      <c r="S54" s="236" t="s">
        <v>5825</v>
      </c>
      <c r="T54" s="236">
        <v>9</v>
      </c>
      <c r="U54" s="236">
        <v>3</v>
      </c>
      <c r="V54" s="236">
        <v>0</v>
      </c>
      <c r="W54" s="236">
        <v>1</v>
      </c>
      <c r="X54" s="3126" t="s">
        <v>5596</v>
      </c>
      <c r="Y54" s="239" t="s">
        <v>92</v>
      </c>
      <c r="Z54" s="289" t="s">
        <v>5074</v>
      </c>
      <c r="AA54" s="337"/>
      <c r="AB54" s="292"/>
      <c r="AC54" s="292"/>
      <c r="AD54" s="292"/>
      <c r="AE54" s="292"/>
      <c r="AF54" s="292"/>
      <c r="AG54" s="294"/>
      <c r="AH54" s="350"/>
      <c r="AI54" s="350"/>
    </row>
    <row r="55" customHeight="1" spans="2:35">
      <c r="B55" s="139" t="s">
        <v>5828</v>
      </c>
      <c r="C55" s="137">
        <v>6</v>
      </c>
      <c r="D55" s="135">
        <v>0</v>
      </c>
      <c r="E55" s="135" t="s">
        <v>5580</v>
      </c>
      <c r="F55" s="135" t="s">
        <v>5581</v>
      </c>
      <c r="G55" s="137" t="s">
        <v>5092</v>
      </c>
      <c r="H55" s="137" t="s">
        <v>5594</v>
      </c>
      <c r="I55" s="135" t="s">
        <v>5074</v>
      </c>
      <c r="J55" s="184" t="s">
        <v>5276</v>
      </c>
      <c r="K55" s="209"/>
      <c r="L55" s="205"/>
      <c r="M55" s="211"/>
      <c r="N55" s="211"/>
      <c r="O55" s="211"/>
      <c r="P55" s="211"/>
      <c r="Q55" s="220"/>
      <c r="R55" s="248" t="s">
        <v>5829</v>
      </c>
      <c r="S55" s="249" t="s">
        <v>5668</v>
      </c>
      <c r="T55" s="249">
        <v>5</v>
      </c>
      <c r="U55" s="249">
        <v>5</v>
      </c>
      <c r="V55" s="249">
        <v>0</v>
      </c>
      <c r="W55" s="249">
        <v>12</v>
      </c>
      <c r="X55" s="3131" t="s">
        <v>5596</v>
      </c>
      <c r="Y55" s="334" t="s">
        <v>5589</v>
      </c>
      <c r="Z55" s="335" t="s">
        <v>5830</v>
      </c>
      <c r="AA55" s="337"/>
      <c r="AB55" s="288"/>
      <c r="AC55" s="293"/>
      <c r="AD55" s="293"/>
      <c r="AE55" s="294"/>
      <c r="AF55" s="294"/>
      <c r="AG55" s="294"/>
      <c r="AH55" s="350"/>
      <c r="AI55" s="350"/>
    </row>
    <row r="56" customHeight="1" spans="2:35">
      <c r="B56" s="154" t="s">
        <v>5831</v>
      </c>
      <c r="C56" s="155">
        <v>5</v>
      </c>
      <c r="D56" s="156">
        <v>1</v>
      </c>
      <c r="E56" s="156" t="s">
        <v>5832</v>
      </c>
      <c r="F56" s="156" t="s">
        <v>5581</v>
      </c>
      <c r="G56" s="155" t="s">
        <v>5092</v>
      </c>
      <c r="H56" s="155" t="s">
        <v>5708</v>
      </c>
      <c r="I56" s="156" t="s">
        <v>13</v>
      </c>
      <c r="J56" s="208" t="s">
        <v>5833</v>
      </c>
      <c r="K56" s="209"/>
      <c r="L56" s="205"/>
      <c r="M56" s="211"/>
      <c r="N56" s="211"/>
      <c r="O56" s="211"/>
      <c r="P56" s="211"/>
      <c r="Q56" s="220"/>
      <c r="R56" s="235" t="s">
        <v>5834</v>
      </c>
      <c r="S56" s="236" t="s">
        <v>5680</v>
      </c>
      <c r="T56" s="236">
        <v>13</v>
      </c>
      <c r="U56" s="236">
        <v>5</v>
      </c>
      <c r="V56" s="236">
        <v>0</v>
      </c>
      <c r="W56" s="236">
        <v>9</v>
      </c>
      <c r="X56" s="3126" t="s">
        <v>5669</v>
      </c>
      <c r="Y56" s="239" t="s">
        <v>5589</v>
      </c>
      <c r="Z56" s="289" t="s">
        <v>5074</v>
      </c>
      <c r="AA56" s="337"/>
      <c r="AB56" s="288"/>
      <c r="AC56" s="293"/>
      <c r="AD56" s="293"/>
      <c r="AE56" s="294"/>
      <c r="AF56" s="294"/>
      <c r="AG56" s="294"/>
      <c r="AH56" s="350"/>
      <c r="AI56" s="350"/>
    </row>
    <row r="57" customHeight="1" spans="2:35">
      <c r="B57" s="154" t="s">
        <v>5835</v>
      </c>
      <c r="C57" s="155" t="s">
        <v>5836</v>
      </c>
      <c r="D57" s="156">
        <v>1</v>
      </c>
      <c r="E57" s="156" t="s">
        <v>5623</v>
      </c>
      <c r="F57" s="156" t="s">
        <v>5581</v>
      </c>
      <c r="G57" s="155" t="s">
        <v>171</v>
      </c>
      <c r="H57" s="155" t="s">
        <v>5745</v>
      </c>
      <c r="I57" s="156" t="s">
        <v>5074</v>
      </c>
      <c r="J57" s="208" t="s">
        <v>5276</v>
      </c>
      <c r="K57" s="209"/>
      <c r="L57" s="205"/>
      <c r="M57" s="211"/>
      <c r="N57" s="211"/>
      <c r="O57" s="211"/>
      <c r="P57" s="211"/>
      <c r="Q57" s="220"/>
      <c r="R57" s="248" t="s">
        <v>5837</v>
      </c>
      <c r="S57" s="249" t="s">
        <v>5693</v>
      </c>
      <c r="T57" s="249">
        <v>8</v>
      </c>
      <c r="U57" s="249">
        <v>12</v>
      </c>
      <c r="V57" s="249" t="s">
        <v>5686</v>
      </c>
      <c r="W57" s="249">
        <v>15</v>
      </c>
      <c r="X57" s="3131" t="s">
        <v>5596</v>
      </c>
      <c r="Y57" s="334" t="s">
        <v>5700</v>
      </c>
      <c r="Z57" s="335" t="s">
        <v>5074</v>
      </c>
      <c r="AA57" s="337"/>
      <c r="AB57" s="293"/>
      <c r="AC57" s="293"/>
      <c r="AD57" s="293"/>
      <c r="AE57" s="294"/>
      <c r="AF57" s="294"/>
      <c r="AG57" s="294"/>
      <c r="AH57" s="350"/>
      <c r="AI57" s="350"/>
    </row>
    <row r="58" customHeight="1" spans="2:35">
      <c r="B58" s="157" t="s">
        <v>5838</v>
      </c>
      <c r="C58" s="158">
        <v>1</v>
      </c>
      <c r="D58" s="159">
        <v>0</v>
      </c>
      <c r="E58" s="159" t="s">
        <v>529</v>
      </c>
      <c r="F58" s="159" t="s">
        <v>5839</v>
      </c>
      <c r="G58" s="158" t="s">
        <v>171</v>
      </c>
      <c r="H58" s="158" t="s">
        <v>5665</v>
      </c>
      <c r="I58" s="159" t="s">
        <v>5074</v>
      </c>
      <c r="J58" s="212" t="s">
        <v>5840</v>
      </c>
      <c r="K58" s="213" t="s">
        <v>5841</v>
      </c>
      <c r="L58" s="205"/>
      <c r="M58" s="211"/>
      <c r="N58" s="211"/>
      <c r="O58" s="211"/>
      <c r="P58" s="211"/>
      <c r="Q58" s="220"/>
      <c r="R58" s="235" t="s">
        <v>5842</v>
      </c>
      <c r="S58" s="236" t="s">
        <v>5693</v>
      </c>
      <c r="T58" s="236">
        <v>10</v>
      </c>
      <c r="U58" s="236">
        <v>11</v>
      </c>
      <c r="V58" s="236" t="s">
        <v>5686</v>
      </c>
      <c r="W58" s="236">
        <v>600</v>
      </c>
      <c r="X58" s="3126" t="s">
        <v>5596</v>
      </c>
      <c r="Y58" s="239" t="s">
        <v>5648</v>
      </c>
      <c r="Z58" s="289" t="s">
        <v>5074</v>
      </c>
      <c r="AA58" s="337"/>
      <c r="AB58" s="293"/>
      <c r="AC58" s="293"/>
      <c r="AD58" s="293"/>
      <c r="AE58" s="294"/>
      <c r="AF58" s="294"/>
      <c r="AG58" s="294"/>
      <c r="AH58" s="350"/>
      <c r="AI58" s="350"/>
    </row>
    <row r="59" customHeight="1" spans="2:35">
      <c r="B59" s="139" t="s">
        <v>5843</v>
      </c>
      <c r="C59" s="160">
        <v>2</v>
      </c>
      <c r="D59" s="135">
        <v>0</v>
      </c>
      <c r="E59" s="135" t="s">
        <v>529</v>
      </c>
      <c r="F59" s="135" t="s">
        <v>5839</v>
      </c>
      <c r="G59" s="160" t="s">
        <v>5092</v>
      </c>
      <c r="H59" s="160" t="s">
        <v>5708</v>
      </c>
      <c r="I59" s="135" t="s">
        <v>13</v>
      </c>
      <c r="J59" s="184" t="s">
        <v>5844</v>
      </c>
      <c r="K59" s="213"/>
      <c r="L59" s="205"/>
      <c r="M59" s="205"/>
      <c r="N59" s="214"/>
      <c r="O59" s="214"/>
      <c r="P59" s="214"/>
      <c r="Q59" s="220"/>
      <c r="R59" s="248" t="s">
        <v>5845</v>
      </c>
      <c r="S59" s="249" t="s">
        <v>5846</v>
      </c>
      <c r="T59" s="249">
        <v>4</v>
      </c>
      <c r="U59" s="249">
        <v>90</v>
      </c>
      <c r="V59" s="249" t="s">
        <v>5686</v>
      </c>
      <c r="W59" s="249" t="s">
        <v>5847</v>
      </c>
      <c r="X59" s="3131" t="s">
        <v>5637</v>
      </c>
      <c r="Y59" s="334" t="s">
        <v>5848</v>
      </c>
      <c r="Z59" s="335" t="s">
        <v>5074</v>
      </c>
      <c r="AA59" s="338"/>
      <c r="AB59" s="339"/>
      <c r="AC59" s="293"/>
      <c r="AD59" s="293"/>
      <c r="AE59" s="294"/>
      <c r="AF59" s="294"/>
      <c r="AG59" s="294"/>
      <c r="AH59" s="350"/>
      <c r="AI59" s="350"/>
    </row>
    <row r="60" customHeight="1" spans="2:35">
      <c r="B60" s="161" t="s">
        <v>5849</v>
      </c>
      <c r="C60" s="158">
        <v>1</v>
      </c>
      <c r="D60" s="162">
        <v>0</v>
      </c>
      <c r="E60" s="162" t="s">
        <v>529</v>
      </c>
      <c r="F60" s="162" t="s">
        <v>5839</v>
      </c>
      <c r="G60" s="158" t="s">
        <v>171</v>
      </c>
      <c r="H60" s="158" t="s">
        <v>5665</v>
      </c>
      <c r="I60" s="162" t="s">
        <v>5074</v>
      </c>
      <c r="J60" s="3133" t="s">
        <v>5798</v>
      </c>
      <c r="K60" s="213"/>
      <c r="L60" s="205"/>
      <c r="M60" s="205"/>
      <c r="N60" s="214"/>
      <c r="O60" s="214"/>
      <c r="P60" s="214"/>
      <c r="Q60" s="220"/>
      <c r="R60" s="250" t="s">
        <v>5850</v>
      </c>
      <c r="S60" s="251" t="s">
        <v>5768</v>
      </c>
      <c r="T60" s="251">
        <v>30</v>
      </c>
      <c r="U60" s="251">
        <v>16</v>
      </c>
      <c r="V60" s="251">
        <v>6</v>
      </c>
      <c r="W60" s="251">
        <v>1800</v>
      </c>
      <c r="X60" s="3134" t="s">
        <v>5596</v>
      </c>
      <c r="Y60" s="340" t="s">
        <v>5648</v>
      </c>
      <c r="Z60" s="341" t="s">
        <v>13</v>
      </c>
      <c r="AA60" s="342" t="s">
        <v>5851</v>
      </c>
      <c r="AB60" s="339"/>
      <c r="AC60" s="293"/>
      <c r="AD60" s="293"/>
      <c r="AE60" s="294"/>
      <c r="AF60" s="294"/>
      <c r="AG60" s="294"/>
      <c r="AH60" s="350"/>
      <c r="AI60" s="350"/>
    </row>
    <row r="61" customHeight="1" spans="2:35">
      <c r="B61" s="139" t="s">
        <v>5852</v>
      </c>
      <c r="C61" s="137">
        <v>1</v>
      </c>
      <c r="D61" s="135">
        <v>0</v>
      </c>
      <c r="E61" s="135" t="s">
        <v>529</v>
      </c>
      <c r="F61" s="135" t="s">
        <v>5839</v>
      </c>
      <c r="G61" s="137" t="s">
        <v>5092</v>
      </c>
      <c r="H61" s="137" t="s">
        <v>5665</v>
      </c>
      <c r="I61" s="135" t="s">
        <v>13</v>
      </c>
      <c r="J61" s="184" t="s">
        <v>5276</v>
      </c>
      <c r="K61" s="213"/>
      <c r="L61" s="205"/>
      <c r="M61" s="205"/>
      <c r="N61" s="214"/>
      <c r="O61" s="214"/>
      <c r="P61" s="214"/>
      <c r="Q61" s="220"/>
      <c r="R61" s="235" t="s">
        <v>5853</v>
      </c>
      <c r="S61" s="236" t="s">
        <v>5768</v>
      </c>
      <c r="T61" s="3135" t="s">
        <v>5854</v>
      </c>
      <c r="U61" s="236">
        <v>8</v>
      </c>
      <c r="V61" s="236">
        <v>4</v>
      </c>
      <c r="W61" s="236" t="s">
        <v>5636</v>
      </c>
      <c r="X61" s="3126" t="s">
        <v>5596</v>
      </c>
      <c r="Y61" s="302" t="s">
        <v>5648</v>
      </c>
      <c r="Z61" s="289" t="s">
        <v>5074</v>
      </c>
      <c r="AA61" s="342"/>
      <c r="AB61" s="339"/>
      <c r="AC61" s="293"/>
      <c r="AD61" s="293"/>
      <c r="AE61" s="294"/>
      <c r="AF61" s="294"/>
      <c r="AG61" s="294"/>
      <c r="AH61" s="350"/>
      <c r="AI61" s="350"/>
    </row>
    <row r="62" customHeight="1" spans="2:35">
      <c r="B62" s="157" t="s">
        <v>5855</v>
      </c>
      <c r="C62" s="158">
        <v>2</v>
      </c>
      <c r="D62" s="159">
        <v>0</v>
      </c>
      <c r="E62" s="159" t="s">
        <v>529</v>
      </c>
      <c r="F62" s="159" t="s">
        <v>5839</v>
      </c>
      <c r="G62" s="158" t="s">
        <v>5092</v>
      </c>
      <c r="H62" s="158" t="s">
        <v>5708</v>
      </c>
      <c r="I62" s="159" t="s">
        <v>5074</v>
      </c>
      <c r="J62" s="3133" t="s">
        <v>5798</v>
      </c>
      <c r="K62" s="213"/>
      <c r="L62" s="205"/>
      <c r="M62" s="205"/>
      <c r="N62" s="214"/>
      <c r="O62" s="214"/>
      <c r="P62" s="214"/>
      <c r="Q62" s="220"/>
      <c r="R62" s="250" t="s">
        <v>5856</v>
      </c>
      <c r="S62" s="251" t="s">
        <v>5768</v>
      </c>
      <c r="T62" s="251">
        <v>13</v>
      </c>
      <c r="U62" s="251">
        <v>6</v>
      </c>
      <c r="V62" s="251">
        <v>2</v>
      </c>
      <c r="W62" s="251">
        <v>300</v>
      </c>
      <c r="X62" s="3134" t="s">
        <v>5596</v>
      </c>
      <c r="Y62" s="340" t="s">
        <v>5648</v>
      </c>
      <c r="Z62" s="341" t="s">
        <v>13</v>
      </c>
      <c r="AA62" s="342"/>
      <c r="AB62" s="339"/>
      <c r="AC62" s="293"/>
      <c r="AD62" s="293"/>
      <c r="AE62" s="294"/>
      <c r="AF62" s="294"/>
      <c r="AG62" s="294"/>
      <c r="AH62" s="350"/>
      <c r="AI62" s="350"/>
    </row>
    <row r="63" customHeight="1" spans="2:35">
      <c r="B63" s="139" t="s">
        <v>5857</v>
      </c>
      <c r="C63" s="160">
        <v>2</v>
      </c>
      <c r="D63" s="135">
        <v>0</v>
      </c>
      <c r="E63" s="135" t="s">
        <v>529</v>
      </c>
      <c r="F63" s="135" t="s">
        <v>5839</v>
      </c>
      <c r="G63" s="160" t="s">
        <v>5092</v>
      </c>
      <c r="H63" s="160" t="s">
        <v>5708</v>
      </c>
      <c r="I63" s="135" t="s">
        <v>5760</v>
      </c>
      <c r="J63" s="184" t="s">
        <v>5276</v>
      </c>
      <c r="K63" s="213"/>
      <c r="L63" s="205"/>
      <c r="M63" s="205"/>
      <c r="N63" s="214"/>
      <c r="O63" s="214"/>
      <c r="P63" s="214"/>
      <c r="Q63" s="220"/>
      <c r="R63" s="235" t="s">
        <v>5858</v>
      </c>
      <c r="S63" s="236" t="s">
        <v>110</v>
      </c>
      <c r="T63" s="236">
        <v>4</v>
      </c>
      <c r="U63" s="236">
        <v>4</v>
      </c>
      <c r="V63" s="236">
        <v>2</v>
      </c>
      <c r="W63" s="236">
        <v>4</v>
      </c>
      <c r="X63" s="236" t="s">
        <v>92</v>
      </c>
      <c r="Y63" s="302" t="s">
        <v>5648</v>
      </c>
      <c r="Z63" s="289" t="s">
        <v>5074</v>
      </c>
      <c r="AA63" s="343"/>
      <c r="AB63" s="344"/>
      <c r="AC63" s="293"/>
      <c r="AD63" s="293"/>
      <c r="AE63" s="294"/>
      <c r="AF63" s="294"/>
      <c r="AG63" s="294"/>
      <c r="AH63" s="350"/>
      <c r="AI63" s="350"/>
    </row>
    <row r="64" customHeight="1" spans="2:35">
      <c r="B64" s="161" t="s">
        <v>5859</v>
      </c>
      <c r="C64" s="158">
        <v>1</v>
      </c>
      <c r="D64" s="162">
        <v>0</v>
      </c>
      <c r="E64" s="162" t="s">
        <v>568</v>
      </c>
      <c r="F64" s="162" t="s">
        <v>5860</v>
      </c>
      <c r="G64" s="158" t="s">
        <v>171</v>
      </c>
      <c r="H64" s="158" t="s">
        <v>5861</v>
      </c>
      <c r="I64" s="162" t="s">
        <v>5074</v>
      </c>
      <c r="J64" s="216" t="s">
        <v>5862</v>
      </c>
      <c r="K64" s="213"/>
      <c r="L64" s="205"/>
      <c r="M64" s="205"/>
      <c r="N64" s="214"/>
      <c r="O64" s="214"/>
      <c r="P64" s="214"/>
      <c r="Q64" s="220"/>
      <c r="R64" s="250" t="s">
        <v>5863</v>
      </c>
      <c r="S64" s="251" t="s">
        <v>5768</v>
      </c>
      <c r="T64" s="251">
        <v>512</v>
      </c>
      <c r="U64" s="251">
        <v>35</v>
      </c>
      <c r="V64" s="251">
        <v>3</v>
      </c>
      <c r="W64" s="251">
        <v>600</v>
      </c>
      <c r="X64" s="3134" t="s">
        <v>5596</v>
      </c>
      <c r="Y64" s="340" t="s">
        <v>5648</v>
      </c>
      <c r="Z64" s="341" t="s">
        <v>13</v>
      </c>
      <c r="AA64" s="345"/>
      <c r="AB64" s="344"/>
      <c r="AC64" s="293"/>
      <c r="AD64" s="293"/>
      <c r="AE64" s="294"/>
      <c r="AF64" s="294"/>
      <c r="AG64" s="294"/>
      <c r="AH64" s="350"/>
      <c r="AI64" s="350"/>
    </row>
    <row r="65" customHeight="1" spans="2:35">
      <c r="B65" s="139" t="s">
        <v>5864</v>
      </c>
      <c r="C65" s="137">
        <v>2</v>
      </c>
      <c r="D65" s="135">
        <v>1</v>
      </c>
      <c r="E65" s="135" t="s">
        <v>568</v>
      </c>
      <c r="F65" s="135" t="s">
        <v>5860</v>
      </c>
      <c r="G65" s="137" t="s">
        <v>5092</v>
      </c>
      <c r="H65" s="137" t="s">
        <v>5708</v>
      </c>
      <c r="I65" s="135" t="s">
        <v>5760</v>
      </c>
      <c r="J65" s="184" t="s">
        <v>5276</v>
      </c>
      <c r="K65" s="213"/>
      <c r="L65" s="205"/>
      <c r="M65" s="205"/>
      <c r="N65" s="214"/>
      <c r="O65" s="214"/>
      <c r="P65" s="214"/>
      <c r="Q65" s="220"/>
      <c r="R65" s="426"/>
      <c r="S65" s="427"/>
      <c r="T65" s="427"/>
      <c r="U65" s="427"/>
      <c r="V65" s="427"/>
      <c r="W65" s="427"/>
      <c r="X65" s="427"/>
      <c r="Y65" s="428"/>
      <c r="Z65" s="522"/>
      <c r="AA65" s="288"/>
      <c r="AB65" s="293"/>
      <c r="AC65" s="293"/>
      <c r="AD65" s="293"/>
      <c r="AE65" s="294"/>
      <c r="AF65" s="294"/>
      <c r="AG65" s="294"/>
      <c r="AH65" s="347"/>
      <c r="AI65" s="347"/>
    </row>
    <row r="66" customHeight="1" spans="2:35">
      <c r="B66" s="157" t="s">
        <v>5865</v>
      </c>
      <c r="C66" s="158">
        <v>2</v>
      </c>
      <c r="D66" s="159">
        <v>1</v>
      </c>
      <c r="E66" s="159" t="s">
        <v>568</v>
      </c>
      <c r="F66" s="159" t="s">
        <v>5860</v>
      </c>
      <c r="G66" s="158" t="s">
        <v>171</v>
      </c>
      <c r="H66" s="158" t="s">
        <v>5665</v>
      </c>
      <c r="I66" s="159" t="s">
        <v>5074</v>
      </c>
      <c r="J66" s="3136" t="s">
        <v>5866</v>
      </c>
      <c r="K66" s="213"/>
      <c r="L66" s="205"/>
      <c r="M66" s="205"/>
      <c r="N66" s="214"/>
      <c r="O66" s="214"/>
      <c r="P66" s="214"/>
      <c r="Q66" s="220"/>
      <c r="R66" s="235"/>
      <c r="S66" s="236"/>
      <c r="T66" s="236"/>
      <c r="U66" s="236"/>
      <c r="V66" s="236"/>
      <c r="W66" s="236"/>
      <c r="X66" s="236"/>
      <c r="Y66" s="523"/>
      <c r="Z66" s="289"/>
      <c r="AA66" s="288"/>
      <c r="AB66" s="293"/>
      <c r="AC66" s="524"/>
      <c r="AD66" s="293"/>
      <c r="AE66" s="294"/>
      <c r="AF66" s="294"/>
      <c r="AG66" s="294"/>
      <c r="AH66" s="347"/>
      <c r="AI66" s="347"/>
    </row>
    <row r="67" customHeight="1" spans="2:35">
      <c r="B67" s="351" t="s">
        <v>5867</v>
      </c>
      <c r="C67" s="352">
        <v>9</v>
      </c>
      <c r="D67" s="353">
        <v>1</v>
      </c>
      <c r="E67" s="353" t="s">
        <v>92</v>
      </c>
      <c r="F67" s="353" t="s">
        <v>5868</v>
      </c>
      <c r="G67" s="352" t="s">
        <v>5092</v>
      </c>
      <c r="H67" s="352" t="s">
        <v>5708</v>
      </c>
      <c r="I67" s="353" t="s">
        <v>13</v>
      </c>
      <c r="J67" s="387" t="s">
        <v>5666</v>
      </c>
      <c r="K67" s="388" t="s">
        <v>5869</v>
      </c>
      <c r="L67" s="389" t="s">
        <v>5870</v>
      </c>
      <c r="M67" s="390" t="s">
        <v>5871</v>
      </c>
      <c r="N67" s="391"/>
      <c r="O67" s="391"/>
      <c r="P67" s="392"/>
      <c r="Q67" s="220"/>
      <c r="R67" s="426"/>
      <c r="S67" s="427"/>
      <c r="T67" s="427"/>
      <c r="U67" s="427"/>
      <c r="V67" s="427"/>
      <c r="W67" s="427"/>
      <c r="X67" s="428"/>
      <c r="Y67" s="427"/>
      <c r="Z67" s="525"/>
      <c r="AA67" s="288"/>
      <c r="AB67" s="293"/>
      <c r="AC67" s="524"/>
      <c r="AD67" s="293"/>
      <c r="AE67" s="294"/>
      <c r="AF67" s="294"/>
      <c r="AG67" s="294"/>
      <c r="AH67" s="347"/>
      <c r="AI67" s="347"/>
    </row>
    <row r="68" customHeight="1" spans="2:35">
      <c r="B68" s="354" t="s">
        <v>5872</v>
      </c>
      <c r="C68" s="160">
        <v>13</v>
      </c>
      <c r="D68" s="355">
        <v>1</v>
      </c>
      <c r="E68" s="355" t="s">
        <v>92</v>
      </c>
      <c r="F68" s="355" t="s">
        <v>5868</v>
      </c>
      <c r="G68" s="160" t="s">
        <v>5092</v>
      </c>
      <c r="H68" s="160" t="s">
        <v>5682</v>
      </c>
      <c r="I68" s="355" t="s">
        <v>13</v>
      </c>
      <c r="J68" s="393" t="s">
        <v>5276</v>
      </c>
      <c r="K68" s="394"/>
      <c r="L68" s="395"/>
      <c r="M68" s="396"/>
      <c r="N68" s="397"/>
      <c r="O68" s="397"/>
      <c r="P68" s="398"/>
      <c r="Q68" s="220"/>
      <c r="R68" s="429"/>
      <c r="S68" s="430"/>
      <c r="T68" s="430"/>
      <c r="U68" s="430"/>
      <c r="V68" s="430"/>
      <c r="W68" s="430"/>
      <c r="X68" s="431"/>
      <c r="Y68" s="430"/>
      <c r="Z68" s="526"/>
      <c r="AA68" s="288"/>
      <c r="AB68" s="293"/>
      <c r="AC68" s="524"/>
      <c r="AD68" s="293"/>
      <c r="AE68" s="294"/>
      <c r="AF68" s="294"/>
      <c r="AG68" s="294"/>
      <c r="AH68" s="350"/>
      <c r="AI68" s="350"/>
    </row>
    <row r="69" customHeight="1" spans="2:35">
      <c r="B69" s="351" t="s">
        <v>5873</v>
      </c>
      <c r="C69" s="352">
        <v>25</v>
      </c>
      <c r="D69" s="353">
        <v>2</v>
      </c>
      <c r="E69" s="353" t="s">
        <v>92</v>
      </c>
      <c r="F69" s="353" t="s">
        <v>5868</v>
      </c>
      <c r="G69" s="352" t="s">
        <v>5092</v>
      </c>
      <c r="H69" s="352" t="s">
        <v>5618</v>
      </c>
      <c r="I69" s="353" t="s">
        <v>13</v>
      </c>
      <c r="J69" s="387" t="s">
        <v>5276</v>
      </c>
      <c r="K69" s="394"/>
      <c r="L69" s="395"/>
      <c r="M69" s="396"/>
      <c r="N69" s="397"/>
      <c r="O69" s="397"/>
      <c r="P69" s="398"/>
      <c r="Q69" s="220"/>
      <c r="R69" s="432"/>
      <c r="S69" s="433"/>
      <c r="T69" s="433"/>
      <c r="U69" s="433"/>
      <c r="V69" s="433"/>
      <c r="W69" s="433"/>
      <c r="X69" s="433"/>
      <c r="Y69" s="527"/>
      <c r="Z69" s="293"/>
      <c r="AA69" s="293"/>
      <c r="AB69" s="293"/>
      <c r="AC69" s="524"/>
      <c r="AD69" s="293"/>
      <c r="AE69" s="294"/>
      <c r="AF69" s="294"/>
      <c r="AG69" s="294"/>
      <c r="AH69" s="350"/>
      <c r="AI69" s="350"/>
    </row>
    <row r="70" customHeight="1" spans="2:35">
      <c r="B70" s="146" t="s">
        <v>5874</v>
      </c>
      <c r="C70" s="356">
        <v>20</v>
      </c>
      <c r="D70" s="147">
        <v>0</v>
      </c>
      <c r="E70" s="147" t="s">
        <v>5875</v>
      </c>
      <c r="F70" s="147" t="s">
        <v>5876</v>
      </c>
      <c r="G70" s="356" t="s">
        <v>5092</v>
      </c>
      <c r="H70" s="356" t="s">
        <v>5877</v>
      </c>
      <c r="I70" s="147" t="s">
        <v>5760</v>
      </c>
      <c r="J70" s="199" t="s">
        <v>5276</v>
      </c>
      <c r="K70" s="394"/>
      <c r="L70" s="395"/>
      <c r="M70" s="399"/>
      <c r="N70" s="400"/>
      <c r="O70" s="400"/>
      <c r="P70" s="401"/>
      <c r="Q70" s="220"/>
      <c r="R70" s="434" t="s">
        <v>5405</v>
      </c>
      <c r="S70" s="435"/>
      <c r="T70" s="435"/>
      <c r="U70" s="435"/>
      <c r="V70" s="435"/>
      <c r="W70" s="435"/>
      <c r="X70" s="435"/>
      <c r="Y70" s="435"/>
      <c r="Z70" s="435"/>
      <c r="AA70" s="528"/>
      <c r="AB70" s="292"/>
      <c r="AC70" s="524"/>
      <c r="AD70" s="293"/>
      <c r="AE70" s="294"/>
      <c r="AF70" s="294"/>
      <c r="AG70" s="294"/>
      <c r="AH70" s="350"/>
      <c r="AI70" s="350"/>
    </row>
    <row r="71" customHeight="1" spans="2:35">
      <c r="B71" s="351" t="s">
        <v>5878</v>
      </c>
      <c r="C71" s="352">
        <v>15</v>
      </c>
      <c r="D71" s="353">
        <v>1</v>
      </c>
      <c r="E71" s="353" t="s">
        <v>92</v>
      </c>
      <c r="F71" s="353" t="s">
        <v>5868</v>
      </c>
      <c r="G71" s="352" t="s">
        <v>5092</v>
      </c>
      <c r="H71" s="352" t="s">
        <v>5877</v>
      </c>
      <c r="I71" s="353" t="s">
        <v>5760</v>
      </c>
      <c r="J71" s="387" t="s">
        <v>5276</v>
      </c>
      <c r="K71" s="394"/>
      <c r="L71" s="395"/>
      <c r="M71" s="402" t="s">
        <v>5879</v>
      </c>
      <c r="N71" s="402"/>
      <c r="O71" s="402"/>
      <c r="P71" s="402"/>
      <c r="Q71" s="220"/>
      <c r="R71" s="436" t="s">
        <v>5880</v>
      </c>
      <c r="S71" s="437"/>
      <c r="T71" s="437"/>
      <c r="U71" s="437"/>
      <c r="V71" s="437"/>
      <c r="W71" s="437"/>
      <c r="X71" s="437"/>
      <c r="Y71" s="437"/>
      <c r="Z71" s="437"/>
      <c r="AA71" s="529"/>
      <c r="AB71" s="292"/>
      <c r="AC71" s="524"/>
      <c r="AD71" s="293"/>
      <c r="AE71" s="294"/>
      <c r="AF71" s="294"/>
      <c r="AG71" s="294"/>
      <c r="AH71" s="350"/>
      <c r="AI71" s="350"/>
    </row>
    <row r="72" customHeight="1" spans="2:35">
      <c r="B72" s="354" t="s">
        <v>5881</v>
      </c>
      <c r="C72" s="160">
        <v>15</v>
      </c>
      <c r="D72" s="355">
        <v>1</v>
      </c>
      <c r="E72" s="355" t="s">
        <v>92</v>
      </c>
      <c r="F72" s="355" t="s">
        <v>5868</v>
      </c>
      <c r="G72" s="160" t="s">
        <v>5092</v>
      </c>
      <c r="H72" s="160" t="s">
        <v>5877</v>
      </c>
      <c r="I72" s="355" t="s">
        <v>5760</v>
      </c>
      <c r="J72" s="393" t="s">
        <v>5276</v>
      </c>
      <c r="K72" s="394"/>
      <c r="L72" s="395"/>
      <c r="M72" s="402"/>
      <c r="N72" s="402"/>
      <c r="O72" s="402"/>
      <c r="P72" s="402"/>
      <c r="Q72" s="220"/>
      <c r="R72" s="438"/>
      <c r="S72" s="439"/>
      <c r="T72" s="439"/>
      <c r="U72" s="439"/>
      <c r="V72" s="439"/>
      <c r="W72" s="439"/>
      <c r="X72" s="439"/>
      <c r="Y72" s="439"/>
      <c r="Z72" s="439"/>
      <c r="AA72" s="530"/>
      <c r="AB72" s="292"/>
      <c r="AC72" s="524"/>
      <c r="AD72" s="293"/>
      <c r="AE72" s="294"/>
      <c r="AF72" s="294"/>
      <c r="AG72" s="294"/>
      <c r="AH72" s="350"/>
      <c r="AI72" s="350"/>
    </row>
    <row r="73" customHeight="1" spans="2:35">
      <c r="B73" s="351" t="s">
        <v>5882</v>
      </c>
      <c r="C73" s="352">
        <v>20</v>
      </c>
      <c r="D73" s="353">
        <v>2</v>
      </c>
      <c r="E73" s="353" t="s">
        <v>92</v>
      </c>
      <c r="F73" s="353" t="s">
        <v>5868</v>
      </c>
      <c r="G73" s="352" t="s">
        <v>5092</v>
      </c>
      <c r="H73" s="352" t="s">
        <v>5594</v>
      </c>
      <c r="I73" s="353" t="s">
        <v>5760</v>
      </c>
      <c r="J73" s="387" t="s">
        <v>5276</v>
      </c>
      <c r="K73" s="394"/>
      <c r="L73" s="395"/>
      <c r="M73" s="402"/>
      <c r="N73" s="402"/>
      <c r="O73" s="402"/>
      <c r="P73" s="402"/>
      <c r="Q73" s="220"/>
      <c r="R73" s="440"/>
      <c r="S73" s="441"/>
      <c r="T73" s="441"/>
      <c r="U73" s="441"/>
      <c r="V73" s="441"/>
      <c r="W73" s="441"/>
      <c r="X73" s="441"/>
      <c r="Y73" s="441"/>
      <c r="Z73" s="441"/>
      <c r="AA73" s="531"/>
      <c r="AB73" s="292"/>
      <c r="AC73" s="524"/>
      <c r="AD73" s="293"/>
      <c r="AE73" s="294"/>
      <c r="AF73" s="294"/>
      <c r="AG73" s="294"/>
      <c r="AH73" s="350"/>
      <c r="AI73" s="350"/>
    </row>
    <row r="74" customHeight="1" spans="2:35">
      <c r="B74" s="357" t="s">
        <v>5883</v>
      </c>
      <c r="C74" s="358">
        <v>20</v>
      </c>
      <c r="D74" s="358" t="s">
        <v>92</v>
      </c>
      <c r="E74" s="358" t="s">
        <v>92</v>
      </c>
      <c r="F74" s="358" t="s">
        <v>3842</v>
      </c>
      <c r="G74" s="358" t="s">
        <v>5092</v>
      </c>
      <c r="H74" s="358" t="s">
        <v>5594</v>
      </c>
      <c r="I74" s="358" t="s">
        <v>5760</v>
      </c>
      <c r="J74" s="403" t="s">
        <v>5276</v>
      </c>
      <c r="K74" s="404"/>
      <c r="L74" s="405"/>
      <c r="M74" s="402"/>
      <c r="N74" s="402"/>
      <c r="O74" s="402"/>
      <c r="P74" s="402"/>
      <c r="Q74" s="220"/>
      <c r="R74" s="436" t="s">
        <v>5884</v>
      </c>
      <c r="S74" s="442"/>
      <c r="T74" s="442"/>
      <c r="U74" s="442"/>
      <c r="V74" s="442"/>
      <c r="W74" s="442"/>
      <c r="X74" s="442"/>
      <c r="Y74" s="442"/>
      <c r="Z74" s="442"/>
      <c r="AA74" s="532"/>
      <c r="AB74" s="292"/>
      <c r="AC74" s="524"/>
      <c r="AD74" s="293"/>
      <c r="AE74" s="294"/>
      <c r="AF74" s="294"/>
      <c r="AG74" s="294"/>
      <c r="AH74" s="350"/>
      <c r="AI74" s="350"/>
    </row>
    <row r="75" customHeight="1" spans="2:35">
      <c r="B75" s="359" t="s">
        <v>54</v>
      </c>
      <c r="C75" s="360" t="s">
        <v>449</v>
      </c>
      <c r="D75" s="361" t="s">
        <v>449</v>
      </c>
      <c r="E75" s="361" t="s">
        <v>449</v>
      </c>
      <c r="F75" s="361" t="s">
        <v>449</v>
      </c>
      <c r="G75" s="360" t="s">
        <v>449</v>
      </c>
      <c r="H75" s="360" t="s">
        <v>449</v>
      </c>
      <c r="I75" s="361" t="s">
        <v>449</v>
      </c>
      <c r="J75" s="406" t="s">
        <v>449</v>
      </c>
      <c r="K75" s="407" t="s">
        <v>438</v>
      </c>
      <c r="L75" s="205"/>
      <c r="Q75" s="220"/>
      <c r="R75" s="443"/>
      <c r="S75" s="444"/>
      <c r="T75" s="444"/>
      <c r="U75" s="444"/>
      <c r="V75" s="444"/>
      <c r="W75" s="444"/>
      <c r="X75" s="444"/>
      <c r="Y75" s="444"/>
      <c r="Z75" s="444"/>
      <c r="AA75" s="533"/>
      <c r="AB75" s="292"/>
      <c r="AC75" s="524"/>
      <c r="AD75" s="293"/>
      <c r="AE75" s="294"/>
      <c r="AF75" s="294"/>
      <c r="AG75" s="294"/>
      <c r="AH75" s="347"/>
      <c r="AI75" s="347"/>
    </row>
    <row r="76" customHeight="1" spans="2:35">
      <c r="B76" s="139"/>
      <c r="C76" s="160"/>
      <c r="D76" s="135"/>
      <c r="E76" s="135"/>
      <c r="F76" s="135"/>
      <c r="G76" s="160"/>
      <c r="H76" s="160"/>
      <c r="I76" s="135"/>
      <c r="J76" s="184"/>
      <c r="K76" s="408"/>
      <c r="N76" s="214"/>
      <c r="O76" s="409"/>
      <c r="P76" s="214"/>
      <c r="Q76" s="220"/>
      <c r="R76" s="443"/>
      <c r="S76" s="444"/>
      <c r="T76" s="444"/>
      <c r="U76" s="444"/>
      <c r="V76" s="444"/>
      <c r="W76" s="444"/>
      <c r="X76" s="444"/>
      <c r="Y76" s="444"/>
      <c r="Z76" s="444"/>
      <c r="AA76" s="533"/>
      <c r="AB76" s="292"/>
      <c r="AC76" s="524"/>
      <c r="AD76" s="293"/>
      <c r="AE76" s="294"/>
      <c r="AF76" s="294"/>
      <c r="AG76" s="294"/>
      <c r="AH76" s="347"/>
      <c r="AI76" s="347"/>
    </row>
    <row r="77" customHeight="1" spans="2:35">
      <c r="B77" s="359"/>
      <c r="C77" s="361"/>
      <c r="D77" s="361"/>
      <c r="E77" s="361"/>
      <c r="F77" s="361"/>
      <c r="G77" s="361"/>
      <c r="H77" s="361"/>
      <c r="I77" s="361"/>
      <c r="J77" s="406"/>
      <c r="K77" s="408"/>
      <c r="N77" s="214"/>
      <c r="O77" s="409"/>
      <c r="P77" s="214"/>
      <c r="Q77" s="220"/>
      <c r="R77" s="445" t="s">
        <v>5885</v>
      </c>
      <c r="S77" s="446"/>
      <c r="T77" s="446"/>
      <c r="U77" s="446"/>
      <c r="V77" s="446"/>
      <c r="W77" s="446"/>
      <c r="X77" s="446"/>
      <c r="Y77" s="446"/>
      <c r="Z77" s="446"/>
      <c r="AA77" s="534"/>
      <c r="AB77" s="292"/>
      <c r="AC77" s="524"/>
      <c r="AD77" s="293"/>
      <c r="AE77" s="294"/>
      <c r="AF77" s="294"/>
      <c r="AG77" s="294"/>
      <c r="AH77" s="347"/>
      <c r="AI77" s="347"/>
    </row>
    <row r="78" customHeight="1" spans="2:35">
      <c r="B78" s="362"/>
      <c r="C78" s="363"/>
      <c r="D78" s="363"/>
      <c r="E78" s="363"/>
      <c r="F78" s="363"/>
      <c r="G78" s="363"/>
      <c r="H78" s="363"/>
      <c r="I78" s="363"/>
      <c r="J78" s="410"/>
      <c r="K78" s="408"/>
      <c r="N78" s="214"/>
      <c r="O78" s="409"/>
      <c r="P78" s="214"/>
      <c r="Q78" s="220"/>
      <c r="R78" s="447" t="s">
        <v>5886</v>
      </c>
      <c r="S78" s="448"/>
      <c r="T78" s="448"/>
      <c r="U78" s="448"/>
      <c r="V78" s="448"/>
      <c r="W78" s="448"/>
      <c r="X78" s="448"/>
      <c r="Y78" s="448"/>
      <c r="Z78" s="448"/>
      <c r="AA78" s="535"/>
      <c r="AB78" s="293"/>
      <c r="AC78" s="524"/>
      <c r="AD78" s="293"/>
      <c r="AE78" s="294"/>
      <c r="AF78" s="294"/>
      <c r="AG78" s="294"/>
      <c r="AH78" s="347"/>
      <c r="AI78" s="347"/>
    </row>
    <row r="79" customHeight="1" spans="2:35">
      <c r="B79" s="139"/>
      <c r="C79" s="135"/>
      <c r="D79" s="135"/>
      <c r="E79" s="135"/>
      <c r="F79" s="135"/>
      <c r="G79" s="135"/>
      <c r="H79" s="135"/>
      <c r="I79" s="135"/>
      <c r="J79" s="184"/>
      <c r="K79" s="408"/>
      <c r="L79" s="205"/>
      <c r="Q79" s="220"/>
      <c r="R79" s="447"/>
      <c r="S79" s="448"/>
      <c r="T79" s="448"/>
      <c r="U79" s="448"/>
      <c r="V79" s="448"/>
      <c r="W79" s="448"/>
      <c r="X79" s="448"/>
      <c r="Y79" s="448"/>
      <c r="Z79" s="448"/>
      <c r="AA79" s="535"/>
      <c r="AB79" s="293"/>
      <c r="AC79" s="524"/>
      <c r="AD79" s="293"/>
      <c r="AE79" s="294"/>
      <c r="AF79" s="294"/>
      <c r="AG79" s="294"/>
      <c r="AH79" s="347"/>
      <c r="AI79" s="347"/>
    </row>
    <row r="80" customHeight="1" spans="2:35">
      <c r="B80" s="362"/>
      <c r="C80" s="363"/>
      <c r="D80" s="363"/>
      <c r="E80" s="363"/>
      <c r="F80" s="363"/>
      <c r="G80" s="363"/>
      <c r="H80" s="363"/>
      <c r="I80" s="363"/>
      <c r="J80" s="410"/>
      <c r="K80" s="408"/>
      <c r="L80" s="205"/>
      <c r="Q80" s="220"/>
      <c r="R80" s="449" t="s">
        <v>5887</v>
      </c>
      <c r="S80" s="450"/>
      <c r="T80" s="450"/>
      <c r="U80" s="450"/>
      <c r="V80" s="450"/>
      <c r="W80" s="450"/>
      <c r="X80" s="450"/>
      <c r="Y80" s="450"/>
      <c r="Z80" s="450"/>
      <c r="AA80" s="536"/>
      <c r="AB80" s="293"/>
      <c r="AC80" s="524"/>
      <c r="AD80" s="293"/>
      <c r="AE80" s="294"/>
      <c r="AF80" s="294"/>
      <c r="AG80" s="294"/>
      <c r="AH80" s="347"/>
      <c r="AI80" s="347"/>
    </row>
    <row r="81" customHeight="1" spans="2:35">
      <c r="B81" s="139"/>
      <c r="C81" s="135"/>
      <c r="D81" s="135"/>
      <c r="E81" s="135"/>
      <c r="F81" s="135"/>
      <c r="G81" s="135"/>
      <c r="H81" s="135"/>
      <c r="I81" s="135"/>
      <c r="J81" s="184"/>
      <c r="K81" s="408"/>
      <c r="L81" s="205"/>
      <c r="Q81" s="220"/>
      <c r="R81" s="451"/>
      <c r="S81" s="452"/>
      <c r="T81" s="452"/>
      <c r="U81" s="452"/>
      <c r="V81" s="452"/>
      <c r="W81" s="452"/>
      <c r="X81" s="452"/>
      <c r="Y81" s="452"/>
      <c r="Z81" s="452"/>
      <c r="AA81" s="537"/>
      <c r="AB81" s="288"/>
      <c r="AC81" s="524"/>
      <c r="AD81" s="293"/>
      <c r="AE81" s="294"/>
      <c r="AF81" s="294"/>
      <c r="AG81" s="294"/>
      <c r="AH81" s="347"/>
      <c r="AI81" s="347"/>
    </row>
    <row r="82" customHeight="1" spans="2:35">
      <c r="B82" s="364"/>
      <c r="C82" s="365"/>
      <c r="D82" s="365"/>
      <c r="E82" s="365"/>
      <c r="F82" s="365"/>
      <c r="G82" s="365"/>
      <c r="H82" s="365"/>
      <c r="I82" s="365"/>
      <c r="J82" s="411"/>
      <c r="K82" s="412"/>
      <c r="L82" s="205"/>
      <c r="Q82" s="220"/>
      <c r="R82" s="447" t="s">
        <v>5888</v>
      </c>
      <c r="S82" s="453"/>
      <c r="T82" s="453"/>
      <c r="U82" s="453"/>
      <c r="V82" s="453"/>
      <c r="W82" s="453"/>
      <c r="X82" s="453"/>
      <c r="Y82" s="453"/>
      <c r="Z82" s="453"/>
      <c r="AA82" s="538"/>
      <c r="AB82" s="288"/>
      <c r="AC82" s="524"/>
      <c r="AD82" s="293"/>
      <c r="AE82" s="294"/>
      <c r="AF82" s="294"/>
      <c r="AG82" s="294"/>
      <c r="AH82" s="347"/>
      <c r="AI82" s="347"/>
    </row>
    <row r="83" customHeight="1" spans="12:35">
      <c r="L83" s="205"/>
      <c r="N83" s="205"/>
      <c r="O83" s="409"/>
      <c r="P83" s="214"/>
      <c r="Q83" s="220"/>
      <c r="R83" s="454"/>
      <c r="S83" s="455"/>
      <c r="T83" s="455"/>
      <c r="U83" s="455"/>
      <c r="V83" s="455"/>
      <c r="W83" s="455"/>
      <c r="X83" s="455"/>
      <c r="Y83" s="455"/>
      <c r="Z83" s="455"/>
      <c r="AA83" s="539"/>
      <c r="AB83" s="288"/>
      <c r="AC83" s="524"/>
      <c r="AD83" s="293"/>
      <c r="AE83" s="294"/>
      <c r="AF83" s="294"/>
      <c r="AG83" s="294"/>
      <c r="AH83" s="347"/>
      <c r="AI83" s="347"/>
    </row>
    <row r="84" customHeight="1" spans="12:35">
      <c r="L84" s="205"/>
      <c r="M84" s="205"/>
      <c r="N84" s="205"/>
      <c r="O84" s="409"/>
      <c r="P84" s="214"/>
      <c r="Q84" s="220"/>
      <c r="R84" s="447" t="s">
        <v>5889</v>
      </c>
      <c r="S84" s="453"/>
      <c r="T84" s="453"/>
      <c r="U84" s="453"/>
      <c r="V84" s="453"/>
      <c r="W84" s="453"/>
      <c r="X84" s="453"/>
      <c r="Y84" s="453"/>
      <c r="Z84" s="453"/>
      <c r="AA84" s="538"/>
      <c r="AB84" s="288"/>
      <c r="AC84" s="524"/>
      <c r="AD84" s="293"/>
      <c r="AE84" s="294"/>
      <c r="AF84" s="294"/>
      <c r="AG84" s="294"/>
      <c r="AH84" s="347"/>
      <c r="AI84" s="347"/>
    </row>
    <row r="85" customHeight="1" spans="2:35">
      <c r="B85" s="366" t="s">
        <v>5405</v>
      </c>
      <c r="C85" s="367"/>
      <c r="D85" s="367"/>
      <c r="E85" s="367"/>
      <c r="F85" s="367"/>
      <c r="G85" s="367"/>
      <c r="H85" s="367"/>
      <c r="I85" s="367"/>
      <c r="J85" s="367"/>
      <c r="K85" s="413"/>
      <c r="L85" s="205"/>
      <c r="M85" s="205"/>
      <c r="N85" s="205"/>
      <c r="O85" s="409"/>
      <c r="P85" s="214"/>
      <c r="Q85" s="220"/>
      <c r="R85" s="456"/>
      <c r="S85" s="457"/>
      <c r="T85" s="457"/>
      <c r="U85" s="457"/>
      <c r="V85" s="457"/>
      <c r="W85" s="457"/>
      <c r="X85" s="457"/>
      <c r="Y85" s="457"/>
      <c r="Z85" s="457"/>
      <c r="AA85" s="540"/>
      <c r="AB85" s="288"/>
      <c r="AC85" s="524"/>
      <c r="AD85" s="293"/>
      <c r="AE85" s="294"/>
      <c r="AF85" s="294"/>
      <c r="AG85" s="294"/>
      <c r="AH85" s="347"/>
      <c r="AI85" s="347"/>
    </row>
    <row r="86" customHeight="1" spans="2:35">
      <c r="B86" s="368" t="s">
        <v>5890</v>
      </c>
      <c r="C86" s="369"/>
      <c r="D86" s="369"/>
      <c r="E86" s="369"/>
      <c r="F86" s="369"/>
      <c r="G86" s="369"/>
      <c r="H86" s="369"/>
      <c r="I86" s="369"/>
      <c r="J86" s="369"/>
      <c r="K86" s="414"/>
      <c r="L86" s="205"/>
      <c r="M86" s="205"/>
      <c r="N86" s="205"/>
      <c r="O86" s="409"/>
      <c r="P86" s="214"/>
      <c r="Q86" s="220"/>
      <c r="R86" s="292"/>
      <c r="S86" s="292"/>
      <c r="T86" s="292"/>
      <c r="U86" s="292"/>
      <c r="V86" s="292"/>
      <c r="W86" s="292"/>
      <c r="X86" s="292"/>
      <c r="Y86" s="292"/>
      <c r="Z86" s="292"/>
      <c r="AA86" s="292"/>
      <c r="AB86" s="288"/>
      <c r="AC86" s="524"/>
      <c r="AD86" s="293"/>
      <c r="AE86" s="294"/>
      <c r="AF86" s="294"/>
      <c r="AG86" s="294"/>
      <c r="AH86" s="347"/>
      <c r="AI86" s="347"/>
    </row>
    <row r="87" customHeight="1" spans="2:35">
      <c r="B87" s="370" t="s">
        <v>5891</v>
      </c>
      <c r="C87" s="371"/>
      <c r="D87" s="371"/>
      <c r="E87" s="371"/>
      <c r="F87" s="371"/>
      <c r="G87" s="371"/>
      <c r="H87" s="371"/>
      <c r="I87" s="371"/>
      <c r="J87" s="371"/>
      <c r="K87" s="415"/>
      <c r="L87" s="205"/>
      <c r="M87" s="205"/>
      <c r="N87" s="205"/>
      <c r="O87" s="409"/>
      <c r="P87" s="214"/>
      <c r="Q87" s="220"/>
      <c r="R87" s="458" t="s">
        <v>5892</v>
      </c>
      <c r="S87" s="459"/>
      <c r="T87" s="459"/>
      <c r="U87" s="459"/>
      <c r="V87" s="459"/>
      <c r="W87" s="459"/>
      <c r="X87" s="459"/>
      <c r="Y87" s="459"/>
      <c r="Z87" s="459"/>
      <c r="AA87" s="459"/>
      <c r="AB87" s="459"/>
      <c r="AC87" s="459"/>
      <c r="AD87" s="459"/>
      <c r="AE87" s="459"/>
      <c r="AF87" s="541"/>
      <c r="AG87" s="294"/>
      <c r="AH87" s="347"/>
      <c r="AI87" s="347"/>
    </row>
    <row r="88" customHeight="1" spans="2:35">
      <c r="B88" s="372" t="s">
        <v>5893</v>
      </c>
      <c r="C88" s="373"/>
      <c r="D88" s="373"/>
      <c r="E88" s="373"/>
      <c r="F88" s="373"/>
      <c r="G88" s="373"/>
      <c r="H88" s="373"/>
      <c r="I88" s="373"/>
      <c r="J88" s="373"/>
      <c r="K88" s="416"/>
      <c r="L88" s="205"/>
      <c r="M88" s="205"/>
      <c r="N88" s="205"/>
      <c r="O88" s="409"/>
      <c r="P88" s="214"/>
      <c r="Q88" s="220"/>
      <c r="R88" s="460"/>
      <c r="S88" s="461"/>
      <c r="T88" s="461"/>
      <c r="U88" s="461"/>
      <c r="V88" s="461"/>
      <c r="W88" s="461"/>
      <c r="X88" s="461"/>
      <c r="Y88" s="461"/>
      <c r="Z88" s="461"/>
      <c r="AA88" s="461"/>
      <c r="AB88" s="461"/>
      <c r="AC88" s="461"/>
      <c r="AD88" s="461"/>
      <c r="AE88" s="461"/>
      <c r="AF88" s="542"/>
      <c r="AG88" s="294"/>
      <c r="AH88" s="347"/>
      <c r="AI88" s="347"/>
    </row>
    <row r="89" customHeight="1" spans="2:35">
      <c r="B89" s="372" t="s">
        <v>5894</v>
      </c>
      <c r="C89" s="374"/>
      <c r="D89" s="374"/>
      <c r="E89" s="374"/>
      <c r="F89" s="374"/>
      <c r="G89" s="374"/>
      <c r="H89" s="374"/>
      <c r="I89" s="374"/>
      <c r="J89" s="374"/>
      <c r="K89" s="416"/>
      <c r="L89" s="205"/>
      <c r="M89" s="205"/>
      <c r="N89" s="205"/>
      <c r="O89" s="409"/>
      <c r="P89" s="214"/>
      <c r="Q89" s="220"/>
      <c r="R89" s="462"/>
      <c r="S89" s="463"/>
      <c r="T89" s="463"/>
      <c r="U89" s="463"/>
      <c r="V89" s="463"/>
      <c r="W89" s="463"/>
      <c r="X89" s="463"/>
      <c r="Y89" s="463"/>
      <c r="Z89" s="463"/>
      <c r="AA89" s="463"/>
      <c r="AB89" s="463"/>
      <c r="AC89" s="463"/>
      <c r="AD89" s="463"/>
      <c r="AE89" s="463"/>
      <c r="AF89" s="543"/>
      <c r="AG89" s="294"/>
      <c r="AH89" s="347"/>
      <c r="AI89" s="347"/>
    </row>
    <row r="90" customHeight="1" spans="2:35">
      <c r="B90" s="372" t="s">
        <v>5895</v>
      </c>
      <c r="C90" s="373"/>
      <c r="D90" s="373"/>
      <c r="E90" s="373"/>
      <c r="F90" s="373"/>
      <c r="G90" s="373"/>
      <c r="H90" s="373"/>
      <c r="I90" s="373"/>
      <c r="J90" s="373"/>
      <c r="K90" s="416"/>
      <c r="L90" s="205"/>
      <c r="M90" s="205"/>
      <c r="N90" s="205"/>
      <c r="O90" s="409"/>
      <c r="P90" s="214"/>
      <c r="Q90" s="220"/>
      <c r="R90" s="464"/>
      <c r="S90" s="464"/>
      <c r="T90" s="464"/>
      <c r="U90" s="464"/>
      <c r="V90" s="464"/>
      <c r="W90" s="464"/>
      <c r="X90" s="464"/>
      <c r="Y90" s="464"/>
      <c r="Z90" s="464"/>
      <c r="AA90" s="464"/>
      <c r="AB90" s="464"/>
      <c r="AC90" s="464"/>
      <c r="AD90" s="464"/>
      <c r="AE90" s="464"/>
      <c r="AF90" s="464"/>
      <c r="AG90" s="294"/>
      <c r="AH90" s="350"/>
      <c r="AI90" s="350"/>
    </row>
    <row r="91" customHeight="1" spans="2:35">
      <c r="B91" s="375" t="s">
        <v>5896</v>
      </c>
      <c r="C91" s="376"/>
      <c r="D91" s="376"/>
      <c r="E91" s="376"/>
      <c r="F91" s="376"/>
      <c r="G91" s="376"/>
      <c r="H91" s="376"/>
      <c r="I91" s="376"/>
      <c r="J91" s="376"/>
      <c r="K91" s="417"/>
      <c r="L91" s="205"/>
      <c r="M91" s="205"/>
      <c r="N91" s="214"/>
      <c r="O91" s="214"/>
      <c r="P91" s="214"/>
      <c r="Q91" s="220"/>
      <c r="R91" s="465" t="s">
        <v>5897</v>
      </c>
      <c r="S91" s="466"/>
      <c r="T91" s="466"/>
      <c r="U91" s="466"/>
      <c r="V91" s="466"/>
      <c r="W91" s="467"/>
      <c r="X91" s="468"/>
      <c r="Y91" s="544" t="s">
        <v>5898</v>
      </c>
      <c r="Z91" s="545"/>
      <c r="AA91" s="545"/>
      <c r="AB91" s="545"/>
      <c r="AC91" s="545"/>
      <c r="AD91" s="545"/>
      <c r="AE91" s="545"/>
      <c r="AF91" s="546"/>
      <c r="AG91" s="294"/>
      <c r="AH91" s="350"/>
      <c r="AI91" s="350"/>
    </row>
    <row r="92" customHeight="1" spans="2:35">
      <c r="B92" s="377" t="s">
        <v>5899</v>
      </c>
      <c r="C92" s="378"/>
      <c r="D92" s="378"/>
      <c r="E92" s="378"/>
      <c r="F92" s="378"/>
      <c r="G92" s="378"/>
      <c r="H92" s="378"/>
      <c r="I92" s="378"/>
      <c r="J92" s="378"/>
      <c r="K92" s="418"/>
      <c r="L92" s="205"/>
      <c r="M92" s="205"/>
      <c r="N92" s="214"/>
      <c r="O92" s="214"/>
      <c r="P92" s="214"/>
      <c r="Q92" s="220"/>
      <c r="R92" s="469"/>
      <c r="S92" s="470"/>
      <c r="T92" s="470"/>
      <c r="U92" s="470"/>
      <c r="V92" s="470"/>
      <c r="W92" s="471"/>
      <c r="X92" s="468"/>
      <c r="Y92" s="547"/>
      <c r="Z92" s="548"/>
      <c r="AA92" s="548"/>
      <c r="AB92" s="548"/>
      <c r="AC92" s="548"/>
      <c r="AD92" s="548"/>
      <c r="AE92" s="548"/>
      <c r="AF92" s="549"/>
      <c r="AG92" s="294"/>
      <c r="AH92" s="350"/>
      <c r="AI92" s="350"/>
    </row>
    <row r="93" customHeight="1" spans="2:35">
      <c r="B93" s="377" t="s">
        <v>5900</v>
      </c>
      <c r="C93" s="378"/>
      <c r="D93" s="378"/>
      <c r="E93" s="378"/>
      <c r="F93" s="378"/>
      <c r="G93" s="378"/>
      <c r="H93" s="378"/>
      <c r="I93" s="378"/>
      <c r="J93" s="378"/>
      <c r="K93" s="418"/>
      <c r="L93" s="205"/>
      <c r="M93" s="205"/>
      <c r="N93" s="214"/>
      <c r="O93" s="214"/>
      <c r="P93" s="214"/>
      <c r="Q93" s="220"/>
      <c r="R93" s="472" t="s">
        <v>5901</v>
      </c>
      <c r="S93" s="473"/>
      <c r="T93" s="473"/>
      <c r="U93" s="473"/>
      <c r="V93" s="473"/>
      <c r="W93" s="474"/>
      <c r="X93" s="475"/>
      <c r="Y93" s="550" t="s">
        <v>5902</v>
      </c>
      <c r="Z93" s="551"/>
      <c r="AA93" s="551"/>
      <c r="AB93" s="551"/>
      <c r="AC93" s="552"/>
      <c r="AD93" s="553" t="s">
        <v>5903</v>
      </c>
      <c r="AE93" s="551"/>
      <c r="AF93" s="554"/>
      <c r="AG93" s="294"/>
      <c r="AH93" s="350"/>
      <c r="AI93" s="350"/>
    </row>
    <row r="94" customHeight="1" spans="2:35">
      <c r="B94" s="377" t="s">
        <v>5904</v>
      </c>
      <c r="C94" s="378"/>
      <c r="D94" s="378"/>
      <c r="E94" s="378"/>
      <c r="F94" s="378"/>
      <c r="G94" s="378"/>
      <c r="H94" s="378"/>
      <c r="I94" s="378"/>
      <c r="J94" s="378"/>
      <c r="K94" s="418"/>
      <c r="L94" s="205"/>
      <c r="M94" s="205"/>
      <c r="N94" s="214"/>
      <c r="O94" s="214"/>
      <c r="P94" s="214"/>
      <c r="Q94" s="220"/>
      <c r="R94" s="476"/>
      <c r="S94" s="477"/>
      <c r="T94" s="477"/>
      <c r="U94" s="477"/>
      <c r="V94" s="477"/>
      <c r="W94" s="478"/>
      <c r="X94" s="475"/>
      <c r="Y94" s="555"/>
      <c r="Z94" s="556"/>
      <c r="AA94" s="556"/>
      <c r="AB94" s="556"/>
      <c r="AC94" s="557"/>
      <c r="AD94" s="553" t="s">
        <v>5905</v>
      </c>
      <c r="AE94" s="553" t="s">
        <v>5906</v>
      </c>
      <c r="AF94" s="554"/>
      <c r="AG94" s="294"/>
      <c r="AH94" s="598"/>
      <c r="AI94" s="598"/>
    </row>
    <row r="95" customHeight="1" spans="2:35">
      <c r="B95" s="377" t="s">
        <v>5907</v>
      </c>
      <c r="C95" s="378"/>
      <c r="D95" s="378"/>
      <c r="E95" s="378"/>
      <c r="F95" s="378"/>
      <c r="G95" s="378"/>
      <c r="H95" s="378"/>
      <c r="I95" s="378"/>
      <c r="J95" s="378"/>
      <c r="K95" s="418"/>
      <c r="L95" s="205"/>
      <c r="M95" s="205"/>
      <c r="N95" s="214"/>
      <c r="O95" s="214"/>
      <c r="P95" s="214"/>
      <c r="Q95" s="220"/>
      <c r="R95" s="476"/>
      <c r="S95" s="477"/>
      <c r="T95" s="477"/>
      <c r="U95" s="477"/>
      <c r="V95" s="477"/>
      <c r="W95" s="478"/>
      <c r="X95" s="475"/>
      <c r="Y95" s="555"/>
      <c r="Z95" s="556"/>
      <c r="AA95" s="556"/>
      <c r="AB95" s="556"/>
      <c r="AC95" s="558"/>
      <c r="AD95" s="559" t="s">
        <v>5908</v>
      </c>
      <c r="AE95" s="559" t="s">
        <v>5909</v>
      </c>
      <c r="AF95" s="560"/>
      <c r="AG95" s="294"/>
      <c r="AH95" s="598"/>
      <c r="AI95" s="598"/>
    </row>
    <row r="96" customHeight="1" spans="2:35">
      <c r="B96" s="379" t="s">
        <v>5910</v>
      </c>
      <c r="C96" s="380"/>
      <c r="D96" s="380"/>
      <c r="E96" s="380"/>
      <c r="F96" s="380"/>
      <c r="G96" s="380"/>
      <c r="H96" s="380"/>
      <c r="I96" s="380"/>
      <c r="J96" s="380"/>
      <c r="K96" s="419"/>
      <c r="L96" s="205"/>
      <c r="M96" s="205"/>
      <c r="N96" s="214"/>
      <c r="O96" s="214"/>
      <c r="P96" s="214"/>
      <c r="Q96" s="220"/>
      <c r="R96" s="476"/>
      <c r="S96" s="477"/>
      <c r="T96" s="477"/>
      <c r="U96" s="477"/>
      <c r="V96" s="477"/>
      <c r="W96" s="478"/>
      <c r="X96" s="475"/>
      <c r="Y96" s="555"/>
      <c r="Z96" s="556"/>
      <c r="AA96" s="556"/>
      <c r="AB96" s="556"/>
      <c r="AC96" s="558"/>
      <c r="AD96" s="561" t="s">
        <v>5911</v>
      </c>
      <c r="AE96" s="561" t="s">
        <v>5912</v>
      </c>
      <c r="AF96" s="562"/>
      <c r="AG96" s="294"/>
      <c r="AH96" s="598"/>
      <c r="AI96" s="598"/>
    </row>
    <row r="97" customHeight="1" spans="12:35">
      <c r="L97" s="205"/>
      <c r="M97" s="205"/>
      <c r="N97" s="214"/>
      <c r="O97" s="214"/>
      <c r="P97" s="214"/>
      <c r="Q97" s="220"/>
      <c r="R97" s="479"/>
      <c r="S97" s="480"/>
      <c r="T97" s="480"/>
      <c r="U97" s="480"/>
      <c r="V97" s="480"/>
      <c r="W97" s="481"/>
      <c r="X97" s="475"/>
      <c r="Y97" s="563"/>
      <c r="Z97" s="564"/>
      <c r="AA97" s="564"/>
      <c r="AB97" s="564"/>
      <c r="AC97" s="557"/>
      <c r="AD97" s="561" t="s">
        <v>5913</v>
      </c>
      <c r="AE97" s="561" t="s">
        <v>5914</v>
      </c>
      <c r="AF97" s="562"/>
      <c r="AG97" s="294"/>
      <c r="AH97" s="598"/>
      <c r="AI97" s="598"/>
    </row>
    <row r="98" customHeight="1" spans="12:35">
      <c r="L98" s="420"/>
      <c r="M98" s="420"/>
      <c r="N98" s="421"/>
      <c r="O98" s="420"/>
      <c r="P98" s="420"/>
      <c r="Q98" s="220"/>
      <c r="R98" s="482"/>
      <c r="S98" s="482"/>
      <c r="T98" s="482"/>
      <c r="U98" s="482"/>
      <c r="V98" s="482"/>
      <c r="W98" s="482"/>
      <c r="X98" s="475"/>
      <c r="Y98" s="555" t="s">
        <v>5915</v>
      </c>
      <c r="Z98" s="556"/>
      <c r="AA98" s="556"/>
      <c r="AB98" s="556"/>
      <c r="AC98" s="558"/>
      <c r="AD98" s="556"/>
      <c r="AE98" s="556"/>
      <c r="AF98" s="565"/>
      <c r="AG98" s="294"/>
      <c r="AH98" s="598"/>
      <c r="AI98" s="598"/>
    </row>
    <row r="99" customHeight="1" spans="12:35">
      <c r="L99" s="420"/>
      <c r="M99" s="420"/>
      <c r="N99" s="421"/>
      <c r="O99" s="420"/>
      <c r="P99" s="420"/>
      <c r="Q99" s="220"/>
      <c r="R99" s="483" t="s">
        <v>5916</v>
      </c>
      <c r="S99" s="484"/>
      <c r="T99" s="484"/>
      <c r="U99" s="484"/>
      <c r="V99" s="484"/>
      <c r="W99" s="485"/>
      <c r="X99" s="486"/>
      <c r="Y99" s="566"/>
      <c r="Z99" s="567"/>
      <c r="AA99" s="567"/>
      <c r="AB99" s="567"/>
      <c r="AC99" s="568"/>
      <c r="AD99" s="567"/>
      <c r="AE99" s="567"/>
      <c r="AF99" s="569"/>
      <c r="AG99" s="294"/>
      <c r="AH99" s="598"/>
      <c r="AI99" s="598"/>
    </row>
    <row r="100" customHeight="1" spans="12:35">
      <c r="L100" s="420"/>
      <c r="M100" s="420"/>
      <c r="N100" s="421"/>
      <c r="O100" s="420"/>
      <c r="P100" s="420"/>
      <c r="Q100" s="220"/>
      <c r="R100" s="487"/>
      <c r="S100" s="488"/>
      <c r="T100" s="488"/>
      <c r="U100" s="488"/>
      <c r="V100" s="488"/>
      <c r="W100" s="489"/>
      <c r="X100" s="486"/>
      <c r="Y100" s="486"/>
      <c r="Z100" s="486"/>
      <c r="AA100" s="486"/>
      <c r="AB100" s="486"/>
      <c r="AC100" s="486"/>
      <c r="AD100" s="486"/>
      <c r="AE100" s="570"/>
      <c r="AF100" s="570"/>
      <c r="AG100" s="294"/>
      <c r="AH100" s="598"/>
      <c r="AI100" s="598"/>
    </row>
    <row r="101" customHeight="1" spans="12:35">
      <c r="L101" s="420"/>
      <c r="M101" s="420"/>
      <c r="N101" s="421"/>
      <c r="O101" s="420"/>
      <c r="P101" s="420"/>
      <c r="Q101" s="220"/>
      <c r="R101" s="490" t="s">
        <v>5917</v>
      </c>
      <c r="S101" s="464"/>
      <c r="T101" s="464"/>
      <c r="U101" s="464"/>
      <c r="V101" s="464"/>
      <c r="W101" s="491"/>
      <c r="X101" s="492"/>
      <c r="Y101" s="544" t="s">
        <v>5918</v>
      </c>
      <c r="Z101" s="545"/>
      <c r="AA101" s="545"/>
      <c r="AB101" s="545"/>
      <c r="AC101" s="545"/>
      <c r="AD101" s="545"/>
      <c r="AE101" s="545"/>
      <c r="AF101" s="546"/>
      <c r="AG101" s="294"/>
      <c r="AH101" s="598"/>
      <c r="AI101" s="598"/>
    </row>
    <row r="102" customHeight="1" spans="12:35">
      <c r="L102" s="420"/>
      <c r="M102" s="420"/>
      <c r="N102" s="421"/>
      <c r="O102" s="420"/>
      <c r="P102" s="420"/>
      <c r="Q102" s="220"/>
      <c r="R102" s="493"/>
      <c r="S102" s="494"/>
      <c r="T102" s="494"/>
      <c r="U102" s="494"/>
      <c r="V102" s="494"/>
      <c r="W102" s="495"/>
      <c r="X102" s="492"/>
      <c r="Y102" s="547"/>
      <c r="Z102" s="548"/>
      <c r="AA102" s="548"/>
      <c r="AB102" s="548"/>
      <c r="AC102" s="548"/>
      <c r="AD102" s="571"/>
      <c r="AE102" s="571"/>
      <c r="AF102" s="572"/>
      <c r="AG102" s="294"/>
      <c r="AH102" s="598"/>
      <c r="AI102" s="598"/>
    </row>
    <row r="103" ht="27" customHeight="1" spans="12:35">
      <c r="L103" s="420"/>
      <c r="M103" s="420"/>
      <c r="N103" s="421"/>
      <c r="O103" s="420"/>
      <c r="P103" s="420"/>
      <c r="Q103" s="220"/>
      <c r="R103" s="476" t="s">
        <v>5919</v>
      </c>
      <c r="S103" s="496"/>
      <c r="T103" s="497" t="s">
        <v>5920</v>
      </c>
      <c r="U103" s="477"/>
      <c r="V103" s="477"/>
      <c r="W103" s="478"/>
      <c r="X103" s="475"/>
      <c r="Y103" s="550" t="s">
        <v>5921</v>
      </c>
      <c r="Z103" s="551"/>
      <c r="AA103" s="551"/>
      <c r="AB103" s="552"/>
      <c r="AC103" s="553" t="s">
        <v>5922</v>
      </c>
      <c r="AD103" s="556" t="s">
        <v>5923</v>
      </c>
      <c r="AE103" s="556"/>
      <c r="AF103" s="565"/>
      <c r="AG103" s="294"/>
      <c r="AH103" s="598"/>
      <c r="AI103" s="598"/>
    </row>
    <row r="104" ht="27" customHeight="1" spans="12:35">
      <c r="L104" s="420"/>
      <c r="M104" s="420"/>
      <c r="N104" s="421"/>
      <c r="O104" s="420"/>
      <c r="P104" s="420"/>
      <c r="Q104" s="220"/>
      <c r="R104" s="476"/>
      <c r="S104" s="496"/>
      <c r="T104" s="497"/>
      <c r="U104" s="477"/>
      <c r="V104" s="477"/>
      <c r="W104" s="478"/>
      <c r="X104" s="475"/>
      <c r="Y104" s="555"/>
      <c r="Z104" s="556"/>
      <c r="AA104" s="556"/>
      <c r="AB104" s="558"/>
      <c r="AC104" s="561"/>
      <c r="AD104" s="556"/>
      <c r="AE104" s="556"/>
      <c r="AF104" s="565"/>
      <c r="AG104" s="294"/>
      <c r="AH104" s="598"/>
      <c r="AI104" s="598"/>
    </row>
    <row r="105" ht="27" customHeight="1" spans="1:35">
      <c r="A105" s="381"/>
      <c r="L105" s="420"/>
      <c r="M105" s="420"/>
      <c r="N105" s="421"/>
      <c r="O105" s="420"/>
      <c r="P105" s="420"/>
      <c r="Q105" s="220"/>
      <c r="R105" s="476"/>
      <c r="S105" s="496"/>
      <c r="T105" s="498"/>
      <c r="U105" s="499"/>
      <c r="V105" s="499"/>
      <c r="W105" s="500"/>
      <c r="X105" s="475"/>
      <c r="Y105" s="555"/>
      <c r="Z105" s="556"/>
      <c r="AA105" s="556"/>
      <c r="AB105" s="573"/>
      <c r="AC105" s="574" t="s">
        <v>5924</v>
      </c>
      <c r="AD105" s="575" t="s">
        <v>5925</v>
      </c>
      <c r="AE105" s="551"/>
      <c r="AF105" s="554"/>
      <c r="AG105" s="294"/>
      <c r="AH105" s="598"/>
      <c r="AI105" s="598"/>
    </row>
    <row r="106" ht="27" customHeight="1" spans="1:35">
      <c r="A106" s="381"/>
      <c r="L106" s="422"/>
      <c r="M106" s="422"/>
      <c r="N106" s="422"/>
      <c r="O106" s="422"/>
      <c r="P106" s="422"/>
      <c r="Q106" s="220"/>
      <c r="R106" s="476"/>
      <c r="S106" s="496"/>
      <c r="T106" s="497" t="s">
        <v>5926</v>
      </c>
      <c r="U106" s="477"/>
      <c r="V106" s="477" t="s">
        <v>5927</v>
      </c>
      <c r="W106" s="478" t="s">
        <v>5928</v>
      </c>
      <c r="X106" s="475"/>
      <c r="Y106" s="555"/>
      <c r="Z106" s="556"/>
      <c r="AA106" s="556"/>
      <c r="AB106" s="573"/>
      <c r="AC106" s="574"/>
      <c r="AD106" s="576"/>
      <c r="AE106" s="564"/>
      <c r="AF106" s="562"/>
      <c r="AG106" s="294"/>
      <c r="AH106" s="598"/>
      <c r="AI106" s="598"/>
    </row>
    <row r="107" ht="27" customHeight="1" spans="1:35">
      <c r="A107" s="381"/>
      <c r="L107" s="421"/>
      <c r="M107" s="421"/>
      <c r="N107" s="421"/>
      <c r="O107" s="421"/>
      <c r="P107" s="421"/>
      <c r="Q107" s="421"/>
      <c r="R107" s="476"/>
      <c r="S107" s="496"/>
      <c r="T107" s="497"/>
      <c r="U107" s="477"/>
      <c r="V107" s="477"/>
      <c r="W107" s="478"/>
      <c r="X107" s="475"/>
      <c r="Y107" s="577" t="s">
        <v>5929</v>
      </c>
      <c r="Z107" s="578"/>
      <c r="AA107" s="578"/>
      <c r="AB107" s="579"/>
      <c r="AC107" s="580" t="s">
        <v>5930</v>
      </c>
      <c r="AD107" s="574" t="s">
        <v>5931</v>
      </c>
      <c r="AE107" s="556"/>
      <c r="AF107" s="565"/>
      <c r="AG107" s="294"/>
      <c r="AH107" s="598"/>
      <c r="AI107" s="598"/>
    </row>
    <row r="108" ht="15" customHeight="1" spans="1:35">
      <c r="A108" s="381"/>
      <c r="L108" s="422"/>
      <c r="M108" s="422"/>
      <c r="N108" s="422"/>
      <c r="O108" s="422"/>
      <c r="P108" s="422"/>
      <c r="Q108" s="421"/>
      <c r="R108" s="476"/>
      <c r="S108" s="496"/>
      <c r="T108" s="497"/>
      <c r="U108" s="477"/>
      <c r="V108" s="477"/>
      <c r="W108" s="478"/>
      <c r="X108" s="475"/>
      <c r="Y108" s="577"/>
      <c r="Z108" s="578"/>
      <c r="AA108" s="578"/>
      <c r="AB108" s="579"/>
      <c r="AC108" s="581"/>
      <c r="AD108" s="574"/>
      <c r="AE108" s="556"/>
      <c r="AF108" s="565"/>
      <c r="AG108" s="294"/>
      <c r="AH108" s="598"/>
      <c r="AI108" s="598"/>
    </row>
    <row r="109" ht="17.25" spans="1:35">
      <c r="A109" s="381"/>
      <c r="L109" s="422"/>
      <c r="M109" s="422"/>
      <c r="N109" s="421"/>
      <c r="O109" s="422"/>
      <c r="P109" s="422"/>
      <c r="Q109" s="421"/>
      <c r="R109" s="501"/>
      <c r="S109" s="502"/>
      <c r="T109" s="498"/>
      <c r="U109" s="499"/>
      <c r="V109" s="503"/>
      <c r="W109" s="504"/>
      <c r="X109" s="475"/>
      <c r="Y109" s="577"/>
      <c r="Z109" s="578"/>
      <c r="AA109" s="578"/>
      <c r="AB109" s="579"/>
      <c r="AC109" s="582"/>
      <c r="AD109" s="583"/>
      <c r="AE109" s="584"/>
      <c r="AF109" s="560"/>
      <c r="AG109" s="294"/>
      <c r="AH109" s="598"/>
      <c r="AI109" s="598"/>
    </row>
    <row r="110" ht="17.25" spans="1:35">
      <c r="A110" s="381"/>
      <c r="L110" s="422"/>
      <c r="M110" s="422"/>
      <c r="N110" s="422"/>
      <c r="O110" s="422"/>
      <c r="P110" s="422"/>
      <c r="Q110" s="421"/>
      <c r="R110" s="476" t="s">
        <v>5932</v>
      </c>
      <c r="S110" s="477"/>
      <c r="T110" s="477"/>
      <c r="U110" s="477"/>
      <c r="V110" s="477"/>
      <c r="W110" s="478"/>
      <c r="X110" s="475"/>
      <c r="Y110" s="577"/>
      <c r="Z110" s="578"/>
      <c r="AA110" s="578"/>
      <c r="AB110" s="579"/>
      <c r="AC110" s="585" t="s">
        <v>5933</v>
      </c>
      <c r="AD110" s="581"/>
      <c r="AE110" s="581"/>
      <c r="AF110" s="586"/>
      <c r="AG110" s="294"/>
      <c r="AH110" s="598"/>
      <c r="AI110" s="598"/>
    </row>
    <row r="111" ht="16" customHeight="1" spans="1:35">
      <c r="A111" s="381"/>
      <c r="L111" s="422"/>
      <c r="M111" s="422"/>
      <c r="N111" s="422"/>
      <c r="O111" s="422"/>
      <c r="P111" s="422"/>
      <c r="Q111" s="421"/>
      <c r="R111" s="476"/>
      <c r="S111" s="477"/>
      <c r="T111" s="477"/>
      <c r="U111" s="477"/>
      <c r="V111" s="477"/>
      <c r="W111" s="478"/>
      <c r="X111" s="475"/>
      <c r="Y111" s="587" t="s">
        <v>5934</v>
      </c>
      <c r="Z111" s="588"/>
      <c r="AA111" s="588"/>
      <c r="AB111" s="589"/>
      <c r="AC111" s="590"/>
      <c r="AD111" s="582"/>
      <c r="AE111" s="582"/>
      <c r="AF111" s="591"/>
      <c r="AG111" s="294"/>
      <c r="AH111" s="598"/>
      <c r="AI111" s="598"/>
    </row>
    <row r="112" ht="18" spans="1:35">
      <c r="A112" s="381"/>
      <c r="L112" s="422"/>
      <c r="M112" s="422"/>
      <c r="N112" s="422"/>
      <c r="O112" s="422"/>
      <c r="P112" s="422"/>
      <c r="Q112" s="421"/>
      <c r="R112" s="479"/>
      <c r="S112" s="480"/>
      <c r="T112" s="480"/>
      <c r="U112" s="480"/>
      <c r="V112" s="480"/>
      <c r="W112" s="481"/>
      <c r="X112" s="475"/>
      <c r="Y112" s="550" t="s">
        <v>5935</v>
      </c>
      <c r="Z112" s="551" t="s">
        <v>5936</v>
      </c>
      <c r="AA112" s="551" t="s">
        <v>5937</v>
      </c>
      <c r="AB112" s="551"/>
      <c r="AC112" s="551"/>
      <c r="AD112" s="552"/>
      <c r="AE112" s="575" t="s">
        <v>5938</v>
      </c>
      <c r="AF112" s="554"/>
      <c r="AG112" s="294"/>
      <c r="AH112" s="598"/>
      <c r="AI112" s="598"/>
    </row>
    <row r="113" ht="17.25" spans="1:35">
      <c r="A113" s="381"/>
      <c r="L113" s="422"/>
      <c r="M113" s="422"/>
      <c r="N113" s="422"/>
      <c r="O113" s="422"/>
      <c r="P113" s="422"/>
      <c r="Q113" s="421"/>
      <c r="R113" s="464"/>
      <c r="S113" s="464"/>
      <c r="T113" s="464"/>
      <c r="U113" s="464"/>
      <c r="V113" s="464"/>
      <c r="W113" s="464"/>
      <c r="X113" s="505"/>
      <c r="Y113" s="563"/>
      <c r="Z113" s="564"/>
      <c r="AA113" s="564"/>
      <c r="AB113" s="564"/>
      <c r="AC113" s="564"/>
      <c r="AD113" s="557"/>
      <c r="AE113" s="574"/>
      <c r="AF113" s="565"/>
      <c r="AG113" s="294"/>
      <c r="AH113" s="598"/>
      <c r="AI113" s="598"/>
    </row>
    <row r="114" ht="17.25" spans="1:35">
      <c r="A114" s="381"/>
      <c r="L114" s="423"/>
      <c r="M114" s="423"/>
      <c r="N114" s="423"/>
      <c r="O114" s="423"/>
      <c r="P114" s="423"/>
      <c r="Q114" s="506"/>
      <c r="R114" s="464"/>
      <c r="S114" s="464"/>
      <c r="T114" s="464"/>
      <c r="U114" s="464"/>
      <c r="V114" s="464"/>
      <c r="W114" s="464"/>
      <c r="X114" s="505"/>
      <c r="Y114" s="550" t="s">
        <v>5939</v>
      </c>
      <c r="Z114" s="551" t="s">
        <v>5940</v>
      </c>
      <c r="AA114" s="551" t="s">
        <v>5941</v>
      </c>
      <c r="AB114" s="551"/>
      <c r="AC114" s="551"/>
      <c r="AD114" s="552"/>
      <c r="AE114" s="574"/>
      <c r="AF114" s="565"/>
      <c r="AG114" s="294"/>
      <c r="AH114" s="598"/>
      <c r="AI114" s="598"/>
    </row>
    <row r="115" ht="17.25" spans="1:35">
      <c r="A115" s="381"/>
      <c r="L115" s="423"/>
      <c r="M115" s="423"/>
      <c r="N115" s="423"/>
      <c r="O115" s="423"/>
      <c r="P115" s="423"/>
      <c r="Q115" s="506"/>
      <c r="R115" s="464"/>
      <c r="S115" s="464"/>
      <c r="T115" s="464"/>
      <c r="U115" s="464"/>
      <c r="V115" s="464"/>
      <c r="W115" s="464"/>
      <c r="X115" s="505"/>
      <c r="Y115" s="563"/>
      <c r="Z115" s="564"/>
      <c r="AA115" s="564"/>
      <c r="AB115" s="564"/>
      <c r="AC115" s="564"/>
      <c r="AD115" s="557"/>
      <c r="AE115" s="574"/>
      <c r="AF115" s="565"/>
      <c r="AG115" s="294"/>
      <c r="AH115" s="598"/>
      <c r="AI115" s="598"/>
    </row>
    <row r="116" ht="17.25" spans="1:35">
      <c r="A116" s="381"/>
      <c r="L116" s="423"/>
      <c r="M116" s="423"/>
      <c r="N116" s="423"/>
      <c r="O116" s="423"/>
      <c r="P116" s="423"/>
      <c r="Q116" s="506"/>
      <c r="R116" s="464"/>
      <c r="S116" s="464"/>
      <c r="T116" s="464"/>
      <c r="U116" s="464"/>
      <c r="V116" s="464"/>
      <c r="W116" s="464"/>
      <c r="X116" s="505"/>
      <c r="Y116" s="550" t="s">
        <v>5942</v>
      </c>
      <c r="Z116" s="551" t="s">
        <v>5943</v>
      </c>
      <c r="AA116" s="551" t="s">
        <v>5944</v>
      </c>
      <c r="AB116" s="551"/>
      <c r="AC116" s="551"/>
      <c r="AD116" s="552"/>
      <c r="AE116" s="574"/>
      <c r="AF116" s="565"/>
      <c r="AG116" s="294"/>
      <c r="AH116" s="598"/>
      <c r="AI116" s="598"/>
    </row>
    <row r="117" ht="18" spans="1:35">
      <c r="A117" s="381"/>
      <c r="L117" s="423"/>
      <c r="M117" s="423"/>
      <c r="N117" s="423"/>
      <c r="O117" s="423"/>
      <c r="P117" s="423"/>
      <c r="Q117" s="506"/>
      <c r="R117" s="464"/>
      <c r="S117" s="464"/>
      <c r="T117" s="464"/>
      <c r="U117" s="464"/>
      <c r="V117" s="464"/>
      <c r="W117" s="464"/>
      <c r="X117" s="505"/>
      <c r="Y117" s="566"/>
      <c r="Z117" s="567"/>
      <c r="AA117" s="567"/>
      <c r="AB117" s="567"/>
      <c r="AC117" s="567"/>
      <c r="AD117" s="568"/>
      <c r="AE117" s="592"/>
      <c r="AF117" s="569"/>
      <c r="AG117" s="294"/>
      <c r="AH117" s="598"/>
      <c r="AI117" s="598"/>
    </row>
    <row r="118" ht="17.25" spans="1:35">
      <c r="A118" s="381"/>
      <c r="B118" s="382"/>
      <c r="C118" s="382"/>
      <c r="D118" s="382"/>
      <c r="E118" s="382"/>
      <c r="F118" s="382"/>
      <c r="G118" s="382"/>
      <c r="H118" s="382"/>
      <c r="I118" s="382"/>
      <c r="J118" s="424"/>
      <c r="K118" s="424"/>
      <c r="L118" s="425"/>
      <c r="M118" s="425"/>
      <c r="N118" s="425"/>
      <c r="O118" s="425"/>
      <c r="P118" s="425"/>
      <c r="Q118" s="425"/>
      <c r="R118" s="294"/>
      <c r="S118" s="294"/>
      <c r="T118" s="294"/>
      <c r="U118" s="294"/>
      <c r="V118" s="294"/>
      <c r="W118" s="294"/>
      <c r="X118" s="294"/>
      <c r="Y118" s="294"/>
      <c r="Z118" s="294"/>
      <c r="AA118" s="294"/>
      <c r="AB118" s="293"/>
      <c r="AC118" s="293"/>
      <c r="AD118" s="293"/>
      <c r="AE118" s="293"/>
      <c r="AF118" s="293"/>
      <c r="AG118" s="294"/>
      <c r="AH118" s="598"/>
      <c r="AI118" s="598"/>
    </row>
    <row r="119" ht="16.5" spans="1:32">
      <c r="A119" s="381"/>
      <c r="B119" s="382"/>
      <c r="C119" s="382"/>
      <c r="D119" s="382"/>
      <c r="E119" s="382"/>
      <c r="F119" s="382"/>
      <c r="G119" s="382"/>
      <c r="H119" s="382"/>
      <c r="I119" s="382"/>
      <c r="J119" s="424"/>
      <c r="K119" s="424"/>
      <c r="L119" s="425"/>
      <c r="M119" s="425"/>
      <c r="N119" s="425"/>
      <c r="O119" s="425"/>
      <c r="P119" s="425"/>
      <c r="Q119" s="425"/>
      <c r="R119" s="507" t="s">
        <v>5945</v>
      </c>
      <c r="S119" s="508"/>
      <c r="T119" s="508"/>
      <c r="U119" s="508"/>
      <c r="V119" s="508"/>
      <c r="W119" s="508"/>
      <c r="X119" s="508"/>
      <c r="Y119" s="508"/>
      <c r="Z119" s="508"/>
      <c r="AA119" s="508"/>
      <c r="AB119" s="508"/>
      <c r="AC119" s="508"/>
      <c r="AD119" s="508"/>
      <c r="AE119" s="508"/>
      <c r="AF119" s="593"/>
    </row>
    <row r="120" ht="16.5" spans="1:32">
      <c r="A120" s="381"/>
      <c r="B120" s="383"/>
      <c r="C120" s="383"/>
      <c r="D120" s="383"/>
      <c r="E120" s="383"/>
      <c r="F120" s="383"/>
      <c r="G120" s="383"/>
      <c r="H120" s="383"/>
      <c r="I120" s="383"/>
      <c r="J120" s="425"/>
      <c r="K120" s="425"/>
      <c r="L120" s="425"/>
      <c r="M120" s="425"/>
      <c r="N120" s="425"/>
      <c r="O120" s="425"/>
      <c r="P120" s="425"/>
      <c r="Q120" s="425"/>
      <c r="R120" s="509"/>
      <c r="S120" s="510"/>
      <c r="T120" s="510"/>
      <c r="U120" s="510"/>
      <c r="V120" s="510"/>
      <c r="W120" s="510"/>
      <c r="X120" s="510"/>
      <c r="Y120" s="510"/>
      <c r="Z120" s="510"/>
      <c r="AA120" s="510"/>
      <c r="AB120" s="510"/>
      <c r="AC120" s="510"/>
      <c r="AD120" s="510"/>
      <c r="AE120" s="510"/>
      <c r="AF120" s="594"/>
    </row>
    <row r="121" ht="16.5" spans="1:32">
      <c r="A121" s="381"/>
      <c r="B121" s="383"/>
      <c r="C121" s="383"/>
      <c r="D121" s="383"/>
      <c r="E121" s="383"/>
      <c r="F121" s="383"/>
      <c r="G121" s="383"/>
      <c r="H121" s="383"/>
      <c r="I121" s="383"/>
      <c r="J121" s="383"/>
      <c r="K121" s="425"/>
      <c r="L121" s="425"/>
      <c r="M121" s="425"/>
      <c r="N121" s="425"/>
      <c r="O121" s="425"/>
      <c r="P121" s="425"/>
      <c r="Q121" s="425"/>
      <c r="R121" s="509"/>
      <c r="S121" s="510"/>
      <c r="T121" s="510"/>
      <c r="U121" s="510"/>
      <c r="V121" s="510"/>
      <c r="W121" s="510"/>
      <c r="X121" s="510"/>
      <c r="Y121" s="510"/>
      <c r="Z121" s="510"/>
      <c r="AA121" s="510"/>
      <c r="AB121" s="510"/>
      <c r="AC121" s="510"/>
      <c r="AD121" s="510"/>
      <c r="AE121" s="510"/>
      <c r="AF121" s="594"/>
    </row>
    <row r="122" ht="17.25" spans="1:32">
      <c r="A122" s="381"/>
      <c r="B122" s="383"/>
      <c r="C122" s="383"/>
      <c r="D122" s="383"/>
      <c r="E122" s="383"/>
      <c r="F122" s="383"/>
      <c r="G122" s="383"/>
      <c r="H122" s="383"/>
      <c r="I122" s="383"/>
      <c r="J122" s="383"/>
      <c r="K122" s="425"/>
      <c r="L122" s="425"/>
      <c r="M122" s="425"/>
      <c r="N122" s="425"/>
      <c r="O122" s="425"/>
      <c r="P122" s="425"/>
      <c r="Q122" s="425"/>
      <c r="R122" s="511" t="s">
        <v>5946</v>
      </c>
      <c r="S122" s="512"/>
      <c r="T122" s="512"/>
      <c r="U122" s="512"/>
      <c r="V122" s="512"/>
      <c r="W122" s="513" t="s">
        <v>159</v>
      </c>
      <c r="X122" s="513"/>
      <c r="Y122" s="513" t="s">
        <v>5947</v>
      </c>
      <c r="Z122" s="513"/>
      <c r="AA122" s="513"/>
      <c r="AB122" s="513"/>
      <c r="AC122" s="513"/>
      <c r="AD122" s="513"/>
      <c r="AE122" s="513"/>
      <c r="AF122" s="595"/>
    </row>
    <row r="123" ht="16.5" spans="1:32">
      <c r="A123" s="381"/>
      <c r="B123" s="384"/>
      <c r="C123" s="383"/>
      <c r="D123" s="383"/>
      <c r="E123" s="385"/>
      <c r="F123" s="385"/>
      <c r="G123" s="385"/>
      <c r="H123" s="385"/>
      <c r="I123" s="385"/>
      <c r="J123" s="385"/>
      <c r="K123" s="425"/>
      <c r="L123" s="425"/>
      <c r="M123" s="425"/>
      <c r="N123" s="425"/>
      <c r="O123" s="425"/>
      <c r="P123" s="425"/>
      <c r="Q123" s="425"/>
      <c r="R123" s="514" t="s">
        <v>5948</v>
      </c>
      <c r="S123" s="515"/>
      <c r="T123" s="515"/>
      <c r="U123" s="515"/>
      <c r="V123" s="515"/>
      <c r="W123" s="516" t="s">
        <v>5949</v>
      </c>
      <c r="X123" s="517"/>
      <c r="Y123" s="517" t="s">
        <v>5950</v>
      </c>
      <c r="Z123" s="517"/>
      <c r="AA123" s="517"/>
      <c r="AB123" s="517"/>
      <c r="AC123" s="517"/>
      <c r="AD123" s="517"/>
      <c r="AE123" s="517"/>
      <c r="AF123" s="596"/>
    </row>
    <row r="124" ht="16.5" spans="1:32">
      <c r="A124" s="381"/>
      <c r="B124" s="384"/>
      <c r="C124" s="383"/>
      <c r="D124" s="383"/>
      <c r="E124" s="385"/>
      <c r="F124" s="385"/>
      <c r="G124" s="385"/>
      <c r="H124" s="385"/>
      <c r="I124" s="385"/>
      <c r="J124" s="385"/>
      <c r="K124" s="425"/>
      <c r="L124" s="425"/>
      <c r="M124" s="385"/>
      <c r="N124" s="385"/>
      <c r="O124" s="385"/>
      <c r="P124" s="385"/>
      <c r="Q124" s="385"/>
      <c r="R124" s="514"/>
      <c r="S124" s="515"/>
      <c r="T124" s="515"/>
      <c r="U124" s="515"/>
      <c r="V124" s="515"/>
      <c r="W124" s="517"/>
      <c r="X124" s="517"/>
      <c r="Y124" s="517"/>
      <c r="Z124" s="517"/>
      <c r="AA124" s="517"/>
      <c r="AB124" s="517"/>
      <c r="AC124" s="517"/>
      <c r="AD124" s="517"/>
      <c r="AE124" s="517"/>
      <c r="AF124" s="596"/>
    </row>
    <row r="125" ht="16.5" spans="1:32">
      <c r="A125" s="381"/>
      <c r="B125" s="384"/>
      <c r="C125" s="383"/>
      <c r="D125" s="383"/>
      <c r="E125" s="385"/>
      <c r="F125" s="385"/>
      <c r="G125" s="385"/>
      <c r="H125" s="385"/>
      <c r="I125" s="385"/>
      <c r="J125" s="385"/>
      <c r="K125" s="425"/>
      <c r="L125" s="425"/>
      <c r="M125" s="385"/>
      <c r="N125" s="385"/>
      <c r="O125" s="385"/>
      <c r="P125" s="385"/>
      <c r="Q125" s="385"/>
      <c r="R125" s="514"/>
      <c r="S125" s="515"/>
      <c r="T125" s="515"/>
      <c r="U125" s="515"/>
      <c r="V125" s="515"/>
      <c r="W125" s="517"/>
      <c r="X125" s="517"/>
      <c r="Y125" s="517"/>
      <c r="Z125" s="517"/>
      <c r="AA125" s="517"/>
      <c r="AB125" s="517"/>
      <c r="AC125" s="517"/>
      <c r="AD125" s="517"/>
      <c r="AE125" s="517"/>
      <c r="AF125" s="596"/>
    </row>
    <row r="126" ht="16.5" spans="1:32">
      <c r="A126" s="381"/>
      <c r="B126" s="384"/>
      <c r="C126" s="383"/>
      <c r="D126" s="383"/>
      <c r="E126" s="385"/>
      <c r="F126" s="385"/>
      <c r="G126" s="385"/>
      <c r="H126" s="385"/>
      <c r="I126" s="385"/>
      <c r="J126" s="385"/>
      <c r="K126" s="425"/>
      <c r="L126" s="425"/>
      <c r="M126" s="385"/>
      <c r="N126" s="385"/>
      <c r="O126" s="385"/>
      <c r="P126" s="385"/>
      <c r="Q126" s="385"/>
      <c r="R126" s="518" t="s">
        <v>5951</v>
      </c>
      <c r="S126" s="519"/>
      <c r="T126" s="519"/>
      <c r="U126" s="519"/>
      <c r="V126" s="519"/>
      <c r="W126" s="520" t="s">
        <v>5952</v>
      </c>
      <c r="X126" s="521"/>
      <c r="Y126" s="521" t="s">
        <v>5953</v>
      </c>
      <c r="Z126" s="521"/>
      <c r="AA126" s="521"/>
      <c r="AB126" s="521"/>
      <c r="AC126" s="521"/>
      <c r="AD126" s="521"/>
      <c r="AE126" s="521"/>
      <c r="AF126" s="597"/>
    </row>
    <row r="127" ht="16.5" spans="1:32">
      <c r="A127" s="381"/>
      <c r="B127" s="384"/>
      <c r="C127" s="383"/>
      <c r="D127" s="383"/>
      <c r="E127" s="385"/>
      <c r="F127" s="385"/>
      <c r="G127" s="385"/>
      <c r="H127" s="385"/>
      <c r="I127" s="385"/>
      <c r="J127" s="385"/>
      <c r="K127" s="425"/>
      <c r="L127" s="425"/>
      <c r="M127" s="385"/>
      <c r="N127" s="385"/>
      <c r="O127" s="385"/>
      <c r="P127" s="385"/>
      <c r="Q127" s="385"/>
      <c r="R127" s="518"/>
      <c r="S127" s="519"/>
      <c r="T127" s="519"/>
      <c r="U127" s="519"/>
      <c r="V127" s="519"/>
      <c r="W127" s="521"/>
      <c r="X127" s="521"/>
      <c r="Y127" s="521"/>
      <c r="Z127" s="521"/>
      <c r="AA127" s="521"/>
      <c r="AB127" s="521"/>
      <c r="AC127" s="521"/>
      <c r="AD127" s="521"/>
      <c r="AE127" s="521"/>
      <c r="AF127" s="597"/>
    </row>
    <row r="128" ht="16.5" spans="1:32">
      <c r="A128" s="381"/>
      <c r="B128" s="384"/>
      <c r="C128" s="383"/>
      <c r="D128" s="383"/>
      <c r="E128" s="385"/>
      <c r="F128" s="385"/>
      <c r="G128" s="385"/>
      <c r="H128" s="385"/>
      <c r="I128" s="385"/>
      <c r="J128" s="385"/>
      <c r="K128" s="425"/>
      <c r="L128" s="425"/>
      <c r="M128" s="385"/>
      <c r="N128" s="385"/>
      <c r="O128" s="385"/>
      <c r="P128" s="385"/>
      <c r="Q128" s="385"/>
      <c r="R128" s="518"/>
      <c r="S128" s="519"/>
      <c r="T128" s="519"/>
      <c r="U128" s="519"/>
      <c r="V128" s="519"/>
      <c r="W128" s="521"/>
      <c r="X128" s="521"/>
      <c r="Y128" s="521"/>
      <c r="Z128" s="521"/>
      <c r="AA128" s="521"/>
      <c r="AB128" s="521"/>
      <c r="AC128" s="521"/>
      <c r="AD128" s="521"/>
      <c r="AE128" s="521"/>
      <c r="AF128" s="597"/>
    </row>
    <row r="129" ht="16.5" spans="1:32">
      <c r="A129" s="381"/>
      <c r="B129" s="384"/>
      <c r="C129" s="383"/>
      <c r="D129" s="383"/>
      <c r="E129" s="385"/>
      <c r="F129" s="385"/>
      <c r="G129" s="385"/>
      <c r="H129" s="385"/>
      <c r="I129" s="385"/>
      <c r="J129" s="385"/>
      <c r="K129" s="425"/>
      <c r="L129" s="425"/>
      <c r="M129" s="385"/>
      <c r="N129" s="385"/>
      <c r="O129" s="385"/>
      <c r="P129" s="385"/>
      <c r="Q129" s="385"/>
      <c r="R129" s="514" t="s">
        <v>5954</v>
      </c>
      <c r="S129" s="515"/>
      <c r="T129" s="515"/>
      <c r="U129" s="515"/>
      <c r="V129" s="515"/>
      <c r="W129" s="516" t="s">
        <v>5955</v>
      </c>
      <c r="X129" s="517"/>
      <c r="Y129" s="517" t="s">
        <v>5956</v>
      </c>
      <c r="Z129" s="517"/>
      <c r="AA129" s="517"/>
      <c r="AB129" s="517"/>
      <c r="AC129" s="517"/>
      <c r="AD129" s="517"/>
      <c r="AE129" s="517"/>
      <c r="AF129" s="596"/>
    </row>
    <row r="130" ht="16.5" spans="1:32">
      <c r="A130" s="381"/>
      <c r="B130" s="384"/>
      <c r="C130" s="383"/>
      <c r="D130" s="383"/>
      <c r="E130" s="385"/>
      <c r="F130" s="385"/>
      <c r="G130" s="385"/>
      <c r="H130" s="385"/>
      <c r="I130" s="385"/>
      <c r="J130" s="385"/>
      <c r="K130" s="425"/>
      <c r="L130" s="425"/>
      <c r="M130" s="385"/>
      <c r="N130" s="385"/>
      <c r="O130" s="385"/>
      <c r="P130" s="385"/>
      <c r="Q130" s="385"/>
      <c r="R130" s="514"/>
      <c r="S130" s="515"/>
      <c r="T130" s="515"/>
      <c r="U130" s="515"/>
      <c r="V130" s="515"/>
      <c r="W130" s="517"/>
      <c r="X130" s="517"/>
      <c r="Y130" s="517"/>
      <c r="Z130" s="517"/>
      <c r="AA130" s="517"/>
      <c r="AB130" s="517"/>
      <c r="AC130" s="517"/>
      <c r="AD130" s="517"/>
      <c r="AE130" s="517"/>
      <c r="AF130" s="596"/>
    </row>
    <row r="131" ht="16.5" spans="1:32">
      <c r="A131" s="381"/>
      <c r="B131" s="384"/>
      <c r="C131" s="383"/>
      <c r="D131" s="383"/>
      <c r="E131" s="385"/>
      <c r="F131" s="385"/>
      <c r="G131" s="385"/>
      <c r="H131" s="385"/>
      <c r="I131" s="385"/>
      <c r="J131" s="385"/>
      <c r="K131" s="425"/>
      <c r="L131" s="425"/>
      <c r="M131" s="385"/>
      <c r="N131" s="385"/>
      <c r="O131" s="385"/>
      <c r="P131" s="385"/>
      <c r="Q131" s="385"/>
      <c r="R131" s="514"/>
      <c r="S131" s="515"/>
      <c r="T131" s="515"/>
      <c r="U131" s="515"/>
      <c r="V131" s="515"/>
      <c r="W131" s="517"/>
      <c r="X131" s="517"/>
      <c r="Y131" s="517"/>
      <c r="Z131" s="517"/>
      <c r="AA131" s="517"/>
      <c r="AB131" s="517"/>
      <c r="AC131" s="517"/>
      <c r="AD131" s="517"/>
      <c r="AE131" s="517"/>
      <c r="AF131" s="596"/>
    </row>
    <row r="132" ht="16.5" spans="1:32">
      <c r="A132" s="381"/>
      <c r="B132" s="383"/>
      <c r="C132" s="383"/>
      <c r="D132" s="383"/>
      <c r="E132" s="425"/>
      <c r="F132" s="425"/>
      <c r="G132" s="425"/>
      <c r="H132" s="425"/>
      <c r="I132" s="425"/>
      <c r="J132" s="425"/>
      <c r="K132" s="425"/>
      <c r="L132" s="425"/>
      <c r="M132" s="385"/>
      <c r="N132" s="385"/>
      <c r="O132" s="385"/>
      <c r="P132" s="385"/>
      <c r="Q132" s="385"/>
      <c r="R132" s="518" t="s">
        <v>5957</v>
      </c>
      <c r="S132" s="519"/>
      <c r="T132" s="519"/>
      <c r="U132" s="519"/>
      <c r="V132" s="519"/>
      <c r="W132" s="520" t="s">
        <v>5958</v>
      </c>
      <c r="X132" s="521"/>
      <c r="Y132" s="521" t="s">
        <v>5959</v>
      </c>
      <c r="Z132" s="521"/>
      <c r="AA132" s="521"/>
      <c r="AB132" s="521"/>
      <c r="AC132" s="521"/>
      <c r="AD132" s="521"/>
      <c r="AE132" s="521"/>
      <c r="AF132" s="597"/>
    </row>
    <row r="133" ht="16.5" spans="1:32">
      <c r="A133" s="381"/>
      <c r="B133" s="383"/>
      <c r="C133" s="383"/>
      <c r="D133" s="383"/>
      <c r="E133" s="425"/>
      <c r="F133" s="425"/>
      <c r="G133" s="425"/>
      <c r="H133" s="425"/>
      <c r="I133" s="425"/>
      <c r="J133" s="425"/>
      <c r="K133" s="425"/>
      <c r="L133" s="425"/>
      <c r="M133" s="385"/>
      <c r="N133" s="385"/>
      <c r="O133" s="385"/>
      <c r="P133" s="385"/>
      <c r="Q133" s="385"/>
      <c r="R133" s="518"/>
      <c r="S133" s="519"/>
      <c r="T133" s="519"/>
      <c r="U133" s="519"/>
      <c r="V133" s="519"/>
      <c r="W133" s="521"/>
      <c r="X133" s="521"/>
      <c r="Y133" s="521"/>
      <c r="Z133" s="521"/>
      <c r="AA133" s="521"/>
      <c r="AB133" s="521"/>
      <c r="AC133" s="521"/>
      <c r="AD133" s="521"/>
      <c r="AE133" s="521"/>
      <c r="AF133" s="597"/>
    </row>
    <row r="134" ht="16.5" spans="1:32">
      <c r="A134" s="381"/>
      <c r="B134" s="383"/>
      <c r="C134" s="383"/>
      <c r="D134" s="383"/>
      <c r="E134" s="425"/>
      <c r="F134" s="425"/>
      <c r="G134" s="425"/>
      <c r="H134" s="425"/>
      <c r="I134" s="425"/>
      <c r="J134" s="425"/>
      <c r="K134" s="425"/>
      <c r="L134" s="425"/>
      <c r="M134" s="385"/>
      <c r="N134" s="385"/>
      <c r="O134" s="385"/>
      <c r="P134" s="385"/>
      <c r="Q134" s="385"/>
      <c r="R134" s="518"/>
      <c r="S134" s="519"/>
      <c r="T134" s="519"/>
      <c r="U134" s="519"/>
      <c r="V134" s="519"/>
      <c r="W134" s="521"/>
      <c r="X134" s="521"/>
      <c r="Y134" s="521"/>
      <c r="Z134" s="521"/>
      <c r="AA134" s="521"/>
      <c r="AB134" s="521"/>
      <c r="AC134" s="521"/>
      <c r="AD134" s="521"/>
      <c r="AE134" s="521"/>
      <c r="AF134" s="597"/>
    </row>
    <row r="135" ht="16.5" spans="1:32">
      <c r="A135" s="381"/>
      <c r="B135" s="383"/>
      <c r="C135" s="383"/>
      <c r="D135" s="383"/>
      <c r="E135" s="425"/>
      <c r="F135" s="425"/>
      <c r="G135" s="425"/>
      <c r="H135" s="425"/>
      <c r="I135" s="425"/>
      <c r="J135" s="425"/>
      <c r="K135" s="425"/>
      <c r="L135" s="425"/>
      <c r="M135" s="385"/>
      <c r="N135" s="385"/>
      <c r="O135" s="385"/>
      <c r="P135" s="385"/>
      <c r="Q135" s="385"/>
      <c r="R135" s="514" t="s">
        <v>5960</v>
      </c>
      <c r="S135" s="515"/>
      <c r="T135" s="515"/>
      <c r="U135" s="515"/>
      <c r="V135" s="515"/>
      <c r="W135" s="516" t="s">
        <v>5961</v>
      </c>
      <c r="X135" s="517"/>
      <c r="Y135" s="517" t="s">
        <v>5962</v>
      </c>
      <c r="Z135" s="517"/>
      <c r="AA135" s="517"/>
      <c r="AB135" s="517"/>
      <c r="AC135" s="517"/>
      <c r="AD135" s="517"/>
      <c r="AE135" s="517"/>
      <c r="AF135" s="596"/>
    </row>
    <row r="136" ht="16.5" spans="1:32">
      <c r="A136" s="381"/>
      <c r="B136" s="383"/>
      <c r="C136" s="383"/>
      <c r="D136" s="383"/>
      <c r="E136" s="425"/>
      <c r="F136" s="425"/>
      <c r="G136" s="425"/>
      <c r="H136" s="425"/>
      <c r="I136" s="425"/>
      <c r="J136" s="425"/>
      <c r="K136" s="425"/>
      <c r="L136" s="425"/>
      <c r="M136" s="385"/>
      <c r="N136" s="385"/>
      <c r="O136" s="385"/>
      <c r="P136" s="385"/>
      <c r="Q136" s="385"/>
      <c r="R136" s="514"/>
      <c r="S136" s="515"/>
      <c r="T136" s="515"/>
      <c r="U136" s="515"/>
      <c r="V136" s="515"/>
      <c r="W136" s="517"/>
      <c r="X136" s="517"/>
      <c r="Y136" s="517"/>
      <c r="Z136" s="517"/>
      <c r="AA136" s="517"/>
      <c r="AB136" s="517"/>
      <c r="AC136" s="517"/>
      <c r="AD136" s="517"/>
      <c r="AE136" s="517"/>
      <c r="AF136" s="596"/>
    </row>
    <row r="137" ht="17.25" spans="1:32">
      <c r="A137" s="381"/>
      <c r="B137" s="383"/>
      <c r="C137" s="383"/>
      <c r="D137" s="383"/>
      <c r="E137" s="425"/>
      <c r="F137" s="425"/>
      <c r="G137" s="425"/>
      <c r="H137" s="425"/>
      <c r="I137" s="425"/>
      <c r="J137" s="425"/>
      <c r="K137" s="425"/>
      <c r="L137" s="425"/>
      <c r="M137" s="385"/>
      <c r="N137" s="385"/>
      <c r="O137" s="385"/>
      <c r="P137" s="385"/>
      <c r="Q137" s="385"/>
      <c r="R137" s="623"/>
      <c r="S137" s="624"/>
      <c r="T137" s="624"/>
      <c r="U137" s="624"/>
      <c r="V137" s="624"/>
      <c r="W137" s="625"/>
      <c r="X137" s="625"/>
      <c r="Y137" s="625"/>
      <c r="Z137" s="625"/>
      <c r="AA137" s="625"/>
      <c r="AB137" s="625"/>
      <c r="AC137" s="625"/>
      <c r="AD137" s="625"/>
      <c r="AE137" s="625"/>
      <c r="AF137" s="629"/>
    </row>
    <row r="138" ht="16.5" spans="1:32">
      <c r="A138" s="381"/>
      <c r="B138" s="383"/>
      <c r="C138" s="383"/>
      <c r="D138" s="383"/>
      <c r="E138" s="425"/>
      <c r="F138" s="425"/>
      <c r="G138" s="425"/>
      <c r="H138" s="425"/>
      <c r="I138" s="425"/>
      <c r="J138" s="425"/>
      <c r="K138" s="425"/>
      <c r="L138" s="425"/>
      <c r="M138" s="385"/>
      <c r="N138" s="385"/>
      <c r="O138" s="385"/>
      <c r="P138" s="385"/>
      <c r="Q138" s="385"/>
      <c r="R138" s="385"/>
      <c r="S138" s="424"/>
      <c r="T138" s="424"/>
      <c r="U138" s="424"/>
      <c r="V138" s="424"/>
      <c r="W138" s="424"/>
      <c r="X138" s="424"/>
      <c r="Y138" s="424"/>
      <c r="Z138" s="424"/>
      <c r="AA138" s="424"/>
      <c r="AB138" s="424"/>
      <c r="AC138" s="424"/>
      <c r="AD138" s="598"/>
      <c r="AE138" s="598"/>
      <c r="AF138" s="598"/>
    </row>
    <row r="139" ht="16.5" spans="1:32">
      <c r="A139" s="381"/>
      <c r="B139" s="383"/>
      <c r="C139" s="383"/>
      <c r="D139" s="383"/>
      <c r="E139" s="425"/>
      <c r="F139" s="425"/>
      <c r="G139" s="425"/>
      <c r="H139" s="425"/>
      <c r="I139" s="425"/>
      <c r="J139" s="425"/>
      <c r="K139" s="425"/>
      <c r="L139" s="425"/>
      <c r="M139" s="385"/>
      <c r="N139" s="385"/>
      <c r="O139" s="385"/>
      <c r="P139" s="385"/>
      <c r="Q139" s="385"/>
      <c r="R139" s="385"/>
      <c r="S139" s="424"/>
      <c r="T139" s="424"/>
      <c r="U139" s="424"/>
      <c r="V139" s="424"/>
      <c r="W139" s="424"/>
      <c r="X139" s="424"/>
      <c r="Y139" s="424"/>
      <c r="Z139" s="424"/>
      <c r="AA139" s="424"/>
      <c r="AB139" s="424"/>
      <c r="AC139" s="424"/>
      <c r="AD139" s="598"/>
      <c r="AE139" s="598"/>
      <c r="AF139" s="598"/>
    </row>
    <row r="140" ht="16.5" spans="1:32">
      <c r="A140" s="381"/>
      <c r="B140" s="383"/>
      <c r="C140" s="383"/>
      <c r="D140" s="383"/>
      <c r="E140" s="425"/>
      <c r="F140" s="425"/>
      <c r="G140" s="425"/>
      <c r="H140" s="425"/>
      <c r="I140" s="425"/>
      <c r="J140" s="425"/>
      <c r="K140" s="425"/>
      <c r="L140" s="425"/>
      <c r="M140" s="385"/>
      <c r="N140" s="385"/>
      <c r="O140" s="385"/>
      <c r="P140" s="385"/>
      <c r="Q140" s="385"/>
      <c r="R140" s="385"/>
      <c r="S140" s="424"/>
      <c r="T140" s="424"/>
      <c r="U140" s="424"/>
      <c r="V140" s="424"/>
      <c r="W140" s="424"/>
      <c r="X140" s="424"/>
      <c r="Y140" s="424"/>
      <c r="Z140" s="424"/>
      <c r="AA140" s="424"/>
      <c r="AB140" s="424"/>
      <c r="AC140" s="424"/>
      <c r="AD140" s="598"/>
      <c r="AE140" s="598"/>
      <c r="AF140" s="598"/>
    </row>
    <row r="141" spans="1:32">
      <c r="A141" s="381"/>
      <c r="B141" s="350"/>
      <c r="C141" s="350"/>
      <c r="D141" s="350"/>
      <c r="E141" s="350"/>
      <c r="F141" s="350"/>
      <c r="G141" s="350"/>
      <c r="H141" s="350"/>
      <c r="I141" s="350"/>
      <c r="J141" s="350"/>
      <c r="K141" s="350"/>
      <c r="L141" s="350"/>
      <c r="M141" s="350"/>
      <c r="N141" s="350"/>
      <c r="O141" s="350"/>
      <c r="P141" s="350"/>
      <c r="Q141" s="350"/>
      <c r="R141" s="350"/>
      <c r="S141" s="424"/>
      <c r="T141" s="424"/>
      <c r="U141" s="424"/>
      <c r="V141" s="424"/>
      <c r="W141" s="424"/>
      <c r="X141" s="424"/>
      <c r="Y141" s="424"/>
      <c r="Z141" s="424"/>
      <c r="AA141" s="424"/>
      <c r="AB141" s="424"/>
      <c r="AC141" s="424"/>
      <c r="AD141" s="598"/>
      <c r="AE141" s="598"/>
      <c r="AF141" s="598"/>
    </row>
    <row r="142" ht="38.25" spans="1:32">
      <c r="A142" s="381"/>
      <c r="B142" s="599"/>
      <c r="C142" s="599"/>
      <c r="D142" s="599"/>
      <c r="E142" s="599"/>
      <c r="F142" s="599"/>
      <c r="G142" s="599"/>
      <c r="H142" s="599"/>
      <c r="I142" s="599"/>
      <c r="J142" s="599"/>
      <c r="K142" s="599"/>
      <c r="L142" s="599"/>
      <c r="M142" s="599"/>
      <c r="N142" s="599"/>
      <c r="O142" s="599"/>
      <c r="P142" s="599"/>
      <c r="Q142" s="599"/>
      <c r="R142" s="599"/>
      <c r="S142" s="424"/>
      <c r="T142" s="424"/>
      <c r="U142" s="424"/>
      <c r="V142" s="424"/>
      <c r="W142" s="424"/>
      <c r="X142" s="424"/>
      <c r="Y142" s="424"/>
      <c r="Z142" s="424"/>
      <c r="AA142" s="424"/>
      <c r="AB142" s="424"/>
      <c r="AC142" s="424"/>
      <c r="AD142" s="598"/>
      <c r="AE142" s="598"/>
      <c r="AF142" s="598"/>
    </row>
    <row r="143" ht="38.25" spans="1:32">
      <c r="A143" s="381"/>
      <c r="B143" s="599"/>
      <c r="C143" s="599"/>
      <c r="D143" s="599"/>
      <c r="E143" s="599"/>
      <c r="F143" s="599"/>
      <c r="G143" s="599"/>
      <c r="H143" s="599"/>
      <c r="I143" s="599"/>
      <c r="J143" s="599"/>
      <c r="K143" s="599"/>
      <c r="L143" s="599"/>
      <c r="M143" s="599"/>
      <c r="N143" s="599"/>
      <c r="O143" s="599"/>
      <c r="P143" s="599"/>
      <c r="Q143" s="599"/>
      <c r="R143" s="599"/>
      <c r="S143" s="424"/>
      <c r="T143" s="424"/>
      <c r="U143" s="424"/>
      <c r="V143" s="424"/>
      <c r="W143" s="424"/>
      <c r="X143" s="424"/>
      <c r="Y143" s="424"/>
      <c r="Z143" s="424"/>
      <c r="AA143" s="424"/>
      <c r="AB143" s="424"/>
      <c r="AC143" s="424"/>
      <c r="AD143" s="598"/>
      <c r="AE143" s="598"/>
      <c r="AF143" s="598"/>
    </row>
    <row r="144" ht="38.25" spans="1:32">
      <c r="A144" s="381"/>
      <c r="B144" s="599"/>
      <c r="C144" s="599"/>
      <c r="D144" s="599"/>
      <c r="E144" s="599"/>
      <c r="F144" s="599"/>
      <c r="G144" s="599"/>
      <c r="H144" s="599"/>
      <c r="I144" s="599"/>
      <c r="J144" s="599"/>
      <c r="K144" s="599"/>
      <c r="L144" s="599"/>
      <c r="M144" s="599"/>
      <c r="N144" s="599"/>
      <c r="O144" s="599"/>
      <c r="P144" s="599"/>
      <c r="Q144" s="599"/>
      <c r="R144" s="599"/>
      <c r="S144" s="424"/>
      <c r="T144" s="424"/>
      <c r="U144" s="424"/>
      <c r="V144" s="424"/>
      <c r="W144" s="424"/>
      <c r="X144" s="424"/>
      <c r="Y144" s="424"/>
      <c r="Z144" s="424"/>
      <c r="AA144" s="424"/>
      <c r="AB144" s="424"/>
      <c r="AC144" s="424"/>
      <c r="AD144" s="598"/>
      <c r="AE144" s="598"/>
      <c r="AF144" s="598"/>
    </row>
    <row r="145" ht="16.5" spans="1:18">
      <c r="A145" s="381"/>
      <c r="B145" s="600"/>
      <c r="C145" s="600"/>
      <c r="D145" s="600"/>
      <c r="E145" s="600"/>
      <c r="F145" s="600"/>
      <c r="G145" s="601"/>
      <c r="H145" s="601"/>
      <c r="I145" s="601"/>
      <c r="J145" s="617"/>
      <c r="K145" s="617"/>
      <c r="L145" s="617"/>
      <c r="M145" s="617"/>
      <c r="N145" s="617"/>
      <c r="O145" s="617"/>
      <c r="P145" s="617"/>
      <c r="Q145" s="617"/>
      <c r="R145" s="617"/>
    </row>
    <row r="146" ht="23" customHeight="1" spans="1:18">
      <c r="A146" s="381"/>
      <c r="B146" s="602"/>
      <c r="C146" s="600"/>
      <c r="D146" s="602"/>
      <c r="E146" s="602"/>
      <c r="F146" s="602"/>
      <c r="G146" s="602"/>
      <c r="H146" s="602"/>
      <c r="I146" s="601"/>
      <c r="J146" s="609"/>
      <c r="K146" s="609"/>
      <c r="L146" s="617"/>
      <c r="M146" s="609"/>
      <c r="N146" s="609"/>
      <c r="O146" s="617"/>
      <c r="P146" s="609"/>
      <c r="Q146" s="609"/>
      <c r="R146" s="609"/>
    </row>
    <row r="147" ht="16.5" spans="1:18">
      <c r="A147" s="381"/>
      <c r="B147" s="603"/>
      <c r="C147" s="600"/>
      <c r="D147" s="603"/>
      <c r="E147" s="604"/>
      <c r="F147" s="603"/>
      <c r="G147" s="603"/>
      <c r="H147" s="603"/>
      <c r="I147" s="618"/>
      <c r="J147" s="612"/>
      <c r="K147" s="612"/>
      <c r="L147" s="617"/>
      <c r="M147" s="612"/>
      <c r="N147" s="612"/>
      <c r="O147" s="617"/>
      <c r="P147" s="612"/>
      <c r="Q147" s="607"/>
      <c r="R147" s="607"/>
    </row>
    <row r="148" ht="16.5" spans="1:18">
      <c r="A148" s="381"/>
      <c r="B148" s="605"/>
      <c r="C148" s="600"/>
      <c r="D148" s="604"/>
      <c r="E148" s="604"/>
      <c r="F148" s="603"/>
      <c r="G148" s="603"/>
      <c r="H148" s="603"/>
      <c r="I148" s="618"/>
      <c r="J148" s="612"/>
      <c r="K148" s="612"/>
      <c r="L148" s="617"/>
      <c r="M148" s="612"/>
      <c r="N148" s="612"/>
      <c r="O148" s="617"/>
      <c r="P148" s="607"/>
      <c r="Q148" s="607"/>
      <c r="R148" s="607"/>
    </row>
    <row r="149" ht="16.5" spans="1:18">
      <c r="A149" s="381"/>
      <c r="B149" s="605"/>
      <c r="C149" s="600"/>
      <c r="D149" s="604"/>
      <c r="E149" s="604"/>
      <c r="F149" s="603"/>
      <c r="G149" s="603"/>
      <c r="H149" s="603"/>
      <c r="I149" s="618"/>
      <c r="J149" s="612"/>
      <c r="K149" s="612"/>
      <c r="L149" s="617"/>
      <c r="M149" s="612"/>
      <c r="N149" s="612"/>
      <c r="O149" s="617"/>
      <c r="P149" s="607"/>
      <c r="Q149" s="607"/>
      <c r="R149" s="607"/>
    </row>
    <row r="150" ht="16.5" spans="1:18">
      <c r="A150" s="381"/>
      <c r="B150" s="605"/>
      <c r="C150" s="600"/>
      <c r="D150" s="604"/>
      <c r="E150" s="604"/>
      <c r="F150" s="603"/>
      <c r="G150" s="603"/>
      <c r="H150" s="603"/>
      <c r="I150" s="618"/>
      <c r="J150" s="612"/>
      <c r="K150" s="612"/>
      <c r="L150" s="617"/>
      <c r="M150" s="612"/>
      <c r="N150" s="612"/>
      <c r="O150" s="617"/>
      <c r="P150" s="607"/>
      <c r="Q150" s="607"/>
      <c r="R150" s="607"/>
    </row>
    <row r="151" ht="16.5" spans="1:18">
      <c r="A151" s="381"/>
      <c r="B151" s="605"/>
      <c r="C151" s="600"/>
      <c r="D151" s="604"/>
      <c r="E151" s="604"/>
      <c r="F151" s="603"/>
      <c r="G151" s="603"/>
      <c r="H151" s="603"/>
      <c r="I151" s="618"/>
      <c r="J151" s="612"/>
      <c r="K151" s="612"/>
      <c r="L151" s="617"/>
      <c r="M151" s="612"/>
      <c r="N151" s="612"/>
      <c r="O151" s="617"/>
      <c r="P151" s="607"/>
      <c r="Q151" s="607"/>
      <c r="R151" s="607"/>
    </row>
    <row r="152" ht="16.5" spans="1:18">
      <c r="A152" s="381"/>
      <c r="B152" s="605"/>
      <c r="C152" s="600"/>
      <c r="D152" s="604"/>
      <c r="E152" s="604"/>
      <c r="F152" s="603"/>
      <c r="G152" s="603"/>
      <c r="H152" s="603"/>
      <c r="I152" s="618"/>
      <c r="J152" s="612"/>
      <c r="K152" s="612"/>
      <c r="L152" s="617"/>
      <c r="M152" s="612"/>
      <c r="N152" s="612"/>
      <c r="O152" s="617"/>
      <c r="P152" s="607"/>
      <c r="Q152" s="607"/>
      <c r="R152" s="607"/>
    </row>
    <row r="153" ht="16.5" spans="1:18">
      <c r="A153" s="381"/>
      <c r="B153" s="605"/>
      <c r="C153" s="600"/>
      <c r="D153" s="604"/>
      <c r="E153" s="604"/>
      <c r="F153" s="603"/>
      <c r="G153" s="603"/>
      <c r="H153" s="603"/>
      <c r="I153" s="618"/>
      <c r="J153" s="612"/>
      <c r="K153" s="612"/>
      <c r="L153" s="617"/>
      <c r="M153" s="612"/>
      <c r="N153" s="612"/>
      <c r="O153" s="617"/>
      <c r="P153" s="607"/>
      <c r="Q153" s="607"/>
      <c r="R153" s="607"/>
    </row>
    <row r="154" ht="16.5" spans="1:18">
      <c r="A154" s="381"/>
      <c r="B154" s="605"/>
      <c r="C154" s="600"/>
      <c r="D154" s="604"/>
      <c r="E154" s="604"/>
      <c r="F154" s="603"/>
      <c r="G154" s="603"/>
      <c r="H154" s="603"/>
      <c r="I154" s="618"/>
      <c r="J154" s="612"/>
      <c r="K154" s="612"/>
      <c r="L154" s="617"/>
      <c r="M154" s="612"/>
      <c r="N154" s="612"/>
      <c r="O154" s="617"/>
      <c r="P154" s="607"/>
      <c r="Q154" s="607"/>
      <c r="R154" s="607"/>
    </row>
    <row r="155" ht="16.5" spans="1:18">
      <c r="A155" s="381"/>
      <c r="B155" s="600"/>
      <c r="C155" s="600"/>
      <c r="D155" s="600"/>
      <c r="E155" s="600"/>
      <c r="F155" s="600"/>
      <c r="G155" s="600"/>
      <c r="H155" s="600"/>
      <c r="I155" s="600"/>
      <c r="J155" s="617"/>
      <c r="K155" s="617"/>
      <c r="L155" s="617"/>
      <c r="M155" s="617"/>
      <c r="N155" s="617"/>
      <c r="O155" s="617"/>
      <c r="P155" s="617"/>
      <c r="Q155" s="617"/>
      <c r="R155" s="617"/>
    </row>
    <row r="156" ht="16.5" spans="1:18">
      <c r="A156" s="381"/>
      <c r="B156" s="600"/>
      <c r="C156" s="600"/>
      <c r="D156" s="600"/>
      <c r="E156" s="600"/>
      <c r="F156" s="600"/>
      <c r="G156" s="600"/>
      <c r="H156" s="600"/>
      <c r="I156" s="600"/>
      <c r="J156" s="617"/>
      <c r="K156" s="617"/>
      <c r="L156" s="617"/>
      <c r="M156" s="617"/>
      <c r="N156" s="617"/>
      <c r="O156" s="617"/>
      <c r="P156" s="617"/>
      <c r="Q156" s="617"/>
      <c r="R156" s="617"/>
    </row>
    <row r="157" ht="16.5" spans="1:20">
      <c r="A157" s="381"/>
      <c r="B157" s="602"/>
      <c r="C157" s="602"/>
      <c r="D157" s="602"/>
      <c r="E157" s="600"/>
      <c r="F157" s="602"/>
      <c r="G157" s="602"/>
      <c r="H157" s="602"/>
      <c r="I157" s="602"/>
      <c r="J157" s="602"/>
      <c r="K157" s="617"/>
      <c r="L157" s="609"/>
      <c r="M157" s="609"/>
      <c r="N157" s="609"/>
      <c r="O157" s="609"/>
      <c r="P157" s="609"/>
      <c r="Q157" s="609"/>
      <c r="R157" s="609"/>
      <c r="T157" s="626"/>
    </row>
    <row r="158" ht="16.5" spans="1:20">
      <c r="A158" s="381"/>
      <c r="B158" s="602"/>
      <c r="C158" s="602"/>
      <c r="D158" s="602"/>
      <c r="E158" s="600"/>
      <c r="F158" s="602"/>
      <c r="G158" s="602"/>
      <c r="H158" s="602"/>
      <c r="I158" s="602"/>
      <c r="J158" s="602"/>
      <c r="K158" s="617"/>
      <c r="L158" s="609"/>
      <c r="M158" s="609"/>
      <c r="N158" s="609"/>
      <c r="O158" s="609"/>
      <c r="P158" s="609"/>
      <c r="Q158" s="609"/>
      <c r="R158" s="609"/>
      <c r="T158" s="626"/>
    </row>
    <row r="159" ht="16.5" spans="1:20">
      <c r="A159" s="381"/>
      <c r="B159" s="606"/>
      <c r="C159" s="603"/>
      <c r="D159" s="603"/>
      <c r="E159" s="600"/>
      <c r="F159" s="603"/>
      <c r="G159" s="603"/>
      <c r="H159" s="603"/>
      <c r="I159" s="606"/>
      <c r="J159" s="606"/>
      <c r="K159" s="617"/>
      <c r="L159" s="612"/>
      <c r="M159" s="612"/>
      <c r="N159" s="612"/>
      <c r="O159" s="612"/>
      <c r="P159" s="619"/>
      <c r="Q159" s="619"/>
      <c r="R159" s="619"/>
      <c r="S159" s="627"/>
      <c r="T159" s="626"/>
    </row>
    <row r="160" ht="16.5" spans="1:20">
      <c r="A160" s="381"/>
      <c r="B160" s="606"/>
      <c r="C160" s="603"/>
      <c r="D160" s="603"/>
      <c r="E160" s="600"/>
      <c r="F160" s="603"/>
      <c r="G160" s="603"/>
      <c r="H160" s="603"/>
      <c r="I160" s="606"/>
      <c r="J160" s="606"/>
      <c r="K160" s="617"/>
      <c r="L160" s="612"/>
      <c r="M160" s="612"/>
      <c r="N160" s="612"/>
      <c r="O160" s="612"/>
      <c r="P160" s="619"/>
      <c r="Q160" s="619"/>
      <c r="R160" s="619"/>
      <c r="S160" s="627"/>
      <c r="T160" s="626"/>
    </row>
    <row r="161" ht="16.5" spans="2:20">
      <c r="B161" s="606"/>
      <c r="C161" s="603"/>
      <c r="D161" s="603"/>
      <c r="E161" s="601"/>
      <c r="F161" s="603"/>
      <c r="G161" s="603"/>
      <c r="H161" s="603"/>
      <c r="I161" s="606"/>
      <c r="J161" s="606"/>
      <c r="K161" s="617"/>
      <c r="L161" s="620"/>
      <c r="M161" s="620"/>
      <c r="N161" s="620"/>
      <c r="O161" s="620"/>
      <c r="P161" s="620"/>
      <c r="Q161" s="620"/>
      <c r="R161" s="620"/>
      <c r="T161" s="626"/>
    </row>
    <row r="162" ht="16.5" spans="2:20">
      <c r="B162" s="606"/>
      <c r="C162" s="603"/>
      <c r="D162" s="603"/>
      <c r="E162" s="601"/>
      <c r="F162" s="603"/>
      <c r="G162" s="603"/>
      <c r="H162" s="603"/>
      <c r="I162" s="606"/>
      <c r="J162" s="606"/>
      <c r="K162" s="617"/>
      <c r="L162" s="620"/>
      <c r="M162" s="620"/>
      <c r="N162" s="620"/>
      <c r="O162" s="620"/>
      <c r="P162" s="620"/>
      <c r="Q162" s="620"/>
      <c r="R162" s="620"/>
      <c r="T162" s="626"/>
    </row>
    <row r="163" ht="16.5" spans="2:18">
      <c r="B163" s="606"/>
      <c r="C163" s="603"/>
      <c r="D163" s="603"/>
      <c r="E163" s="601"/>
      <c r="F163" s="603"/>
      <c r="G163" s="603"/>
      <c r="H163" s="603"/>
      <c r="I163" s="606"/>
      <c r="J163" s="606"/>
      <c r="K163" s="617"/>
      <c r="L163" s="612"/>
      <c r="M163" s="612"/>
      <c r="N163" s="612"/>
      <c r="O163" s="612"/>
      <c r="P163" s="612"/>
      <c r="Q163" s="612"/>
      <c r="R163" s="612"/>
    </row>
    <row r="164" ht="16.5" spans="2:18">
      <c r="B164" s="606"/>
      <c r="C164" s="603"/>
      <c r="D164" s="603"/>
      <c r="E164" s="601"/>
      <c r="F164" s="603"/>
      <c r="G164" s="603"/>
      <c r="H164" s="603"/>
      <c r="I164" s="606"/>
      <c r="J164" s="606"/>
      <c r="K164" s="617"/>
      <c r="L164" s="612"/>
      <c r="M164" s="612"/>
      <c r="N164" s="612"/>
      <c r="O164" s="612"/>
      <c r="P164" s="612"/>
      <c r="Q164" s="612"/>
      <c r="R164" s="612"/>
    </row>
    <row r="165" ht="16.5" spans="2:18">
      <c r="B165" s="606"/>
      <c r="C165" s="603"/>
      <c r="D165" s="603"/>
      <c r="E165" s="601"/>
      <c r="F165" s="603"/>
      <c r="G165" s="603"/>
      <c r="H165" s="603"/>
      <c r="I165" s="606"/>
      <c r="J165" s="606"/>
      <c r="K165" s="617"/>
      <c r="L165" s="612"/>
      <c r="M165" s="612"/>
      <c r="N165" s="612"/>
      <c r="O165" s="612"/>
      <c r="P165" s="612"/>
      <c r="Q165" s="612"/>
      <c r="R165" s="612"/>
    </row>
    <row r="166" ht="16.5" spans="2:18">
      <c r="B166" s="606"/>
      <c r="C166" s="603"/>
      <c r="D166" s="603"/>
      <c r="E166" s="601"/>
      <c r="F166" s="603"/>
      <c r="G166" s="603"/>
      <c r="H166" s="603"/>
      <c r="I166" s="606"/>
      <c r="J166" s="606"/>
      <c r="K166" s="617"/>
      <c r="L166" s="612"/>
      <c r="M166" s="612"/>
      <c r="N166" s="612"/>
      <c r="O166" s="612"/>
      <c r="P166" s="612"/>
      <c r="Q166" s="612"/>
      <c r="R166" s="612"/>
    </row>
    <row r="167" ht="16.5" spans="2:19">
      <c r="B167" s="606"/>
      <c r="C167" s="607"/>
      <c r="D167" s="603"/>
      <c r="E167" s="601"/>
      <c r="F167" s="603"/>
      <c r="G167" s="603"/>
      <c r="H167" s="603"/>
      <c r="I167" s="606"/>
      <c r="J167" s="606"/>
      <c r="K167" s="617"/>
      <c r="L167" s="612"/>
      <c r="M167" s="612"/>
      <c r="N167" s="612"/>
      <c r="O167" s="612"/>
      <c r="P167" s="612"/>
      <c r="Q167" s="612"/>
      <c r="R167" s="612"/>
      <c r="S167" s="628"/>
    </row>
    <row r="168" ht="16.5" spans="2:19">
      <c r="B168" s="601"/>
      <c r="C168" s="608"/>
      <c r="D168" s="601"/>
      <c r="E168" s="601"/>
      <c r="F168" s="601"/>
      <c r="G168" s="601"/>
      <c r="H168" s="601"/>
      <c r="I168" s="601"/>
      <c r="J168" s="617"/>
      <c r="K168" s="617"/>
      <c r="L168" s="621"/>
      <c r="M168" s="621"/>
      <c r="N168" s="621"/>
      <c r="O168" s="621"/>
      <c r="P168" s="622"/>
      <c r="Q168" s="622"/>
      <c r="R168" s="622"/>
      <c r="S168" s="628"/>
    </row>
    <row r="169" ht="16.5" spans="2:19">
      <c r="B169" s="601"/>
      <c r="C169" s="601"/>
      <c r="D169" s="601"/>
      <c r="E169" s="601"/>
      <c r="F169" s="601"/>
      <c r="G169" s="601"/>
      <c r="H169" s="601"/>
      <c r="I169" s="601"/>
      <c r="J169" s="617"/>
      <c r="K169" s="617"/>
      <c r="L169" s="621"/>
      <c r="M169" s="621"/>
      <c r="N169" s="621"/>
      <c r="O169" s="621"/>
      <c r="P169" s="622"/>
      <c r="Q169" s="622"/>
      <c r="R169" s="622"/>
      <c r="S169" s="628"/>
    </row>
    <row r="170" ht="16.5" spans="2:19">
      <c r="B170" s="609"/>
      <c r="C170" s="609"/>
      <c r="D170" s="609"/>
      <c r="E170" s="601"/>
      <c r="F170" s="610"/>
      <c r="G170" s="610"/>
      <c r="H170" s="610"/>
      <c r="I170" s="601"/>
      <c r="J170" s="609"/>
      <c r="K170" s="609"/>
      <c r="L170" s="609"/>
      <c r="M170" s="609"/>
      <c r="N170" s="609"/>
      <c r="O170" s="609"/>
      <c r="P170" s="609"/>
      <c r="Q170" s="609"/>
      <c r="R170" s="609"/>
      <c r="S170" s="628"/>
    </row>
    <row r="171" ht="16.5" spans="2:19">
      <c r="B171" s="609"/>
      <c r="C171" s="609"/>
      <c r="D171" s="609"/>
      <c r="E171" s="601"/>
      <c r="F171" s="610"/>
      <c r="G171" s="610"/>
      <c r="H171" s="610"/>
      <c r="I171" s="601"/>
      <c r="J171" s="609"/>
      <c r="K171" s="609"/>
      <c r="L171" s="609"/>
      <c r="M171" s="609"/>
      <c r="N171" s="609"/>
      <c r="O171" s="609"/>
      <c r="P171" s="609"/>
      <c r="Q171" s="609"/>
      <c r="R171" s="609"/>
      <c r="S171" s="628"/>
    </row>
    <row r="172" ht="16.5" spans="2:19">
      <c r="B172" s="611"/>
      <c r="C172" s="612"/>
      <c r="D172" s="612"/>
      <c r="E172" s="601"/>
      <c r="F172" s="612"/>
      <c r="G172" s="612"/>
      <c r="H172" s="612"/>
      <c r="I172" s="601"/>
      <c r="J172" s="612"/>
      <c r="K172" s="612"/>
      <c r="L172" s="612"/>
      <c r="M172" s="612"/>
      <c r="N172" s="612"/>
      <c r="O172" s="612"/>
      <c r="P172" s="612"/>
      <c r="Q172" s="612"/>
      <c r="R172" s="612"/>
      <c r="S172" s="628"/>
    </row>
    <row r="173" ht="16.5" spans="2:19">
      <c r="B173" s="611"/>
      <c r="C173" s="612"/>
      <c r="D173" s="612"/>
      <c r="E173" s="601"/>
      <c r="F173" s="612"/>
      <c r="G173" s="612"/>
      <c r="H173" s="612"/>
      <c r="I173" s="608"/>
      <c r="J173" s="612"/>
      <c r="K173" s="612"/>
      <c r="L173" s="612"/>
      <c r="M173" s="612"/>
      <c r="N173" s="612"/>
      <c r="O173" s="612"/>
      <c r="P173" s="612"/>
      <c r="Q173" s="612"/>
      <c r="R173" s="612"/>
      <c r="S173" s="628"/>
    </row>
    <row r="174" ht="16.5" spans="2:19">
      <c r="B174" s="611"/>
      <c r="C174" s="612"/>
      <c r="D174" s="612"/>
      <c r="E174" s="601"/>
      <c r="F174" s="612"/>
      <c r="G174" s="612"/>
      <c r="H174" s="612"/>
      <c r="I174" s="608"/>
      <c r="J174" s="607"/>
      <c r="K174" s="612"/>
      <c r="L174" s="612"/>
      <c r="M174" s="612"/>
      <c r="N174" s="612"/>
      <c r="O174" s="612"/>
      <c r="P174" s="612"/>
      <c r="Q174" s="612"/>
      <c r="R174" s="612"/>
      <c r="S174" s="628"/>
    </row>
    <row r="175" ht="16.5" spans="2:18">
      <c r="B175" s="611"/>
      <c r="C175" s="612"/>
      <c r="D175" s="612"/>
      <c r="E175" s="601"/>
      <c r="F175" s="612"/>
      <c r="G175" s="612"/>
      <c r="H175" s="612"/>
      <c r="I175" s="601"/>
      <c r="J175" s="607"/>
      <c r="K175" s="612"/>
      <c r="L175" s="612"/>
      <c r="M175" s="612"/>
      <c r="N175" s="612"/>
      <c r="O175" s="612"/>
      <c r="P175" s="612"/>
      <c r="Q175" s="612"/>
      <c r="R175" s="612"/>
    </row>
    <row r="176" ht="16.5" spans="2:18">
      <c r="B176" s="611"/>
      <c r="C176" s="612"/>
      <c r="D176" s="612"/>
      <c r="E176" s="601"/>
      <c r="F176" s="612"/>
      <c r="G176" s="612"/>
      <c r="H176" s="612"/>
      <c r="I176" s="601"/>
      <c r="J176" s="607"/>
      <c r="K176" s="612"/>
      <c r="L176" s="612"/>
      <c r="M176" s="612"/>
      <c r="N176" s="612"/>
      <c r="O176" s="612"/>
      <c r="P176" s="612"/>
      <c r="Q176" s="612"/>
      <c r="R176" s="612"/>
    </row>
    <row r="177" ht="16.5" spans="2:18">
      <c r="B177" s="611"/>
      <c r="C177" s="612"/>
      <c r="D177" s="612"/>
      <c r="E177" s="601"/>
      <c r="F177" s="612"/>
      <c r="G177" s="612"/>
      <c r="H177" s="612"/>
      <c r="I177" s="601"/>
      <c r="J177" s="607"/>
      <c r="K177" s="607"/>
      <c r="L177" s="607"/>
      <c r="M177" s="607"/>
      <c r="N177" s="612"/>
      <c r="O177" s="612"/>
      <c r="P177" s="612"/>
      <c r="Q177" s="612"/>
      <c r="R177" s="612"/>
    </row>
    <row r="178" ht="16.5" spans="2:18">
      <c r="B178" s="611"/>
      <c r="C178" s="612"/>
      <c r="D178" s="612"/>
      <c r="E178" s="601"/>
      <c r="F178" s="612"/>
      <c r="G178" s="612"/>
      <c r="H178" s="612"/>
      <c r="I178" s="601"/>
      <c r="J178" s="607"/>
      <c r="K178" s="607"/>
      <c r="L178" s="607"/>
      <c r="M178" s="607"/>
      <c r="N178" s="612"/>
      <c r="O178" s="612"/>
      <c r="P178" s="612"/>
      <c r="Q178" s="612"/>
      <c r="R178" s="612"/>
    </row>
    <row r="179" ht="16.5" spans="2:18">
      <c r="B179" s="611"/>
      <c r="C179" s="612"/>
      <c r="D179" s="612"/>
      <c r="E179" s="601"/>
      <c r="F179" s="612"/>
      <c r="G179" s="612"/>
      <c r="H179" s="612"/>
      <c r="I179" s="601"/>
      <c r="J179" s="607"/>
      <c r="K179" s="607"/>
      <c r="L179" s="607"/>
      <c r="M179" s="607"/>
      <c r="N179" s="612"/>
      <c r="O179" s="612"/>
      <c r="P179" s="612"/>
      <c r="Q179" s="612"/>
      <c r="R179" s="612"/>
    </row>
    <row r="180" ht="16.5" spans="2:18">
      <c r="B180" s="611"/>
      <c r="C180" s="612"/>
      <c r="D180" s="612"/>
      <c r="E180" s="601"/>
      <c r="F180" s="612"/>
      <c r="G180" s="612"/>
      <c r="H180" s="612"/>
      <c r="I180" s="601"/>
      <c r="J180" s="607"/>
      <c r="K180" s="607"/>
      <c r="L180" s="607"/>
      <c r="M180" s="607"/>
      <c r="N180" s="612"/>
      <c r="O180" s="612"/>
      <c r="P180" s="612"/>
      <c r="Q180" s="612"/>
      <c r="R180" s="612"/>
    </row>
    <row r="181" ht="16.5" spans="2:18">
      <c r="B181" s="601"/>
      <c r="C181" s="601"/>
      <c r="D181" s="601"/>
      <c r="E181" s="601"/>
      <c r="F181" s="601"/>
      <c r="G181" s="601"/>
      <c r="H181" s="601"/>
      <c r="I181" s="601"/>
      <c r="J181" s="612"/>
      <c r="K181" s="612"/>
      <c r="L181" s="612"/>
      <c r="M181" s="612"/>
      <c r="N181" s="612"/>
      <c r="O181" s="612"/>
      <c r="P181" s="612"/>
      <c r="Q181" s="612"/>
      <c r="R181" s="612"/>
    </row>
    <row r="182" ht="16.5" spans="2:18">
      <c r="B182" s="601"/>
      <c r="C182" s="601"/>
      <c r="D182" s="601"/>
      <c r="E182" s="601"/>
      <c r="F182" s="601"/>
      <c r="G182" s="601"/>
      <c r="H182" s="601"/>
      <c r="I182" s="601"/>
      <c r="J182" s="612"/>
      <c r="K182" s="612"/>
      <c r="L182" s="612"/>
      <c r="M182" s="612"/>
      <c r="N182" s="612"/>
      <c r="O182" s="612"/>
      <c r="P182" s="612"/>
      <c r="Q182" s="612"/>
      <c r="R182" s="612"/>
    </row>
    <row r="183" ht="16.5" spans="2:18">
      <c r="B183" s="601"/>
      <c r="C183" s="601"/>
      <c r="D183" s="601"/>
      <c r="E183" s="601"/>
      <c r="F183" s="601"/>
      <c r="G183" s="601"/>
      <c r="H183" s="601"/>
      <c r="I183" s="601"/>
      <c r="J183" s="612"/>
      <c r="K183" s="612"/>
      <c r="L183" s="612"/>
      <c r="M183" s="612"/>
      <c r="N183" s="612"/>
      <c r="O183" s="612"/>
      <c r="P183" s="612"/>
      <c r="Q183" s="612"/>
      <c r="R183" s="612"/>
    </row>
    <row r="184" ht="16.5" spans="2:18">
      <c r="B184" s="601"/>
      <c r="C184" s="601"/>
      <c r="D184" s="601"/>
      <c r="E184" s="601"/>
      <c r="F184" s="601"/>
      <c r="G184" s="601"/>
      <c r="H184" s="601"/>
      <c r="I184" s="601"/>
      <c r="J184" s="617"/>
      <c r="K184" s="617"/>
      <c r="L184" s="617"/>
      <c r="M184" s="617"/>
      <c r="N184" s="617"/>
      <c r="O184" s="617"/>
      <c r="P184" s="617"/>
      <c r="Q184" s="617"/>
      <c r="R184" s="617"/>
    </row>
    <row r="185" ht="15" customHeight="1" spans="2:18">
      <c r="B185" s="613"/>
      <c r="C185" s="613"/>
      <c r="D185" s="613"/>
      <c r="E185" s="613"/>
      <c r="F185" s="613"/>
      <c r="G185" s="613"/>
      <c r="H185" s="613"/>
      <c r="I185" s="613"/>
      <c r="J185" s="613"/>
      <c r="K185" s="613"/>
      <c r="L185" s="613"/>
      <c r="M185" s="613"/>
      <c r="N185" s="613"/>
      <c r="O185" s="613"/>
      <c r="P185" s="613"/>
      <c r="Q185" s="613"/>
      <c r="R185" s="613"/>
    </row>
    <row r="186" ht="15" customHeight="1" spans="2:18">
      <c r="B186" s="613"/>
      <c r="C186" s="613"/>
      <c r="D186" s="613"/>
      <c r="E186" s="613"/>
      <c r="F186" s="613"/>
      <c r="G186" s="613"/>
      <c r="H186" s="613"/>
      <c r="I186" s="613"/>
      <c r="J186" s="613"/>
      <c r="K186" s="613"/>
      <c r="L186" s="613"/>
      <c r="M186" s="613"/>
      <c r="N186" s="613"/>
      <c r="O186" s="613"/>
      <c r="P186" s="613"/>
      <c r="Q186" s="613"/>
      <c r="R186" s="613"/>
    </row>
    <row r="187" ht="17" customHeight="1" spans="2:18">
      <c r="B187" s="614"/>
      <c r="C187" s="614"/>
      <c r="D187" s="614"/>
      <c r="E187" s="614"/>
      <c r="F187" s="614"/>
      <c r="G187" s="614"/>
      <c r="H187" s="614"/>
      <c r="I187" s="614"/>
      <c r="J187" s="614"/>
      <c r="K187" s="614"/>
      <c r="L187" s="614"/>
      <c r="M187" s="614"/>
      <c r="N187" s="614"/>
      <c r="O187" s="614"/>
      <c r="P187" s="614"/>
      <c r="Q187" s="614"/>
      <c r="R187" s="614"/>
    </row>
    <row r="188" ht="17" customHeight="1" spans="2:18">
      <c r="B188" s="614"/>
      <c r="C188" s="614"/>
      <c r="D188" s="615"/>
      <c r="E188" s="616"/>
      <c r="F188" s="616"/>
      <c r="G188" s="616"/>
      <c r="H188" s="616"/>
      <c r="I188" s="616"/>
      <c r="J188" s="616"/>
      <c r="K188" s="616"/>
      <c r="L188" s="616"/>
      <c r="M188" s="616"/>
      <c r="N188" s="616"/>
      <c r="O188" s="616"/>
      <c r="P188" s="616"/>
      <c r="Q188" s="616"/>
      <c r="R188" s="616"/>
    </row>
    <row r="189" ht="17" customHeight="1" spans="2:18">
      <c r="B189" s="614"/>
      <c r="C189" s="614"/>
      <c r="D189" s="616"/>
      <c r="E189" s="616"/>
      <c r="F189" s="616"/>
      <c r="G189" s="616"/>
      <c r="H189" s="616"/>
      <c r="I189" s="616"/>
      <c r="J189" s="616"/>
      <c r="K189" s="616"/>
      <c r="L189" s="616"/>
      <c r="M189" s="616"/>
      <c r="N189" s="616"/>
      <c r="O189" s="616"/>
      <c r="P189" s="616"/>
      <c r="Q189" s="616"/>
      <c r="R189" s="616"/>
    </row>
    <row r="190" ht="17" customHeight="1" spans="2:18">
      <c r="B190" s="614"/>
      <c r="C190" s="614"/>
      <c r="D190" s="616"/>
      <c r="E190" s="616"/>
      <c r="F190" s="616"/>
      <c r="G190" s="616"/>
      <c r="H190" s="616"/>
      <c r="I190" s="616"/>
      <c r="J190" s="616"/>
      <c r="K190" s="616"/>
      <c r="L190" s="616"/>
      <c r="M190" s="616"/>
      <c r="N190" s="616"/>
      <c r="O190" s="616"/>
      <c r="P190" s="616"/>
      <c r="Q190" s="616"/>
      <c r="R190" s="616"/>
    </row>
    <row r="191" ht="17" customHeight="1" spans="2:18">
      <c r="B191" s="614"/>
      <c r="C191" s="614"/>
      <c r="D191" s="616"/>
      <c r="E191" s="616"/>
      <c r="F191" s="616"/>
      <c r="G191" s="616"/>
      <c r="H191" s="616"/>
      <c r="I191" s="616"/>
      <c r="J191" s="616"/>
      <c r="K191" s="616"/>
      <c r="L191" s="616"/>
      <c r="M191" s="616"/>
      <c r="N191" s="616"/>
      <c r="O191" s="616"/>
      <c r="P191" s="616"/>
      <c r="Q191" s="616"/>
      <c r="R191" s="616"/>
    </row>
    <row r="192" ht="17" customHeight="1" spans="2:18">
      <c r="B192" s="614"/>
      <c r="C192" s="614"/>
      <c r="D192" s="615"/>
      <c r="E192" s="616"/>
      <c r="F192" s="616"/>
      <c r="G192" s="616"/>
      <c r="H192" s="616"/>
      <c r="I192" s="616"/>
      <c r="J192" s="616"/>
      <c r="K192" s="616"/>
      <c r="L192" s="616"/>
      <c r="M192" s="616"/>
      <c r="N192" s="616"/>
      <c r="O192" s="616"/>
      <c r="P192" s="616"/>
      <c r="Q192" s="616"/>
      <c r="R192" s="616"/>
    </row>
    <row r="193" ht="17" customHeight="1" spans="2:18">
      <c r="B193" s="614"/>
      <c r="C193" s="614"/>
      <c r="D193" s="616"/>
      <c r="E193" s="616"/>
      <c r="F193" s="616"/>
      <c r="G193" s="616"/>
      <c r="H193" s="616"/>
      <c r="I193" s="616"/>
      <c r="J193" s="616"/>
      <c r="K193" s="616"/>
      <c r="L193" s="616"/>
      <c r="M193" s="616"/>
      <c r="N193" s="616"/>
      <c r="O193" s="616"/>
      <c r="P193" s="616"/>
      <c r="Q193" s="616"/>
      <c r="R193" s="616"/>
    </row>
    <row r="194" ht="17" customHeight="1" spans="2:18">
      <c r="B194" s="614"/>
      <c r="C194" s="614"/>
      <c r="D194" s="616"/>
      <c r="E194" s="616"/>
      <c r="F194" s="616"/>
      <c r="G194" s="616"/>
      <c r="H194" s="616"/>
      <c r="I194" s="616"/>
      <c r="J194" s="616"/>
      <c r="K194" s="616"/>
      <c r="L194" s="616"/>
      <c r="M194" s="616"/>
      <c r="N194" s="616"/>
      <c r="O194" s="616"/>
      <c r="P194" s="616"/>
      <c r="Q194" s="616"/>
      <c r="R194" s="616"/>
    </row>
    <row r="195" ht="17" customHeight="1" spans="2:18">
      <c r="B195" s="614"/>
      <c r="C195" s="614"/>
      <c r="D195" s="616"/>
      <c r="E195" s="616"/>
      <c r="F195" s="616"/>
      <c r="G195" s="616"/>
      <c r="H195" s="616"/>
      <c r="I195" s="616"/>
      <c r="J195" s="616"/>
      <c r="K195" s="616"/>
      <c r="L195" s="616"/>
      <c r="M195" s="616"/>
      <c r="N195" s="616"/>
      <c r="O195" s="616"/>
      <c r="P195" s="616"/>
      <c r="Q195" s="616"/>
      <c r="R195" s="616"/>
    </row>
    <row r="196" ht="17" customHeight="1" spans="2:18">
      <c r="B196" s="614"/>
      <c r="C196" s="614"/>
      <c r="D196" s="615"/>
      <c r="E196" s="616"/>
      <c r="F196" s="616"/>
      <c r="G196" s="616"/>
      <c r="H196" s="616"/>
      <c r="I196" s="616"/>
      <c r="J196" s="616"/>
      <c r="K196" s="616"/>
      <c r="L196" s="616"/>
      <c r="M196" s="616"/>
      <c r="N196" s="616"/>
      <c r="O196" s="616"/>
      <c r="P196" s="616"/>
      <c r="Q196" s="616"/>
      <c r="R196" s="616"/>
    </row>
    <row r="197" ht="17" customHeight="1" spans="2:18">
      <c r="B197" s="614"/>
      <c r="C197" s="614"/>
      <c r="D197" s="616"/>
      <c r="E197" s="616"/>
      <c r="F197" s="616"/>
      <c r="G197" s="616"/>
      <c r="H197" s="616"/>
      <c r="I197" s="616"/>
      <c r="J197" s="616"/>
      <c r="K197" s="616"/>
      <c r="L197" s="616"/>
      <c r="M197" s="616"/>
      <c r="N197" s="616"/>
      <c r="O197" s="616"/>
      <c r="P197" s="616"/>
      <c r="Q197" s="616"/>
      <c r="R197" s="616"/>
    </row>
    <row r="198" ht="17" customHeight="1" spans="2:18">
      <c r="B198" s="614"/>
      <c r="C198" s="614"/>
      <c r="D198" s="616"/>
      <c r="E198" s="616"/>
      <c r="F198" s="616"/>
      <c r="G198" s="616"/>
      <c r="H198" s="616"/>
      <c r="I198" s="616"/>
      <c r="J198" s="616"/>
      <c r="K198" s="616"/>
      <c r="L198" s="616"/>
      <c r="M198" s="616"/>
      <c r="N198" s="616"/>
      <c r="O198" s="616"/>
      <c r="P198" s="616"/>
      <c r="Q198" s="616"/>
      <c r="R198" s="616"/>
    </row>
    <row r="199" ht="17" customHeight="1" spans="2:18">
      <c r="B199" s="614"/>
      <c r="C199" s="614"/>
      <c r="D199" s="616"/>
      <c r="E199" s="616"/>
      <c r="F199" s="616"/>
      <c r="G199" s="616"/>
      <c r="H199" s="616"/>
      <c r="I199" s="616"/>
      <c r="J199" s="616"/>
      <c r="K199" s="616"/>
      <c r="L199" s="616"/>
      <c r="M199" s="616"/>
      <c r="N199" s="616"/>
      <c r="O199" s="616"/>
      <c r="P199" s="616"/>
      <c r="Q199" s="616"/>
      <c r="R199" s="616"/>
    </row>
    <row r="200" ht="17" customHeight="1" spans="2:18">
      <c r="B200" s="614"/>
      <c r="C200" s="614"/>
      <c r="D200" s="615"/>
      <c r="E200" s="616"/>
      <c r="F200" s="616"/>
      <c r="G200" s="616"/>
      <c r="H200" s="616"/>
      <c r="I200" s="616"/>
      <c r="J200" s="616"/>
      <c r="K200" s="616"/>
      <c r="L200" s="616"/>
      <c r="M200" s="616"/>
      <c r="N200" s="616"/>
      <c r="O200" s="616"/>
      <c r="P200" s="616"/>
      <c r="Q200" s="616"/>
      <c r="R200" s="616"/>
    </row>
    <row r="201" ht="17" customHeight="1" spans="2:18">
      <c r="B201" s="614"/>
      <c r="C201" s="614"/>
      <c r="D201" s="616"/>
      <c r="E201" s="616"/>
      <c r="F201" s="616"/>
      <c r="G201" s="616"/>
      <c r="H201" s="616"/>
      <c r="I201" s="616"/>
      <c r="J201" s="616"/>
      <c r="K201" s="616"/>
      <c r="L201" s="616"/>
      <c r="M201" s="616"/>
      <c r="N201" s="616"/>
      <c r="O201" s="616"/>
      <c r="P201" s="616"/>
      <c r="Q201" s="616"/>
      <c r="R201" s="616"/>
    </row>
    <row r="202" ht="17" customHeight="1" spans="2:18">
      <c r="B202" s="614"/>
      <c r="C202" s="614"/>
      <c r="D202" s="616"/>
      <c r="E202" s="616"/>
      <c r="F202" s="616"/>
      <c r="G202" s="616"/>
      <c r="H202" s="616"/>
      <c r="I202" s="616"/>
      <c r="J202" s="616"/>
      <c r="K202" s="616"/>
      <c r="L202" s="616"/>
      <c r="M202" s="616"/>
      <c r="N202" s="616"/>
      <c r="O202" s="616"/>
      <c r="P202" s="616"/>
      <c r="Q202" s="616"/>
      <c r="R202" s="616"/>
    </row>
    <row r="203" ht="17" customHeight="1" spans="2:18">
      <c r="B203" s="614"/>
      <c r="C203" s="614"/>
      <c r="D203" s="616"/>
      <c r="E203" s="616"/>
      <c r="F203" s="616"/>
      <c r="G203" s="616"/>
      <c r="H203" s="616"/>
      <c r="I203" s="616"/>
      <c r="J203" s="616"/>
      <c r="K203" s="616"/>
      <c r="L203" s="616"/>
      <c r="M203" s="616"/>
      <c r="N203" s="616"/>
      <c r="O203" s="616"/>
      <c r="P203" s="616"/>
      <c r="Q203" s="616"/>
      <c r="R203" s="616"/>
    </row>
    <row r="204" ht="17" customHeight="1" spans="2:18">
      <c r="B204" s="614"/>
      <c r="C204" s="614"/>
      <c r="D204" s="615"/>
      <c r="E204" s="616"/>
      <c r="F204" s="616"/>
      <c r="G204" s="616"/>
      <c r="H204" s="616"/>
      <c r="I204" s="616"/>
      <c r="J204" s="616"/>
      <c r="K204" s="616"/>
      <c r="L204" s="616"/>
      <c r="M204" s="616"/>
      <c r="N204" s="616"/>
      <c r="O204" s="616"/>
      <c r="P204" s="616"/>
      <c r="Q204" s="616"/>
      <c r="R204" s="616"/>
    </row>
    <row r="205" ht="17" customHeight="1" spans="2:18">
      <c r="B205" s="614"/>
      <c r="C205" s="614"/>
      <c r="D205" s="616"/>
      <c r="E205" s="616"/>
      <c r="F205" s="616"/>
      <c r="G205" s="616"/>
      <c r="H205" s="616"/>
      <c r="I205" s="616"/>
      <c r="J205" s="616"/>
      <c r="K205" s="616"/>
      <c r="L205" s="616"/>
      <c r="M205" s="616"/>
      <c r="N205" s="616"/>
      <c r="O205" s="616"/>
      <c r="P205" s="616"/>
      <c r="Q205" s="616"/>
      <c r="R205" s="616"/>
    </row>
    <row r="206" ht="17" customHeight="1" spans="2:18">
      <c r="B206" s="614"/>
      <c r="C206" s="614"/>
      <c r="D206" s="616"/>
      <c r="E206" s="616"/>
      <c r="F206" s="616"/>
      <c r="G206" s="616"/>
      <c r="H206" s="616"/>
      <c r="I206" s="616"/>
      <c r="J206" s="616"/>
      <c r="K206" s="616"/>
      <c r="L206" s="616"/>
      <c r="M206" s="616"/>
      <c r="N206" s="616"/>
      <c r="O206" s="616"/>
      <c r="P206" s="616"/>
      <c r="Q206" s="616"/>
      <c r="R206" s="616"/>
    </row>
    <row r="207" ht="17" customHeight="1" spans="2:18">
      <c r="B207" s="614"/>
      <c r="C207" s="614"/>
      <c r="D207" s="616"/>
      <c r="E207" s="616"/>
      <c r="F207" s="616"/>
      <c r="G207" s="616"/>
      <c r="H207" s="616"/>
      <c r="I207" s="616"/>
      <c r="J207" s="616"/>
      <c r="K207" s="616"/>
      <c r="L207" s="616"/>
      <c r="M207" s="616"/>
      <c r="N207" s="616"/>
      <c r="O207" s="616"/>
      <c r="P207" s="616"/>
      <c r="Q207" s="616"/>
      <c r="R207" s="616"/>
    </row>
    <row r="208" ht="17" customHeight="1" spans="2:18">
      <c r="B208" s="614"/>
      <c r="C208" s="614"/>
      <c r="D208" s="615"/>
      <c r="E208" s="616"/>
      <c r="F208" s="616"/>
      <c r="G208" s="616"/>
      <c r="H208" s="616"/>
      <c r="I208" s="616"/>
      <c r="J208" s="616"/>
      <c r="K208" s="616"/>
      <c r="L208" s="616"/>
      <c r="M208" s="616"/>
      <c r="N208" s="616"/>
      <c r="O208" s="616"/>
      <c r="P208" s="616"/>
      <c r="Q208" s="616"/>
      <c r="R208" s="616"/>
    </row>
    <row r="209" ht="17" customHeight="1" spans="2:18">
      <c r="B209" s="614"/>
      <c r="C209" s="614"/>
      <c r="D209" s="616"/>
      <c r="E209" s="616"/>
      <c r="F209" s="616"/>
      <c r="G209" s="616"/>
      <c r="H209" s="616"/>
      <c r="I209" s="616"/>
      <c r="J209" s="616"/>
      <c r="K209" s="616"/>
      <c r="L209" s="616"/>
      <c r="M209" s="616"/>
      <c r="N209" s="616"/>
      <c r="O209" s="616"/>
      <c r="P209" s="616"/>
      <c r="Q209" s="616"/>
      <c r="R209" s="616"/>
    </row>
    <row r="210" ht="17" customHeight="1" spans="2:18">
      <c r="B210" s="630"/>
      <c r="C210" s="630"/>
      <c r="D210" s="630"/>
      <c r="E210" s="630"/>
      <c r="F210" s="630"/>
      <c r="G210" s="630"/>
      <c r="H210" s="630"/>
      <c r="I210" s="630"/>
      <c r="J210" s="630"/>
      <c r="K210" s="630"/>
      <c r="L210" s="630"/>
      <c r="M210" s="630"/>
      <c r="N210" s="630"/>
      <c r="O210" s="630"/>
      <c r="P210" s="630"/>
      <c r="Q210" s="630"/>
      <c r="R210" s="630"/>
    </row>
    <row r="211" ht="17" customHeight="1" spans="2:25">
      <c r="B211" s="630"/>
      <c r="C211" s="630"/>
      <c r="D211" s="630"/>
      <c r="E211" s="630"/>
      <c r="F211" s="630"/>
      <c r="G211" s="630"/>
      <c r="H211" s="630"/>
      <c r="I211" s="630"/>
      <c r="J211" s="630"/>
      <c r="K211" s="630"/>
      <c r="L211" s="630"/>
      <c r="M211" s="630"/>
      <c r="N211" s="630"/>
      <c r="O211" s="630"/>
      <c r="P211" s="630"/>
      <c r="Q211" s="630"/>
      <c r="R211" s="630"/>
      <c r="S211" s="626"/>
      <c r="T211" s="626"/>
      <c r="U211" s="626"/>
      <c r="V211" s="626"/>
      <c r="W211" s="626"/>
      <c r="X211" s="626"/>
      <c r="Y211" s="626"/>
    </row>
    <row r="212" ht="18" customHeight="1" spans="2:25">
      <c r="B212" s="631"/>
      <c r="C212" s="631"/>
      <c r="D212" s="631"/>
      <c r="E212" s="631"/>
      <c r="F212" s="631"/>
      <c r="G212" s="631"/>
      <c r="H212" s="631"/>
      <c r="I212" s="631"/>
      <c r="J212" s="631"/>
      <c r="K212" s="631"/>
      <c r="L212" s="631"/>
      <c r="M212" s="631"/>
      <c r="N212" s="631"/>
      <c r="O212" s="631"/>
      <c r="P212" s="631"/>
      <c r="Q212" s="631"/>
      <c r="R212" s="631"/>
      <c r="S212" s="639"/>
      <c r="T212" s="639"/>
      <c r="U212" s="639"/>
      <c r="V212" s="639"/>
      <c r="W212" s="639"/>
      <c r="X212" s="639"/>
      <c r="Y212" s="639"/>
    </row>
    <row r="213" ht="18" customHeight="1" spans="2:25">
      <c r="B213" s="631"/>
      <c r="C213" s="631"/>
      <c r="D213" s="631"/>
      <c r="E213" s="631"/>
      <c r="F213" s="631"/>
      <c r="G213" s="631"/>
      <c r="H213" s="631"/>
      <c r="I213" s="631"/>
      <c r="J213" s="631"/>
      <c r="K213" s="631"/>
      <c r="L213" s="631"/>
      <c r="M213" s="631"/>
      <c r="N213" s="631"/>
      <c r="O213" s="631"/>
      <c r="P213" s="631"/>
      <c r="Q213" s="631"/>
      <c r="R213" s="631"/>
      <c r="S213" s="639"/>
      <c r="T213" s="639"/>
      <c r="U213" s="639"/>
      <c r="V213" s="639"/>
      <c r="W213" s="639"/>
      <c r="X213" s="639"/>
      <c r="Y213" s="639"/>
    </row>
    <row r="214" ht="18" customHeight="1" spans="2:25">
      <c r="B214" s="631"/>
      <c r="C214" s="631"/>
      <c r="D214" s="631"/>
      <c r="E214" s="631"/>
      <c r="F214" s="631"/>
      <c r="G214" s="631"/>
      <c r="H214" s="631"/>
      <c r="I214" s="631"/>
      <c r="J214" s="631"/>
      <c r="K214" s="631"/>
      <c r="L214" s="631"/>
      <c r="M214" s="631"/>
      <c r="N214" s="631"/>
      <c r="O214" s="631"/>
      <c r="P214" s="631"/>
      <c r="Q214" s="631"/>
      <c r="R214" s="631"/>
      <c r="S214" s="639"/>
      <c r="T214" s="639"/>
      <c r="U214" s="639"/>
      <c r="V214" s="639"/>
      <c r="W214" s="639"/>
      <c r="X214" s="639"/>
      <c r="Y214" s="639"/>
    </row>
    <row r="215" ht="18" customHeight="1" spans="2:25">
      <c r="B215" s="632"/>
      <c r="C215" s="632"/>
      <c r="D215" s="632"/>
      <c r="E215" s="632"/>
      <c r="F215" s="632"/>
      <c r="G215" s="632"/>
      <c r="H215" s="632"/>
      <c r="I215" s="632"/>
      <c r="J215" s="632"/>
      <c r="K215" s="632"/>
      <c r="L215" s="632"/>
      <c r="M215" s="632"/>
      <c r="N215" s="632"/>
      <c r="O215" s="632"/>
      <c r="P215" s="632"/>
      <c r="Q215" s="632"/>
      <c r="R215" s="632"/>
      <c r="S215" s="640"/>
      <c r="T215" s="640"/>
      <c r="U215" s="640"/>
      <c r="V215" s="640"/>
      <c r="W215" s="640"/>
      <c r="X215" s="640"/>
      <c r="Y215" s="640"/>
    </row>
    <row r="216" ht="18" customHeight="1" spans="2:18">
      <c r="B216" s="633"/>
      <c r="C216" s="633"/>
      <c r="D216" s="633"/>
      <c r="E216" s="633"/>
      <c r="F216" s="633"/>
      <c r="G216" s="633"/>
      <c r="H216" s="633"/>
      <c r="I216" s="608"/>
      <c r="J216" s="636"/>
      <c r="K216" s="633"/>
      <c r="L216" s="633"/>
      <c r="M216" s="633"/>
      <c r="N216" s="633"/>
      <c r="O216" s="633"/>
      <c r="P216" s="633"/>
      <c r="Q216" s="633"/>
      <c r="R216" s="633"/>
    </row>
    <row r="217" ht="18" customHeight="1" spans="2:18">
      <c r="B217" s="633"/>
      <c r="C217" s="633"/>
      <c r="D217" s="633"/>
      <c r="E217" s="633"/>
      <c r="F217" s="633"/>
      <c r="G217" s="633"/>
      <c r="H217" s="633"/>
      <c r="I217" s="608"/>
      <c r="J217" s="636"/>
      <c r="K217" s="633"/>
      <c r="L217" s="633"/>
      <c r="M217" s="633"/>
      <c r="N217" s="633"/>
      <c r="O217" s="633"/>
      <c r="P217" s="633"/>
      <c r="Q217" s="633"/>
      <c r="R217" s="633"/>
    </row>
    <row r="218" ht="18" customHeight="1" spans="2:18">
      <c r="B218" s="573"/>
      <c r="C218" s="573"/>
      <c r="D218" s="573"/>
      <c r="E218" s="573"/>
      <c r="F218" s="573"/>
      <c r="G218" s="634"/>
      <c r="H218" s="634"/>
      <c r="I218" s="608"/>
      <c r="J218" s="636"/>
      <c r="K218" s="634"/>
      <c r="L218" s="634"/>
      <c r="M218" s="634"/>
      <c r="N218" s="634"/>
      <c r="O218" s="637"/>
      <c r="P218" s="637"/>
      <c r="Q218" s="637"/>
      <c r="R218" s="637"/>
    </row>
    <row r="219" ht="18" customHeight="1" spans="2:18">
      <c r="B219" s="573"/>
      <c r="C219" s="573"/>
      <c r="D219" s="573"/>
      <c r="E219" s="573"/>
      <c r="F219" s="573"/>
      <c r="G219" s="634"/>
      <c r="H219" s="634"/>
      <c r="I219" s="608"/>
      <c r="J219" s="636"/>
      <c r="K219" s="634"/>
      <c r="L219" s="634"/>
      <c r="M219" s="634"/>
      <c r="N219" s="634"/>
      <c r="O219" s="634"/>
      <c r="P219" s="634"/>
      <c r="Q219" s="634"/>
      <c r="R219" s="634"/>
    </row>
    <row r="220" ht="18" customHeight="1" spans="2:18">
      <c r="B220" s="573"/>
      <c r="C220" s="573"/>
      <c r="D220" s="573"/>
      <c r="E220" s="573"/>
      <c r="F220" s="573"/>
      <c r="G220" s="634"/>
      <c r="H220" s="634"/>
      <c r="I220" s="608"/>
      <c r="J220" s="636"/>
      <c r="K220" s="634"/>
      <c r="L220" s="634"/>
      <c r="M220" s="634"/>
      <c r="N220" s="634"/>
      <c r="O220" s="634"/>
      <c r="P220" s="634"/>
      <c r="Q220" s="634"/>
      <c r="R220" s="634"/>
    </row>
    <row r="221" ht="18" customHeight="1" spans="2:18">
      <c r="B221" s="573"/>
      <c r="C221" s="573"/>
      <c r="D221" s="573"/>
      <c r="E221" s="573"/>
      <c r="F221" s="573"/>
      <c r="G221" s="634"/>
      <c r="H221" s="634"/>
      <c r="I221" s="608"/>
      <c r="J221" s="636"/>
      <c r="K221" s="634"/>
      <c r="L221" s="634"/>
      <c r="M221" s="634"/>
      <c r="N221" s="634"/>
      <c r="O221" s="637"/>
      <c r="P221" s="637"/>
      <c r="Q221" s="637"/>
      <c r="R221" s="637"/>
    </row>
    <row r="222" ht="18" customHeight="1" spans="2:18">
      <c r="B222" s="573"/>
      <c r="C222" s="573"/>
      <c r="D222" s="573"/>
      <c r="E222" s="573"/>
      <c r="F222" s="573"/>
      <c r="G222" s="634"/>
      <c r="H222" s="634"/>
      <c r="I222" s="608"/>
      <c r="J222" s="636"/>
      <c r="K222" s="634"/>
      <c r="L222" s="634"/>
      <c r="M222" s="634"/>
      <c r="N222" s="634"/>
      <c r="O222" s="634"/>
      <c r="P222" s="634"/>
      <c r="Q222" s="634"/>
      <c r="R222" s="634"/>
    </row>
    <row r="223" ht="18" customHeight="1" spans="2:18">
      <c r="B223" s="573"/>
      <c r="C223" s="573"/>
      <c r="D223" s="573"/>
      <c r="E223" s="573"/>
      <c r="F223" s="573"/>
      <c r="G223" s="634"/>
      <c r="H223" s="634"/>
      <c r="I223" s="608"/>
      <c r="J223" s="636"/>
      <c r="K223" s="634"/>
      <c r="L223" s="634"/>
      <c r="M223" s="634"/>
      <c r="N223" s="634"/>
      <c r="O223" s="634"/>
      <c r="P223" s="634"/>
      <c r="Q223" s="634"/>
      <c r="R223" s="634"/>
    </row>
    <row r="224" ht="18" customHeight="1" spans="2:18">
      <c r="B224" s="573"/>
      <c r="C224" s="573"/>
      <c r="D224" s="573"/>
      <c r="E224" s="573"/>
      <c r="F224" s="573"/>
      <c r="G224" s="634"/>
      <c r="H224" s="634"/>
      <c r="I224" s="608"/>
      <c r="J224" s="636"/>
      <c r="K224" s="638"/>
      <c r="L224" s="638"/>
      <c r="M224" s="638"/>
      <c r="N224" s="638"/>
      <c r="O224" s="638"/>
      <c r="P224" s="638"/>
      <c r="Q224" s="638"/>
      <c r="R224" s="638"/>
    </row>
    <row r="225" ht="18" customHeight="1" spans="2:18">
      <c r="B225" s="573"/>
      <c r="C225" s="573"/>
      <c r="D225" s="573"/>
      <c r="E225" s="573"/>
      <c r="F225" s="573"/>
      <c r="G225" s="634"/>
      <c r="H225" s="634"/>
      <c r="I225" s="608"/>
      <c r="J225" s="636"/>
      <c r="K225" s="638"/>
      <c r="L225" s="638"/>
      <c r="M225" s="638"/>
      <c r="N225" s="638"/>
      <c r="O225" s="638"/>
      <c r="P225" s="638"/>
      <c r="Q225" s="638"/>
      <c r="R225" s="638"/>
    </row>
    <row r="226" ht="18" customHeight="1" spans="2:18">
      <c r="B226" s="573"/>
      <c r="C226" s="573"/>
      <c r="D226" s="573"/>
      <c r="E226" s="573"/>
      <c r="F226" s="573"/>
      <c r="G226" s="634"/>
      <c r="H226" s="634"/>
      <c r="I226" s="608"/>
      <c r="J226" s="636"/>
      <c r="K226" s="638"/>
      <c r="L226" s="638"/>
      <c r="M226" s="638"/>
      <c r="N226" s="638"/>
      <c r="O226" s="638"/>
      <c r="P226" s="638"/>
      <c r="Q226" s="638"/>
      <c r="R226" s="638"/>
    </row>
    <row r="227" ht="18" customHeight="1" spans="2:18">
      <c r="B227" s="573"/>
      <c r="C227" s="573"/>
      <c r="D227" s="573"/>
      <c r="E227" s="573"/>
      <c r="F227" s="573"/>
      <c r="G227" s="634"/>
      <c r="H227" s="634"/>
      <c r="I227" s="608"/>
      <c r="J227" s="636"/>
      <c r="K227" s="638"/>
      <c r="L227" s="638"/>
      <c r="M227" s="638"/>
      <c r="N227" s="638"/>
      <c r="O227" s="638"/>
      <c r="P227" s="638"/>
      <c r="Q227" s="638"/>
      <c r="R227" s="638"/>
    </row>
    <row r="228" ht="18" customHeight="1" spans="2:18">
      <c r="B228" s="635"/>
      <c r="C228" s="635"/>
      <c r="D228" s="635"/>
      <c r="E228" s="635"/>
      <c r="F228" s="635"/>
      <c r="G228" s="632"/>
      <c r="H228" s="632"/>
      <c r="I228" s="608"/>
      <c r="J228" s="636"/>
      <c r="K228" s="638"/>
      <c r="L228" s="638"/>
      <c r="M228" s="638"/>
      <c r="N228" s="638"/>
      <c r="O228" s="638"/>
      <c r="P228" s="638"/>
      <c r="Q228" s="638"/>
      <c r="R228" s="638"/>
    </row>
    <row r="229" ht="18" customHeight="1" spans="2:18">
      <c r="B229" s="635"/>
      <c r="C229" s="635"/>
      <c r="D229" s="635"/>
      <c r="E229" s="635"/>
      <c r="F229" s="635"/>
      <c r="G229" s="632"/>
      <c r="H229" s="632"/>
      <c r="I229" s="632"/>
      <c r="J229" s="632"/>
      <c r="K229" s="632"/>
      <c r="L229" s="632"/>
      <c r="M229" s="632"/>
      <c r="N229" s="632"/>
      <c r="O229" s="632"/>
      <c r="P229" s="632"/>
      <c r="Q229" s="632"/>
      <c r="R229" s="636"/>
    </row>
    <row r="230" ht="18" customHeight="1" spans="2:18">
      <c r="B230" s="608"/>
      <c r="C230" s="636"/>
      <c r="D230" s="636"/>
      <c r="E230" s="636"/>
      <c r="F230" s="636"/>
      <c r="G230" s="636"/>
      <c r="H230" s="636"/>
      <c r="I230" s="636"/>
      <c r="J230" s="636"/>
      <c r="K230" s="633"/>
      <c r="L230" s="633"/>
      <c r="M230" s="633"/>
      <c r="N230" s="633"/>
      <c r="O230" s="633"/>
      <c r="P230" s="633"/>
      <c r="Q230" s="633"/>
      <c r="R230" s="633"/>
    </row>
    <row r="231" ht="18" customHeight="1" spans="2:18">
      <c r="B231" s="608"/>
      <c r="C231" s="636"/>
      <c r="D231" s="636"/>
      <c r="E231" s="636"/>
      <c r="F231" s="636"/>
      <c r="G231" s="636"/>
      <c r="H231" s="636"/>
      <c r="I231" s="636"/>
      <c r="J231" s="636"/>
      <c r="K231" s="633"/>
      <c r="L231" s="633"/>
      <c r="M231" s="633"/>
      <c r="N231" s="633"/>
      <c r="O231" s="633"/>
      <c r="P231" s="633"/>
      <c r="Q231" s="633"/>
      <c r="R231" s="633"/>
    </row>
    <row r="232" ht="18" customHeight="1" spans="2:18">
      <c r="B232" s="608"/>
      <c r="C232" s="636"/>
      <c r="D232" s="636"/>
      <c r="E232" s="636"/>
      <c r="F232" s="636"/>
      <c r="G232" s="636"/>
      <c r="H232" s="636"/>
      <c r="I232" s="636"/>
      <c r="J232" s="636"/>
      <c r="K232" s="634"/>
      <c r="L232" s="634"/>
      <c r="M232" s="634"/>
      <c r="N232" s="634"/>
      <c r="O232" s="634"/>
      <c r="P232" s="634"/>
      <c r="Q232" s="634"/>
      <c r="R232" s="634"/>
    </row>
    <row r="233" ht="18" customHeight="1" spans="2:18">
      <c r="B233" s="608"/>
      <c r="C233" s="636"/>
      <c r="D233" s="636"/>
      <c r="E233" s="636"/>
      <c r="F233" s="636"/>
      <c r="G233" s="636"/>
      <c r="H233" s="636"/>
      <c r="I233" s="636"/>
      <c r="J233" s="636"/>
      <c r="K233" s="634"/>
      <c r="L233" s="634"/>
      <c r="M233" s="634"/>
      <c r="N233" s="634"/>
      <c r="O233" s="634"/>
      <c r="P233" s="634"/>
      <c r="Q233" s="634"/>
      <c r="R233" s="634"/>
    </row>
    <row r="234" ht="18" customHeight="1" spans="2:18">
      <c r="B234" s="608"/>
      <c r="C234" s="636"/>
      <c r="D234" s="636"/>
      <c r="E234" s="636"/>
      <c r="F234" s="636"/>
      <c r="G234" s="636"/>
      <c r="H234" s="636"/>
      <c r="I234" s="636"/>
      <c r="J234" s="636"/>
      <c r="K234" s="638"/>
      <c r="L234" s="638"/>
      <c r="M234" s="638"/>
      <c r="N234" s="638"/>
      <c r="O234" s="638"/>
      <c r="P234" s="638"/>
      <c r="Q234" s="638"/>
      <c r="R234" s="638"/>
    </row>
    <row r="235" ht="18" customHeight="1" spans="2:18">
      <c r="B235" s="608"/>
      <c r="C235" s="636"/>
      <c r="D235" s="636"/>
      <c r="E235" s="636"/>
      <c r="F235" s="636"/>
      <c r="G235" s="636"/>
      <c r="H235" s="636"/>
      <c r="I235" s="636"/>
      <c r="J235" s="636"/>
      <c r="K235" s="638"/>
      <c r="L235" s="638"/>
      <c r="M235" s="638"/>
      <c r="N235" s="638"/>
      <c r="O235" s="638"/>
      <c r="P235" s="638"/>
      <c r="Q235" s="638"/>
      <c r="R235" s="638"/>
    </row>
    <row r="236" ht="18" customHeight="1" spans="2:18">
      <c r="B236" s="608"/>
      <c r="C236" s="636"/>
      <c r="D236" s="636"/>
      <c r="E236" s="636"/>
      <c r="F236" s="636"/>
      <c r="G236" s="636"/>
      <c r="H236" s="636"/>
      <c r="I236" s="636"/>
      <c r="J236" s="636"/>
      <c r="K236" s="638"/>
      <c r="L236" s="638"/>
      <c r="M236" s="638"/>
      <c r="N236" s="638"/>
      <c r="O236" s="638"/>
      <c r="P236" s="638"/>
      <c r="Q236" s="638"/>
      <c r="R236" s="638"/>
    </row>
    <row r="237" ht="18" customHeight="1" spans="2:18">
      <c r="B237" s="608"/>
      <c r="C237" s="636"/>
      <c r="D237" s="636"/>
      <c r="E237" s="636"/>
      <c r="F237" s="636"/>
      <c r="G237" s="636"/>
      <c r="H237" s="636"/>
      <c r="I237" s="636"/>
      <c r="J237" s="636"/>
      <c r="K237" s="638"/>
      <c r="L237" s="638"/>
      <c r="M237" s="638"/>
      <c r="N237" s="638"/>
      <c r="O237" s="638"/>
      <c r="P237" s="638"/>
      <c r="Q237" s="638"/>
      <c r="R237" s="638"/>
    </row>
    <row r="238" ht="18" customHeight="1" spans="2:18">
      <c r="B238" s="608"/>
      <c r="C238" s="636"/>
      <c r="D238" s="636"/>
      <c r="E238" s="636"/>
      <c r="F238" s="636"/>
      <c r="G238" s="636"/>
      <c r="H238" s="636"/>
      <c r="I238" s="636"/>
      <c r="J238" s="636"/>
      <c r="K238" s="638"/>
      <c r="L238" s="638"/>
      <c r="M238" s="638"/>
      <c r="N238" s="638"/>
      <c r="O238" s="638"/>
      <c r="P238" s="638"/>
      <c r="Q238" s="638"/>
      <c r="R238" s="638"/>
    </row>
    <row r="239" ht="18" customHeight="1" spans="2:25">
      <c r="B239" s="608"/>
      <c r="C239" s="636"/>
      <c r="D239" s="636"/>
      <c r="E239" s="636"/>
      <c r="F239" s="636"/>
      <c r="G239" s="636"/>
      <c r="H239" s="636"/>
      <c r="I239" s="636"/>
      <c r="J239" s="636"/>
      <c r="K239" s="638"/>
      <c r="L239" s="638"/>
      <c r="M239" s="638"/>
      <c r="N239" s="638"/>
      <c r="O239" s="638"/>
      <c r="P239" s="638"/>
      <c r="Q239" s="638"/>
      <c r="R239" s="638"/>
      <c r="S239" s="640"/>
      <c r="T239" s="640"/>
      <c r="U239" s="640"/>
      <c r="V239" s="640"/>
      <c r="W239" s="640"/>
      <c r="X239" s="640"/>
      <c r="Y239" s="640"/>
    </row>
    <row r="240" ht="18" customHeight="1" spans="2:18">
      <c r="B240" s="601"/>
      <c r="C240" s="636"/>
      <c r="D240" s="636"/>
      <c r="E240" s="636"/>
      <c r="F240" s="636"/>
      <c r="G240" s="636"/>
      <c r="H240" s="636"/>
      <c r="I240" s="636"/>
      <c r="J240" s="617"/>
      <c r="K240" s="617"/>
      <c r="L240" s="617"/>
      <c r="M240" s="617"/>
      <c r="N240" s="617"/>
      <c r="O240" s="617"/>
      <c r="P240" s="617"/>
      <c r="Q240" s="617"/>
      <c r="R240" s="617"/>
    </row>
    <row r="241" ht="18" customHeight="1" spans="2:18">
      <c r="B241" s="608"/>
      <c r="C241" s="636"/>
      <c r="D241" s="636"/>
      <c r="E241" s="636"/>
      <c r="F241" s="636"/>
      <c r="G241" s="636"/>
      <c r="H241" s="636"/>
      <c r="I241" s="636"/>
      <c r="J241" s="636"/>
      <c r="K241" s="633"/>
      <c r="L241" s="633"/>
      <c r="M241" s="633"/>
      <c r="N241" s="633"/>
      <c r="O241" s="633"/>
      <c r="P241" s="633"/>
      <c r="Q241" s="633"/>
      <c r="R241" s="633"/>
    </row>
    <row r="242" ht="18" customHeight="1" spans="2:18">
      <c r="B242" s="608"/>
      <c r="C242" s="636"/>
      <c r="D242" s="636"/>
      <c r="E242" s="636"/>
      <c r="F242" s="636"/>
      <c r="G242" s="636"/>
      <c r="H242" s="636"/>
      <c r="I242" s="636"/>
      <c r="J242" s="636"/>
      <c r="K242" s="633"/>
      <c r="L242" s="633"/>
      <c r="M242" s="633"/>
      <c r="N242" s="633"/>
      <c r="O242" s="633"/>
      <c r="P242" s="633"/>
      <c r="Q242" s="633"/>
      <c r="R242" s="633"/>
    </row>
    <row r="243" ht="18" customHeight="1" spans="2:18">
      <c r="B243" s="608"/>
      <c r="C243" s="636"/>
      <c r="D243" s="636"/>
      <c r="E243" s="636"/>
      <c r="F243" s="636"/>
      <c r="G243" s="636"/>
      <c r="H243" s="636"/>
      <c r="I243" s="636"/>
      <c r="J243" s="636"/>
      <c r="K243" s="634"/>
      <c r="L243" s="634"/>
      <c r="M243" s="634"/>
      <c r="N243" s="634"/>
      <c r="O243" s="637"/>
      <c r="P243" s="637"/>
      <c r="Q243" s="637"/>
      <c r="R243" s="637"/>
    </row>
    <row r="244" ht="18" customHeight="1" spans="2:18">
      <c r="B244" s="608"/>
      <c r="C244" s="608"/>
      <c r="D244" s="608"/>
      <c r="E244" s="608"/>
      <c r="F244" s="608"/>
      <c r="G244" s="608"/>
      <c r="H244" s="608"/>
      <c r="I244" s="608"/>
      <c r="J244" s="636"/>
      <c r="K244" s="634"/>
      <c r="L244" s="634"/>
      <c r="M244" s="634"/>
      <c r="N244" s="634"/>
      <c r="O244" s="634"/>
      <c r="P244" s="634"/>
      <c r="Q244" s="634"/>
      <c r="R244" s="634"/>
    </row>
    <row r="245" ht="18" customHeight="1" spans="2:18">
      <c r="B245" s="608"/>
      <c r="C245" s="608"/>
      <c r="D245" s="608"/>
      <c r="E245" s="608"/>
      <c r="F245" s="608"/>
      <c r="G245" s="608"/>
      <c r="H245" s="608"/>
      <c r="I245" s="608"/>
      <c r="J245" s="636"/>
      <c r="K245" s="634"/>
      <c r="L245" s="634"/>
      <c r="M245" s="634"/>
      <c r="N245" s="634"/>
      <c r="O245" s="634"/>
      <c r="P245" s="634"/>
      <c r="Q245" s="634"/>
      <c r="R245" s="634"/>
    </row>
    <row r="246" ht="18" customHeight="1" spans="2:18">
      <c r="B246" s="608"/>
      <c r="C246" s="608"/>
      <c r="D246" s="608"/>
      <c r="E246" s="608"/>
      <c r="F246" s="608"/>
      <c r="G246" s="608"/>
      <c r="H246" s="608"/>
      <c r="I246" s="608"/>
      <c r="J246" s="636"/>
      <c r="K246" s="634"/>
      <c r="L246" s="634"/>
      <c r="M246" s="634"/>
      <c r="N246" s="634"/>
      <c r="O246" s="637"/>
      <c r="P246" s="637"/>
      <c r="Q246" s="637"/>
      <c r="R246" s="637"/>
    </row>
    <row r="247" ht="18" customHeight="1" spans="2:18">
      <c r="B247" s="608"/>
      <c r="C247" s="608"/>
      <c r="D247" s="608"/>
      <c r="E247" s="608"/>
      <c r="F247" s="608"/>
      <c r="G247" s="608"/>
      <c r="H247" s="608"/>
      <c r="I247" s="608"/>
      <c r="J247" s="636"/>
      <c r="K247" s="634"/>
      <c r="L247" s="634"/>
      <c r="M247" s="634"/>
      <c r="N247" s="634"/>
      <c r="O247" s="634"/>
      <c r="P247" s="634"/>
      <c r="Q247" s="634"/>
      <c r="R247" s="634"/>
    </row>
    <row r="248" ht="18" customHeight="1" spans="2:18">
      <c r="B248" s="608"/>
      <c r="C248" s="608"/>
      <c r="D248" s="608"/>
      <c r="E248" s="608"/>
      <c r="F248" s="608"/>
      <c r="G248" s="608"/>
      <c r="H248" s="608"/>
      <c r="I248" s="608"/>
      <c r="J248" s="636"/>
      <c r="K248" s="634"/>
      <c r="L248" s="634"/>
      <c r="M248" s="634"/>
      <c r="N248" s="634"/>
      <c r="O248" s="634"/>
      <c r="P248" s="634"/>
      <c r="Q248" s="634"/>
      <c r="R248" s="634"/>
    </row>
    <row r="249" spans="2:18">
      <c r="B249" s="608"/>
      <c r="C249" s="608"/>
      <c r="D249" s="608"/>
      <c r="E249" s="608"/>
      <c r="F249" s="608"/>
      <c r="G249" s="608"/>
      <c r="H249" s="608"/>
      <c r="I249" s="608"/>
      <c r="J249" s="636"/>
      <c r="K249" s="638"/>
      <c r="L249" s="638"/>
      <c r="M249" s="638"/>
      <c r="N249" s="638"/>
      <c r="O249" s="638"/>
      <c r="P249" s="638"/>
      <c r="Q249" s="638"/>
      <c r="R249" s="638"/>
    </row>
    <row r="250" spans="2:18">
      <c r="B250" s="608"/>
      <c r="C250" s="608"/>
      <c r="D250" s="608"/>
      <c r="E250" s="608"/>
      <c r="F250" s="608"/>
      <c r="G250" s="608"/>
      <c r="H250" s="608"/>
      <c r="I250" s="608"/>
      <c r="J250" s="636"/>
      <c r="K250" s="638"/>
      <c r="L250" s="638"/>
      <c r="M250" s="638"/>
      <c r="N250" s="638"/>
      <c r="O250" s="638"/>
      <c r="P250" s="638"/>
      <c r="Q250" s="638"/>
      <c r="R250" s="638"/>
    </row>
    <row r="251" spans="2:18">
      <c r="B251" s="608"/>
      <c r="C251" s="608"/>
      <c r="D251" s="608"/>
      <c r="E251" s="608"/>
      <c r="F251" s="608"/>
      <c r="G251" s="608"/>
      <c r="H251" s="608"/>
      <c r="I251" s="608"/>
      <c r="J251" s="636"/>
      <c r="K251" s="638"/>
      <c r="L251" s="638"/>
      <c r="M251" s="638"/>
      <c r="N251" s="638"/>
      <c r="O251" s="638"/>
      <c r="P251" s="638"/>
      <c r="Q251" s="638"/>
      <c r="R251" s="638"/>
    </row>
    <row r="252" spans="2:18">
      <c r="B252" s="608"/>
      <c r="C252" s="608"/>
      <c r="D252" s="608"/>
      <c r="E252" s="608"/>
      <c r="F252" s="608"/>
      <c r="G252" s="608"/>
      <c r="H252" s="608"/>
      <c r="I252" s="608"/>
      <c r="J252" s="636"/>
      <c r="K252" s="638"/>
      <c r="L252" s="638"/>
      <c r="M252" s="638"/>
      <c r="N252" s="638"/>
      <c r="O252" s="638"/>
      <c r="P252" s="638"/>
      <c r="Q252" s="638"/>
      <c r="R252" s="638"/>
    </row>
    <row r="253" spans="2:18">
      <c r="B253" s="608"/>
      <c r="C253" s="608"/>
      <c r="D253" s="608"/>
      <c r="E253" s="608"/>
      <c r="F253" s="608"/>
      <c r="G253" s="608"/>
      <c r="H253" s="608"/>
      <c r="I253" s="608"/>
      <c r="J253" s="636"/>
      <c r="K253" s="638"/>
      <c r="L253" s="638"/>
      <c r="M253" s="638"/>
      <c r="N253" s="638"/>
      <c r="O253" s="638"/>
      <c r="P253" s="638"/>
      <c r="Q253" s="638"/>
      <c r="R253" s="638"/>
    </row>
    <row r="254" spans="2:18">
      <c r="B254" s="608"/>
      <c r="C254" s="608"/>
      <c r="D254" s="608"/>
      <c r="E254" s="608"/>
      <c r="F254" s="608"/>
      <c r="G254" s="608"/>
      <c r="H254" s="608"/>
      <c r="I254" s="608"/>
      <c r="J254" s="636"/>
      <c r="K254" s="638"/>
      <c r="L254" s="638"/>
      <c r="M254" s="638"/>
      <c r="N254" s="638"/>
      <c r="O254" s="638"/>
      <c r="P254" s="638"/>
      <c r="Q254" s="638"/>
      <c r="R254" s="638"/>
    </row>
    <row r="255" ht="16.5" spans="2:18">
      <c r="B255" s="601"/>
      <c r="C255" s="601"/>
      <c r="D255" s="601"/>
      <c r="E255" s="601"/>
      <c r="F255" s="601"/>
      <c r="G255" s="601"/>
      <c r="H255" s="601"/>
      <c r="I255" s="601"/>
      <c r="J255" s="617"/>
      <c r="K255" s="617"/>
      <c r="L255" s="617"/>
      <c r="M255" s="617"/>
      <c r="N255" s="617"/>
      <c r="O255" s="617"/>
      <c r="P255" s="617"/>
      <c r="Q255" s="617"/>
      <c r="R255" s="617"/>
    </row>
    <row r="256" ht="16.5" spans="2:18">
      <c r="B256" s="601"/>
      <c r="C256" s="601"/>
      <c r="D256" s="601"/>
      <c r="E256" s="601"/>
      <c r="F256" s="601"/>
      <c r="G256" s="601"/>
      <c r="H256" s="601"/>
      <c r="I256" s="601"/>
      <c r="J256" s="617"/>
      <c r="K256" s="617"/>
      <c r="L256" s="617"/>
      <c r="M256" s="617"/>
      <c r="N256" s="617"/>
      <c r="O256" s="617"/>
      <c r="P256" s="617"/>
      <c r="Q256" s="617"/>
      <c r="R256" s="617"/>
    </row>
    <row r="257" ht="16.5" spans="2:18">
      <c r="B257" s="601"/>
      <c r="C257" s="601"/>
      <c r="D257" s="601"/>
      <c r="E257" s="601"/>
      <c r="F257" s="601"/>
      <c r="G257" s="601"/>
      <c r="H257" s="601"/>
      <c r="I257" s="601"/>
      <c r="J257" s="617"/>
      <c r="K257" s="617"/>
      <c r="L257" s="617"/>
      <c r="M257" s="617"/>
      <c r="N257" s="617"/>
      <c r="O257" s="617"/>
      <c r="P257" s="617"/>
      <c r="Q257" s="617"/>
      <c r="R257" s="617"/>
    </row>
    <row r="258" ht="16.5" spans="2:18">
      <c r="B258" s="601"/>
      <c r="C258" s="601"/>
      <c r="D258" s="601"/>
      <c r="E258" s="601"/>
      <c r="F258" s="601"/>
      <c r="G258" s="601"/>
      <c r="H258" s="601"/>
      <c r="I258" s="601"/>
      <c r="J258" s="617"/>
      <c r="K258" s="617"/>
      <c r="L258" s="617"/>
      <c r="M258" s="617"/>
      <c r="N258" s="617"/>
      <c r="O258" s="617"/>
      <c r="P258" s="617"/>
      <c r="Q258" s="617"/>
      <c r="R258" s="617"/>
    </row>
    <row r="259" ht="16.5" spans="2:18">
      <c r="B259" s="641"/>
      <c r="C259" s="642"/>
      <c r="D259" s="643"/>
      <c r="E259" s="643"/>
      <c r="F259" s="643"/>
      <c r="G259" s="643"/>
      <c r="H259" s="643"/>
      <c r="I259" s="643"/>
      <c r="J259" s="643"/>
      <c r="K259" s="617"/>
      <c r="L259" s="617"/>
      <c r="M259" s="617"/>
      <c r="N259" s="617"/>
      <c r="O259" s="617"/>
      <c r="P259" s="617"/>
      <c r="Q259" s="617"/>
      <c r="R259" s="617"/>
    </row>
    <row r="260" ht="16.5" spans="2:18">
      <c r="B260" s="601"/>
      <c r="C260" s="601"/>
      <c r="D260" s="601"/>
      <c r="E260" s="601"/>
      <c r="F260" s="601"/>
      <c r="G260" s="601"/>
      <c r="H260" s="601"/>
      <c r="I260" s="601"/>
      <c r="J260" s="617"/>
      <c r="K260" s="617"/>
      <c r="L260" s="617"/>
      <c r="M260" s="617"/>
      <c r="N260" s="617"/>
      <c r="O260" s="617"/>
      <c r="P260" s="617"/>
      <c r="Q260" s="617"/>
      <c r="R260" s="617"/>
    </row>
    <row r="261" ht="16.5" spans="2:18">
      <c r="B261" s="601"/>
      <c r="C261" s="601"/>
      <c r="D261" s="601"/>
      <c r="E261" s="601"/>
      <c r="F261" s="601"/>
      <c r="G261" s="601"/>
      <c r="H261" s="601"/>
      <c r="I261" s="601"/>
      <c r="J261" s="617"/>
      <c r="K261" s="617"/>
      <c r="L261" s="617"/>
      <c r="M261" s="617"/>
      <c r="N261" s="617"/>
      <c r="O261" s="617"/>
      <c r="P261" s="617"/>
      <c r="Q261" s="617"/>
      <c r="R261" s="617"/>
    </row>
    <row r="262" ht="16.5" spans="2:18">
      <c r="B262" s="601"/>
      <c r="C262" s="601"/>
      <c r="D262" s="601"/>
      <c r="E262" s="601"/>
      <c r="F262" s="601"/>
      <c r="G262" s="601"/>
      <c r="H262" s="601"/>
      <c r="I262" s="601"/>
      <c r="J262" s="617"/>
      <c r="K262" s="617"/>
      <c r="L262" s="617"/>
      <c r="M262" s="617"/>
      <c r="N262" s="617"/>
      <c r="O262" s="617"/>
      <c r="P262" s="617"/>
      <c r="Q262" s="617"/>
      <c r="R262" s="617"/>
    </row>
    <row r="263" ht="16.5" spans="2:18">
      <c r="B263" s="601"/>
      <c r="C263" s="601"/>
      <c r="D263" s="601"/>
      <c r="E263" s="601"/>
      <c r="F263" s="601"/>
      <c r="G263" s="601"/>
      <c r="H263" s="601"/>
      <c r="I263" s="601"/>
      <c r="J263" s="617"/>
      <c r="K263" s="617"/>
      <c r="L263" s="617"/>
      <c r="M263" s="617"/>
      <c r="N263" s="617"/>
      <c r="O263" s="617"/>
      <c r="P263" s="617"/>
      <c r="Q263" s="617"/>
      <c r="R263" s="617"/>
    </row>
    <row r="264" ht="16.5" spans="2:18">
      <c r="B264" s="601"/>
      <c r="C264" s="601"/>
      <c r="D264" s="601"/>
      <c r="E264" s="601"/>
      <c r="F264" s="601"/>
      <c r="G264" s="601"/>
      <c r="H264" s="601"/>
      <c r="I264" s="601"/>
      <c r="J264" s="617"/>
      <c r="K264" s="617"/>
      <c r="L264" s="617"/>
      <c r="M264" s="617"/>
      <c r="N264" s="617"/>
      <c r="O264" s="617"/>
      <c r="P264" s="617"/>
      <c r="Q264" s="617"/>
      <c r="R264" s="617"/>
    </row>
    <row r="265" ht="16.5" spans="2:18">
      <c r="B265" s="601"/>
      <c r="C265" s="601"/>
      <c r="D265" s="601"/>
      <c r="E265" s="601"/>
      <c r="F265" s="601"/>
      <c r="G265" s="601"/>
      <c r="H265" s="601"/>
      <c r="I265" s="601"/>
      <c r="J265" s="617"/>
      <c r="K265" s="617"/>
      <c r="L265" s="617"/>
      <c r="M265" s="617"/>
      <c r="N265" s="617"/>
      <c r="O265" s="617"/>
      <c r="P265" s="617"/>
      <c r="Q265" s="617"/>
      <c r="R265" s="617"/>
    </row>
    <row r="266" ht="16.5" spans="2:18">
      <c r="B266" s="601"/>
      <c r="C266" s="601"/>
      <c r="D266" s="601"/>
      <c r="E266" s="601"/>
      <c r="F266" s="601"/>
      <c r="G266" s="601"/>
      <c r="H266" s="601"/>
      <c r="I266" s="601"/>
      <c r="J266" s="617"/>
      <c r="K266" s="617"/>
      <c r="L266" s="617"/>
      <c r="M266" s="617"/>
      <c r="N266" s="617"/>
      <c r="O266" s="617"/>
      <c r="P266" s="617"/>
      <c r="Q266" s="617"/>
      <c r="R266" s="617"/>
    </row>
    <row r="267" ht="16.5" spans="2:18">
      <c r="B267" s="601"/>
      <c r="C267" s="601"/>
      <c r="D267" s="601"/>
      <c r="E267" s="601"/>
      <c r="F267" s="601"/>
      <c r="G267" s="601"/>
      <c r="H267" s="601"/>
      <c r="I267" s="601"/>
      <c r="J267" s="617"/>
      <c r="K267" s="617"/>
      <c r="L267" s="617"/>
      <c r="M267" s="617"/>
      <c r="N267" s="617"/>
      <c r="O267" s="617"/>
      <c r="P267" s="617"/>
      <c r="Q267" s="617"/>
      <c r="R267" s="617"/>
    </row>
    <row r="268" ht="16.5" spans="2:18">
      <c r="B268" s="601"/>
      <c r="C268" s="601"/>
      <c r="D268" s="601"/>
      <c r="E268" s="601"/>
      <c r="F268" s="601"/>
      <c r="G268" s="601"/>
      <c r="H268" s="601"/>
      <c r="I268" s="601"/>
      <c r="J268" s="617"/>
      <c r="K268" s="617"/>
      <c r="L268" s="617"/>
      <c r="M268" s="617"/>
      <c r="N268" s="617"/>
      <c r="O268" s="617"/>
      <c r="P268" s="617"/>
      <c r="Q268" s="617"/>
      <c r="R268" s="617"/>
    </row>
    <row r="269" ht="16.5" spans="2:18">
      <c r="B269" s="601"/>
      <c r="C269" s="601"/>
      <c r="D269" s="601"/>
      <c r="E269" s="601"/>
      <c r="F269" s="601"/>
      <c r="G269" s="601"/>
      <c r="H269" s="601"/>
      <c r="I269" s="601"/>
      <c r="J269" s="617"/>
      <c r="K269" s="617"/>
      <c r="L269" s="617"/>
      <c r="M269" s="617"/>
      <c r="N269" s="617"/>
      <c r="O269" s="617"/>
      <c r="P269" s="617"/>
      <c r="Q269" s="617"/>
      <c r="R269" s="617"/>
    </row>
    <row r="270" ht="16.5" spans="2:18">
      <c r="B270" s="601"/>
      <c r="C270" s="601"/>
      <c r="D270" s="601"/>
      <c r="E270" s="601"/>
      <c r="F270" s="601"/>
      <c r="G270" s="601"/>
      <c r="H270" s="601"/>
      <c r="I270" s="601"/>
      <c r="J270" s="617"/>
      <c r="K270" s="617"/>
      <c r="L270" s="617"/>
      <c r="M270" s="617"/>
      <c r="N270" s="617"/>
      <c r="O270" s="617"/>
      <c r="P270" s="617"/>
      <c r="Q270" s="617"/>
      <c r="R270" s="617"/>
    </row>
    <row r="271" ht="16.5" spans="2:18">
      <c r="B271" s="601"/>
      <c r="C271" s="601"/>
      <c r="D271" s="601"/>
      <c r="E271" s="601"/>
      <c r="F271" s="601"/>
      <c r="G271" s="601"/>
      <c r="H271" s="601"/>
      <c r="I271" s="601"/>
      <c r="J271" s="617"/>
      <c r="K271" s="617"/>
      <c r="L271" s="617"/>
      <c r="M271" s="617"/>
      <c r="N271" s="617"/>
      <c r="O271" s="617"/>
      <c r="P271" s="617"/>
      <c r="Q271" s="617"/>
      <c r="R271" s="617"/>
    </row>
    <row r="272" ht="16.5" spans="2:18">
      <c r="B272" s="601"/>
      <c r="C272" s="601"/>
      <c r="D272" s="601"/>
      <c r="E272" s="601"/>
      <c r="F272" s="601"/>
      <c r="G272" s="601"/>
      <c r="H272" s="601"/>
      <c r="I272" s="601"/>
      <c r="J272" s="617"/>
      <c r="K272" s="617"/>
      <c r="L272" s="617"/>
      <c r="M272" s="617"/>
      <c r="N272" s="617"/>
      <c r="O272" s="617"/>
      <c r="P272" s="617"/>
      <c r="Q272" s="617"/>
      <c r="R272" s="617"/>
    </row>
    <row r="273" ht="16.5" spans="2:18">
      <c r="B273" s="601"/>
      <c r="C273" s="601"/>
      <c r="D273" s="601"/>
      <c r="E273" s="601"/>
      <c r="F273" s="601"/>
      <c r="G273" s="601"/>
      <c r="H273" s="601"/>
      <c r="I273" s="601"/>
      <c r="J273" s="617"/>
      <c r="K273" s="617"/>
      <c r="L273" s="617"/>
      <c r="M273" s="617"/>
      <c r="N273" s="617"/>
      <c r="O273" s="617"/>
      <c r="P273" s="617"/>
      <c r="Q273" s="617"/>
      <c r="R273" s="617"/>
    </row>
    <row r="274" ht="16.5" spans="2:18">
      <c r="B274" s="601"/>
      <c r="C274" s="601"/>
      <c r="D274" s="601"/>
      <c r="E274" s="601"/>
      <c r="F274" s="601"/>
      <c r="G274" s="601"/>
      <c r="H274" s="601"/>
      <c r="I274" s="601"/>
      <c r="J274" s="617"/>
      <c r="K274" s="617"/>
      <c r="L274" s="617"/>
      <c r="M274" s="617"/>
      <c r="N274" s="617"/>
      <c r="O274" s="617"/>
      <c r="P274" s="617"/>
      <c r="Q274" s="617"/>
      <c r="R274" s="617"/>
    </row>
    <row r="275" ht="16.5" spans="2:18">
      <c r="B275" s="601"/>
      <c r="C275" s="601"/>
      <c r="D275" s="601"/>
      <c r="E275" s="601"/>
      <c r="F275" s="601"/>
      <c r="G275" s="601"/>
      <c r="H275" s="601"/>
      <c r="I275" s="601"/>
      <c r="J275" s="617"/>
      <c r="K275" s="617"/>
      <c r="L275" s="617"/>
      <c r="M275" s="617"/>
      <c r="N275" s="617"/>
      <c r="O275" s="617"/>
      <c r="P275" s="617"/>
      <c r="Q275" s="617"/>
      <c r="R275" s="617"/>
    </row>
    <row r="276" ht="16.5" spans="2:18">
      <c r="B276" s="601"/>
      <c r="C276" s="601"/>
      <c r="D276" s="601"/>
      <c r="E276" s="601"/>
      <c r="F276" s="601"/>
      <c r="G276" s="601"/>
      <c r="H276" s="601"/>
      <c r="I276" s="601"/>
      <c r="J276" s="617"/>
      <c r="K276" s="617"/>
      <c r="L276" s="617"/>
      <c r="M276" s="617"/>
      <c r="N276" s="617"/>
      <c r="O276" s="617"/>
      <c r="P276" s="617"/>
      <c r="Q276" s="617"/>
      <c r="R276" s="617"/>
    </row>
    <row r="277" ht="16.5" spans="2:18">
      <c r="B277" s="601"/>
      <c r="C277" s="601"/>
      <c r="D277" s="601"/>
      <c r="E277" s="601"/>
      <c r="F277" s="601"/>
      <c r="G277" s="601"/>
      <c r="H277" s="601"/>
      <c r="I277" s="601"/>
      <c r="J277" s="617"/>
      <c r="K277" s="617"/>
      <c r="L277" s="617"/>
      <c r="M277" s="617"/>
      <c r="N277" s="617"/>
      <c r="O277" s="617"/>
      <c r="P277" s="617"/>
      <c r="Q277" s="617"/>
      <c r="R277" s="617"/>
    </row>
    <row r="278" ht="16.5" spans="2:18">
      <c r="B278" s="601"/>
      <c r="C278" s="601"/>
      <c r="D278" s="601"/>
      <c r="E278" s="601"/>
      <c r="F278" s="601"/>
      <c r="G278" s="601"/>
      <c r="H278" s="601"/>
      <c r="I278" s="601"/>
      <c r="J278" s="617"/>
      <c r="K278" s="617"/>
      <c r="L278" s="617"/>
      <c r="M278" s="617"/>
      <c r="N278" s="617"/>
      <c r="O278" s="617"/>
      <c r="P278" s="617"/>
      <c r="Q278" s="617"/>
      <c r="R278" s="617"/>
    </row>
    <row r="279" ht="16.5" spans="2:18">
      <c r="B279" s="601"/>
      <c r="C279" s="601"/>
      <c r="D279" s="601"/>
      <c r="E279" s="601"/>
      <c r="F279" s="601"/>
      <c r="G279" s="601"/>
      <c r="H279" s="601"/>
      <c r="I279" s="601"/>
      <c r="J279" s="617"/>
      <c r="K279" s="617"/>
      <c r="L279" s="617"/>
      <c r="M279" s="617"/>
      <c r="N279" s="617"/>
      <c r="O279" s="617"/>
      <c r="P279" s="617"/>
      <c r="Q279" s="617"/>
      <c r="R279" s="617"/>
    </row>
    <row r="280" ht="16.5" spans="2:18">
      <c r="B280" s="601"/>
      <c r="C280" s="601"/>
      <c r="D280" s="601"/>
      <c r="E280" s="601"/>
      <c r="F280" s="601"/>
      <c r="G280" s="601"/>
      <c r="H280" s="601"/>
      <c r="I280" s="601"/>
      <c r="J280" s="617"/>
      <c r="K280" s="617"/>
      <c r="L280" s="617"/>
      <c r="M280" s="617"/>
      <c r="N280" s="617"/>
      <c r="O280" s="617"/>
      <c r="P280" s="617"/>
      <c r="Q280" s="617"/>
      <c r="R280" s="617"/>
    </row>
    <row r="281" ht="16.5" spans="2:18">
      <c r="B281" s="601"/>
      <c r="C281" s="601"/>
      <c r="D281" s="601"/>
      <c r="E281" s="601"/>
      <c r="F281" s="601"/>
      <c r="G281" s="601"/>
      <c r="H281" s="601"/>
      <c r="I281" s="601"/>
      <c r="J281" s="617"/>
      <c r="K281" s="617"/>
      <c r="L281" s="617"/>
      <c r="M281" s="617"/>
      <c r="N281" s="617"/>
      <c r="O281" s="617"/>
      <c r="P281" s="617"/>
      <c r="Q281" s="617"/>
      <c r="R281" s="617"/>
    </row>
    <row r="282" ht="16.5" spans="2:18">
      <c r="B282" s="601"/>
      <c r="C282" s="601"/>
      <c r="D282" s="601"/>
      <c r="E282" s="601"/>
      <c r="F282" s="601"/>
      <c r="G282" s="601"/>
      <c r="H282" s="601"/>
      <c r="I282" s="601"/>
      <c r="J282" s="617"/>
      <c r="K282" s="617"/>
      <c r="L282" s="617"/>
      <c r="M282" s="617"/>
      <c r="N282" s="617"/>
      <c r="O282" s="617"/>
      <c r="P282" s="617"/>
      <c r="Q282" s="617"/>
      <c r="R282" s="617"/>
    </row>
    <row r="283" ht="16.5" spans="2:18">
      <c r="B283" s="601"/>
      <c r="C283" s="601"/>
      <c r="D283" s="601"/>
      <c r="E283" s="601"/>
      <c r="F283" s="601"/>
      <c r="G283" s="601"/>
      <c r="H283" s="601"/>
      <c r="I283" s="601"/>
      <c r="J283" s="617"/>
      <c r="K283" s="617"/>
      <c r="L283" s="617"/>
      <c r="M283" s="617"/>
      <c r="N283" s="617"/>
      <c r="O283" s="617"/>
      <c r="P283" s="617"/>
      <c r="Q283" s="617"/>
      <c r="R283" s="617"/>
    </row>
    <row r="284" ht="16.5" spans="2:18">
      <c r="B284" s="601"/>
      <c r="C284" s="601"/>
      <c r="D284" s="601"/>
      <c r="E284" s="601"/>
      <c r="F284" s="601"/>
      <c r="G284" s="601"/>
      <c r="H284" s="601"/>
      <c r="I284" s="601"/>
      <c r="J284" s="617"/>
      <c r="K284" s="617"/>
      <c r="L284" s="617"/>
      <c r="M284" s="617"/>
      <c r="N284" s="617"/>
      <c r="O284" s="617"/>
      <c r="P284" s="617"/>
      <c r="Q284" s="617"/>
      <c r="R284" s="617"/>
    </row>
    <row r="285" ht="16.5" spans="2:18">
      <c r="B285" s="601"/>
      <c r="C285" s="601"/>
      <c r="D285" s="601"/>
      <c r="E285" s="601"/>
      <c r="F285" s="601"/>
      <c r="G285" s="601"/>
      <c r="H285" s="601"/>
      <c r="I285" s="601"/>
      <c r="J285" s="617"/>
      <c r="K285" s="617"/>
      <c r="L285" s="617"/>
      <c r="M285" s="617"/>
      <c r="N285" s="617"/>
      <c r="O285" s="617"/>
      <c r="P285" s="617"/>
      <c r="Q285" s="617"/>
      <c r="R285" s="617"/>
    </row>
    <row r="286" ht="16.5" spans="2:18">
      <c r="B286" s="601"/>
      <c r="C286" s="601"/>
      <c r="D286" s="601"/>
      <c r="E286" s="601"/>
      <c r="F286" s="601"/>
      <c r="G286" s="601"/>
      <c r="H286" s="601"/>
      <c r="I286" s="601"/>
      <c r="J286" s="617"/>
      <c r="K286" s="617"/>
      <c r="L286" s="617"/>
      <c r="M286" s="617"/>
      <c r="N286" s="617"/>
      <c r="O286" s="617"/>
      <c r="P286" s="617"/>
      <c r="Q286" s="617"/>
      <c r="R286" s="617"/>
    </row>
    <row r="287" ht="16.5" spans="2:18">
      <c r="B287" s="601"/>
      <c r="C287" s="601"/>
      <c r="D287" s="601"/>
      <c r="E287" s="601"/>
      <c r="F287" s="601"/>
      <c r="G287" s="601"/>
      <c r="H287" s="601"/>
      <c r="I287" s="601"/>
      <c r="J287" s="617"/>
      <c r="K287" s="617"/>
      <c r="L287" s="617"/>
      <c r="M287" s="617"/>
      <c r="N287" s="617"/>
      <c r="O287" s="617"/>
      <c r="P287" s="617"/>
      <c r="Q287" s="617"/>
      <c r="R287" s="617"/>
    </row>
    <row r="288" ht="16.5" spans="2:18">
      <c r="B288" s="601"/>
      <c r="C288" s="601"/>
      <c r="D288" s="601"/>
      <c r="E288" s="601"/>
      <c r="F288" s="601"/>
      <c r="G288" s="601"/>
      <c r="H288" s="601"/>
      <c r="I288" s="601"/>
      <c r="J288" s="617"/>
      <c r="K288" s="617"/>
      <c r="L288" s="617"/>
      <c r="M288" s="617"/>
      <c r="N288" s="617"/>
      <c r="O288" s="617"/>
      <c r="P288" s="617"/>
      <c r="Q288" s="617"/>
      <c r="R288" s="617"/>
    </row>
    <row r="289" ht="16.5" spans="2:18">
      <c r="B289" s="601"/>
      <c r="C289" s="601"/>
      <c r="D289" s="601"/>
      <c r="E289" s="601"/>
      <c r="F289" s="601"/>
      <c r="G289" s="601"/>
      <c r="H289" s="601"/>
      <c r="I289" s="601"/>
      <c r="J289" s="617"/>
      <c r="K289" s="617"/>
      <c r="L289" s="617"/>
      <c r="M289" s="617"/>
      <c r="N289" s="617"/>
      <c r="O289" s="617"/>
      <c r="P289" s="617"/>
      <c r="Q289" s="617"/>
      <c r="R289" s="617"/>
    </row>
    <row r="290" ht="16.5" spans="2:18">
      <c r="B290" s="644"/>
      <c r="C290" s="644"/>
      <c r="D290" s="644"/>
      <c r="E290" s="644"/>
      <c r="F290" s="644"/>
      <c r="G290" s="644"/>
      <c r="H290" s="644"/>
      <c r="I290" s="644"/>
      <c r="J290" s="645"/>
      <c r="K290" s="645"/>
      <c r="L290" s="645"/>
      <c r="M290" s="645"/>
      <c r="N290" s="645"/>
      <c r="O290" s="645"/>
      <c r="P290" s="645"/>
      <c r="Q290" s="645"/>
      <c r="R290" s="645"/>
    </row>
    <row r="291" ht="16.5" spans="2:18">
      <c r="B291" s="644"/>
      <c r="C291" s="644"/>
      <c r="D291" s="644"/>
      <c r="E291" s="644"/>
      <c r="F291" s="644"/>
      <c r="G291" s="644"/>
      <c r="H291" s="644"/>
      <c r="I291" s="644"/>
      <c r="J291" s="645"/>
      <c r="K291" s="645"/>
      <c r="L291" s="645"/>
      <c r="M291" s="645"/>
      <c r="N291" s="645"/>
      <c r="O291" s="645"/>
      <c r="P291" s="645"/>
      <c r="Q291" s="645"/>
      <c r="R291" s="645"/>
    </row>
    <row r="292" ht="16.5" spans="2:18">
      <c r="B292" s="644"/>
      <c r="C292" s="644"/>
      <c r="D292" s="644"/>
      <c r="E292" s="644"/>
      <c r="F292" s="644"/>
      <c r="G292" s="644"/>
      <c r="H292" s="644"/>
      <c r="I292" s="644"/>
      <c r="J292" s="645"/>
      <c r="K292" s="645"/>
      <c r="L292" s="645"/>
      <c r="M292" s="645"/>
      <c r="N292" s="645"/>
      <c r="O292" s="645"/>
      <c r="P292" s="645"/>
      <c r="Q292" s="645"/>
      <c r="R292" s="645"/>
    </row>
    <row r="293" ht="16.5" spans="2:18">
      <c r="B293" s="644"/>
      <c r="C293" s="644"/>
      <c r="D293" s="644"/>
      <c r="E293" s="644"/>
      <c r="F293" s="644"/>
      <c r="G293" s="644"/>
      <c r="H293" s="644"/>
      <c r="I293" s="644"/>
      <c r="J293" s="645"/>
      <c r="K293" s="645"/>
      <c r="L293" s="645"/>
      <c r="M293" s="645"/>
      <c r="N293" s="645"/>
      <c r="O293" s="645"/>
      <c r="P293" s="645"/>
      <c r="Q293" s="645"/>
      <c r="R293" s="645"/>
    </row>
    <row r="294" ht="16.5" spans="2:18">
      <c r="B294" s="644"/>
      <c r="C294" s="644"/>
      <c r="D294" s="644"/>
      <c r="E294" s="644"/>
      <c r="F294" s="644"/>
      <c r="G294" s="644"/>
      <c r="H294" s="644"/>
      <c r="I294" s="644"/>
      <c r="J294" s="645"/>
      <c r="K294" s="645"/>
      <c r="L294" s="645"/>
      <c r="M294" s="645"/>
      <c r="N294" s="645"/>
      <c r="O294" s="645"/>
      <c r="P294" s="645"/>
      <c r="Q294" s="645"/>
      <c r="R294" s="645"/>
    </row>
    <row r="295" ht="16.5" spans="2:18">
      <c r="B295" s="644"/>
      <c r="C295" s="644"/>
      <c r="D295" s="644"/>
      <c r="E295" s="644"/>
      <c r="F295" s="644"/>
      <c r="G295" s="644"/>
      <c r="H295" s="644"/>
      <c r="I295" s="644"/>
      <c r="J295" s="645"/>
      <c r="K295" s="645"/>
      <c r="L295" s="645"/>
      <c r="M295" s="645"/>
      <c r="N295" s="645"/>
      <c r="O295" s="645"/>
      <c r="P295" s="645"/>
      <c r="Q295" s="645"/>
      <c r="R295" s="645"/>
    </row>
    <row r="296" ht="16.5" spans="2:18">
      <c r="B296" s="644"/>
      <c r="C296" s="644"/>
      <c r="D296" s="644"/>
      <c r="E296" s="644"/>
      <c r="F296" s="644"/>
      <c r="G296" s="644"/>
      <c r="H296" s="644"/>
      <c r="I296" s="644"/>
      <c r="J296" s="645"/>
      <c r="K296" s="645"/>
      <c r="L296" s="645"/>
      <c r="M296" s="645"/>
      <c r="N296" s="645"/>
      <c r="O296" s="645"/>
      <c r="P296" s="645"/>
      <c r="Q296" s="645"/>
      <c r="R296" s="645"/>
    </row>
    <row r="297" ht="16.5" spans="2:18">
      <c r="B297" s="644"/>
      <c r="C297" s="644"/>
      <c r="D297" s="644"/>
      <c r="E297" s="644"/>
      <c r="F297" s="644"/>
      <c r="G297" s="644"/>
      <c r="H297" s="644"/>
      <c r="I297" s="644"/>
      <c r="J297" s="645"/>
      <c r="K297" s="645"/>
      <c r="L297" s="645"/>
      <c r="M297" s="645"/>
      <c r="N297" s="645"/>
      <c r="O297" s="645"/>
      <c r="P297" s="645"/>
      <c r="Q297" s="645"/>
      <c r="R297" s="645"/>
    </row>
    <row r="298" ht="16.5" spans="2:18">
      <c r="B298" s="644"/>
      <c r="C298" s="644"/>
      <c r="D298" s="644"/>
      <c r="E298" s="644"/>
      <c r="F298" s="644"/>
      <c r="G298" s="644"/>
      <c r="H298" s="644"/>
      <c r="I298" s="644"/>
      <c r="J298" s="645"/>
      <c r="K298" s="645"/>
      <c r="L298" s="645"/>
      <c r="M298" s="645"/>
      <c r="N298" s="645"/>
      <c r="O298" s="645"/>
      <c r="P298" s="645"/>
      <c r="Q298" s="645"/>
      <c r="R298" s="645"/>
    </row>
    <row r="299" ht="16.5" spans="2:18">
      <c r="B299" s="644"/>
      <c r="C299" s="644"/>
      <c r="D299" s="644"/>
      <c r="E299" s="644"/>
      <c r="F299" s="644"/>
      <c r="G299" s="644"/>
      <c r="H299" s="644"/>
      <c r="I299" s="644"/>
      <c r="J299" s="645"/>
      <c r="K299" s="645"/>
      <c r="L299" s="645"/>
      <c r="M299" s="645"/>
      <c r="N299" s="645"/>
      <c r="O299" s="645"/>
      <c r="P299" s="645"/>
      <c r="Q299" s="645"/>
      <c r="R299" s="645"/>
    </row>
    <row r="300" ht="16.5" spans="2:18">
      <c r="B300" s="644"/>
      <c r="C300" s="644"/>
      <c r="D300" s="644"/>
      <c r="E300" s="644"/>
      <c r="F300" s="644"/>
      <c r="G300" s="644"/>
      <c r="H300" s="644"/>
      <c r="I300" s="644"/>
      <c r="J300" s="645"/>
      <c r="K300" s="645"/>
      <c r="L300" s="645"/>
      <c r="M300" s="645"/>
      <c r="N300" s="645"/>
      <c r="O300" s="645"/>
      <c r="P300" s="645"/>
      <c r="Q300" s="645"/>
      <c r="R300" s="645"/>
    </row>
    <row r="301" ht="16.5" spans="2:18">
      <c r="B301" s="644"/>
      <c r="C301" s="644"/>
      <c r="D301" s="644"/>
      <c r="E301" s="644"/>
      <c r="F301" s="644"/>
      <c r="G301" s="644"/>
      <c r="H301" s="644"/>
      <c r="I301" s="644"/>
      <c r="J301" s="645"/>
      <c r="K301" s="645"/>
      <c r="L301" s="645"/>
      <c r="M301" s="645"/>
      <c r="N301" s="645"/>
      <c r="O301" s="645"/>
      <c r="P301" s="645"/>
      <c r="Q301" s="645"/>
      <c r="R301" s="645"/>
    </row>
    <row r="302" ht="16.5" spans="2:18">
      <c r="B302" s="644"/>
      <c r="C302" s="644"/>
      <c r="D302" s="644"/>
      <c r="E302" s="644"/>
      <c r="F302" s="644"/>
      <c r="G302" s="644"/>
      <c r="H302" s="644"/>
      <c r="I302" s="644"/>
      <c r="J302" s="645"/>
      <c r="K302" s="645"/>
      <c r="L302" s="645"/>
      <c r="M302" s="645"/>
      <c r="N302" s="645"/>
      <c r="O302" s="645"/>
      <c r="P302" s="645"/>
      <c r="Q302" s="645"/>
      <c r="R302" s="645"/>
    </row>
    <row r="303" ht="16.5" spans="2:18">
      <c r="B303" s="644"/>
      <c r="C303" s="644"/>
      <c r="D303" s="644"/>
      <c r="E303" s="644"/>
      <c r="F303" s="644"/>
      <c r="G303" s="644"/>
      <c r="H303" s="644"/>
      <c r="I303" s="644"/>
      <c r="J303" s="645"/>
      <c r="K303" s="645"/>
      <c r="L303" s="645"/>
      <c r="M303" s="645"/>
      <c r="N303" s="645"/>
      <c r="O303" s="645"/>
      <c r="P303" s="645"/>
      <c r="Q303" s="645"/>
      <c r="R303" s="645"/>
    </row>
    <row r="304" ht="16.5" spans="2:18">
      <c r="B304" s="644"/>
      <c r="C304" s="644"/>
      <c r="D304" s="644"/>
      <c r="E304" s="644"/>
      <c r="F304" s="644"/>
      <c r="G304" s="644"/>
      <c r="H304" s="644"/>
      <c r="I304" s="644"/>
      <c r="J304" s="645"/>
      <c r="K304" s="645"/>
      <c r="L304" s="645"/>
      <c r="M304" s="645"/>
      <c r="N304" s="645"/>
      <c r="O304" s="645"/>
      <c r="P304" s="645"/>
      <c r="Q304" s="645"/>
      <c r="R304" s="645"/>
    </row>
    <row r="305" ht="16.5" spans="2:18">
      <c r="B305" s="644"/>
      <c r="C305" s="644"/>
      <c r="D305" s="644"/>
      <c r="E305" s="644"/>
      <c r="F305" s="644"/>
      <c r="G305" s="644"/>
      <c r="H305" s="644"/>
      <c r="I305" s="644"/>
      <c r="J305" s="645"/>
      <c r="K305" s="645"/>
      <c r="L305" s="645"/>
      <c r="M305" s="645"/>
      <c r="N305" s="645"/>
      <c r="O305" s="645"/>
      <c r="P305" s="645"/>
      <c r="Q305" s="645"/>
      <c r="R305" s="645"/>
    </row>
    <row r="306" ht="16.5" spans="2:18">
      <c r="B306" s="644"/>
      <c r="C306" s="644"/>
      <c r="D306" s="644"/>
      <c r="E306" s="644"/>
      <c r="F306" s="644"/>
      <c r="G306" s="644"/>
      <c r="H306" s="644"/>
      <c r="I306" s="644"/>
      <c r="J306" s="645"/>
      <c r="K306" s="645"/>
      <c r="L306" s="645"/>
      <c r="M306" s="645"/>
      <c r="N306" s="645"/>
      <c r="O306" s="645"/>
      <c r="P306" s="645"/>
      <c r="Q306" s="645"/>
      <c r="R306" s="645"/>
    </row>
    <row r="307" ht="16.5" spans="2:18">
      <c r="B307" s="644"/>
      <c r="C307" s="644"/>
      <c r="D307" s="644"/>
      <c r="E307" s="644"/>
      <c r="F307" s="644"/>
      <c r="G307" s="644"/>
      <c r="H307" s="644"/>
      <c r="I307" s="644"/>
      <c r="J307" s="645"/>
      <c r="K307" s="645"/>
      <c r="L307" s="645"/>
      <c r="M307" s="645"/>
      <c r="N307" s="645"/>
      <c r="O307" s="645"/>
      <c r="P307" s="645"/>
      <c r="Q307" s="645"/>
      <c r="R307" s="645"/>
    </row>
    <row r="308" ht="16.5" spans="2:18">
      <c r="B308" s="644"/>
      <c r="C308" s="644"/>
      <c r="D308" s="644"/>
      <c r="E308" s="644"/>
      <c r="F308" s="644"/>
      <c r="G308" s="644"/>
      <c r="H308" s="644"/>
      <c r="I308" s="644"/>
      <c r="J308" s="645"/>
      <c r="K308" s="645"/>
      <c r="L308" s="645"/>
      <c r="M308" s="645"/>
      <c r="N308" s="645"/>
      <c r="O308" s="645"/>
      <c r="P308" s="645"/>
      <c r="Q308" s="645"/>
      <c r="R308" s="645"/>
    </row>
    <row r="309" ht="16.5" spans="2:18">
      <c r="B309" s="644"/>
      <c r="C309" s="644"/>
      <c r="D309" s="644"/>
      <c r="E309" s="644"/>
      <c r="F309" s="644"/>
      <c r="G309" s="644"/>
      <c r="H309" s="644"/>
      <c r="I309" s="644"/>
      <c r="J309" s="645"/>
      <c r="K309" s="645"/>
      <c r="L309" s="645"/>
      <c r="M309" s="645"/>
      <c r="N309" s="645"/>
      <c r="O309" s="645"/>
      <c r="P309" s="645"/>
      <c r="Q309" s="645"/>
      <c r="R309" s="645"/>
    </row>
    <row r="310" ht="16.5" spans="2:18">
      <c r="B310" s="644"/>
      <c r="C310" s="644"/>
      <c r="D310" s="644"/>
      <c r="E310" s="644"/>
      <c r="F310" s="644"/>
      <c r="G310" s="644"/>
      <c r="H310" s="644"/>
      <c r="I310" s="644"/>
      <c r="J310" s="645"/>
      <c r="K310" s="645"/>
      <c r="L310" s="645"/>
      <c r="M310" s="645"/>
      <c r="N310" s="645"/>
      <c r="O310" s="645"/>
      <c r="P310" s="645"/>
      <c r="Q310" s="645"/>
      <c r="R310" s="645"/>
    </row>
    <row r="311" ht="16.5" spans="2:18">
      <c r="B311" s="644"/>
      <c r="C311" s="644"/>
      <c r="D311" s="644"/>
      <c r="E311" s="644"/>
      <c r="F311" s="644"/>
      <c r="G311" s="644"/>
      <c r="H311" s="644"/>
      <c r="I311" s="644"/>
      <c r="J311" s="645"/>
      <c r="K311" s="645"/>
      <c r="L311" s="645"/>
      <c r="M311" s="645"/>
      <c r="N311" s="645"/>
      <c r="O311" s="645"/>
      <c r="P311" s="645"/>
      <c r="Q311" s="645"/>
      <c r="R311" s="645"/>
    </row>
    <row r="312" ht="16.5" spans="2:18">
      <c r="B312" s="644"/>
      <c r="C312" s="644"/>
      <c r="D312" s="644"/>
      <c r="E312" s="644"/>
      <c r="F312" s="644"/>
      <c r="G312" s="644"/>
      <c r="H312" s="644"/>
      <c r="I312" s="644"/>
      <c r="J312" s="645"/>
      <c r="K312" s="645"/>
      <c r="L312" s="645"/>
      <c r="M312" s="645"/>
      <c r="N312" s="645"/>
      <c r="O312" s="645"/>
      <c r="P312" s="645"/>
      <c r="Q312" s="645"/>
      <c r="R312" s="645"/>
    </row>
    <row r="313" ht="16.5" spans="2:18">
      <c r="B313" s="644"/>
      <c r="C313" s="644"/>
      <c r="D313" s="644"/>
      <c r="E313" s="644"/>
      <c r="F313" s="644"/>
      <c r="G313" s="644"/>
      <c r="H313" s="644"/>
      <c r="I313" s="644"/>
      <c r="J313" s="645"/>
      <c r="K313" s="645"/>
      <c r="L313" s="645"/>
      <c r="M313" s="645"/>
      <c r="N313" s="645"/>
      <c r="O313" s="645"/>
      <c r="P313" s="645"/>
      <c r="Q313" s="645"/>
      <c r="R313" s="645"/>
    </row>
    <row r="314" ht="16.5" spans="2:18">
      <c r="B314" s="644"/>
      <c r="C314" s="644"/>
      <c r="D314" s="644"/>
      <c r="E314" s="644"/>
      <c r="F314" s="644"/>
      <c r="G314" s="644"/>
      <c r="H314" s="644"/>
      <c r="I314" s="644"/>
      <c r="J314" s="645"/>
      <c r="K314" s="645"/>
      <c r="L314" s="645"/>
      <c r="M314" s="645"/>
      <c r="N314" s="645"/>
      <c r="O314" s="645"/>
      <c r="P314" s="645"/>
      <c r="Q314" s="645"/>
      <c r="R314" s="645"/>
    </row>
    <row r="315" ht="16.5" spans="2:18">
      <c r="B315" s="644"/>
      <c r="C315" s="644"/>
      <c r="D315" s="644"/>
      <c r="E315" s="644"/>
      <c r="F315" s="644"/>
      <c r="G315" s="644"/>
      <c r="H315" s="644"/>
      <c r="I315" s="644"/>
      <c r="J315" s="645"/>
      <c r="K315" s="645"/>
      <c r="L315" s="645"/>
      <c r="M315" s="645"/>
      <c r="N315" s="645"/>
      <c r="O315" s="645"/>
      <c r="P315" s="645"/>
      <c r="Q315" s="645"/>
      <c r="R315" s="645"/>
    </row>
    <row r="316" ht="16.5" spans="2:18">
      <c r="B316" s="644"/>
      <c r="C316" s="644"/>
      <c r="D316" s="644"/>
      <c r="E316" s="644"/>
      <c r="F316" s="644"/>
      <c r="G316" s="644"/>
      <c r="H316" s="644"/>
      <c r="I316" s="644"/>
      <c r="J316" s="645"/>
      <c r="K316" s="645"/>
      <c r="L316" s="645"/>
      <c r="M316" s="645"/>
      <c r="N316" s="645"/>
      <c r="O316" s="645"/>
      <c r="P316" s="645"/>
      <c r="Q316" s="645"/>
      <c r="R316" s="645"/>
    </row>
    <row r="317" ht="16.5" spans="2:18">
      <c r="B317" s="644"/>
      <c r="C317" s="644"/>
      <c r="D317" s="644"/>
      <c r="E317" s="644"/>
      <c r="F317" s="644"/>
      <c r="G317" s="644"/>
      <c r="H317" s="644"/>
      <c r="I317" s="644"/>
      <c r="J317" s="645"/>
      <c r="K317" s="645"/>
      <c r="L317" s="645"/>
      <c r="M317" s="645"/>
      <c r="N317" s="645"/>
      <c r="O317" s="645"/>
      <c r="P317" s="645"/>
      <c r="Q317" s="645"/>
      <c r="R317" s="645"/>
    </row>
    <row r="318" ht="16.5" spans="2:18">
      <c r="B318" s="644"/>
      <c r="C318" s="644"/>
      <c r="D318" s="644"/>
      <c r="E318" s="644"/>
      <c r="F318" s="644"/>
      <c r="G318" s="644"/>
      <c r="H318" s="644"/>
      <c r="I318" s="644"/>
      <c r="J318" s="645"/>
      <c r="K318" s="645"/>
      <c r="L318" s="645"/>
      <c r="M318" s="645"/>
      <c r="N318" s="645"/>
      <c r="O318" s="645"/>
      <c r="P318" s="645"/>
      <c r="Q318" s="645"/>
      <c r="R318" s="645"/>
    </row>
    <row r="319" ht="16.5" spans="2:18">
      <c r="B319" s="644"/>
      <c r="C319" s="644"/>
      <c r="D319" s="644"/>
      <c r="E319" s="644"/>
      <c r="F319" s="644"/>
      <c r="G319" s="644"/>
      <c r="H319" s="644"/>
      <c r="I319" s="644"/>
      <c r="J319" s="645"/>
      <c r="K319" s="645"/>
      <c r="L319" s="645"/>
      <c r="M319" s="645"/>
      <c r="N319" s="645"/>
      <c r="O319" s="645"/>
      <c r="P319" s="645"/>
      <c r="Q319" s="645"/>
      <c r="R319" s="645"/>
    </row>
    <row r="320" ht="16.5" spans="2:18">
      <c r="B320" s="644"/>
      <c r="C320" s="644"/>
      <c r="D320" s="644"/>
      <c r="E320" s="644"/>
      <c r="F320" s="644"/>
      <c r="G320" s="644"/>
      <c r="H320" s="644"/>
      <c r="I320" s="644"/>
      <c r="J320" s="645"/>
      <c r="K320" s="645"/>
      <c r="L320" s="645"/>
      <c r="M320" s="645"/>
      <c r="N320" s="645"/>
      <c r="O320" s="645"/>
      <c r="P320" s="645"/>
      <c r="Q320" s="645"/>
      <c r="R320" s="645"/>
    </row>
    <row r="321" ht="16.5" spans="2:18">
      <c r="B321" s="644"/>
      <c r="C321" s="644"/>
      <c r="D321" s="644"/>
      <c r="E321" s="644"/>
      <c r="F321" s="644"/>
      <c r="G321" s="644"/>
      <c r="H321" s="644"/>
      <c r="I321" s="644"/>
      <c r="J321" s="645"/>
      <c r="K321" s="645"/>
      <c r="L321" s="645"/>
      <c r="M321" s="645"/>
      <c r="N321" s="645"/>
      <c r="O321" s="645"/>
      <c r="P321" s="645"/>
      <c r="Q321" s="645"/>
      <c r="R321" s="645"/>
    </row>
    <row r="322" ht="16.5" spans="2:18">
      <c r="B322" s="644"/>
      <c r="C322" s="644"/>
      <c r="D322" s="644"/>
      <c r="E322" s="644"/>
      <c r="F322" s="644"/>
      <c r="G322" s="644"/>
      <c r="H322" s="644"/>
      <c r="I322" s="644"/>
      <c r="J322" s="645"/>
      <c r="K322" s="645"/>
      <c r="L322" s="645"/>
      <c r="M322" s="645"/>
      <c r="N322" s="645"/>
      <c r="O322" s="645"/>
      <c r="P322" s="645"/>
      <c r="Q322" s="645"/>
      <c r="R322" s="645"/>
    </row>
    <row r="323" ht="16.5" spans="2:18">
      <c r="B323" s="644"/>
      <c r="C323" s="644"/>
      <c r="D323" s="644"/>
      <c r="E323" s="644"/>
      <c r="F323" s="644"/>
      <c r="G323" s="644"/>
      <c r="H323" s="644"/>
      <c r="I323" s="644"/>
      <c r="J323" s="645"/>
      <c r="K323" s="645"/>
      <c r="L323" s="645"/>
      <c r="M323" s="645"/>
      <c r="N323" s="645"/>
      <c r="O323" s="645"/>
      <c r="P323" s="645"/>
      <c r="Q323" s="645"/>
      <c r="R323" s="645"/>
    </row>
    <row r="324" ht="16.5" spans="2:18">
      <c r="B324" s="644"/>
      <c r="C324" s="644"/>
      <c r="D324" s="644"/>
      <c r="E324" s="644"/>
      <c r="F324" s="644"/>
      <c r="G324" s="644"/>
      <c r="H324" s="644"/>
      <c r="I324" s="644"/>
      <c r="J324" s="645"/>
      <c r="K324" s="645"/>
      <c r="L324" s="645"/>
      <c r="M324" s="645"/>
      <c r="N324" s="645"/>
      <c r="O324" s="645"/>
      <c r="P324" s="645"/>
      <c r="Q324" s="645"/>
      <c r="R324" s="645"/>
    </row>
    <row r="325" ht="16.5" spans="2:18">
      <c r="B325" s="644"/>
      <c r="C325" s="644"/>
      <c r="D325" s="644"/>
      <c r="E325" s="644"/>
      <c r="F325" s="644"/>
      <c r="G325" s="644"/>
      <c r="H325" s="644"/>
      <c r="I325" s="644"/>
      <c r="J325" s="645"/>
      <c r="K325" s="645"/>
      <c r="L325" s="645"/>
      <c r="M325" s="645"/>
      <c r="N325" s="645"/>
      <c r="O325" s="645"/>
      <c r="P325" s="645"/>
      <c r="Q325" s="645"/>
      <c r="R325" s="645"/>
    </row>
    <row r="326" ht="16.5" spans="2:18">
      <c r="B326" s="644"/>
      <c r="C326" s="644"/>
      <c r="D326" s="644"/>
      <c r="E326" s="644"/>
      <c r="F326" s="644"/>
      <c r="G326" s="644"/>
      <c r="H326" s="644"/>
      <c r="I326" s="644"/>
      <c r="J326" s="645"/>
      <c r="K326" s="645"/>
      <c r="L326" s="645"/>
      <c r="M326" s="645"/>
      <c r="N326" s="645"/>
      <c r="O326" s="645"/>
      <c r="P326" s="645"/>
      <c r="Q326" s="645"/>
      <c r="R326" s="645"/>
    </row>
    <row r="327" ht="16.5" spans="2:18">
      <c r="B327" s="644"/>
      <c r="C327" s="644"/>
      <c r="D327" s="644"/>
      <c r="E327" s="644"/>
      <c r="F327" s="644"/>
      <c r="G327" s="644"/>
      <c r="H327" s="644"/>
      <c r="I327" s="644"/>
      <c r="J327" s="645"/>
      <c r="K327" s="645"/>
      <c r="L327" s="645"/>
      <c r="M327" s="645"/>
      <c r="N327" s="645"/>
      <c r="O327" s="645"/>
      <c r="P327" s="645"/>
      <c r="Q327" s="645"/>
      <c r="R327" s="645"/>
    </row>
    <row r="328" ht="16.5" spans="2:18">
      <c r="B328" s="644"/>
      <c r="C328" s="644"/>
      <c r="D328" s="644"/>
      <c r="E328" s="644"/>
      <c r="F328" s="644"/>
      <c r="G328" s="644"/>
      <c r="H328" s="644"/>
      <c r="I328" s="644"/>
      <c r="J328" s="645"/>
      <c r="K328" s="645"/>
      <c r="L328" s="645"/>
      <c r="M328" s="645"/>
      <c r="N328" s="645"/>
      <c r="O328" s="645"/>
      <c r="P328" s="645"/>
      <c r="Q328" s="645"/>
      <c r="R328" s="645"/>
    </row>
    <row r="329" ht="16.5" spans="2:18">
      <c r="B329" s="644"/>
      <c r="C329" s="644"/>
      <c r="D329" s="644"/>
      <c r="E329" s="644"/>
      <c r="F329" s="644"/>
      <c r="G329" s="644"/>
      <c r="H329" s="644"/>
      <c r="I329" s="644"/>
      <c r="J329" s="645"/>
      <c r="K329" s="645"/>
      <c r="L329" s="645"/>
      <c r="M329" s="645"/>
      <c r="N329" s="645"/>
      <c r="O329" s="645"/>
      <c r="P329" s="645"/>
      <c r="Q329" s="645"/>
      <c r="R329" s="645"/>
    </row>
    <row r="330" ht="16.5" spans="2:18">
      <c r="B330" s="644"/>
      <c r="C330" s="644"/>
      <c r="D330" s="644"/>
      <c r="E330" s="644"/>
      <c r="F330" s="644"/>
      <c r="G330" s="644"/>
      <c r="H330" s="644"/>
      <c r="I330" s="644"/>
      <c r="J330" s="645"/>
      <c r="K330" s="645"/>
      <c r="L330" s="645"/>
      <c r="M330" s="645"/>
      <c r="N330" s="645"/>
      <c r="O330" s="645"/>
      <c r="P330" s="645"/>
      <c r="Q330" s="645"/>
      <c r="R330" s="645"/>
    </row>
    <row r="331" ht="16.5" spans="2:18">
      <c r="B331" s="644"/>
      <c r="C331" s="644"/>
      <c r="D331" s="644"/>
      <c r="E331" s="644"/>
      <c r="F331" s="644"/>
      <c r="G331" s="644"/>
      <c r="H331" s="644"/>
      <c r="I331" s="644"/>
      <c r="J331" s="645"/>
      <c r="K331" s="645"/>
      <c r="L331" s="645"/>
      <c r="M331" s="645"/>
      <c r="N331" s="645"/>
      <c r="O331" s="645"/>
      <c r="P331" s="645"/>
      <c r="Q331" s="645"/>
      <c r="R331" s="645"/>
    </row>
    <row r="332" ht="16.5" spans="2:18">
      <c r="B332" s="644"/>
      <c r="C332" s="644"/>
      <c r="D332" s="644"/>
      <c r="E332" s="644"/>
      <c r="F332" s="644"/>
      <c r="G332" s="644"/>
      <c r="H332" s="644"/>
      <c r="I332" s="644"/>
      <c r="J332" s="645"/>
      <c r="K332" s="645"/>
      <c r="L332" s="645"/>
      <c r="M332" s="645"/>
      <c r="N332" s="645"/>
      <c r="O332" s="645"/>
      <c r="P332" s="645"/>
      <c r="Q332" s="645"/>
      <c r="R332" s="645"/>
    </row>
    <row r="333" ht="16.5" spans="2:18">
      <c r="B333" s="644"/>
      <c r="C333" s="644"/>
      <c r="D333" s="644"/>
      <c r="E333" s="644"/>
      <c r="F333" s="644"/>
      <c r="G333" s="644"/>
      <c r="H333" s="644"/>
      <c r="I333" s="644"/>
      <c r="J333" s="645"/>
      <c r="K333" s="645"/>
      <c r="L333" s="645"/>
      <c r="M333" s="645"/>
      <c r="N333" s="645"/>
      <c r="O333" s="645"/>
      <c r="P333" s="645"/>
      <c r="Q333" s="645"/>
      <c r="R333" s="645"/>
    </row>
    <row r="334" ht="16.5" spans="2:18">
      <c r="B334" s="644"/>
      <c r="C334" s="644"/>
      <c r="D334" s="644"/>
      <c r="E334" s="644"/>
      <c r="F334" s="644"/>
      <c r="G334" s="644"/>
      <c r="H334" s="644"/>
      <c r="I334" s="644"/>
      <c r="J334" s="645"/>
      <c r="K334" s="645"/>
      <c r="L334" s="645"/>
      <c r="M334" s="645"/>
      <c r="N334" s="645"/>
      <c r="O334" s="645"/>
      <c r="P334" s="645"/>
      <c r="Q334" s="645"/>
      <c r="R334" s="645"/>
    </row>
    <row r="335" ht="16.5" spans="2:18">
      <c r="B335" s="644"/>
      <c r="C335" s="644"/>
      <c r="D335" s="644"/>
      <c r="E335" s="644"/>
      <c r="F335" s="644"/>
      <c r="G335" s="644"/>
      <c r="H335" s="644"/>
      <c r="I335" s="644"/>
      <c r="J335" s="645"/>
      <c r="K335" s="645"/>
      <c r="L335" s="645"/>
      <c r="M335" s="645"/>
      <c r="N335" s="645"/>
      <c r="O335" s="645"/>
      <c r="P335" s="645"/>
      <c r="Q335" s="645"/>
      <c r="R335" s="645"/>
    </row>
    <row r="336" ht="16.5" spans="2:18">
      <c r="B336" s="644"/>
      <c r="C336" s="644"/>
      <c r="D336" s="644"/>
      <c r="E336" s="644"/>
      <c r="F336" s="644"/>
      <c r="G336" s="644"/>
      <c r="H336" s="644"/>
      <c r="I336" s="644"/>
      <c r="J336" s="645"/>
      <c r="K336" s="645"/>
      <c r="L336" s="645"/>
      <c r="M336" s="645"/>
      <c r="N336" s="645"/>
      <c r="O336" s="645"/>
      <c r="P336" s="645"/>
      <c r="Q336" s="645"/>
      <c r="R336" s="645"/>
    </row>
    <row r="337" ht="16.5" spans="2:18">
      <c r="B337" s="644"/>
      <c r="C337" s="644"/>
      <c r="D337" s="644"/>
      <c r="E337" s="644"/>
      <c r="F337" s="644"/>
      <c r="G337" s="644"/>
      <c r="H337" s="644"/>
      <c r="I337" s="644"/>
      <c r="J337" s="645"/>
      <c r="K337" s="645"/>
      <c r="L337" s="645"/>
      <c r="M337" s="645"/>
      <c r="N337" s="645"/>
      <c r="O337" s="645"/>
      <c r="P337" s="645"/>
      <c r="Q337" s="645"/>
      <c r="R337" s="645"/>
    </row>
    <row r="338" ht="16.5" spans="2:18">
      <c r="B338" s="644"/>
      <c r="C338" s="644"/>
      <c r="D338" s="644"/>
      <c r="E338" s="644"/>
      <c r="F338" s="644"/>
      <c r="G338" s="644"/>
      <c r="H338" s="644"/>
      <c r="I338" s="644"/>
      <c r="J338" s="645"/>
      <c r="K338" s="645"/>
      <c r="L338" s="645"/>
      <c r="M338" s="645"/>
      <c r="N338" s="645"/>
      <c r="O338" s="645"/>
      <c r="P338" s="645"/>
      <c r="Q338" s="645"/>
      <c r="R338" s="645"/>
    </row>
    <row r="339" ht="16.5" spans="2:18">
      <c r="B339" s="644"/>
      <c r="C339" s="644"/>
      <c r="D339" s="644"/>
      <c r="E339" s="644"/>
      <c r="F339" s="644"/>
      <c r="G339" s="644"/>
      <c r="H339" s="644"/>
      <c r="I339" s="644"/>
      <c r="J339" s="645"/>
      <c r="K339" s="645"/>
      <c r="L339" s="645"/>
      <c r="M339" s="645"/>
      <c r="N339" s="645"/>
      <c r="O339" s="645"/>
      <c r="P339" s="645"/>
      <c r="Q339" s="645"/>
      <c r="R339" s="645"/>
    </row>
    <row r="340" ht="16.5" spans="2:18">
      <c r="B340" s="644"/>
      <c r="C340" s="644"/>
      <c r="D340" s="644"/>
      <c r="E340" s="644"/>
      <c r="F340" s="644"/>
      <c r="G340" s="644"/>
      <c r="H340" s="644"/>
      <c r="I340" s="644"/>
      <c r="J340" s="645"/>
      <c r="K340" s="645"/>
      <c r="L340" s="645"/>
      <c r="M340" s="645"/>
      <c r="N340" s="645"/>
      <c r="O340" s="645"/>
      <c r="P340" s="645"/>
      <c r="Q340" s="645"/>
      <c r="R340" s="645"/>
    </row>
    <row r="341" ht="16.5" spans="2:18">
      <c r="B341" s="644"/>
      <c r="C341" s="644"/>
      <c r="D341" s="644"/>
      <c r="E341" s="644"/>
      <c r="F341" s="644"/>
      <c r="G341" s="644"/>
      <c r="H341" s="644"/>
      <c r="I341" s="644"/>
      <c r="J341" s="645"/>
      <c r="K341" s="645"/>
      <c r="L341" s="645"/>
      <c r="M341" s="645"/>
      <c r="N341" s="645"/>
      <c r="O341" s="645"/>
      <c r="P341" s="645"/>
      <c r="Q341" s="645"/>
      <c r="R341" s="645"/>
    </row>
    <row r="342" ht="16.5" spans="2:18">
      <c r="B342" s="644"/>
      <c r="C342" s="644"/>
      <c r="D342" s="644"/>
      <c r="E342" s="644"/>
      <c r="F342" s="644"/>
      <c r="G342" s="644"/>
      <c r="H342" s="644"/>
      <c r="I342" s="644"/>
      <c r="J342" s="645"/>
      <c r="K342" s="645"/>
      <c r="L342" s="645"/>
      <c r="M342" s="645"/>
      <c r="N342" s="645"/>
      <c r="O342" s="645"/>
      <c r="P342" s="645"/>
      <c r="Q342" s="645"/>
      <c r="R342" s="645"/>
    </row>
    <row r="343" ht="16.5" spans="2:18">
      <c r="B343" s="644"/>
      <c r="C343" s="644"/>
      <c r="D343" s="644"/>
      <c r="E343" s="644"/>
      <c r="F343" s="644"/>
      <c r="G343" s="644"/>
      <c r="H343" s="644"/>
      <c r="I343" s="644"/>
      <c r="J343" s="645"/>
      <c r="K343" s="645"/>
      <c r="L343" s="645"/>
      <c r="M343" s="645"/>
      <c r="N343" s="645"/>
      <c r="O343" s="645"/>
      <c r="P343" s="645"/>
      <c r="Q343" s="645"/>
      <c r="R343" s="645"/>
    </row>
    <row r="344" ht="16.5" spans="2:18">
      <c r="B344" s="644"/>
      <c r="C344" s="644"/>
      <c r="D344" s="644"/>
      <c r="E344" s="644"/>
      <c r="F344" s="644"/>
      <c r="G344" s="644"/>
      <c r="H344" s="644"/>
      <c r="I344" s="644"/>
      <c r="J344" s="645"/>
      <c r="K344" s="645"/>
      <c r="L344" s="645"/>
      <c r="M344" s="645"/>
      <c r="N344" s="645"/>
      <c r="O344" s="645"/>
      <c r="P344" s="645"/>
      <c r="Q344" s="645"/>
      <c r="R344" s="645"/>
    </row>
    <row r="345" ht="16.5" spans="2:18">
      <c r="B345" s="644"/>
      <c r="C345" s="644"/>
      <c r="D345" s="644"/>
      <c r="E345" s="644"/>
      <c r="F345" s="644"/>
      <c r="G345" s="644"/>
      <c r="H345" s="644"/>
      <c r="I345" s="644"/>
      <c r="J345" s="645"/>
      <c r="K345" s="645"/>
      <c r="L345" s="645"/>
      <c r="M345" s="645"/>
      <c r="N345" s="645"/>
      <c r="O345" s="645"/>
      <c r="P345" s="645"/>
      <c r="Q345" s="645"/>
      <c r="R345" s="645"/>
    </row>
    <row r="346" ht="16.5" spans="2:18">
      <c r="B346" s="644"/>
      <c r="C346" s="644"/>
      <c r="D346" s="644"/>
      <c r="E346" s="644"/>
      <c r="F346" s="644"/>
      <c r="G346" s="644"/>
      <c r="H346" s="644"/>
      <c r="I346" s="644"/>
      <c r="J346" s="645"/>
      <c r="K346" s="645"/>
      <c r="L346" s="645"/>
      <c r="M346" s="645"/>
      <c r="N346" s="645"/>
      <c r="O346" s="645"/>
      <c r="P346" s="645"/>
      <c r="Q346" s="645"/>
      <c r="R346" s="645"/>
    </row>
    <row r="347" ht="16.5" spans="2:18">
      <c r="B347" s="644"/>
      <c r="C347" s="644"/>
      <c r="D347" s="644"/>
      <c r="E347" s="644"/>
      <c r="F347" s="644"/>
      <c r="G347" s="644"/>
      <c r="H347" s="644"/>
      <c r="I347" s="644"/>
      <c r="J347" s="645"/>
      <c r="K347" s="645"/>
      <c r="L347" s="645"/>
      <c r="M347" s="645"/>
      <c r="N347" s="645"/>
      <c r="O347" s="645"/>
      <c r="P347" s="645"/>
      <c r="Q347" s="645"/>
      <c r="R347" s="645"/>
    </row>
    <row r="348" ht="16.5" spans="2:18">
      <c r="B348" s="644"/>
      <c r="C348" s="644"/>
      <c r="D348" s="644"/>
      <c r="E348" s="644"/>
      <c r="F348" s="644"/>
      <c r="G348" s="644"/>
      <c r="H348" s="644"/>
      <c r="I348" s="644"/>
      <c r="J348" s="645"/>
      <c r="K348" s="645"/>
      <c r="L348" s="645"/>
      <c r="M348" s="645"/>
      <c r="N348" s="645"/>
      <c r="O348" s="645"/>
      <c r="P348" s="645"/>
      <c r="Q348" s="645"/>
      <c r="R348" s="645"/>
    </row>
    <row r="349" ht="16.5" spans="2:18">
      <c r="B349" s="644"/>
      <c r="C349" s="644"/>
      <c r="D349" s="644"/>
      <c r="E349" s="644"/>
      <c r="F349" s="644"/>
      <c r="G349" s="644"/>
      <c r="H349" s="644"/>
      <c r="I349" s="644"/>
      <c r="J349" s="645"/>
      <c r="K349" s="645"/>
      <c r="L349" s="645"/>
      <c r="M349" s="645"/>
      <c r="N349" s="645"/>
      <c r="O349" s="645"/>
      <c r="P349" s="645"/>
      <c r="Q349" s="645"/>
      <c r="R349" s="645"/>
    </row>
    <row r="350" ht="16.5" spans="2:18">
      <c r="B350" s="644"/>
      <c r="C350" s="644"/>
      <c r="D350" s="644"/>
      <c r="E350" s="644"/>
      <c r="F350" s="644"/>
      <c r="G350" s="644"/>
      <c r="H350" s="644"/>
      <c r="I350" s="644"/>
      <c r="J350" s="645"/>
      <c r="K350" s="645"/>
      <c r="L350" s="645"/>
      <c r="M350" s="645"/>
      <c r="N350" s="645"/>
      <c r="O350" s="645"/>
      <c r="P350" s="645"/>
      <c r="Q350" s="645"/>
      <c r="R350" s="645"/>
    </row>
    <row r="351" ht="16.5" spans="2:18">
      <c r="B351" s="644"/>
      <c r="C351" s="644"/>
      <c r="D351" s="644"/>
      <c r="E351" s="644"/>
      <c r="F351" s="644"/>
      <c r="G351" s="644"/>
      <c r="H351" s="644"/>
      <c r="I351" s="644"/>
      <c r="J351" s="645"/>
      <c r="K351" s="645"/>
      <c r="L351" s="645"/>
      <c r="M351" s="645"/>
      <c r="N351" s="645"/>
      <c r="O351" s="645"/>
      <c r="P351" s="645"/>
      <c r="Q351" s="645"/>
      <c r="R351" s="645"/>
    </row>
    <row r="352" ht="16.5" spans="2:18">
      <c r="B352" s="644"/>
      <c r="C352" s="644"/>
      <c r="D352" s="644"/>
      <c r="E352" s="644"/>
      <c r="F352" s="644"/>
      <c r="G352" s="644"/>
      <c r="H352" s="644"/>
      <c r="I352" s="644"/>
      <c r="J352" s="645"/>
      <c r="K352" s="645"/>
      <c r="L352" s="645"/>
      <c r="M352" s="645"/>
      <c r="N352" s="645"/>
      <c r="O352" s="645"/>
      <c r="P352" s="645"/>
      <c r="Q352" s="645"/>
      <c r="R352" s="645"/>
    </row>
    <row r="353" ht="16.5" spans="2:18">
      <c r="B353" s="644"/>
      <c r="C353" s="644"/>
      <c r="D353" s="644"/>
      <c r="E353" s="644"/>
      <c r="F353" s="644"/>
      <c r="G353" s="644"/>
      <c r="H353" s="644"/>
      <c r="I353" s="644"/>
      <c r="J353" s="645"/>
      <c r="K353" s="645"/>
      <c r="L353" s="645"/>
      <c r="M353" s="645"/>
      <c r="N353" s="645"/>
      <c r="O353" s="645"/>
      <c r="P353" s="645"/>
      <c r="Q353" s="645"/>
      <c r="R353" s="645"/>
    </row>
    <row r="354" ht="16.5" spans="2:18">
      <c r="B354" s="644"/>
      <c r="C354" s="644"/>
      <c r="D354" s="644"/>
      <c r="E354" s="644"/>
      <c r="F354" s="644"/>
      <c r="G354" s="644"/>
      <c r="H354" s="644"/>
      <c r="I354" s="644"/>
      <c r="J354" s="645"/>
      <c r="K354" s="645"/>
      <c r="L354" s="645"/>
      <c r="M354" s="645"/>
      <c r="N354" s="645"/>
      <c r="O354" s="645"/>
      <c r="P354" s="645"/>
      <c r="Q354" s="645"/>
      <c r="R354" s="645"/>
    </row>
    <row r="355" ht="16.5" spans="2:18">
      <c r="B355" s="644"/>
      <c r="C355" s="644"/>
      <c r="D355" s="644"/>
      <c r="E355" s="644"/>
      <c r="F355" s="644"/>
      <c r="G355" s="644"/>
      <c r="H355" s="644"/>
      <c r="I355" s="644"/>
      <c r="J355" s="645"/>
      <c r="K355" s="645"/>
      <c r="L355" s="645"/>
      <c r="M355" s="645"/>
      <c r="N355" s="645"/>
      <c r="O355" s="645"/>
      <c r="P355" s="645"/>
      <c r="Q355" s="645"/>
      <c r="R355" s="645"/>
    </row>
  </sheetData>
  <mergeCells count="244">
    <mergeCell ref="L1:P1"/>
    <mergeCell ref="AB1:AF1"/>
    <mergeCell ref="R70:AA70"/>
    <mergeCell ref="R77:AA77"/>
    <mergeCell ref="B85:K85"/>
    <mergeCell ref="B86:K86"/>
    <mergeCell ref="B87:K87"/>
    <mergeCell ref="B88:K88"/>
    <mergeCell ref="B89:K89"/>
    <mergeCell ref="B90:K90"/>
    <mergeCell ref="B91:K91"/>
    <mergeCell ref="B92:K92"/>
    <mergeCell ref="B93:K93"/>
    <mergeCell ref="AD93:AF93"/>
    <mergeCell ref="B94:K94"/>
    <mergeCell ref="AE94:AF94"/>
    <mergeCell ref="B95:K95"/>
    <mergeCell ref="AE95:AF95"/>
    <mergeCell ref="B96:K96"/>
    <mergeCell ref="AE96:AF96"/>
    <mergeCell ref="AE97:AF97"/>
    <mergeCell ref="L106:P106"/>
    <mergeCell ref="L108:P108"/>
    <mergeCell ref="L109:M109"/>
    <mergeCell ref="O109:P109"/>
    <mergeCell ref="Y111:AB111"/>
    <mergeCell ref="R122:V122"/>
    <mergeCell ref="W122:X122"/>
    <mergeCell ref="Y122:AF122"/>
    <mergeCell ref="D146:E146"/>
    <mergeCell ref="F146:H146"/>
    <mergeCell ref="J146:K146"/>
    <mergeCell ref="M146:N146"/>
    <mergeCell ref="P146:R146"/>
    <mergeCell ref="L163:R163"/>
    <mergeCell ref="K177:M177"/>
    <mergeCell ref="K178:M178"/>
    <mergeCell ref="K179:M179"/>
    <mergeCell ref="J180:M180"/>
    <mergeCell ref="B187:C187"/>
    <mergeCell ref="D187:E187"/>
    <mergeCell ref="F187:H187"/>
    <mergeCell ref="I187:R187"/>
    <mergeCell ref="O218:R218"/>
    <mergeCell ref="O221:R221"/>
    <mergeCell ref="O243:R243"/>
    <mergeCell ref="O246:R246"/>
    <mergeCell ref="B147:B154"/>
    <mergeCell ref="B157:B158"/>
    <mergeCell ref="B159:B167"/>
    <mergeCell ref="B170:B171"/>
    <mergeCell ref="B172:B180"/>
    <mergeCell ref="I13:I15"/>
    <mergeCell ref="J13:J15"/>
    <mergeCell ref="J174:J176"/>
    <mergeCell ref="K2:K12"/>
    <mergeCell ref="K13:K26"/>
    <mergeCell ref="K27:K41"/>
    <mergeCell ref="K42:K57"/>
    <mergeCell ref="K58:K66"/>
    <mergeCell ref="K67:K74"/>
    <mergeCell ref="K75:K82"/>
    <mergeCell ref="L67:L74"/>
    <mergeCell ref="V106:V109"/>
    <mergeCell ref="W106:W109"/>
    <mergeCell ref="Y112:Y113"/>
    <mergeCell ref="Y114:Y115"/>
    <mergeCell ref="Y116:Y117"/>
    <mergeCell ref="Z112:Z113"/>
    <mergeCell ref="Z114:Z115"/>
    <mergeCell ref="Z116:Z117"/>
    <mergeCell ref="AA2:AA10"/>
    <mergeCell ref="AA11:AA13"/>
    <mergeCell ref="AA14:AA16"/>
    <mergeCell ref="AA17:AA23"/>
    <mergeCell ref="AA24:AA38"/>
    <mergeCell ref="AA39:AA50"/>
    <mergeCell ref="AA51:AA59"/>
    <mergeCell ref="AA60:AA64"/>
    <mergeCell ref="AB2:AB23"/>
    <mergeCell ref="AC103:AC104"/>
    <mergeCell ref="AC105:AC106"/>
    <mergeCell ref="AC107:AC109"/>
    <mergeCell ref="O110:P111"/>
    <mergeCell ref="L110:M111"/>
    <mergeCell ref="O112:P113"/>
    <mergeCell ref="L112:M113"/>
    <mergeCell ref="O114:P115"/>
    <mergeCell ref="L114:M115"/>
    <mergeCell ref="O116:P117"/>
    <mergeCell ref="L116:M117"/>
    <mergeCell ref="W123:X125"/>
    <mergeCell ref="W126:X128"/>
    <mergeCell ref="W129:X131"/>
    <mergeCell ref="W132:X134"/>
    <mergeCell ref="W135:X137"/>
    <mergeCell ref="D147:E154"/>
    <mergeCell ref="J147:K154"/>
    <mergeCell ref="M147:N154"/>
    <mergeCell ref="C157:D158"/>
    <mergeCell ref="I157:J158"/>
    <mergeCell ref="C159:D160"/>
    <mergeCell ref="C170:D171"/>
    <mergeCell ref="C172:D180"/>
    <mergeCell ref="B188:C189"/>
    <mergeCell ref="D188:E189"/>
    <mergeCell ref="B190:C191"/>
    <mergeCell ref="D190:E191"/>
    <mergeCell ref="B192:C193"/>
    <mergeCell ref="D192:E193"/>
    <mergeCell ref="B194:C195"/>
    <mergeCell ref="D194:E195"/>
    <mergeCell ref="B196:C197"/>
    <mergeCell ref="D196:E197"/>
    <mergeCell ref="B198:C199"/>
    <mergeCell ref="D198:E199"/>
    <mergeCell ref="B200:C201"/>
    <mergeCell ref="D200:E201"/>
    <mergeCell ref="B202:C203"/>
    <mergeCell ref="D202:E203"/>
    <mergeCell ref="B204:C205"/>
    <mergeCell ref="D204:E205"/>
    <mergeCell ref="B206:C207"/>
    <mergeCell ref="D206:E207"/>
    <mergeCell ref="B208:C209"/>
    <mergeCell ref="D208:E209"/>
    <mergeCell ref="B210:C211"/>
    <mergeCell ref="D210:E211"/>
    <mergeCell ref="L98:M102"/>
    <mergeCell ref="O98:P101"/>
    <mergeCell ref="O102:P105"/>
    <mergeCell ref="L103:M105"/>
    <mergeCell ref="F147:H154"/>
    <mergeCell ref="P147:R154"/>
    <mergeCell ref="F157:H158"/>
    <mergeCell ref="L157:R158"/>
    <mergeCell ref="F159:H167"/>
    <mergeCell ref="I159:J167"/>
    <mergeCell ref="L159:O160"/>
    <mergeCell ref="P159:R160"/>
    <mergeCell ref="L161:R162"/>
    <mergeCell ref="L164:O167"/>
    <mergeCell ref="P164:R167"/>
    <mergeCell ref="F170:H171"/>
    <mergeCell ref="J170:R171"/>
    <mergeCell ref="F172:H180"/>
    <mergeCell ref="J172:M173"/>
    <mergeCell ref="N172:R180"/>
    <mergeCell ref="K174:M176"/>
    <mergeCell ref="J181:R183"/>
    <mergeCell ref="B185:R186"/>
    <mergeCell ref="F188:H189"/>
    <mergeCell ref="I188:R189"/>
    <mergeCell ref="F190:H191"/>
    <mergeCell ref="I190:R191"/>
    <mergeCell ref="F192:H193"/>
    <mergeCell ref="I192:R193"/>
    <mergeCell ref="F194:H195"/>
    <mergeCell ref="I194:R195"/>
    <mergeCell ref="F196:H197"/>
    <mergeCell ref="I196:R197"/>
    <mergeCell ref="F198:H199"/>
    <mergeCell ref="I198:R199"/>
    <mergeCell ref="F200:H201"/>
    <mergeCell ref="I200:R201"/>
    <mergeCell ref="F202:H203"/>
    <mergeCell ref="I202:R203"/>
    <mergeCell ref="F204:H205"/>
    <mergeCell ref="I204:R205"/>
    <mergeCell ref="F206:H207"/>
    <mergeCell ref="I206:R207"/>
    <mergeCell ref="F208:H209"/>
    <mergeCell ref="I208:R209"/>
    <mergeCell ref="F210:H211"/>
    <mergeCell ref="I210:R211"/>
    <mergeCell ref="B212:R214"/>
    <mergeCell ref="B216:H217"/>
    <mergeCell ref="K216:R217"/>
    <mergeCell ref="B218:F222"/>
    <mergeCell ref="G218:H227"/>
    <mergeCell ref="K218:N223"/>
    <mergeCell ref="O219:R220"/>
    <mergeCell ref="O222:R223"/>
    <mergeCell ref="B223:F227"/>
    <mergeCell ref="K224:R228"/>
    <mergeCell ref="K230:R231"/>
    <mergeCell ref="K232:R233"/>
    <mergeCell ref="K234:R239"/>
    <mergeCell ref="K241:R242"/>
    <mergeCell ref="K243:N248"/>
    <mergeCell ref="O244:R245"/>
    <mergeCell ref="O247:R248"/>
    <mergeCell ref="K249:R254"/>
    <mergeCell ref="L2:P12"/>
    <mergeCell ref="L13:P16"/>
    <mergeCell ref="L27:P29"/>
    <mergeCell ref="L30:P32"/>
    <mergeCell ref="AC21:AF23"/>
    <mergeCell ref="AB39:AF41"/>
    <mergeCell ref="AB42:AF45"/>
    <mergeCell ref="AB46:AF48"/>
    <mergeCell ref="R71:AA73"/>
    <mergeCell ref="R74:AA76"/>
    <mergeCell ref="R78:AA79"/>
    <mergeCell ref="R80:AA81"/>
    <mergeCell ref="R82:AA83"/>
    <mergeCell ref="R84:AA85"/>
    <mergeCell ref="R87:AF89"/>
    <mergeCell ref="R91:W92"/>
    <mergeCell ref="Y91:AF92"/>
    <mergeCell ref="R93:W97"/>
    <mergeCell ref="Y93:AC97"/>
    <mergeCell ref="Y98:AF99"/>
    <mergeCell ref="R99:W100"/>
    <mergeCell ref="R101:W102"/>
    <mergeCell ref="Y101:AF102"/>
    <mergeCell ref="R103:S109"/>
    <mergeCell ref="T103:W105"/>
    <mergeCell ref="Y103:AB106"/>
    <mergeCell ref="AD103:AF104"/>
    <mergeCell ref="AD105:AF106"/>
    <mergeCell ref="T106:U109"/>
    <mergeCell ref="Y107:AB110"/>
    <mergeCell ref="AD107:AF109"/>
    <mergeCell ref="R110:W112"/>
    <mergeCell ref="AC110:AF111"/>
    <mergeCell ref="AA112:AD113"/>
    <mergeCell ref="AE112:AF117"/>
    <mergeCell ref="AA114:AD115"/>
    <mergeCell ref="AA116:AD117"/>
    <mergeCell ref="R119:AF121"/>
    <mergeCell ref="R123:V125"/>
    <mergeCell ref="R126:V128"/>
    <mergeCell ref="R129:V131"/>
    <mergeCell ref="R132:V134"/>
    <mergeCell ref="R135:V137"/>
    <mergeCell ref="Y123:AF125"/>
    <mergeCell ref="Y126:AF128"/>
    <mergeCell ref="Y129:AF131"/>
    <mergeCell ref="Y132:AF134"/>
    <mergeCell ref="Y135:AF137"/>
    <mergeCell ref="M36:P45"/>
    <mergeCell ref="M67:P70"/>
    <mergeCell ref="M71:P74"/>
  </mergeCells>
  <pageMargins left="0.75" right="0.75" top="1" bottom="1" header="0.509027777777778" footer="0.509027777777778"/>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H145"/>
  <sheetViews>
    <sheetView showGridLines="0" topLeftCell="A7" workbookViewId="0">
      <selection activeCell="C17" sqref="C17:C18"/>
    </sheetView>
  </sheetViews>
  <sheetFormatPr defaultColWidth="9" defaultRowHeight="16.5" outlineLevelCol="7"/>
  <cols>
    <col min="1" max="3" width="9" style="50"/>
    <col min="4" max="4" width="80.625" style="50" customWidth="1"/>
    <col min="5" max="6" width="9" style="50"/>
    <col min="7" max="7" width="80.625" style="50" customWidth="1"/>
    <col min="8" max="16384" width="9" style="50"/>
  </cols>
  <sheetData>
    <row r="1" ht="12" customHeight="1"/>
    <row r="2" ht="19" customHeight="1" spans="3:7">
      <c r="C2" s="51" t="s">
        <v>5963</v>
      </c>
      <c r="D2" s="52"/>
      <c r="F2" s="53" t="s">
        <v>5964</v>
      </c>
      <c r="G2" s="54"/>
    </row>
    <row r="3" spans="3:7">
      <c r="C3" s="55" t="s">
        <v>4099</v>
      </c>
      <c r="D3" s="56" t="s">
        <v>5965</v>
      </c>
      <c r="F3" s="55" t="s">
        <v>4099</v>
      </c>
      <c r="G3" s="56" t="s">
        <v>5965</v>
      </c>
    </row>
    <row r="4" ht="50" customHeight="1" spans="3:7">
      <c r="C4" s="57">
        <v>1</v>
      </c>
      <c r="D4" s="58" t="s">
        <v>5966</v>
      </c>
      <c r="F4" s="57">
        <v>1</v>
      </c>
      <c r="G4" s="59" t="s">
        <v>5967</v>
      </c>
    </row>
    <row r="5" ht="50" customHeight="1" spans="3:7">
      <c r="C5" s="60">
        <v>2</v>
      </c>
      <c r="D5" s="61" t="s">
        <v>5968</v>
      </c>
      <c r="F5" s="60">
        <v>2</v>
      </c>
      <c r="G5" s="62" t="s">
        <v>5969</v>
      </c>
    </row>
    <row r="6" ht="50" customHeight="1" spans="3:7">
      <c r="C6" s="57">
        <v>3</v>
      </c>
      <c r="D6" s="58" t="s">
        <v>5970</v>
      </c>
      <c r="F6" s="57">
        <v>3</v>
      </c>
      <c r="G6" s="59" t="s">
        <v>5971</v>
      </c>
    </row>
    <row r="7" ht="50" customHeight="1" spans="3:7">
      <c r="C7" s="60">
        <v>4</v>
      </c>
      <c r="D7" s="61" t="s">
        <v>5972</v>
      </c>
      <c r="F7" s="60">
        <v>4</v>
      </c>
      <c r="G7" s="62" t="s">
        <v>5973</v>
      </c>
    </row>
    <row r="8" ht="50" customHeight="1" spans="3:7">
      <c r="C8" s="57">
        <v>5</v>
      </c>
      <c r="D8" s="58" t="s">
        <v>5974</v>
      </c>
      <c r="F8" s="57">
        <v>5</v>
      </c>
      <c r="G8" s="59" t="s">
        <v>5975</v>
      </c>
    </row>
    <row r="9" ht="58" customHeight="1" spans="3:7">
      <c r="C9" s="60">
        <v>6</v>
      </c>
      <c r="D9" s="61" t="s">
        <v>5976</v>
      </c>
      <c r="F9" s="60">
        <v>6</v>
      </c>
      <c r="G9" s="62" t="s">
        <v>5977</v>
      </c>
    </row>
    <row r="10" ht="50" customHeight="1" spans="3:7">
      <c r="C10" s="57">
        <v>7</v>
      </c>
      <c r="D10" s="58" t="s">
        <v>5978</v>
      </c>
      <c r="F10" s="57">
        <v>7</v>
      </c>
      <c r="G10" s="59" t="s">
        <v>5979</v>
      </c>
    </row>
    <row r="11" ht="50" customHeight="1" spans="3:7">
      <c r="C11" s="60">
        <v>8</v>
      </c>
      <c r="D11" s="61" t="s">
        <v>5980</v>
      </c>
      <c r="F11" s="60">
        <v>8</v>
      </c>
      <c r="G11" s="62" t="s">
        <v>5981</v>
      </c>
    </row>
    <row r="12" ht="50" customHeight="1" spans="3:7">
      <c r="C12" s="57">
        <v>9</v>
      </c>
      <c r="D12" s="58" t="s">
        <v>5982</v>
      </c>
      <c r="F12" s="57">
        <v>9</v>
      </c>
      <c r="G12" s="59" t="s">
        <v>5983</v>
      </c>
    </row>
    <row r="13" ht="59" customHeight="1" spans="3:7">
      <c r="C13" s="63">
        <v>10</v>
      </c>
      <c r="D13" s="64" t="s">
        <v>5984</v>
      </c>
      <c r="F13" s="63">
        <v>10</v>
      </c>
      <c r="G13" s="65" t="s">
        <v>5985</v>
      </c>
    </row>
    <row r="15" spans="3:7">
      <c r="C15" s="66" t="s">
        <v>4859</v>
      </c>
      <c r="D15" s="67"/>
      <c r="F15" s="66" t="s">
        <v>4860</v>
      </c>
      <c r="G15" s="67"/>
    </row>
    <row r="16" spans="3:7">
      <c r="C16" s="68" t="s">
        <v>4099</v>
      </c>
      <c r="D16" s="69" t="s">
        <v>5986</v>
      </c>
      <c r="E16" s="70"/>
      <c r="F16" s="68" t="s">
        <v>4099</v>
      </c>
      <c r="G16" s="69" t="s">
        <v>5986</v>
      </c>
    </row>
    <row r="17" spans="3:7">
      <c r="C17" s="71">
        <v>0</v>
      </c>
      <c r="D17" s="72" t="str">
        <f>IF(C17=0,"请在左侧输入数字",VLOOKUP(C17,疯狂附表!A3:B102,2,FALSE))</f>
        <v>请在左侧输入数字</v>
      </c>
      <c r="E17" s="70"/>
      <c r="F17" s="71">
        <v>0</v>
      </c>
      <c r="G17" s="72" t="str">
        <f>IF(F17=0,"请在左侧输入数字",VLOOKUP(F17,疯狂附表!C3:D102,2,FALSE))</f>
        <v>请在左侧输入数字</v>
      </c>
    </row>
    <row r="18" ht="17.25" spans="3:7">
      <c r="C18" s="73"/>
      <c r="D18" s="74"/>
      <c r="E18" s="70"/>
      <c r="F18" s="73"/>
      <c r="G18" s="74"/>
    </row>
    <row r="19" ht="20.25" spans="3:7">
      <c r="C19" s="75"/>
      <c r="D19" s="75"/>
      <c r="E19" s="70"/>
      <c r="F19" s="75"/>
      <c r="G19" s="75"/>
    </row>
    <row r="23" spans="3:7">
      <c r="C23" s="76" t="s">
        <v>5987</v>
      </c>
      <c r="D23" s="77"/>
      <c r="E23" s="77"/>
      <c r="F23" s="77"/>
      <c r="G23" s="78"/>
    </row>
    <row r="24" ht="17" customHeight="1" spans="3:7">
      <c r="C24" s="79"/>
      <c r="D24" s="80"/>
      <c r="E24" s="80"/>
      <c r="F24" s="80"/>
      <c r="G24" s="81"/>
    </row>
    <row r="25" ht="20" customHeight="1" spans="3:7">
      <c r="C25" s="82"/>
      <c r="D25" s="83"/>
      <c r="E25" s="83"/>
      <c r="F25" s="83"/>
      <c r="G25" s="84"/>
    </row>
    <row r="26" ht="21" spans="3:7">
      <c r="C26" s="75"/>
      <c r="D26" s="75"/>
      <c r="E26" s="70"/>
      <c r="F26" s="75"/>
      <c r="G26" s="75"/>
    </row>
    <row r="27" spans="3:7">
      <c r="C27" s="85" t="s">
        <v>5988</v>
      </c>
      <c r="D27" s="86"/>
      <c r="E27" s="70"/>
      <c r="F27" s="85" t="s">
        <v>5989</v>
      </c>
      <c r="G27" s="86"/>
    </row>
    <row r="28" spans="3:7">
      <c r="C28" s="87"/>
      <c r="D28" s="88"/>
      <c r="E28" s="70"/>
      <c r="F28" s="87"/>
      <c r="G28" s="88"/>
    </row>
    <row r="29" spans="3:7">
      <c r="C29" s="89" t="s">
        <v>5990</v>
      </c>
      <c r="D29" s="90"/>
      <c r="E29" s="70"/>
      <c r="F29" s="89" t="s">
        <v>5991</v>
      </c>
      <c r="G29" s="90"/>
    </row>
    <row r="30" spans="3:7">
      <c r="C30" s="91"/>
      <c r="D30" s="92"/>
      <c r="E30" s="70"/>
      <c r="F30" s="91"/>
      <c r="G30" s="92"/>
    </row>
    <row r="31" ht="15" customHeight="1" spans="3:7">
      <c r="C31" s="91"/>
      <c r="D31" s="92"/>
      <c r="E31" s="70"/>
      <c r="F31" s="91"/>
      <c r="G31" s="92"/>
    </row>
    <row r="32" ht="15" customHeight="1" spans="3:7">
      <c r="C32" s="93"/>
      <c r="D32" s="94"/>
      <c r="E32" s="70"/>
      <c r="F32" s="91"/>
      <c r="G32" s="92"/>
    </row>
    <row r="33" ht="15" customHeight="1" spans="3:7">
      <c r="C33" s="75"/>
      <c r="D33" s="75"/>
      <c r="E33" s="70"/>
      <c r="F33" s="91"/>
      <c r="G33" s="92"/>
    </row>
    <row r="34" ht="15" customHeight="1" spans="3:7">
      <c r="C34" s="85" t="s">
        <v>5992</v>
      </c>
      <c r="D34" s="95" t="s">
        <v>5993</v>
      </c>
      <c r="E34" s="70"/>
      <c r="F34" s="91"/>
      <c r="G34" s="92"/>
    </row>
    <row r="35" ht="15" customHeight="1" spans="3:7">
      <c r="C35" s="87"/>
      <c r="D35" s="96"/>
      <c r="E35" s="70"/>
      <c r="F35" s="91"/>
      <c r="G35" s="92"/>
    </row>
    <row r="36" ht="15" customHeight="1" spans="3:7">
      <c r="C36" s="87"/>
      <c r="D36" s="96"/>
      <c r="E36" s="70"/>
      <c r="F36" s="91"/>
      <c r="G36" s="92"/>
    </row>
    <row r="37" ht="15" customHeight="1" spans="3:7">
      <c r="C37" s="87"/>
      <c r="D37" s="96"/>
      <c r="E37" s="70"/>
      <c r="F37" s="91"/>
      <c r="G37" s="92"/>
    </row>
    <row r="38" ht="15" customHeight="1" spans="3:7">
      <c r="C38" s="87"/>
      <c r="D38" s="96"/>
      <c r="E38" s="70"/>
      <c r="F38" s="91"/>
      <c r="G38" s="92"/>
    </row>
    <row r="39" ht="15" customHeight="1" spans="3:8">
      <c r="C39" s="87"/>
      <c r="D39" s="96"/>
      <c r="E39" s="70"/>
      <c r="F39" s="91"/>
      <c r="G39" s="92"/>
      <c r="H39" s="97" t="s">
        <v>5994</v>
      </c>
    </row>
    <row r="40" spans="3:7">
      <c r="C40" s="87"/>
      <c r="D40" s="96" t="s">
        <v>5995</v>
      </c>
      <c r="E40" s="70"/>
      <c r="F40" s="91"/>
      <c r="G40" s="92"/>
    </row>
    <row r="41" spans="3:7">
      <c r="C41" s="87"/>
      <c r="D41" s="96"/>
      <c r="E41" s="70"/>
      <c r="F41" s="91"/>
      <c r="G41" s="92"/>
    </row>
    <row r="42" ht="17.25" spans="3:7">
      <c r="C42" s="98"/>
      <c r="D42" s="99"/>
      <c r="E42" s="70"/>
      <c r="F42" s="93"/>
      <c r="G42" s="94"/>
    </row>
    <row r="43" ht="21" spans="3:7">
      <c r="C43" s="75"/>
      <c r="D43" s="75"/>
      <c r="E43" s="70"/>
      <c r="F43" s="75"/>
      <c r="G43" s="75"/>
    </row>
    <row r="44" spans="3:7">
      <c r="C44" s="76" t="s">
        <v>5996</v>
      </c>
      <c r="D44" s="77"/>
      <c r="E44" s="77"/>
      <c r="F44" s="77"/>
      <c r="G44" s="78"/>
    </row>
    <row r="45" spans="3:7">
      <c r="C45" s="79"/>
      <c r="D45" s="80"/>
      <c r="E45" s="80"/>
      <c r="F45" s="80"/>
      <c r="G45" s="81"/>
    </row>
    <row r="46" spans="3:7">
      <c r="C46" s="82"/>
      <c r="D46" s="83"/>
      <c r="E46" s="83"/>
      <c r="F46" s="83"/>
      <c r="G46" s="84"/>
    </row>
    <row r="47" ht="21" spans="3:7">
      <c r="C47" s="75"/>
      <c r="D47" s="75"/>
      <c r="E47" s="70"/>
      <c r="F47" s="75"/>
      <c r="G47" s="75"/>
    </row>
    <row r="48" spans="3:7">
      <c r="C48" s="100" t="s">
        <v>5997</v>
      </c>
      <c r="D48" s="101" t="s">
        <v>5998</v>
      </c>
      <c r="E48" s="70"/>
      <c r="F48" s="100" t="s">
        <v>5999</v>
      </c>
      <c r="G48" s="101" t="s">
        <v>6000</v>
      </c>
    </row>
    <row r="49" spans="3:7">
      <c r="C49" s="102"/>
      <c r="D49" s="103"/>
      <c r="E49" s="70"/>
      <c r="F49" s="102"/>
      <c r="G49" s="103"/>
    </row>
    <row r="50" ht="17.25" spans="3:7">
      <c r="C50" s="104"/>
      <c r="D50" s="105"/>
      <c r="E50" s="70"/>
      <c r="F50" s="104"/>
      <c r="G50" s="105"/>
    </row>
    <row r="51" ht="17.25" spans="4:7">
      <c r="D51" s="70"/>
      <c r="E51" s="70"/>
      <c r="F51" s="19"/>
      <c r="G51" s="19"/>
    </row>
    <row r="52" spans="3:7">
      <c r="C52" s="100" t="s">
        <v>6001</v>
      </c>
      <c r="D52" s="101" t="s">
        <v>6002</v>
      </c>
      <c r="E52" s="70"/>
      <c r="F52" s="100" t="s">
        <v>6003</v>
      </c>
      <c r="G52" s="106" t="s">
        <v>6004</v>
      </c>
    </row>
    <row r="53" spans="3:7">
      <c r="C53" s="102"/>
      <c r="D53" s="103"/>
      <c r="E53" s="70"/>
      <c r="F53" s="102"/>
      <c r="G53" s="107"/>
    </row>
    <row r="54" spans="3:7">
      <c r="C54" s="102"/>
      <c r="D54" s="103"/>
      <c r="E54" s="70"/>
      <c r="F54" s="102"/>
      <c r="G54" s="108" t="s">
        <v>6005</v>
      </c>
    </row>
    <row r="55" spans="3:7">
      <c r="C55" s="102" t="s">
        <v>6006</v>
      </c>
      <c r="D55" s="109" t="s">
        <v>6007</v>
      </c>
      <c r="E55" s="70"/>
      <c r="F55" s="102"/>
      <c r="G55" s="108"/>
    </row>
    <row r="56" spans="3:7">
      <c r="C56" s="102"/>
      <c r="D56" s="110"/>
      <c r="E56" s="70"/>
      <c r="F56" s="102"/>
      <c r="G56" s="107"/>
    </row>
    <row r="57" spans="3:7">
      <c r="C57" s="102"/>
      <c r="D57" s="103" t="s">
        <v>6008</v>
      </c>
      <c r="E57" s="70"/>
      <c r="F57" s="102"/>
      <c r="G57" s="108" t="s">
        <v>6009</v>
      </c>
    </row>
    <row r="58" spans="3:7">
      <c r="C58" s="102"/>
      <c r="D58" s="103"/>
      <c r="E58" s="70"/>
      <c r="F58" s="102"/>
      <c r="G58" s="111"/>
    </row>
    <row r="59" spans="3:7">
      <c r="C59" s="102" t="s">
        <v>6010</v>
      </c>
      <c r="D59" s="109" t="s">
        <v>6011</v>
      </c>
      <c r="E59" s="70"/>
      <c r="F59" s="102"/>
      <c r="G59" s="111"/>
    </row>
    <row r="60" spans="3:7">
      <c r="C60" s="102"/>
      <c r="D60" s="103"/>
      <c r="E60" s="70"/>
      <c r="F60" s="102"/>
      <c r="G60" s="112" t="s">
        <v>6012</v>
      </c>
    </row>
    <row r="61" spans="3:7">
      <c r="C61" s="102"/>
      <c r="D61" s="103"/>
      <c r="E61" s="70"/>
      <c r="F61" s="102"/>
      <c r="G61" s="111"/>
    </row>
    <row r="62" ht="17.25" spans="3:7">
      <c r="C62" s="104"/>
      <c r="D62" s="105"/>
      <c r="E62" s="70"/>
      <c r="F62" s="102"/>
      <c r="G62" s="111"/>
    </row>
    <row r="63" ht="17.25" spans="3:7">
      <c r="C63" s="113"/>
      <c r="D63" s="113"/>
      <c r="E63" s="70"/>
      <c r="F63" s="104"/>
      <c r="G63" s="114"/>
    </row>
    <row r="64" spans="3:7">
      <c r="C64" s="19"/>
      <c r="D64" s="19"/>
      <c r="E64" s="70"/>
      <c r="F64" s="19"/>
      <c r="G64" s="19"/>
    </row>
    <row r="65" spans="3:7">
      <c r="C65" s="19"/>
      <c r="D65" s="19"/>
      <c r="E65" s="70"/>
      <c r="F65" s="19"/>
      <c r="G65" s="19"/>
    </row>
    <row r="66" spans="3:7">
      <c r="C66" s="19"/>
      <c r="D66" s="19"/>
      <c r="E66" s="70"/>
      <c r="F66" s="19"/>
      <c r="G66" s="19"/>
    </row>
    <row r="67" spans="3:7">
      <c r="C67" s="19"/>
      <c r="D67" s="19"/>
      <c r="E67" s="70"/>
      <c r="F67" s="19"/>
      <c r="G67" s="19"/>
    </row>
    <row r="68" spans="3:7">
      <c r="C68" s="19"/>
      <c r="D68" s="19"/>
      <c r="E68" s="70"/>
      <c r="F68" s="19"/>
      <c r="G68" s="19"/>
    </row>
    <row r="69" spans="3:7">
      <c r="C69" s="19"/>
      <c r="D69" s="19"/>
      <c r="E69" s="70"/>
      <c r="F69" s="19"/>
      <c r="G69" s="19"/>
    </row>
    <row r="70" spans="3:7">
      <c r="C70" s="19"/>
      <c r="D70" s="19"/>
      <c r="E70" s="70"/>
      <c r="F70" s="19"/>
      <c r="G70" s="19"/>
    </row>
    <row r="71" spans="3:7">
      <c r="C71" s="19"/>
      <c r="D71" s="19"/>
      <c r="E71" s="70"/>
      <c r="F71" s="19"/>
      <c r="G71" s="19"/>
    </row>
    <row r="72" spans="3:7">
      <c r="C72" s="19"/>
      <c r="D72" s="19"/>
      <c r="E72" s="70"/>
      <c r="F72" s="19"/>
      <c r="G72" s="19"/>
    </row>
    <row r="73" spans="3:7">
      <c r="C73" s="19"/>
      <c r="D73" s="19"/>
      <c r="E73" s="70"/>
      <c r="F73" s="19"/>
      <c r="G73" s="19"/>
    </row>
    <row r="74" spans="3:7">
      <c r="C74" s="19"/>
      <c r="D74" s="19"/>
      <c r="E74" s="70"/>
      <c r="F74" s="19"/>
      <c r="G74" s="19"/>
    </row>
    <row r="75" spans="3:7">
      <c r="C75" s="19"/>
      <c r="D75" s="19"/>
      <c r="E75" s="70"/>
      <c r="F75" s="19"/>
      <c r="G75" s="19"/>
    </row>
    <row r="76" spans="3:7">
      <c r="C76" s="19"/>
      <c r="D76" s="19"/>
      <c r="E76" s="70"/>
      <c r="F76" s="19"/>
      <c r="G76" s="19"/>
    </row>
    <row r="77" spans="3:7">
      <c r="C77" s="19"/>
      <c r="D77" s="19"/>
      <c r="E77" s="70"/>
      <c r="F77" s="19"/>
      <c r="G77" s="19"/>
    </row>
    <row r="78" spans="3:7">
      <c r="C78" s="19"/>
      <c r="D78" s="19"/>
      <c r="E78" s="70"/>
      <c r="F78" s="19"/>
      <c r="G78" s="19"/>
    </row>
    <row r="79" spans="3:7">
      <c r="C79" s="19"/>
      <c r="D79" s="19"/>
      <c r="E79" s="70"/>
      <c r="F79" s="19"/>
      <c r="G79" s="19"/>
    </row>
    <row r="80" spans="3:7">
      <c r="C80" s="19"/>
      <c r="D80" s="19"/>
      <c r="E80" s="70"/>
      <c r="F80" s="19"/>
      <c r="G80" s="19"/>
    </row>
    <row r="81" spans="3:7">
      <c r="C81" s="19"/>
      <c r="D81" s="19"/>
      <c r="E81" s="70"/>
      <c r="F81" s="19"/>
      <c r="G81" s="19"/>
    </row>
    <row r="82" spans="3:7">
      <c r="C82" s="19"/>
      <c r="D82" s="19"/>
      <c r="E82" s="70"/>
      <c r="F82" s="19"/>
      <c r="G82" s="19"/>
    </row>
    <row r="83" spans="3:7">
      <c r="C83" s="19"/>
      <c r="D83" s="19"/>
      <c r="E83" s="70"/>
      <c r="F83" s="19"/>
      <c r="G83" s="19"/>
    </row>
    <row r="84" spans="3:7">
      <c r="C84" s="19"/>
      <c r="D84" s="19"/>
      <c r="E84" s="70"/>
      <c r="F84" s="19"/>
      <c r="G84" s="19"/>
    </row>
    <row r="85" spans="3:7">
      <c r="C85" s="19"/>
      <c r="D85" s="19"/>
      <c r="E85" s="70"/>
      <c r="F85" s="19"/>
      <c r="G85" s="19"/>
    </row>
    <row r="86" spans="3:7">
      <c r="C86" s="19"/>
      <c r="D86" s="19"/>
      <c r="E86" s="70"/>
      <c r="F86" s="19"/>
      <c r="G86" s="19"/>
    </row>
    <row r="87" spans="3:7">
      <c r="C87" s="19"/>
      <c r="D87" s="19"/>
      <c r="E87" s="70"/>
      <c r="F87" s="19"/>
      <c r="G87" s="19"/>
    </row>
    <row r="88" spans="3:7">
      <c r="C88" s="19"/>
      <c r="D88" s="19"/>
      <c r="E88" s="70"/>
      <c r="F88" s="19"/>
      <c r="G88" s="19"/>
    </row>
    <row r="89" spans="3:7">
      <c r="C89" s="19"/>
      <c r="D89" s="19"/>
      <c r="E89" s="70"/>
      <c r="F89" s="19"/>
      <c r="G89" s="19"/>
    </row>
    <row r="90" spans="3:7">
      <c r="C90" s="19"/>
      <c r="D90" s="19"/>
      <c r="E90" s="70"/>
      <c r="F90" s="19"/>
      <c r="G90" s="19"/>
    </row>
    <row r="91" spans="3:7">
      <c r="C91" s="19"/>
      <c r="D91" s="19"/>
      <c r="E91" s="70"/>
      <c r="F91" s="19"/>
      <c r="G91" s="19"/>
    </row>
    <row r="92" spans="3:7">
      <c r="C92" s="19"/>
      <c r="D92" s="19"/>
      <c r="E92" s="70"/>
      <c r="F92" s="19"/>
      <c r="G92" s="19"/>
    </row>
    <row r="93" spans="3:7">
      <c r="C93" s="19"/>
      <c r="D93" s="19"/>
      <c r="E93" s="70"/>
      <c r="F93" s="19"/>
      <c r="G93" s="19"/>
    </row>
    <row r="94" ht="20.25" spans="3:7">
      <c r="C94" s="75"/>
      <c r="D94" s="75"/>
      <c r="E94" s="70"/>
      <c r="F94" s="75"/>
      <c r="G94" s="75"/>
    </row>
    <row r="95" ht="20.25" spans="3:7">
      <c r="C95" s="75"/>
      <c r="D95" s="75"/>
      <c r="E95" s="70"/>
      <c r="F95" s="75"/>
      <c r="G95" s="75"/>
    </row>
    <row r="96" ht="20.25" spans="3:7">
      <c r="C96" s="75"/>
      <c r="D96" s="75"/>
      <c r="E96" s="70"/>
      <c r="F96" s="75"/>
      <c r="G96" s="75"/>
    </row>
    <row r="97" ht="20.25" spans="3:7">
      <c r="C97" s="75"/>
      <c r="D97" s="75"/>
      <c r="E97" s="70"/>
      <c r="F97" s="75"/>
      <c r="G97" s="75"/>
    </row>
    <row r="98" ht="20.25" spans="3:7">
      <c r="C98" s="75"/>
      <c r="D98" s="75"/>
      <c r="E98" s="70"/>
      <c r="F98" s="75"/>
      <c r="G98" s="75"/>
    </row>
    <row r="99" ht="20.25" spans="3:7">
      <c r="C99" s="75"/>
      <c r="D99" s="75"/>
      <c r="E99" s="70"/>
      <c r="F99" s="75"/>
      <c r="G99" s="75"/>
    </row>
    <row r="100" ht="20.25" spans="3:7">
      <c r="C100" s="75"/>
      <c r="D100" s="75"/>
      <c r="E100" s="70"/>
      <c r="F100" s="75"/>
      <c r="G100" s="75"/>
    </row>
    <row r="101" ht="20.25" spans="3:7">
      <c r="C101" s="75"/>
      <c r="D101" s="75"/>
      <c r="E101" s="70"/>
      <c r="F101" s="75"/>
      <c r="G101" s="75"/>
    </row>
    <row r="102" ht="20.25" spans="3:7">
      <c r="C102" s="75"/>
      <c r="D102" s="75"/>
      <c r="E102" s="70"/>
      <c r="F102" s="75"/>
      <c r="G102" s="75"/>
    </row>
    <row r="103" ht="20.25" spans="3:7">
      <c r="C103" s="75"/>
      <c r="D103" s="75"/>
      <c r="E103" s="70"/>
      <c r="F103" s="75"/>
      <c r="G103" s="75"/>
    </row>
    <row r="104" ht="20.25" spans="3:7">
      <c r="C104" s="75"/>
      <c r="D104" s="75"/>
      <c r="E104" s="70"/>
      <c r="F104" s="75"/>
      <c r="G104" s="75"/>
    </row>
    <row r="105" ht="20.25" spans="3:7">
      <c r="C105" s="75"/>
      <c r="D105" s="75"/>
      <c r="E105" s="70"/>
      <c r="F105" s="75"/>
      <c r="G105" s="75"/>
    </row>
    <row r="106" ht="20.25" spans="3:7">
      <c r="C106" s="75"/>
      <c r="D106" s="75"/>
      <c r="E106" s="70"/>
      <c r="F106" s="75"/>
      <c r="G106" s="75"/>
    </row>
    <row r="107" ht="20.25" spans="3:7">
      <c r="C107" s="75"/>
      <c r="D107" s="75"/>
      <c r="E107" s="70"/>
      <c r="F107" s="75"/>
      <c r="G107" s="75"/>
    </row>
    <row r="108" ht="20.25" spans="3:7">
      <c r="C108" s="75"/>
      <c r="D108" s="75"/>
      <c r="E108" s="70"/>
      <c r="F108" s="75"/>
      <c r="G108" s="75"/>
    </row>
    <row r="109" ht="20.25" spans="3:7">
      <c r="C109" s="75"/>
      <c r="D109" s="75"/>
      <c r="E109" s="70"/>
      <c r="F109" s="75"/>
      <c r="G109" s="75"/>
    </row>
    <row r="110" ht="20.25" spans="3:7">
      <c r="C110" s="75"/>
      <c r="D110" s="75"/>
      <c r="E110" s="70"/>
      <c r="F110" s="75"/>
      <c r="G110" s="75"/>
    </row>
    <row r="111" ht="20.25" spans="3:7">
      <c r="C111" s="75"/>
      <c r="D111" s="75"/>
      <c r="E111" s="70"/>
      <c r="F111" s="75"/>
      <c r="G111" s="75"/>
    </row>
    <row r="112" ht="20.25" spans="3:7">
      <c r="C112" s="75"/>
      <c r="D112" s="75"/>
      <c r="E112" s="70"/>
      <c r="F112" s="75"/>
      <c r="G112" s="75"/>
    </row>
    <row r="113" ht="20.25" spans="3:7">
      <c r="C113" s="75"/>
      <c r="D113" s="75"/>
      <c r="E113" s="70"/>
      <c r="F113" s="75"/>
      <c r="G113" s="75"/>
    </row>
    <row r="114" ht="20.25" spans="3:7">
      <c r="C114" s="75"/>
      <c r="D114" s="75"/>
      <c r="E114" s="70"/>
      <c r="F114" s="75"/>
      <c r="G114" s="75"/>
    </row>
    <row r="115" ht="20.25" spans="3:7">
      <c r="C115" s="75"/>
      <c r="D115" s="75"/>
      <c r="E115" s="70"/>
      <c r="F115" s="75"/>
      <c r="G115" s="75"/>
    </row>
    <row r="116" ht="20.25" spans="3:7">
      <c r="C116" s="75"/>
      <c r="D116" s="75"/>
      <c r="E116" s="70"/>
      <c r="F116" s="75"/>
      <c r="G116" s="75"/>
    </row>
    <row r="117" ht="20.25" spans="3:7">
      <c r="C117" s="75"/>
      <c r="D117" s="75"/>
      <c r="E117" s="70"/>
      <c r="F117" s="75"/>
      <c r="G117" s="75"/>
    </row>
    <row r="118" ht="20.25" spans="3:7">
      <c r="C118" s="75"/>
      <c r="D118" s="75"/>
      <c r="E118" s="70"/>
      <c r="F118" s="75"/>
      <c r="G118" s="75"/>
    </row>
    <row r="119" ht="20.25" spans="3:7">
      <c r="C119" s="75"/>
      <c r="D119" s="75"/>
      <c r="E119" s="70"/>
      <c r="F119" s="75"/>
      <c r="G119" s="75"/>
    </row>
    <row r="120" ht="20.25" spans="3:7">
      <c r="C120" s="75"/>
      <c r="D120" s="75"/>
      <c r="E120" s="70"/>
      <c r="F120" s="75"/>
      <c r="G120" s="75"/>
    </row>
    <row r="121" ht="20.25" spans="3:7">
      <c r="C121" s="75"/>
      <c r="D121" s="75"/>
      <c r="E121" s="70"/>
      <c r="F121" s="75"/>
      <c r="G121" s="75"/>
    </row>
    <row r="122" ht="20.25" spans="3:7">
      <c r="C122" s="75"/>
      <c r="D122" s="75"/>
      <c r="E122" s="70"/>
      <c r="F122" s="75"/>
      <c r="G122" s="75"/>
    </row>
    <row r="123" ht="20.25" spans="3:7">
      <c r="C123" s="75"/>
      <c r="D123" s="75"/>
      <c r="E123" s="70"/>
      <c r="F123" s="75"/>
      <c r="G123" s="75"/>
    </row>
    <row r="124" ht="20.25" spans="3:7">
      <c r="C124" s="75"/>
      <c r="D124" s="75"/>
      <c r="E124" s="70"/>
      <c r="F124" s="75"/>
      <c r="G124" s="75"/>
    </row>
    <row r="125" ht="20.25" spans="3:7">
      <c r="C125" s="75"/>
      <c r="D125" s="75"/>
      <c r="E125" s="70"/>
      <c r="F125" s="75"/>
      <c r="G125" s="75"/>
    </row>
    <row r="126" ht="20.25" spans="3:7">
      <c r="C126" s="75"/>
      <c r="D126" s="75"/>
      <c r="E126" s="70"/>
      <c r="F126" s="75"/>
      <c r="G126" s="75"/>
    </row>
    <row r="127" ht="20.25" spans="3:7">
      <c r="C127" s="75"/>
      <c r="D127" s="75"/>
      <c r="E127" s="70"/>
      <c r="F127" s="75"/>
      <c r="G127" s="75"/>
    </row>
    <row r="128" ht="20.25" spans="3:7">
      <c r="C128" s="75"/>
      <c r="D128" s="75"/>
      <c r="E128" s="70"/>
      <c r="F128" s="75"/>
      <c r="G128" s="75"/>
    </row>
    <row r="129" ht="20.25" spans="3:7">
      <c r="C129" s="75"/>
      <c r="D129" s="75"/>
      <c r="E129" s="70"/>
      <c r="F129" s="75"/>
      <c r="G129" s="75"/>
    </row>
    <row r="130" ht="20.25" spans="3:7">
      <c r="C130" s="75"/>
      <c r="D130" s="75"/>
      <c r="E130" s="70"/>
      <c r="F130" s="75"/>
      <c r="G130" s="75"/>
    </row>
    <row r="131" ht="20.25" spans="3:7">
      <c r="C131" s="75"/>
      <c r="D131" s="75"/>
      <c r="E131" s="70"/>
      <c r="F131" s="75"/>
      <c r="G131" s="75"/>
    </row>
    <row r="132" ht="20.25" spans="3:7">
      <c r="C132" s="75"/>
      <c r="D132" s="75"/>
      <c r="E132" s="70"/>
      <c r="F132" s="75"/>
      <c r="G132" s="75"/>
    </row>
    <row r="133" ht="20.25" spans="3:7">
      <c r="C133" s="75"/>
      <c r="D133" s="75"/>
      <c r="E133" s="70"/>
      <c r="F133" s="75"/>
      <c r="G133" s="75"/>
    </row>
    <row r="134" ht="20.25" spans="3:7">
      <c r="C134" s="75"/>
      <c r="D134" s="75"/>
      <c r="E134" s="70"/>
      <c r="F134" s="75"/>
      <c r="G134" s="75"/>
    </row>
    <row r="135" ht="20.25" spans="3:7">
      <c r="C135" s="75"/>
      <c r="D135" s="75"/>
      <c r="E135" s="70"/>
      <c r="F135" s="75"/>
      <c r="G135" s="75"/>
    </row>
    <row r="136" ht="20.25" spans="3:7">
      <c r="C136" s="75"/>
      <c r="D136" s="75"/>
      <c r="E136" s="70"/>
      <c r="F136" s="75"/>
      <c r="G136" s="75"/>
    </row>
    <row r="137" ht="20.25" spans="3:7">
      <c r="C137" s="75"/>
      <c r="D137" s="75"/>
      <c r="E137" s="70"/>
      <c r="F137" s="75"/>
      <c r="G137" s="75"/>
    </row>
    <row r="138" ht="20.25" spans="3:7">
      <c r="C138" s="75"/>
      <c r="D138" s="75"/>
      <c r="E138" s="70"/>
      <c r="F138" s="75"/>
      <c r="G138" s="75"/>
    </row>
    <row r="139" ht="20.25" spans="3:7">
      <c r="C139" s="70"/>
      <c r="D139" s="70"/>
      <c r="E139" s="70"/>
      <c r="F139" s="75"/>
      <c r="G139" s="75"/>
    </row>
    <row r="140" ht="20.25" spans="3:7">
      <c r="C140" s="70"/>
      <c r="D140" s="70"/>
      <c r="E140" s="70"/>
      <c r="F140" s="75"/>
      <c r="G140" s="75"/>
    </row>
    <row r="141" ht="20.25" spans="3:7">
      <c r="C141" s="70"/>
      <c r="D141" s="70"/>
      <c r="E141" s="70"/>
      <c r="F141" s="75"/>
      <c r="G141" s="75"/>
    </row>
    <row r="142" ht="20.25" spans="3:7">
      <c r="C142" s="70"/>
      <c r="D142" s="70"/>
      <c r="E142" s="70"/>
      <c r="F142" s="75"/>
      <c r="G142" s="75"/>
    </row>
    <row r="143" ht="20.25" spans="3:7">
      <c r="C143" s="70"/>
      <c r="D143" s="70"/>
      <c r="E143" s="70"/>
      <c r="F143" s="75"/>
      <c r="G143" s="75"/>
    </row>
    <row r="144" ht="20.25" spans="3:7">
      <c r="C144" s="70"/>
      <c r="D144" s="70"/>
      <c r="E144" s="70"/>
      <c r="F144" s="75"/>
      <c r="G144" s="75"/>
    </row>
    <row r="145" ht="20.25" spans="3:7">
      <c r="C145" s="70"/>
      <c r="D145" s="70"/>
      <c r="E145" s="70"/>
      <c r="F145" s="75"/>
      <c r="G145" s="75"/>
    </row>
  </sheetData>
  <sheetProtection sheet="1" selectLockedCells="1" formatCells="0" objects="1"/>
  <mergeCells count="33">
    <mergeCell ref="C2:D2"/>
    <mergeCell ref="F2:G2"/>
    <mergeCell ref="C15:D15"/>
    <mergeCell ref="F15:G15"/>
    <mergeCell ref="C17:C18"/>
    <mergeCell ref="C34:C42"/>
    <mergeCell ref="C48:C50"/>
    <mergeCell ref="C52:C54"/>
    <mergeCell ref="C55:C58"/>
    <mergeCell ref="C59:C62"/>
    <mergeCell ref="D17:D18"/>
    <mergeCell ref="D34:D39"/>
    <mergeCell ref="D40:D42"/>
    <mergeCell ref="D48:D50"/>
    <mergeCell ref="D52:D54"/>
    <mergeCell ref="D55:D56"/>
    <mergeCell ref="D57:D58"/>
    <mergeCell ref="D59:D62"/>
    <mergeCell ref="F17:F18"/>
    <mergeCell ref="F48:F50"/>
    <mergeCell ref="F52:F63"/>
    <mergeCell ref="G17:G18"/>
    <mergeCell ref="G48:G50"/>
    <mergeCell ref="G52:G53"/>
    <mergeCell ref="G54:G56"/>
    <mergeCell ref="G57:G59"/>
    <mergeCell ref="G60:G63"/>
    <mergeCell ref="C23:G25"/>
    <mergeCell ref="C27:D28"/>
    <mergeCell ref="C29:D32"/>
    <mergeCell ref="F27:G28"/>
    <mergeCell ref="F29:G42"/>
    <mergeCell ref="C44:G46"/>
  </mergeCells>
  <dataValidations count="3">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dataValidation type="list" allowBlank="1" showInputMessage="1" showErrorMessage="1" sqref="C17:C18">
      <formula1>疯狂附表!$A$2:$A$102</formula1>
    </dataValidation>
    <dataValidation type="list" allowBlank="1" showInputMessage="1" showErrorMessage="1" sqref="F17:F18">
      <formula1>疯狂附表!$C$2:$C$102</formula1>
    </dataValidation>
  </dataValidations>
  <pageMargins left="0.75" right="0.75" top="1" bottom="1" header="0.509027777777778" footer="0.509027777777778"/>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87"/>
  <sheetViews>
    <sheetView tabSelected="1" workbookViewId="0">
      <selection activeCell="A2" sqref="A2:A7"/>
    </sheetView>
  </sheetViews>
  <sheetFormatPr defaultColWidth="9" defaultRowHeight="22" customHeight="1"/>
  <cols>
    <col min="1" max="1" width="5.625" style="1" customWidth="1"/>
    <col min="2" max="16384" width="9" style="1"/>
  </cols>
  <sheetData>
    <row r="1" customHeight="1" spans="1:31">
      <c r="A1" s="2" t="s">
        <v>6013</v>
      </c>
      <c r="B1" s="2"/>
      <c r="C1" s="2"/>
      <c r="D1" s="2"/>
      <c r="E1" s="2"/>
      <c r="F1" s="2"/>
      <c r="G1" s="2"/>
      <c r="H1" s="2"/>
      <c r="I1" s="2"/>
      <c r="J1" s="2"/>
      <c r="K1" s="2"/>
      <c r="M1" s="2" t="s">
        <v>6014</v>
      </c>
      <c r="N1" s="2"/>
      <c r="O1" s="2"/>
      <c r="P1" s="2"/>
      <c r="Q1" s="2"/>
      <c r="R1" s="2"/>
      <c r="S1" s="2"/>
      <c r="T1" s="2"/>
      <c r="U1" s="2"/>
      <c r="V1" s="2"/>
      <c r="W1" s="2"/>
      <c r="AC1" s="30"/>
      <c r="AD1" s="30"/>
      <c r="AE1" s="31"/>
    </row>
    <row r="2" customHeight="1" spans="1:30">
      <c r="A2" s="3" t="s">
        <v>6015</v>
      </c>
      <c r="B2" s="4" t="s">
        <v>6016</v>
      </c>
      <c r="C2" s="4"/>
      <c r="D2" s="4"/>
      <c r="E2" s="4"/>
      <c r="F2" s="4"/>
      <c r="G2" s="4"/>
      <c r="H2" s="4"/>
      <c r="I2" s="4"/>
      <c r="J2" s="4"/>
      <c r="K2" s="4"/>
      <c r="Y2" s="32" t="s">
        <v>6017</v>
      </c>
      <c r="Z2" s="33"/>
      <c r="AC2" s="20"/>
      <c r="AD2" s="20"/>
    </row>
    <row r="3" customHeight="1" spans="1:30">
      <c r="A3" s="3"/>
      <c r="B3" s="5" t="s">
        <v>6018</v>
      </c>
      <c r="C3" s="6"/>
      <c r="D3" s="6"/>
      <c r="E3" s="6"/>
      <c r="F3" s="6"/>
      <c r="G3" s="6"/>
      <c r="H3" s="6"/>
      <c r="I3" s="6"/>
      <c r="J3" s="6"/>
      <c r="K3" s="6"/>
      <c r="M3" s="17" t="s">
        <v>6019</v>
      </c>
      <c r="N3" s="17"/>
      <c r="O3" s="17"/>
      <c r="P3" s="17"/>
      <c r="Q3" s="17"/>
      <c r="R3" s="17"/>
      <c r="S3" s="17"/>
      <c r="T3" s="17"/>
      <c r="U3" s="17"/>
      <c r="V3" s="17"/>
      <c r="W3" s="17"/>
      <c r="Y3" s="34" t="s">
        <v>6020</v>
      </c>
      <c r="Z3" s="35"/>
      <c r="AC3" s="20"/>
      <c r="AD3" s="20"/>
    </row>
    <row r="4" customHeight="1" spans="1:30">
      <c r="A4" s="3"/>
      <c r="B4" s="6"/>
      <c r="C4" s="6"/>
      <c r="D4" s="6"/>
      <c r="E4" s="6"/>
      <c r="F4" s="6"/>
      <c r="G4" s="6"/>
      <c r="H4" s="6"/>
      <c r="I4" s="6"/>
      <c r="J4" s="6"/>
      <c r="K4" s="6"/>
      <c r="M4" s="18" t="s">
        <v>6021</v>
      </c>
      <c r="N4" s="18"/>
      <c r="O4" s="18" t="s">
        <v>6022</v>
      </c>
      <c r="P4" s="18"/>
      <c r="Q4" s="18" t="s">
        <v>6023</v>
      </c>
      <c r="R4" s="18"/>
      <c r="S4" s="18"/>
      <c r="T4" s="22" t="s">
        <v>6024</v>
      </c>
      <c r="U4" s="23"/>
      <c r="V4" s="23"/>
      <c r="W4" s="24"/>
      <c r="Y4" s="34" t="s">
        <v>6025</v>
      </c>
      <c r="Z4" s="35"/>
      <c r="AC4" s="20"/>
      <c r="AD4" s="20"/>
    </row>
    <row r="5" customHeight="1" spans="1:30">
      <c r="A5" s="3"/>
      <c r="B5" s="4" t="s">
        <v>6026</v>
      </c>
      <c r="C5" s="4"/>
      <c r="D5" s="4"/>
      <c r="E5" s="4"/>
      <c r="F5" s="4"/>
      <c r="G5" s="4"/>
      <c r="H5" s="4"/>
      <c r="I5" s="4"/>
      <c r="J5" s="4"/>
      <c r="K5" s="4"/>
      <c r="M5" s="18"/>
      <c r="N5" s="18"/>
      <c r="O5" s="18"/>
      <c r="P5" s="18"/>
      <c r="Q5" s="18"/>
      <c r="R5" s="18"/>
      <c r="S5" s="18"/>
      <c r="T5" s="25"/>
      <c r="U5" s="18"/>
      <c r="V5" s="18"/>
      <c r="W5" s="26"/>
      <c r="Y5" s="34" t="s">
        <v>6027</v>
      </c>
      <c r="Z5" s="35"/>
      <c r="AC5" s="20"/>
      <c r="AD5" s="20"/>
    </row>
    <row r="6" customHeight="1" spans="1:30">
      <c r="A6" s="3"/>
      <c r="B6" s="4" t="s">
        <v>6028</v>
      </c>
      <c r="C6" s="4"/>
      <c r="D6" s="4"/>
      <c r="E6" s="4"/>
      <c r="F6" s="4"/>
      <c r="G6" s="4"/>
      <c r="H6" s="4"/>
      <c r="I6" s="4"/>
      <c r="J6" s="4"/>
      <c r="K6" s="4"/>
      <c r="M6" s="18"/>
      <c r="N6" s="18"/>
      <c r="O6" s="18"/>
      <c r="P6" s="18"/>
      <c r="Q6" s="18"/>
      <c r="R6" s="18"/>
      <c r="S6" s="18"/>
      <c r="T6" s="25"/>
      <c r="U6" s="18"/>
      <c r="V6" s="18"/>
      <c r="W6" s="26"/>
      <c r="Y6" s="34" t="s">
        <v>6029</v>
      </c>
      <c r="Z6" s="35"/>
      <c r="AC6" s="20"/>
      <c r="AD6" s="20"/>
    </row>
    <row r="7" customHeight="1" spans="1:26">
      <c r="A7" s="3"/>
      <c r="B7" s="4" t="s">
        <v>6030</v>
      </c>
      <c r="C7" s="4"/>
      <c r="D7" s="4"/>
      <c r="E7" s="4"/>
      <c r="F7" s="4"/>
      <c r="G7" s="4"/>
      <c r="H7" s="4"/>
      <c r="I7" s="4"/>
      <c r="J7" s="4"/>
      <c r="K7" s="4"/>
      <c r="M7" s="18" t="s">
        <v>6031</v>
      </c>
      <c r="N7" s="18"/>
      <c r="O7" s="18" t="s">
        <v>6032</v>
      </c>
      <c r="P7" s="18"/>
      <c r="Q7" s="18"/>
      <c r="R7" s="18"/>
      <c r="S7" s="18"/>
      <c r="T7" s="27"/>
      <c r="U7" s="28"/>
      <c r="V7" s="28"/>
      <c r="W7" s="29"/>
      <c r="Y7" s="36" t="s">
        <v>6033</v>
      </c>
      <c r="Z7" s="37"/>
    </row>
    <row r="8" customHeight="1" spans="1:26">
      <c r="A8" s="7" t="s">
        <v>6034</v>
      </c>
      <c r="B8" s="4" t="s">
        <v>6035</v>
      </c>
      <c r="C8" s="4"/>
      <c r="D8" s="4"/>
      <c r="E8" s="4"/>
      <c r="F8" s="4"/>
      <c r="G8" s="4"/>
      <c r="H8" s="4"/>
      <c r="I8" s="4"/>
      <c r="J8" s="4"/>
      <c r="K8" s="4"/>
      <c r="N8" s="19"/>
      <c r="O8" s="19"/>
      <c r="P8" s="19"/>
      <c r="Q8" s="19"/>
      <c r="R8" s="19"/>
      <c r="S8" s="19"/>
      <c r="T8" s="19"/>
      <c r="U8" s="19"/>
      <c r="V8" s="19"/>
      <c r="W8" s="19"/>
      <c r="Y8" s="18" t="s">
        <v>6036</v>
      </c>
      <c r="Z8" s="18"/>
    </row>
    <row r="9" customHeight="1" spans="1:26">
      <c r="A9" s="8" t="s">
        <v>6037</v>
      </c>
      <c r="B9" s="4" t="s">
        <v>6038</v>
      </c>
      <c r="C9" s="4"/>
      <c r="D9" s="4"/>
      <c r="E9" s="4"/>
      <c r="F9" s="4"/>
      <c r="G9" s="4"/>
      <c r="H9" s="4"/>
      <c r="I9" s="4"/>
      <c r="J9" s="4"/>
      <c r="K9" s="4"/>
      <c r="M9" s="19"/>
      <c r="N9" s="19"/>
      <c r="O9" s="19"/>
      <c r="P9" s="19"/>
      <c r="Q9" s="19"/>
      <c r="R9" s="19"/>
      <c r="S9" s="19"/>
      <c r="T9" s="19"/>
      <c r="U9" s="19"/>
      <c r="V9" s="19"/>
      <c r="W9" s="19"/>
      <c r="Y9" s="18"/>
      <c r="Z9" s="18"/>
    </row>
    <row r="10" customHeight="1" spans="1:26">
      <c r="A10" s="9" t="s">
        <v>6039</v>
      </c>
      <c r="B10" s="4" t="s">
        <v>6040</v>
      </c>
      <c r="C10" s="4"/>
      <c r="D10" s="4"/>
      <c r="E10" s="4"/>
      <c r="F10" s="4"/>
      <c r="G10" s="4"/>
      <c r="H10" s="4"/>
      <c r="I10" s="4"/>
      <c r="J10" s="4"/>
      <c r="K10" s="4"/>
      <c r="M10" s="19"/>
      <c r="N10" s="19"/>
      <c r="O10" s="19"/>
      <c r="P10" s="19"/>
      <c r="Q10" s="19"/>
      <c r="R10" s="19"/>
      <c r="S10" s="19"/>
      <c r="T10" s="19"/>
      <c r="U10" s="19"/>
      <c r="V10" s="19"/>
      <c r="W10" s="19"/>
      <c r="Y10" s="18" t="s">
        <v>6041</v>
      </c>
      <c r="Z10" s="18"/>
    </row>
    <row r="11" customHeight="1" spans="1:26">
      <c r="A11" s="10" t="s">
        <v>6042</v>
      </c>
      <c r="B11" s="4" t="s">
        <v>6040</v>
      </c>
      <c r="C11" s="4"/>
      <c r="D11" s="4"/>
      <c r="E11" s="4"/>
      <c r="F11" s="4"/>
      <c r="G11" s="4"/>
      <c r="H11" s="4"/>
      <c r="I11" s="4"/>
      <c r="J11" s="4"/>
      <c r="K11" s="4"/>
      <c r="Y11" s="18"/>
      <c r="Z11" s="18"/>
    </row>
    <row r="12" customHeight="1" spans="1:26">
      <c r="A12" s="10"/>
      <c r="B12" s="4" t="s">
        <v>6043</v>
      </c>
      <c r="C12" s="4"/>
      <c r="D12" s="4"/>
      <c r="E12" s="4"/>
      <c r="F12" s="4"/>
      <c r="G12" s="4"/>
      <c r="H12" s="4"/>
      <c r="I12" s="4"/>
      <c r="J12" s="4"/>
      <c r="K12" s="4"/>
      <c r="Y12" s="19"/>
      <c r="Z12" s="20"/>
    </row>
    <row r="13" customHeight="1" spans="1:26">
      <c r="A13" s="2" t="s">
        <v>6044</v>
      </c>
      <c r="B13" s="2"/>
      <c r="C13" s="2"/>
      <c r="D13" s="2"/>
      <c r="E13" s="2"/>
      <c r="F13" s="2"/>
      <c r="G13" s="2"/>
      <c r="H13" s="2"/>
      <c r="I13" s="2"/>
      <c r="J13" s="2"/>
      <c r="K13" s="2"/>
      <c r="Y13" s="19"/>
      <c r="Z13" s="20"/>
    </row>
    <row r="14" customHeight="1" spans="1:11">
      <c r="A14" s="11" t="s">
        <v>6015</v>
      </c>
      <c r="B14" s="4" t="s">
        <v>6045</v>
      </c>
      <c r="C14" s="4"/>
      <c r="D14" s="4"/>
      <c r="E14" s="4"/>
      <c r="F14" s="4"/>
      <c r="G14" s="4"/>
      <c r="H14" s="4"/>
      <c r="I14" s="4"/>
      <c r="J14" s="4"/>
      <c r="K14" s="4"/>
    </row>
    <row r="15" customHeight="1" spans="1:11">
      <c r="A15" s="11"/>
      <c r="B15" s="4" t="s">
        <v>6046</v>
      </c>
      <c r="C15" s="4"/>
      <c r="D15" s="4"/>
      <c r="E15" s="4"/>
      <c r="F15" s="4"/>
      <c r="G15" s="4"/>
      <c r="H15" s="4"/>
      <c r="I15" s="4"/>
      <c r="J15" s="4"/>
      <c r="K15" s="4"/>
    </row>
    <row r="16" customHeight="1" spans="1:11">
      <c r="A16" s="11"/>
      <c r="B16" s="4" t="s">
        <v>6047</v>
      </c>
      <c r="C16" s="4"/>
      <c r="D16" s="4"/>
      <c r="E16" s="4"/>
      <c r="F16" s="4"/>
      <c r="G16" s="4"/>
      <c r="H16" s="4"/>
      <c r="I16" s="4"/>
      <c r="J16" s="4"/>
      <c r="K16" s="4"/>
    </row>
    <row r="17" customHeight="1" spans="1:11">
      <c r="A17" s="11"/>
      <c r="B17" s="12" t="s">
        <v>6048</v>
      </c>
      <c r="C17" s="4"/>
      <c r="D17" s="4"/>
      <c r="E17" s="4"/>
      <c r="F17" s="4"/>
      <c r="G17" s="4"/>
      <c r="H17" s="4"/>
      <c r="I17" s="4"/>
      <c r="J17" s="4"/>
      <c r="K17" s="4"/>
    </row>
    <row r="18" customHeight="1" spans="1:11">
      <c r="A18" s="11"/>
      <c r="B18" s="4"/>
      <c r="C18" s="4"/>
      <c r="D18" s="4"/>
      <c r="E18" s="4"/>
      <c r="F18" s="4"/>
      <c r="G18" s="4"/>
      <c r="H18" s="4"/>
      <c r="I18" s="4"/>
      <c r="J18" s="4"/>
      <c r="K18" s="4"/>
    </row>
    <row r="19" customHeight="1" spans="1:11">
      <c r="A19" s="11"/>
      <c r="B19" s="4" t="s">
        <v>6049</v>
      </c>
      <c r="C19" s="4"/>
      <c r="D19" s="4"/>
      <c r="E19" s="4"/>
      <c r="F19" s="4"/>
      <c r="G19" s="4"/>
      <c r="H19" s="4"/>
      <c r="I19" s="4"/>
      <c r="J19" s="4"/>
      <c r="K19" s="4"/>
    </row>
    <row r="20" customHeight="1" spans="1:11">
      <c r="A20" s="13" t="s">
        <v>6050</v>
      </c>
      <c r="B20" s="4" t="s">
        <v>6051</v>
      </c>
      <c r="C20" s="4"/>
      <c r="D20" s="4"/>
      <c r="E20" s="4"/>
      <c r="F20" s="4"/>
      <c r="G20" s="4"/>
      <c r="H20" s="4"/>
      <c r="I20" s="4"/>
      <c r="J20" s="4"/>
      <c r="K20" s="4"/>
    </row>
    <row r="21" customHeight="1" spans="1:11">
      <c r="A21" s="13"/>
      <c r="B21" s="5" t="s">
        <v>6052</v>
      </c>
      <c r="C21" s="6"/>
      <c r="D21" s="6"/>
      <c r="E21" s="6"/>
      <c r="F21" s="6"/>
      <c r="G21" s="6"/>
      <c r="H21" s="6"/>
      <c r="I21" s="6"/>
      <c r="J21" s="6"/>
      <c r="K21" s="6"/>
    </row>
    <row r="22" customHeight="1" spans="1:12">
      <c r="A22" s="13"/>
      <c r="B22" s="6"/>
      <c r="C22" s="6"/>
      <c r="D22" s="6"/>
      <c r="E22" s="6"/>
      <c r="F22" s="6"/>
      <c r="G22" s="6"/>
      <c r="H22" s="6"/>
      <c r="I22" s="6"/>
      <c r="J22" s="6"/>
      <c r="K22" s="6"/>
      <c r="L22" s="20"/>
    </row>
    <row r="23" customHeight="1" spans="1:12">
      <c r="A23" s="13"/>
      <c r="B23" s="6"/>
      <c r="C23" s="6"/>
      <c r="D23" s="6"/>
      <c r="E23" s="6"/>
      <c r="F23" s="6"/>
      <c r="G23" s="6"/>
      <c r="H23" s="6"/>
      <c r="I23" s="6"/>
      <c r="J23" s="6"/>
      <c r="K23" s="6"/>
      <c r="L23" s="21"/>
    </row>
    <row r="24" customHeight="1" spans="1:12">
      <c r="A24" s="13"/>
      <c r="B24" s="4" t="s">
        <v>6053</v>
      </c>
      <c r="C24" s="4"/>
      <c r="D24" s="4"/>
      <c r="E24" s="4"/>
      <c r="F24" s="4"/>
      <c r="G24" s="4"/>
      <c r="H24" s="4"/>
      <c r="I24" s="4"/>
      <c r="J24" s="4"/>
      <c r="K24" s="4"/>
      <c r="L24" s="21"/>
    </row>
    <row r="25" customHeight="1" spans="1:12">
      <c r="A25" s="13"/>
      <c r="B25" s="12" t="s">
        <v>6054</v>
      </c>
      <c r="C25" s="12"/>
      <c r="D25" s="12"/>
      <c r="E25" s="12"/>
      <c r="F25" s="12"/>
      <c r="G25" s="12"/>
      <c r="H25" s="12"/>
      <c r="I25" s="12"/>
      <c r="J25" s="12"/>
      <c r="K25" s="12"/>
      <c r="L25" s="21"/>
    </row>
    <row r="26" customHeight="1" spans="1:12">
      <c r="A26" s="13"/>
      <c r="B26" s="12"/>
      <c r="C26" s="12"/>
      <c r="D26" s="12"/>
      <c r="E26" s="12"/>
      <c r="F26" s="12"/>
      <c r="G26" s="12"/>
      <c r="H26" s="12"/>
      <c r="I26" s="12"/>
      <c r="J26" s="12"/>
      <c r="K26" s="12"/>
      <c r="L26" s="21"/>
    </row>
    <row r="27" customHeight="1" spans="1:12">
      <c r="A27" s="13"/>
      <c r="B27" s="12"/>
      <c r="C27" s="12"/>
      <c r="D27" s="12"/>
      <c r="E27" s="12"/>
      <c r="F27" s="12"/>
      <c r="G27" s="12"/>
      <c r="H27" s="12"/>
      <c r="I27" s="12"/>
      <c r="J27" s="12"/>
      <c r="K27" s="12"/>
      <c r="L27" s="21"/>
    </row>
    <row r="28" customHeight="1" spans="1:12">
      <c r="A28" s="13"/>
      <c r="B28" s="12"/>
      <c r="C28" s="12"/>
      <c r="D28" s="12"/>
      <c r="E28" s="12"/>
      <c r="F28" s="12"/>
      <c r="G28" s="12"/>
      <c r="H28" s="12"/>
      <c r="I28" s="12"/>
      <c r="J28" s="12"/>
      <c r="K28" s="12"/>
      <c r="L28" s="21"/>
    </row>
    <row r="29" customHeight="1" spans="1:12">
      <c r="A29" s="13"/>
      <c r="B29" s="12"/>
      <c r="C29" s="12"/>
      <c r="D29" s="12"/>
      <c r="E29" s="12"/>
      <c r="F29" s="12"/>
      <c r="G29" s="12"/>
      <c r="H29" s="12"/>
      <c r="I29" s="12"/>
      <c r="J29" s="12"/>
      <c r="K29" s="12"/>
      <c r="L29" s="21"/>
    </row>
    <row r="30" customHeight="1" spans="1:12">
      <c r="A30" s="13"/>
      <c r="B30" s="4" t="s">
        <v>6055</v>
      </c>
      <c r="C30" s="4"/>
      <c r="D30" s="4"/>
      <c r="E30" s="4"/>
      <c r="F30" s="4"/>
      <c r="G30" s="4"/>
      <c r="H30" s="4"/>
      <c r="I30" s="4"/>
      <c r="J30" s="4"/>
      <c r="K30" s="4"/>
      <c r="L30" s="21"/>
    </row>
    <row r="31" customHeight="1" spans="1:12">
      <c r="A31" s="13"/>
      <c r="B31" s="4" t="s">
        <v>6056</v>
      </c>
      <c r="C31" s="4"/>
      <c r="D31" s="4"/>
      <c r="E31" s="4"/>
      <c r="F31" s="4"/>
      <c r="G31" s="4"/>
      <c r="H31" s="4"/>
      <c r="I31" s="4"/>
      <c r="J31" s="4"/>
      <c r="K31" s="4"/>
      <c r="L31" s="21"/>
    </row>
    <row r="32" customHeight="1" spans="1:12">
      <c r="A32" s="14" t="s">
        <v>6034</v>
      </c>
      <c r="B32" s="4" t="s">
        <v>6057</v>
      </c>
      <c r="C32" s="4"/>
      <c r="D32" s="4"/>
      <c r="E32" s="4"/>
      <c r="F32" s="4"/>
      <c r="G32" s="4"/>
      <c r="H32" s="4"/>
      <c r="I32" s="4"/>
      <c r="J32" s="4"/>
      <c r="K32" s="4"/>
      <c r="L32" s="21"/>
    </row>
    <row r="33" customHeight="1" spans="1:12">
      <c r="A33" s="14"/>
      <c r="B33" s="12" t="s">
        <v>6058</v>
      </c>
      <c r="C33" s="4"/>
      <c r="D33" s="4"/>
      <c r="E33" s="4"/>
      <c r="F33" s="4"/>
      <c r="G33" s="4"/>
      <c r="H33" s="4"/>
      <c r="I33" s="4"/>
      <c r="J33" s="4"/>
      <c r="K33" s="4"/>
      <c r="L33" s="21"/>
    </row>
    <row r="34" customHeight="1" spans="1:12">
      <c r="A34" s="14"/>
      <c r="B34" s="4"/>
      <c r="C34" s="4"/>
      <c r="D34" s="4"/>
      <c r="E34" s="4"/>
      <c r="F34" s="4"/>
      <c r="G34" s="4"/>
      <c r="H34" s="4"/>
      <c r="I34" s="4"/>
      <c r="J34" s="4"/>
      <c r="K34" s="4"/>
      <c r="L34" s="21"/>
    </row>
    <row r="35" customHeight="1" spans="1:12">
      <c r="A35" s="7" t="s">
        <v>6042</v>
      </c>
      <c r="B35" s="12" t="s">
        <v>6059</v>
      </c>
      <c r="C35" s="12"/>
      <c r="D35" s="12"/>
      <c r="E35" s="12"/>
      <c r="F35" s="12"/>
      <c r="G35" s="12"/>
      <c r="H35" s="12"/>
      <c r="I35" s="12"/>
      <c r="J35" s="12"/>
      <c r="K35" s="12"/>
      <c r="L35" s="21"/>
    </row>
    <row r="36" customHeight="1" spans="1:11">
      <c r="A36" s="15" t="s">
        <v>6060</v>
      </c>
      <c r="B36" s="12" t="s">
        <v>6061</v>
      </c>
      <c r="C36" s="4"/>
      <c r="D36" s="4"/>
      <c r="E36" s="4"/>
      <c r="F36" s="4"/>
      <c r="G36" s="4"/>
      <c r="H36" s="4"/>
      <c r="I36" s="4"/>
      <c r="J36" s="4"/>
      <c r="K36" s="4"/>
    </row>
    <row r="37" customHeight="1" spans="1:11">
      <c r="A37" s="15"/>
      <c r="B37" s="12" t="s">
        <v>6062</v>
      </c>
      <c r="C37" s="12"/>
      <c r="D37" s="12"/>
      <c r="E37" s="12"/>
      <c r="F37" s="12"/>
      <c r="G37" s="12"/>
      <c r="H37" s="12"/>
      <c r="I37" s="12"/>
      <c r="J37" s="12"/>
      <c r="K37" s="12"/>
    </row>
    <row r="38" customHeight="1" spans="1:11">
      <c r="A38" s="15"/>
      <c r="B38" s="12"/>
      <c r="C38" s="12"/>
      <c r="D38" s="12"/>
      <c r="E38" s="12"/>
      <c r="F38" s="12"/>
      <c r="G38" s="12"/>
      <c r="H38" s="12"/>
      <c r="I38" s="12"/>
      <c r="J38" s="12"/>
      <c r="K38" s="12"/>
    </row>
    <row r="39" customHeight="1" spans="1:11">
      <c r="A39" s="15"/>
      <c r="B39" s="12"/>
      <c r="C39" s="12"/>
      <c r="D39" s="12"/>
      <c r="E39" s="12"/>
      <c r="F39" s="12"/>
      <c r="G39" s="12"/>
      <c r="H39" s="12"/>
      <c r="I39" s="12"/>
      <c r="J39" s="12"/>
      <c r="K39" s="12"/>
    </row>
    <row r="40" customHeight="1" spans="1:11">
      <c r="A40" s="15"/>
      <c r="B40" s="12" t="s">
        <v>6063</v>
      </c>
      <c r="C40" s="12"/>
      <c r="D40" s="12"/>
      <c r="E40" s="12"/>
      <c r="F40" s="12"/>
      <c r="G40" s="12"/>
      <c r="H40" s="12"/>
      <c r="I40" s="12"/>
      <c r="J40" s="12"/>
      <c r="K40" s="12"/>
    </row>
    <row r="41" customHeight="1" spans="1:11">
      <c r="A41" s="2" t="s">
        <v>6064</v>
      </c>
      <c r="B41" s="2"/>
      <c r="C41" s="2"/>
      <c r="D41" s="2"/>
      <c r="E41" s="2"/>
      <c r="F41" s="2"/>
      <c r="G41" s="2"/>
      <c r="H41" s="2"/>
      <c r="I41" s="2"/>
      <c r="J41" s="2"/>
      <c r="K41" s="2"/>
    </row>
    <row r="42" customHeight="1" spans="1:11">
      <c r="A42" s="11" t="s">
        <v>6015</v>
      </c>
      <c r="B42" s="4" t="s">
        <v>6065</v>
      </c>
      <c r="C42" s="4"/>
      <c r="D42" s="4"/>
      <c r="E42" s="4"/>
      <c r="F42" s="4"/>
      <c r="G42" s="4"/>
      <c r="H42" s="4"/>
      <c r="I42" s="4"/>
      <c r="J42" s="4"/>
      <c r="K42" s="4"/>
    </row>
    <row r="43" customHeight="1" spans="1:11">
      <c r="A43" s="11"/>
      <c r="B43" s="12" t="s">
        <v>6066</v>
      </c>
      <c r="C43" s="4"/>
      <c r="D43" s="4"/>
      <c r="E43" s="4"/>
      <c r="F43" s="4"/>
      <c r="G43" s="4"/>
      <c r="H43" s="4"/>
      <c r="I43" s="4"/>
      <c r="J43" s="4"/>
      <c r="K43" s="4"/>
    </row>
    <row r="44" customHeight="1" spans="1:11">
      <c r="A44" s="11"/>
      <c r="B44" s="4"/>
      <c r="C44" s="4"/>
      <c r="D44" s="4"/>
      <c r="E44" s="4"/>
      <c r="F44" s="4"/>
      <c r="G44" s="4"/>
      <c r="H44" s="4"/>
      <c r="I44" s="4"/>
      <c r="J44" s="4"/>
      <c r="K44" s="4"/>
    </row>
    <row r="45" customHeight="1" spans="1:11">
      <c r="A45" s="11"/>
      <c r="B45" s="4" t="s">
        <v>6067</v>
      </c>
      <c r="C45" s="4"/>
      <c r="D45" s="4"/>
      <c r="E45" s="4"/>
      <c r="F45" s="4"/>
      <c r="G45" s="4"/>
      <c r="H45" s="4"/>
      <c r="I45" s="4"/>
      <c r="J45" s="4"/>
      <c r="K45" s="4"/>
    </row>
    <row r="46" customHeight="1" spans="1:11">
      <c r="A46" s="11"/>
      <c r="B46" s="12" t="s">
        <v>6068</v>
      </c>
      <c r="C46" s="4"/>
      <c r="D46" s="4"/>
      <c r="E46" s="4"/>
      <c r="F46" s="4"/>
      <c r="G46" s="4"/>
      <c r="H46" s="4"/>
      <c r="I46" s="4"/>
      <c r="J46" s="4"/>
      <c r="K46" s="4"/>
    </row>
    <row r="47" customHeight="1" spans="1:11">
      <c r="A47" s="11"/>
      <c r="B47" s="4"/>
      <c r="C47" s="4"/>
      <c r="D47" s="4"/>
      <c r="E47" s="4"/>
      <c r="F47" s="4"/>
      <c r="G47" s="4"/>
      <c r="H47" s="4"/>
      <c r="I47" s="4"/>
      <c r="J47" s="4"/>
      <c r="K47" s="4"/>
    </row>
    <row r="48" customHeight="1" spans="1:11">
      <c r="A48" s="11"/>
      <c r="B48" s="4"/>
      <c r="C48" s="4"/>
      <c r="D48" s="4"/>
      <c r="E48" s="4"/>
      <c r="F48" s="4"/>
      <c r="G48" s="4"/>
      <c r="H48" s="4"/>
      <c r="I48" s="4"/>
      <c r="J48" s="4"/>
      <c r="K48" s="4"/>
    </row>
    <row r="49" customHeight="1" spans="1:11">
      <c r="A49" s="11"/>
      <c r="B49" s="4"/>
      <c r="C49" s="4"/>
      <c r="D49" s="4"/>
      <c r="E49" s="4"/>
      <c r="F49" s="4"/>
      <c r="G49" s="4"/>
      <c r="H49" s="4"/>
      <c r="I49" s="4"/>
      <c r="J49" s="4"/>
      <c r="K49" s="4"/>
    </row>
    <row r="50" customHeight="1" spans="1:11">
      <c r="A50" s="11"/>
      <c r="B50" s="4"/>
      <c r="C50" s="4"/>
      <c r="D50" s="4"/>
      <c r="E50" s="4"/>
      <c r="F50" s="4"/>
      <c r="G50" s="4"/>
      <c r="H50" s="4"/>
      <c r="I50" s="4"/>
      <c r="J50" s="4"/>
      <c r="K50" s="4"/>
    </row>
    <row r="51" customHeight="1" spans="1:11">
      <c r="A51" s="11"/>
      <c r="B51" s="4"/>
      <c r="C51" s="4"/>
      <c r="D51" s="4"/>
      <c r="E51" s="4"/>
      <c r="F51" s="4"/>
      <c r="G51" s="4"/>
      <c r="H51" s="4"/>
      <c r="I51" s="4"/>
      <c r="J51" s="4"/>
      <c r="K51" s="4"/>
    </row>
    <row r="52" customHeight="1" spans="1:11">
      <c r="A52" s="11" t="s">
        <v>6037</v>
      </c>
      <c r="B52" s="4" t="s">
        <v>6069</v>
      </c>
      <c r="C52" s="4"/>
      <c r="D52" s="4"/>
      <c r="E52" s="4"/>
      <c r="F52" s="4"/>
      <c r="G52" s="4"/>
      <c r="H52" s="4"/>
      <c r="I52" s="4"/>
      <c r="J52" s="4"/>
      <c r="K52" s="4"/>
    </row>
    <row r="53" customHeight="1" spans="1:11">
      <c r="A53" s="11"/>
      <c r="B53" s="12" t="s">
        <v>6070</v>
      </c>
      <c r="C53" s="12"/>
      <c r="D53" s="12"/>
      <c r="E53" s="12"/>
      <c r="F53" s="12"/>
      <c r="G53" s="12"/>
      <c r="H53" s="12"/>
      <c r="I53" s="12"/>
      <c r="J53" s="12"/>
      <c r="K53" s="12"/>
    </row>
    <row r="54" customHeight="1" spans="1:11">
      <c r="A54" s="11"/>
      <c r="B54" s="12"/>
      <c r="C54" s="12"/>
      <c r="D54" s="12"/>
      <c r="E54" s="12"/>
      <c r="F54" s="12"/>
      <c r="G54" s="12"/>
      <c r="H54" s="12"/>
      <c r="I54" s="12"/>
      <c r="J54" s="12"/>
      <c r="K54" s="12"/>
    </row>
    <row r="55" customHeight="1" spans="1:11">
      <c r="A55" s="11"/>
      <c r="B55" s="12"/>
      <c r="C55" s="12"/>
      <c r="D55" s="12"/>
      <c r="E55" s="12"/>
      <c r="F55" s="12"/>
      <c r="G55" s="12"/>
      <c r="H55" s="12"/>
      <c r="I55" s="12"/>
      <c r="J55" s="12"/>
      <c r="K55" s="12"/>
    </row>
    <row r="56" customHeight="1" spans="1:11">
      <c r="A56" s="11"/>
      <c r="B56" s="12"/>
      <c r="C56" s="12"/>
      <c r="D56" s="12"/>
      <c r="E56" s="12"/>
      <c r="F56" s="12"/>
      <c r="G56" s="12"/>
      <c r="H56" s="12"/>
      <c r="I56" s="12"/>
      <c r="J56" s="12"/>
      <c r="K56" s="12"/>
    </row>
    <row r="57" customHeight="1" spans="1:11">
      <c r="A57" s="11"/>
      <c r="B57" s="12"/>
      <c r="C57" s="12"/>
      <c r="D57" s="12"/>
      <c r="E57" s="12"/>
      <c r="F57" s="12"/>
      <c r="G57" s="12"/>
      <c r="H57" s="12"/>
      <c r="I57" s="12"/>
      <c r="J57" s="12"/>
      <c r="K57" s="12"/>
    </row>
    <row r="58" customHeight="1" spans="1:11">
      <c r="A58" s="16" t="s">
        <v>6039</v>
      </c>
      <c r="B58" s="4" t="s">
        <v>6071</v>
      </c>
      <c r="C58" s="4"/>
      <c r="D58" s="4"/>
      <c r="E58" s="4"/>
      <c r="F58" s="4"/>
      <c r="G58" s="4"/>
      <c r="H58" s="4"/>
      <c r="I58" s="4"/>
      <c r="J58" s="4"/>
      <c r="K58" s="4"/>
    </row>
    <row r="59" customHeight="1" spans="1:11">
      <c r="A59" s="16"/>
      <c r="B59" s="12" t="s">
        <v>6072</v>
      </c>
      <c r="C59" s="12"/>
      <c r="D59" s="12"/>
      <c r="E59" s="12"/>
      <c r="F59" s="12"/>
      <c r="G59" s="12"/>
      <c r="H59" s="12"/>
      <c r="I59" s="12"/>
      <c r="J59" s="12"/>
      <c r="K59" s="12"/>
    </row>
    <row r="60" customHeight="1" spans="1:11">
      <c r="A60" s="16"/>
      <c r="B60" s="12"/>
      <c r="C60" s="12"/>
      <c r="D60" s="12"/>
      <c r="E60" s="12"/>
      <c r="F60" s="12"/>
      <c r="G60" s="12"/>
      <c r="H60" s="12"/>
      <c r="I60" s="12"/>
      <c r="J60" s="12"/>
      <c r="K60" s="12"/>
    </row>
    <row r="61" customHeight="1" spans="1:11">
      <c r="A61" s="16"/>
      <c r="B61" s="12"/>
      <c r="C61" s="12"/>
      <c r="D61" s="12"/>
      <c r="E61" s="12"/>
      <c r="F61" s="12"/>
      <c r="G61" s="12"/>
      <c r="H61" s="12"/>
      <c r="I61" s="12"/>
      <c r="J61" s="12"/>
      <c r="K61" s="12"/>
    </row>
    <row r="62" customHeight="1" spans="1:11">
      <c r="A62" s="16"/>
      <c r="B62" s="4" t="s">
        <v>6067</v>
      </c>
      <c r="C62" s="4"/>
      <c r="D62" s="4"/>
      <c r="E62" s="4"/>
      <c r="F62" s="4"/>
      <c r="G62" s="4"/>
      <c r="H62" s="4"/>
      <c r="I62" s="4"/>
      <c r="J62" s="4"/>
      <c r="K62" s="4"/>
    </row>
    <row r="63" customHeight="1" spans="1:11">
      <c r="A63" s="16"/>
      <c r="B63" s="12" t="s">
        <v>6073</v>
      </c>
      <c r="C63" s="4"/>
      <c r="D63" s="4"/>
      <c r="E63" s="4"/>
      <c r="F63" s="4"/>
      <c r="G63" s="4"/>
      <c r="H63" s="4"/>
      <c r="I63" s="4"/>
      <c r="J63" s="4"/>
      <c r="K63" s="4"/>
    </row>
    <row r="64" customHeight="1" spans="1:11">
      <c r="A64" s="16"/>
      <c r="B64" s="4"/>
      <c r="C64" s="4"/>
      <c r="D64" s="4"/>
      <c r="E64" s="4"/>
      <c r="F64" s="4"/>
      <c r="G64" s="4"/>
      <c r="H64" s="4"/>
      <c r="I64" s="4"/>
      <c r="J64" s="4"/>
      <c r="K64" s="4"/>
    </row>
    <row r="65" customHeight="1" spans="1:11">
      <c r="A65" s="16"/>
      <c r="B65" s="12" t="s">
        <v>6074</v>
      </c>
      <c r="C65" s="4"/>
      <c r="D65" s="4"/>
      <c r="E65" s="4"/>
      <c r="F65" s="4"/>
      <c r="G65" s="4"/>
      <c r="H65" s="4"/>
      <c r="I65" s="4"/>
      <c r="J65" s="4"/>
      <c r="K65" s="4"/>
    </row>
    <row r="66" customHeight="1" spans="1:11">
      <c r="A66" s="16"/>
      <c r="B66" s="4"/>
      <c r="C66" s="4"/>
      <c r="D66" s="4"/>
      <c r="E66" s="4"/>
      <c r="F66" s="4"/>
      <c r="G66" s="4"/>
      <c r="H66" s="4"/>
      <c r="I66" s="4"/>
      <c r="J66" s="4"/>
      <c r="K66" s="4"/>
    </row>
    <row r="67" customHeight="1" spans="1:11">
      <c r="A67" s="16"/>
      <c r="B67" s="4"/>
      <c r="C67" s="4"/>
      <c r="D67" s="4"/>
      <c r="E67" s="4"/>
      <c r="F67" s="4"/>
      <c r="G67" s="4"/>
      <c r="H67" s="4"/>
      <c r="I67" s="4"/>
      <c r="J67" s="4"/>
      <c r="K67" s="4"/>
    </row>
    <row r="68" customHeight="1" spans="1:11">
      <c r="A68" s="16"/>
      <c r="B68" s="4"/>
      <c r="C68" s="4"/>
      <c r="D68" s="4"/>
      <c r="E68" s="4"/>
      <c r="F68" s="4"/>
      <c r="G68" s="4"/>
      <c r="H68" s="4"/>
      <c r="I68" s="4"/>
      <c r="J68" s="4"/>
      <c r="K68" s="4"/>
    </row>
    <row r="69" customHeight="1" spans="1:11">
      <c r="A69" s="16"/>
      <c r="B69" s="4"/>
      <c r="C69" s="4"/>
      <c r="D69" s="4"/>
      <c r="E69" s="4"/>
      <c r="F69" s="4"/>
      <c r="G69" s="4"/>
      <c r="H69" s="4"/>
      <c r="I69" s="4"/>
      <c r="J69" s="4"/>
      <c r="K69" s="4"/>
    </row>
    <row r="70" customHeight="1" spans="1:11">
      <c r="A70" s="38" t="s">
        <v>6075</v>
      </c>
      <c r="B70" s="4" t="s">
        <v>6076</v>
      </c>
      <c r="C70" s="4"/>
      <c r="D70" s="4"/>
      <c r="E70" s="4"/>
      <c r="F70" s="4"/>
      <c r="G70" s="4"/>
      <c r="H70" s="4"/>
      <c r="I70" s="4"/>
      <c r="J70" s="4"/>
      <c r="K70" s="4"/>
    </row>
    <row r="71" customHeight="1" spans="1:11">
      <c r="A71" s="38"/>
      <c r="B71" s="4" t="s">
        <v>6077</v>
      </c>
      <c r="C71" s="4"/>
      <c r="D71" s="4"/>
      <c r="E71" s="4"/>
      <c r="F71" s="4"/>
      <c r="G71" s="4"/>
      <c r="H71" s="4"/>
      <c r="I71" s="4"/>
      <c r="J71" s="4"/>
      <c r="K71" s="4"/>
    </row>
    <row r="72" customHeight="1" spans="1:11">
      <c r="A72" s="2" t="s">
        <v>6078</v>
      </c>
      <c r="B72" s="2"/>
      <c r="C72" s="2"/>
      <c r="D72" s="2"/>
      <c r="E72" s="2"/>
      <c r="F72" s="2"/>
      <c r="G72" s="2"/>
      <c r="H72" s="2"/>
      <c r="I72" s="2"/>
      <c r="J72" s="2"/>
      <c r="K72" s="2"/>
    </row>
    <row r="73" customHeight="1" spans="1:11">
      <c r="A73" s="10" t="s">
        <v>6015</v>
      </c>
      <c r="B73" s="4" t="s">
        <v>6079</v>
      </c>
      <c r="C73" s="4"/>
      <c r="D73" s="4"/>
      <c r="E73" s="4"/>
      <c r="F73" s="4"/>
      <c r="G73" s="4"/>
      <c r="H73" s="4"/>
      <c r="I73" s="4"/>
      <c r="J73" s="4"/>
      <c r="K73" s="4"/>
    </row>
    <row r="74" customHeight="1" spans="1:11">
      <c r="A74" s="10"/>
      <c r="B74" s="4" t="s">
        <v>6080</v>
      </c>
      <c r="C74" s="4"/>
      <c r="D74" s="4"/>
      <c r="E74" s="4"/>
      <c r="F74" s="4"/>
      <c r="G74" s="4"/>
      <c r="H74" s="4"/>
      <c r="I74" s="4"/>
      <c r="J74" s="4"/>
      <c r="K74" s="4"/>
    </row>
    <row r="75" customHeight="1" spans="1:11">
      <c r="A75" s="10"/>
      <c r="B75" s="4" t="s">
        <v>6081</v>
      </c>
      <c r="C75" s="4"/>
      <c r="D75" s="4"/>
      <c r="E75" s="4"/>
      <c r="F75" s="4"/>
      <c r="G75" s="4"/>
      <c r="H75" s="4"/>
      <c r="I75" s="4"/>
      <c r="J75" s="4"/>
      <c r="K75" s="4"/>
    </row>
    <row r="76" customHeight="1" spans="1:11">
      <c r="A76" s="9" t="s">
        <v>6039</v>
      </c>
      <c r="B76" s="4" t="s">
        <v>6082</v>
      </c>
      <c r="C76" s="4"/>
      <c r="D76" s="4"/>
      <c r="E76" s="4"/>
      <c r="F76" s="4"/>
      <c r="G76" s="4"/>
      <c r="H76" s="4"/>
      <c r="I76" s="4"/>
      <c r="J76" s="4"/>
      <c r="K76" s="4"/>
    </row>
    <row r="77" customHeight="1" spans="1:11">
      <c r="A77" s="10" t="s">
        <v>6083</v>
      </c>
      <c r="B77" s="12" t="s">
        <v>6084</v>
      </c>
      <c r="C77" s="4"/>
      <c r="D77" s="4"/>
      <c r="E77" s="4"/>
      <c r="F77" s="4"/>
      <c r="G77" s="4"/>
      <c r="H77" s="4"/>
      <c r="I77" s="4"/>
      <c r="J77" s="4"/>
      <c r="K77" s="4"/>
    </row>
    <row r="78" customHeight="1" spans="1:11">
      <c r="A78" s="10"/>
      <c r="B78" s="4"/>
      <c r="C78" s="4"/>
      <c r="D78" s="4"/>
      <c r="E78" s="4"/>
      <c r="F78" s="4"/>
      <c r="G78" s="4"/>
      <c r="H78" s="4"/>
      <c r="I78" s="4"/>
      <c r="J78" s="4"/>
      <c r="K78" s="4"/>
    </row>
    <row r="79" customHeight="1" spans="1:11">
      <c r="A79" s="2" t="s">
        <v>6085</v>
      </c>
      <c r="B79" s="2"/>
      <c r="C79" s="2"/>
      <c r="D79" s="2"/>
      <c r="E79" s="2"/>
      <c r="F79" s="2"/>
      <c r="G79" s="2"/>
      <c r="H79" s="2"/>
      <c r="I79" s="2"/>
      <c r="J79" s="2"/>
      <c r="K79" s="2"/>
    </row>
    <row r="80" customHeight="1" spans="1:11">
      <c r="A80" s="10" t="s">
        <v>6015</v>
      </c>
      <c r="B80" s="12" t="s">
        <v>6086</v>
      </c>
      <c r="C80" s="12"/>
      <c r="D80" s="12"/>
      <c r="E80" s="12"/>
      <c r="F80" s="12"/>
      <c r="G80" s="12"/>
      <c r="H80" s="12"/>
      <c r="I80" s="12"/>
      <c r="J80" s="12"/>
      <c r="K80" s="12"/>
    </row>
    <row r="81" customHeight="1" spans="1:11">
      <c r="A81" s="10"/>
      <c r="B81" s="12" t="s">
        <v>6087</v>
      </c>
      <c r="C81" s="4"/>
      <c r="D81" s="4"/>
      <c r="E81" s="4"/>
      <c r="F81" s="4"/>
      <c r="G81" s="4"/>
      <c r="H81" s="4"/>
      <c r="I81" s="4"/>
      <c r="J81" s="4"/>
      <c r="K81" s="4"/>
    </row>
    <row r="82" customHeight="1" spans="1:11">
      <c r="A82" s="10"/>
      <c r="B82" s="4"/>
      <c r="C82" s="4"/>
      <c r="D82" s="4"/>
      <c r="E82" s="4"/>
      <c r="F82" s="4"/>
      <c r="G82" s="4"/>
      <c r="H82" s="4"/>
      <c r="I82" s="4"/>
      <c r="J82" s="4"/>
      <c r="K82" s="4"/>
    </row>
    <row r="83" customHeight="1" spans="1:11">
      <c r="A83" s="10"/>
      <c r="B83" s="4" t="s">
        <v>6088</v>
      </c>
      <c r="C83" s="4"/>
      <c r="D83" s="4"/>
      <c r="E83" s="4"/>
      <c r="F83" s="4"/>
      <c r="G83" s="4"/>
      <c r="H83" s="4"/>
      <c r="I83" s="4"/>
      <c r="J83" s="4"/>
      <c r="K83" s="4"/>
    </row>
    <row r="84" customHeight="1" spans="1:11">
      <c r="A84" s="10"/>
      <c r="B84" s="12" t="s">
        <v>6089</v>
      </c>
      <c r="C84" s="4"/>
      <c r="D84" s="4"/>
      <c r="E84" s="4"/>
      <c r="F84" s="4"/>
      <c r="G84" s="4"/>
      <c r="H84" s="4"/>
      <c r="I84" s="4"/>
      <c r="J84" s="4"/>
      <c r="K84" s="4"/>
    </row>
    <row r="85" customHeight="1" spans="1:11">
      <c r="A85" s="10"/>
      <c r="B85" s="4"/>
      <c r="C85" s="4"/>
      <c r="D85" s="4"/>
      <c r="E85" s="4"/>
      <c r="F85" s="4"/>
      <c r="G85" s="4"/>
      <c r="H85" s="4"/>
      <c r="I85" s="4"/>
      <c r="J85" s="4"/>
      <c r="K85" s="4"/>
    </row>
    <row r="86" customHeight="1" spans="1:11">
      <c r="A86" s="10"/>
      <c r="B86" s="5" t="s">
        <v>6090</v>
      </c>
      <c r="C86" s="6"/>
      <c r="D86" s="6"/>
      <c r="E86" s="6"/>
      <c r="F86" s="6"/>
      <c r="G86" s="6"/>
      <c r="H86" s="6"/>
      <c r="I86" s="6"/>
      <c r="J86" s="6"/>
      <c r="K86" s="6"/>
    </row>
    <row r="87" customHeight="1" spans="1:11">
      <c r="A87" s="10"/>
      <c r="B87" s="6"/>
      <c r="C87" s="6"/>
      <c r="D87" s="6"/>
      <c r="E87" s="6"/>
      <c r="F87" s="6"/>
      <c r="G87" s="6"/>
      <c r="H87" s="6"/>
      <c r="I87" s="6"/>
      <c r="J87" s="6"/>
      <c r="K87" s="6"/>
    </row>
    <row r="88" customHeight="1" spans="1:11">
      <c r="A88" s="10"/>
      <c r="B88" s="6"/>
      <c r="C88" s="6"/>
      <c r="D88" s="6"/>
      <c r="E88" s="6"/>
      <c r="F88" s="6"/>
      <c r="G88" s="6"/>
      <c r="H88" s="6"/>
      <c r="I88" s="6"/>
      <c r="J88" s="6"/>
      <c r="K88" s="6"/>
    </row>
    <row r="89" customHeight="1" spans="1:11">
      <c r="A89" s="10"/>
      <c r="B89" s="6"/>
      <c r="C89" s="6"/>
      <c r="D89" s="6"/>
      <c r="E89" s="6"/>
      <c r="F89" s="6"/>
      <c r="G89" s="6"/>
      <c r="H89" s="6"/>
      <c r="I89" s="6"/>
      <c r="J89" s="6"/>
      <c r="K89" s="6"/>
    </row>
    <row r="90" customHeight="1" spans="1:11">
      <c r="A90" s="7" t="s">
        <v>6050</v>
      </c>
      <c r="B90" s="12" t="s">
        <v>6091</v>
      </c>
      <c r="C90" s="12"/>
      <c r="D90" s="12"/>
      <c r="E90" s="12"/>
      <c r="F90" s="12"/>
      <c r="G90" s="12"/>
      <c r="H90" s="12"/>
      <c r="I90" s="12"/>
      <c r="J90" s="12"/>
      <c r="K90" s="12"/>
    </row>
    <row r="91" customHeight="1" spans="1:11">
      <c r="A91" s="39" t="s">
        <v>6075</v>
      </c>
      <c r="B91" s="4" t="s">
        <v>6092</v>
      </c>
      <c r="C91" s="4"/>
      <c r="D91" s="4"/>
      <c r="E91" s="4"/>
      <c r="F91" s="4"/>
      <c r="G91" s="4"/>
      <c r="H91" s="4"/>
      <c r="I91" s="4"/>
      <c r="J91" s="4"/>
      <c r="K91" s="4"/>
    </row>
    <row r="92" customHeight="1" spans="1:11">
      <c r="A92" s="9" t="s">
        <v>6039</v>
      </c>
      <c r="B92" s="4" t="s">
        <v>6093</v>
      </c>
      <c r="C92" s="4"/>
      <c r="D92" s="4"/>
      <c r="E92" s="4"/>
      <c r="F92" s="4"/>
      <c r="G92" s="4"/>
      <c r="H92" s="4"/>
      <c r="I92" s="4"/>
      <c r="J92" s="4"/>
      <c r="K92" s="4"/>
    </row>
    <row r="93" customHeight="1" spans="1:11">
      <c r="A93" s="2" t="s">
        <v>6094</v>
      </c>
      <c r="B93" s="2"/>
      <c r="C93" s="2"/>
      <c r="D93" s="2"/>
      <c r="E93" s="2"/>
      <c r="F93" s="2"/>
      <c r="G93" s="2"/>
      <c r="H93" s="2"/>
      <c r="I93" s="2"/>
      <c r="J93" s="2"/>
      <c r="K93" s="2"/>
    </row>
    <row r="94" customHeight="1" spans="1:11">
      <c r="A94" s="40" t="s">
        <v>6095</v>
      </c>
      <c r="B94" s="4" t="s">
        <v>6096</v>
      </c>
      <c r="C94" s="4"/>
      <c r="D94" s="4"/>
      <c r="E94" s="4"/>
      <c r="F94" s="4"/>
      <c r="G94" s="4"/>
      <c r="H94" s="4"/>
      <c r="I94" s="4"/>
      <c r="J94" s="4"/>
      <c r="K94" s="4"/>
    </row>
    <row r="95" customHeight="1" spans="1:11">
      <c r="A95" s="10" t="s">
        <v>6015</v>
      </c>
      <c r="B95" s="12" t="s">
        <v>6097</v>
      </c>
      <c r="C95" s="12"/>
      <c r="D95" s="12"/>
      <c r="E95" s="12"/>
      <c r="F95" s="12"/>
      <c r="G95" s="12"/>
      <c r="H95" s="12"/>
      <c r="I95" s="12"/>
      <c r="J95" s="12"/>
      <c r="K95" s="12"/>
    </row>
    <row r="96" customHeight="1" spans="1:11">
      <c r="A96" s="10"/>
      <c r="B96" s="4" t="s">
        <v>6098</v>
      </c>
      <c r="C96" s="4"/>
      <c r="D96" s="4"/>
      <c r="E96" s="4"/>
      <c r="F96" s="4"/>
      <c r="G96" s="4"/>
      <c r="H96" s="4"/>
      <c r="I96" s="4"/>
      <c r="J96" s="4"/>
      <c r="K96" s="4"/>
    </row>
    <row r="97" customHeight="1" spans="1:11">
      <c r="A97" s="10"/>
      <c r="B97" s="4" t="s">
        <v>6099</v>
      </c>
      <c r="C97" s="4"/>
      <c r="D97" s="4"/>
      <c r="E97" s="4"/>
      <c r="F97" s="4"/>
      <c r="G97" s="4"/>
      <c r="H97" s="4"/>
      <c r="I97" s="4"/>
      <c r="J97" s="4"/>
      <c r="K97" s="4"/>
    </row>
    <row r="98" customHeight="1" spans="1:11">
      <c r="A98" s="10"/>
      <c r="B98" s="4" t="s">
        <v>6100</v>
      </c>
      <c r="C98" s="4"/>
      <c r="D98" s="4"/>
      <c r="E98" s="4"/>
      <c r="F98" s="4"/>
      <c r="G98" s="4"/>
      <c r="H98" s="4"/>
      <c r="I98" s="4"/>
      <c r="J98" s="4"/>
      <c r="K98" s="4"/>
    </row>
    <row r="99" customHeight="1" spans="1:11">
      <c r="A99" s="15" t="s">
        <v>6042</v>
      </c>
      <c r="B99" s="12" t="s">
        <v>6101</v>
      </c>
      <c r="C99" s="12"/>
      <c r="D99" s="12"/>
      <c r="E99" s="12"/>
      <c r="F99" s="12"/>
      <c r="G99" s="12"/>
      <c r="H99" s="12"/>
      <c r="I99" s="12"/>
      <c r="J99" s="12"/>
      <c r="K99" s="12"/>
    </row>
    <row r="100" customHeight="1" spans="1:11">
      <c r="A100" s="15"/>
      <c r="B100" s="12"/>
      <c r="C100" s="12"/>
      <c r="D100" s="12"/>
      <c r="E100" s="12"/>
      <c r="F100" s="12"/>
      <c r="G100" s="12"/>
      <c r="H100" s="12"/>
      <c r="I100" s="12"/>
      <c r="J100" s="12"/>
      <c r="K100" s="12"/>
    </row>
    <row r="101" customHeight="1" spans="1:11">
      <c r="A101" s="15"/>
      <c r="B101" s="12"/>
      <c r="C101" s="12"/>
      <c r="D101" s="12"/>
      <c r="E101" s="12"/>
      <c r="F101" s="12"/>
      <c r="G101" s="12"/>
      <c r="H101" s="12"/>
      <c r="I101" s="12"/>
      <c r="J101" s="12"/>
      <c r="K101" s="12"/>
    </row>
    <row r="102" customHeight="1" spans="1:11">
      <c r="A102" s="15"/>
      <c r="B102" s="12"/>
      <c r="C102" s="12"/>
      <c r="D102" s="12"/>
      <c r="E102" s="12"/>
      <c r="F102" s="12"/>
      <c r="G102" s="12"/>
      <c r="H102" s="12"/>
      <c r="I102" s="12"/>
      <c r="J102" s="12"/>
      <c r="K102" s="12"/>
    </row>
    <row r="103" customHeight="1" spans="1:11">
      <c r="A103" s="15"/>
      <c r="B103" s="12"/>
      <c r="C103" s="12"/>
      <c r="D103" s="12"/>
      <c r="E103" s="12"/>
      <c r="F103" s="12"/>
      <c r="G103" s="12"/>
      <c r="H103" s="12"/>
      <c r="I103" s="12"/>
      <c r="J103" s="12"/>
      <c r="K103" s="12"/>
    </row>
    <row r="104" customHeight="1" spans="1:11">
      <c r="A104" s="15"/>
      <c r="B104" s="12"/>
      <c r="C104" s="12"/>
      <c r="D104" s="12"/>
      <c r="E104" s="12"/>
      <c r="F104" s="12"/>
      <c r="G104" s="12"/>
      <c r="H104" s="12"/>
      <c r="I104" s="12"/>
      <c r="J104" s="12"/>
      <c r="K104" s="12"/>
    </row>
    <row r="105" customHeight="1" spans="1:11">
      <c r="A105" s="15"/>
      <c r="B105" s="12"/>
      <c r="C105" s="12"/>
      <c r="D105" s="12"/>
      <c r="E105" s="12"/>
      <c r="F105" s="12"/>
      <c r="G105" s="12"/>
      <c r="H105" s="12"/>
      <c r="I105" s="12"/>
      <c r="J105" s="12"/>
      <c r="K105" s="12"/>
    </row>
    <row r="106" customHeight="1" spans="1:11">
      <c r="A106" s="7" t="s">
        <v>6102</v>
      </c>
      <c r="B106" s="4" t="s">
        <v>6103</v>
      </c>
      <c r="C106" s="4"/>
      <c r="D106" s="4"/>
      <c r="E106" s="4"/>
      <c r="F106" s="4"/>
      <c r="G106" s="4"/>
      <c r="H106" s="4"/>
      <c r="I106" s="4"/>
      <c r="J106" s="4"/>
      <c r="K106" s="4"/>
    </row>
    <row r="107" customHeight="1" spans="1:11">
      <c r="A107" s="2" t="s">
        <v>6104</v>
      </c>
      <c r="B107" s="2"/>
      <c r="C107" s="2"/>
      <c r="D107" s="2"/>
      <c r="E107" s="2"/>
      <c r="F107" s="2"/>
      <c r="G107" s="2"/>
      <c r="H107" s="2"/>
      <c r="I107" s="2"/>
      <c r="J107" s="2"/>
      <c r="K107" s="2"/>
    </row>
    <row r="108" customHeight="1" spans="1:11">
      <c r="A108" s="15" t="s">
        <v>6105</v>
      </c>
      <c r="B108" s="12" t="s">
        <v>6106</v>
      </c>
      <c r="C108" s="12"/>
      <c r="D108" s="12"/>
      <c r="E108" s="12"/>
      <c r="F108" s="12"/>
      <c r="G108" s="12"/>
      <c r="H108" s="12"/>
      <c r="I108" s="12"/>
      <c r="J108" s="12"/>
      <c r="K108" s="12"/>
    </row>
    <row r="109" customHeight="1" spans="1:11">
      <c r="A109" s="15"/>
      <c r="B109" s="12" t="s">
        <v>6107</v>
      </c>
      <c r="C109" s="12"/>
      <c r="D109" s="12"/>
      <c r="E109" s="12"/>
      <c r="F109" s="12"/>
      <c r="G109" s="12"/>
      <c r="H109" s="12"/>
      <c r="I109" s="12"/>
      <c r="J109" s="12"/>
      <c r="K109" s="12"/>
    </row>
    <row r="110" customHeight="1" spans="1:11">
      <c r="A110" s="15"/>
      <c r="B110" s="12"/>
      <c r="C110" s="12"/>
      <c r="D110" s="12"/>
      <c r="E110" s="12"/>
      <c r="F110" s="12"/>
      <c r="G110" s="12"/>
      <c r="H110" s="12"/>
      <c r="I110" s="12"/>
      <c r="J110" s="12"/>
      <c r="K110" s="12"/>
    </row>
    <row r="111" customHeight="1" spans="1:11">
      <c r="A111" s="15"/>
      <c r="B111" s="12"/>
      <c r="C111" s="12"/>
      <c r="D111" s="12"/>
      <c r="E111" s="12"/>
      <c r="F111" s="12"/>
      <c r="G111" s="12"/>
      <c r="H111" s="12"/>
      <c r="I111" s="12"/>
      <c r="J111" s="12"/>
      <c r="K111" s="12"/>
    </row>
    <row r="112" customHeight="1" spans="1:11">
      <c r="A112" s="15"/>
      <c r="B112" s="12"/>
      <c r="C112" s="12"/>
      <c r="D112" s="12"/>
      <c r="E112" s="12"/>
      <c r="F112" s="12"/>
      <c r="G112" s="12"/>
      <c r="H112" s="12"/>
      <c r="I112" s="12"/>
      <c r="J112" s="12"/>
      <c r="K112" s="12"/>
    </row>
    <row r="113" customHeight="1" spans="1:11">
      <c r="A113" s="15"/>
      <c r="B113" s="12" t="s">
        <v>6108</v>
      </c>
      <c r="C113" s="12"/>
      <c r="D113" s="12"/>
      <c r="E113" s="12"/>
      <c r="F113" s="12"/>
      <c r="G113" s="12"/>
      <c r="H113" s="12"/>
      <c r="I113" s="12"/>
      <c r="J113" s="12"/>
      <c r="K113" s="12"/>
    </row>
    <row r="114" customHeight="1" spans="1:11">
      <c r="A114" s="15"/>
      <c r="B114" s="4" t="s">
        <v>6109</v>
      </c>
      <c r="C114" s="4"/>
      <c r="D114" s="4"/>
      <c r="E114" s="4"/>
      <c r="F114" s="4"/>
      <c r="G114" s="4"/>
      <c r="H114" s="4"/>
      <c r="I114" s="4"/>
      <c r="J114" s="4"/>
      <c r="K114" s="4"/>
    </row>
    <row r="115" customHeight="1" spans="1:11">
      <c r="A115" s="15"/>
      <c r="B115" s="4" t="s">
        <v>6110</v>
      </c>
      <c r="C115" s="4"/>
      <c r="D115" s="4"/>
      <c r="E115" s="4"/>
      <c r="F115" s="4"/>
      <c r="G115" s="4"/>
      <c r="H115" s="4"/>
      <c r="I115" s="4"/>
      <c r="J115" s="4"/>
      <c r="K115" s="4"/>
    </row>
    <row r="116" customHeight="1" spans="1:11">
      <c r="A116" s="15"/>
      <c r="B116" s="4" t="s">
        <v>6111</v>
      </c>
      <c r="C116" s="4"/>
      <c r="D116" s="4"/>
      <c r="E116" s="4"/>
      <c r="F116" s="4"/>
      <c r="G116" s="4"/>
      <c r="H116" s="4"/>
      <c r="I116" s="4"/>
      <c r="J116" s="4"/>
      <c r="K116" s="4"/>
    </row>
    <row r="117" customHeight="1" spans="1:11">
      <c r="A117" s="15"/>
      <c r="B117" s="12" t="s">
        <v>6112</v>
      </c>
      <c r="C117" s="12"/>
      <c r="D117" s="12"/>
      <c r="E117" s="12"/>
      <c r="F117" s="12"/>
      <c r="G117" s="12"/>
      <c r="H117" s="12"/>
      <c r="I117" s="12"/>
      <c r="J117" s="12"/>
      <c r="K117" s="12"/>
    </row>
    <row r="118" customHeight="1" spans="1:11">
      <c r="A118" s="15"/>
      <c r="B118" s="12"/>
      <c r="C118" s="12"/>
      <c r="D118" s="12"/>
      <c r="E118" s="12"/>
      <c r="F118" s="12"/>
      <c r="G118" s="12"/>
      <c r="H118" s="12"/>
      <c r="I118" s="12"/>
      <c r="J118" s="12"/>
      <c r="K118" s="12"/>
    </row>
    <row r="119" customHeight="1" spans="1:11">
      <c r="A119" s="15"/>
      <c r="B119" s="12" t="s">
        <v>6113</v>
      </c>
      <c r="C119" s="12"/>
      <c r="D119" s="12"/>
      <c r="E119" s="12"/>
      <c r="F119" s="12"/>
      <c r="G119" s="12"/>
      <c r="H119" s="12"/>
      <c r="I119" s="12"/>
      <c r="J119" s="12"/>
      <c r="K119" s="12"/>
    </row>
    <row r="120" customHeight="1" spans="1:11">
      <c r="A120" s="15"/>
      <c r="B120" s="12" t="s">
        <v>6114</v>
      </c>
      <c r="C120" s="12"/>
      <c r="D120" s="12"/>
      <c r="E120" s="12"/>
      <c r="F120" s="12"/>
      <c r="G120" s="12"/>
      <c r="H120" s="12"/>
      <c r="I120" s="12"/>
      <c r="J120" s="12"/>
      <c r="K120" s="12"/>
    </row>
    <row r="121" customHeight="1" spans="1:11">
      <c r="A121" s="15"/>
      <c r="B121" s="4" t="s">
        <v>6115</v>
      </c>
      <c r="C121" s="4"/>
      <c r="D121" s="4"/>
      <c r="E121" s="4"/>
      <c r="F121" s="4"/>
      <c r="G121" s="4"/>
      <c r="H121" s="4"/>
      <c r="I121" s="4"/>
      <c r="J121" s="4"/>
      <c r="K121" s="4"/>
    </row>
    <row r="122" customHeight="1" spans="1:11">
      <c r="A122" s="15"/>
      <c r="B122" s="12" t="s">
        <v>6116</v>
      </c>
      <c r="C122" s="4"/>
      <c r="D122" s="4"/>
      <c r="E122" s="4"/>
      <c r="F122" s="4"/>
      <c r="G122" s="4"/>
      <c r="H122" s="4"/>
      <c r="I122" s="4"/>
      <c r="J122" s="4"/>
      <c r="K122" s="4"/>
    </row>
    <row r="123" customHeight="1" spans="1:11">
      <c r="A123" s="15"/>
      <c r="B123" s="4"/>
      <c r="C123" s="4"/>
      <c r="D123" s="4"/>
      <c r="E123" s="4"/>
      <c r="F123" s="4"/>
      <c r="G123" s="4"/>
      <c r="H123" s="4"/>
      <c r="I123" s="4"/>
      <c r="J123" s="4"/>
      <c r="K123" s="4"/>
    </row>
    <row r="124" customHeight="1" spans="1:11">
      <c r="A124" s="15" t="s">
        <v>6042</v>
      </c>
      <c r="B124" s="4" t="s">
        <v>6117</v>
      </c>
      <c r="C124" s="4"/>
      <c r="D124" s="4"/>
      <c r="E124" s="4"/>
      <c r="F124" s="4"/>
      <c r="G124" s="4"/>
      <c r="H124" s="4"/>
      <c r="I124" s="4"/>
      <c r="J124" s="4"/>
      <c r="K124" s="4"/>
    </row>
    <row r="125" customHeight="1" spans="1:11">
      <c r="A125" s="15"/>
      <c r="B125" s="12" t="s">
        <v>6118</v>
      </c>
      <c r="C125" s="4"/>
      <c r="D125" s="4"/>
      <c r="E125" s="4"/>
      <c r="F125" s="4"/>
      <c r="G125" s="4"/>
      <c r="H125" s="4"/>
      <c r="I125" s="4"/>
      <c r="J125" s="4"/>
      <c r="K125" s="4"/>
    </row>
    <row r="126" customHeight="1" spans="1:11">
      <c r="A126" s="15"/>
      <c r="B126" s="4"/>
      <c r="C126" s="4"/>
      <c r="D126" s="4"/>
      <c r="E126" s="4"/>
      <c r="F126" s="4"/>
      <c r="G126" s="4"/>
      <c r="H126" s="4"/>
      <c r="I126" s="4"/>
      <c r="J126" s="4"/>
      <c r="K126" s="4"/>
    </row>
    <row r="127" customHeight="1" spans="1:11">
      <c r="A127" s="15"/>
      <c r="B127" s="4" t="s">
        <v>6119</v>
      </c>
      <c r="C127" s="4"/>
      <c r="D127" s="4"/>
      <c r="E127" s="4"/>
      <c r="F127" s="4"/>
      <c r="G127" s="4"/>
      <c r="H127" s="4"/>
      <c r="I127" s="4"/>
      <c r="J127" s="4"/>
      <c r="K127" s="4"/>
    </row>
    <row r="128" customHeight="1" spans="1:11">
      <c r="A128" s="38" t="s">
        <v>6060</v>
      </c>
      <c r="B128" s="4" t="s">
        <v>6120</v>
      </c>
      <c r="C128" s="4"/>
      <c r="D128" s="4"/>
      <c r="E128" s="4"/>
      <c r="F128" s="4"/>
      <c r="G128" s="4"/>
      <c r="H128" s="4"/>
      <c r="I128" s="4"/>
      <c r="J128" s="4"/>
      <c r="K128" s="4"/>
    </row>
    <row r="129" customHeight="1" spans="1:11">
      <c r="A129" s="38"/>
      <c r="B129" s="4" t="s">
        <v>6121</v>
      </c>
      <c r="C129" s="4"/>
      <c r="D129" s="4"/>
      <c r="E129" s="4"/>
      <c r="F129" s="4"/>
      <c r="G129" s="4"/>
      <c r="H129" s="4"/>
      <c r="I129" s="4"/>
      <c r="J129" s="4"/>
      <c r="K129" s="4"/>
    </row>
    <row r="130" customHeight="1" spans="1:11">
      <c r="A130" s="39" t="s">
        <v>6075</v>
      </c>
      <c r="B130" s="4" t="s">
        <v>6122</v>
      </c>
      <c r="C130" s="4"/>
      <c r="D130" s="4"/>
      <c r="E130" s="4"/>
      <c r="F130" s="4"/>
      <c r="G130" s="4"/>
      <c r="H130" s="4"/>
      <c r="I130" s="4"/>
      <c r="J130" s="4"/>
      <c r="K130" s="4"/>
    </row>
    <row r="131" customHeight="1" spans="1:11">
      <c r="A131" s="15" t="s">
        <v>6123</v>
      </c>
      <c r="B131" s="12" t="s">
        <v>6124</v>
      </c>
      <c r="C131" s="4"/>
      <c r="D131" s="4"/>
      <c r="E131" s="4"/>
      <c r="F131" s="4"/>
      <c r="G131" s="4"/>
      <c r="H131" s="4"/>
      <c r="I131" s="4"/>
      <c r="J131" s="4"/>
      <c r="K131" s="4"/>
    </row>
    <row r="132" customHeight="1" spans="1:11">
      <c r="A132" s="15"/>
      <c r="B132" s="4"/>
      <c r="C132" s="4"/>
      <c r="D132" s="4"/>
      <c r="E132" s="4"/>
      <c r="F132" s="4"/>
      <c r="G132" s="4"/>
      <c r="H132" s="4"/>
      <c r="I132" s="4"/>
      <c r="J132" s="4"/>
      <c r="K132" s="4"/>
    </row>
    <row r="133" customHeight="1" spans="1:11">
      <c r="A133" s="15"/>
      <c r="B133" s="4"/>
      <c r="C133" s="4"/>
      <c r="D133" s="4"/>
      <c r="E133" s="4"/>
      <c r="F133" s="4"/>
      <c r="G133" s="4"/>
      <c r="H133" s="4"/>
      <c r="I133" s="4"/>
      <c r="J133" s="4"/>
      <c r="K133" s="4"/>
    </row>
    <row r="134" customHeight="1" spans="1:11">
      <c r="A134" s="15"/>
      <c r="B134" s="4"/>
      <c r="C134" s="4"/>
      <c r="D134" s="4"/>
      <c r="E134" s="4"/>
      <c r="F134" s="4"/>
      <c r="G134" s="4"/>
      <c r="H134" s="4"/>
      <c r="I134" s="4"/>
      <c r="J134" s="4"/>
      <c r="K134" s="4"/>
    </row>
    <row r="135" customHeight="1" spans="1:11">
      <c r="A135" s="15"/>
      <c r="B135" s="4"/>
      <c r="C135" s="4"/>
      <c r="D135" s="4"/>
      <c r="E135" s="4"/>
      <c r="F135" s="4"/>
      <c r="G135" s="4"/>
      <c r="H135" s="4"/>
      <c r="I135" s="4"/>
      <c r="J135" s="4"/>
      <c r="K135" s="4"/>
    </row>
    <row r="136" customHeight="1" spans="1:11">
      <c r="A136" s="15" t="s">
        <v>6125</v>
      </c>
      <c r="B136" s="12" t="s">
        <v>6126</v>
      </c>
      <c r="C136" s="12"/>
      <c r="D136" s="12"/>
      <c r="E136" s="12"/>
      <c r="F136" s="12"/>
      <c r="G136" s="12"/>
      <c r="H136" s="12"/>
      <c r="I136" s="12"/>
      <c r="J136" s="12"/>
      <c r="K136" s="12"/>
    </row>
    <row r="137" customHeight="1" spans="1:11">
      <c r="A137" s="15"/>
      <c r="B137" s="12"/>
      <c r="C137" s="12"/>
      <c r="D137" s="12"/>
      <c r="E137" s="12"/>
      <c r="F137" s="12"/>
      <c r="G137" s="12"/>
      <c r="H137" s="12"/>
      <c r="I137" s="12"/>
      <c r="J137" s="12"/>
      <c r="K137" s="12"/>
    </row>
    <row r="138" customHeight="1" spans="1:11">
      <c r="A138" s="15"/>
      <c r="B138" s="12"/>
      <c r="C138" s="12"/>
      <c r="D138" s="12"/>
      <c r="E138" s="12"/>
      <c r="F138" s="12"/>
      <c r="G138" s="12"/>
      <c r="H138" s="12"/>
      <c r="I138" s="12"/>
      <c r="J138" s="12"/>
      <c r="K138" s="12"/>
    </row>
    <row r="139" customHeight="1" spans="1:11">
      <c r="A139" s="15"/>
      <c r="B139" s="12"/>
      <c r="C139" s="12"/>
      <c r="D139" s="12"/>
      <c r="E139" s="12"/>
      <c r="F139" s="12"/>
      <c r="G139" s="12"/>
      <c r="H139" s="12"/>
      <c r="I139" s="12"/>
      <c r="J139" s="12"/>
      <c r="K139" s="12"/>
    </row>
    <row r="140" customHeight="1" spans="1:11">
      <c r="A140" s="15"/>
      <c r="B140" s="12"/>
      <c r="C140" s="12"/>
      <c r="D140" s="12"/>
      <c r="E140" s="12"/>
      <c r="F140" s="12"/>
      <c r="G140" s="12"/>
      <c r="H140" s="12"/>
      <c r="I140" s="12"/>
      <c r="J140" s="12"/>
      <c r="K140" s="12"/>
    </row>
    <row r="141" customHeight="1" spans="1:11">
      <c r="A141" s="15"/>
      <c r="B141" s="12"/>
      <c r="C141" s="12"/>
      <c r="D141" s="12"/>
      <c r="E141" s="12"/>
      <c r="F141" s="12"/>
      <c r="G141" s="12"/>
      <c r="H141" s="12"/>
      <c r="I141" s="12"/>
      <c r="J141" s="12"/>
      <c r="K141" s="12"/>
    </row>
    <row r="142" customHeight="1" spans="1:11">
      <c r="A142" s="2" t="s">
        <v>6127</v>
      </c>
      <c r="B142" s="2"/>
      <c r="C142" s="2"/>
      <c r="D142" s="2"/>
      <c r="E142" s="2"/>
      <c r="F142" s="2"/>
      <c r="G142" s="2"/>
      <c r="H142" s="2"/>
      <c r="I142" s="2"/>
      <c r="J142" s="2"/>
      <c r="K142" s="2"/>
    </row>
    <row r="143" customHeight="1" spans="1:11">
      <c r="A143" s="41" t="s">
        <v>6095</v>
      </c>
      <c r="B143" s="4" t="s">
        <v>6128</v>
      </c>
      <c r="C143" s="4"/>
      <c r="D143" s="4"/>
      <c r="E143" s="4"/>
      <c r="F143" s="4"/>
      <c r="G143" s="4"/>
      <c r="H143" s="4"/>
      <c r="I143" s="4"/>
      <c r="J143" s="4"/>
      <c r="K143" s="4"/>
    </row>
    <row r="144" customHeight="1" spans="1:11">
      <c r="A144" s="15" t="s">
        <v>6129</v>
      </c>
      <c r="B144" s="4" t="s">
        <v>6130</v>
      </c>
      <c r="C144" s="4"/>
      <c r="D144" s="4"/>
      <c r="E144" s="4"/>
      <c r="F144" s="4"/>
      <c r="G144" s="4"/>
      <c r="H144" s="4"/>
      <c r="I144" s="4"/>
      <c r="J144" s="4"/>
      <c r="K144" s="4"/>
    </row>
    <row r="145" customHeight="1" spans="1:11">
      <c r="A145" s="15"/>
      <c r="B145" s="4" t="s">
        <v>6131</v>
      </c>
      <c r="C145" s="4"/>
      <c r="D145" s="4"/>
      <c r="E145" s="4"/>
      <c r="F145" s="4"/>
      <c r="G145" s="4"/>
      <c r="H145" s="4"/>
      <c r="I145" s="4"/>
      <c r="J145" s="4"/>
      <c r="K145" s="4"/>
    </row>
    <row r="146" customHeight="1" spans="1:11">
      <c r="A146" s="15"/>
      <c r="B146" s="4" t="s">
        <v>6132</v>
      </c>
      <c r="C146" s="4"/>
      <c r="D146" s="4"/>
      <c r="E146" s="4"/>
      <c r="F146" s="4"/>
      <c r="G146" s="4"/>
      <c r="H146" s="4"/>
      <c r="I146" s="4"/>
      <c r="J146" s="4"/>
      <c r="K146" s="4"/>
    </row>
    <row r="147" customHeight="1" spans="1:11">
      <c r="A147" s="15"/>
      <c r="B147" s="12" t="s">
        <v>6133</v>
      </c>
      <c r="C147" s="12"/>
      <c r="D147" s="12"/>
      <c r="E147" s="12"/>
      <c r="F147" s="12"/>
      <c r="G147" s="12"/>
      <c r="H147" s="12"/>
      <c r="I147" s="12"/>
      <c r="J147" s="12"/>
      <c r="K147" s="12"/>
    </row>
    <row r="148" customHeight="1" spans="1:11">
      <c r="A148" s="15"/>
      <c r="B148" s="12"/>
      <c r="C148" s="12"/>
      <c r="D148" s="12"/>
      <c r="E148" s="12"/>
      <c r="F148" s="12"/>
      <c r="G148" s="12"/>
      <c r="H148" s="12"/>
      <c r="I148" s="12"/>
      <c r="J148" s="12"/>
      <c r="K148" s="12"/>
    </row>
    <row r="149" customHeight="1" spans="1:11">
      <c r="A149" s="15"/>
      <c r="B149" s="12"/>
      <c r="C149" s="12"/>
      <c r="D149" s="12"/>
      <c r="E149" s="12"/>
      <c r="F149" s="12"/>
      <c r="G149" s="12"/>
      <c r="H149" s="12"/>
      <c r="I149" s="12"/>
      <c r="J149" s="12"/>
      <c r="K149" s="12"/>
    </row>
    <row r="150" customHeight="1" spans="1:11">
      <c r="A150" s="15"/>
      <c r="B150" s="4" t="s">
        <v>6134</v>
      </c>
      <c r="C150" s="4"/>
      <c r="D150" s="4"/>
      <c r="E150" s="4"/>
      <c r="F150" s="4"/>
      <c r="G150" s="4"/>
      <c r="H150" s="4"/>
      <c r="I150" s="4"/>
      <c r="J150" s="4"/>
      <c r="K150" s="4"/>
    </row>
    <row r="151" customHeight="1" spans="1:11">
      <c r="A151" s="15"/>
      <c r="B151" s="4" t="s">
        <v>6135</v>
      </c>
      <c r="C151" s="4"/>
      <c r="D151" s="4"/>
      <c r="E151" s="4"/>
      <c r="F151" s="4"/>
      <c r="G151" s="4"/>
      <c r="H151" s="4"/>
      <c r="I151" s="4"/>
      <c r="J151" s="4"/>
      <c r="K151" s="4"/>
    </row>
    <row r="152" customHeight="1" spans="1:11">
      <c r="A152" s="15"/>
      <c r="B152" s="4" t="s">
        <v>6136</v>
      </c>
      <c r="C152" s="4"/>
      <c r="D152" s="4"/>
      <c r="E152" s="4"/>
      <c r="F152" s="4"/>
      <c r="G152" s="4"/>
      <c r="H152" s="4"/>
      <c r="I152" s="4"/>
      <c r="J152" s="4"/>
      <c r="K152" s="4"/>
    </row>
    <row r="153" customHeight="1" spans="1:11">
      <c r="A153" s="15"/>
      <c r="B153" s="12" t="s">
        <v>6137</v>
      </c>
      <c r="C153" s="4"/>
      <c r="D153" s="4"/>
      <c r="E153" s="4"/>
      <c r="F153" s="4"/>
      <c r="G153" s="4"/>
      <c r="H153" s="4"/>
      <c r="I153" s="4"/>
      <c r="J153" s="4"/>
      <c r="K153" s="4"/>
    </row>
    <row r="154" customHeight="1" spans="1:11">
      <c r="A154" s="15"/>
      <c r="B154" s="4"/>
      <c r="C154" s="4"/>
      <c r="D154" s="4"/>
      <c r="E154" s="4"/>
      <c r="F154" s="4"/>
      <c r="G154" s="4"/>
      <c r="H154" s="4"/>
      <c r="I154" s="4"/>
      <c r="J154" s="4"/>
      <c r="K154" s="4"/>
    </row>
    <row r="155" customHeight="1" spans="1:11">
      <c r="A155" s="15"/>
      <c r="B155" s="4" t="s">
        <v>6138</v>
      </c>
      <c r="C155" s="4"/>
      <c r="D155" s="4"/>
      <c r="E155" s="4"/>
      <c r="F155" s="4"/>
      <c r="G155" s="4"/>
      <c r="H155" s="4"/>
      <c r="I155" s="4"/>
      <c r="J155" s="4"/>
      <c r="K155" s="4"/>
    </row>
    <row r="156" customHeight="1" spans="1:11">
      <c r="A156" s="15"/>
      <c r="B156" s="12" t="s">
        <v>6139</v>
      </c>
      <c r="C156" s="4"/>
      <c r="D156" s="4"/>
      <c r="E156" s="4"/>
      <c r="F156" s="4"/>
      <c r="G156" s="4"/>
      <c r="H156" s="4"/>
      <c r="I156" s="4"/>
      <c r="J156" s="4"/>
      <c r="K156" s="4"/>
    </row>
    <row r="157" customHeight="1" spans="1:11">
      <c r="A157" s="15"/>
      <c r="B157" s="4"/>
      <c r="C157" s="4"/>
      <c r="D157" s="4"/>
      <c r="E157" s="4"/>
      <c r="F157" s="4"/>
      <c r="G157" s="4"/>
      <c r="H157" s="4"/>
      <c r="I157" s="4"/>
      <c r="J157" s="4"/>
      <c r="K157" s="4"/>
    </row>
    <row r="158" customHeight="1" spans="1:11">
      <c r="A158" s="15"/>
      <c r="B158" s="4" t="s">
        <v>6140</v>
      </c>
      <c r="C158" s="4"/>
      <c r="D158" s="4"/>
      <c r="E158" s="4"/>
      <c r="F158" s="4"/>
      <c r="G158" s="4"/>
      <c r="H158" s="4"/>
      <c r="I158" s="4"/>
      <c r="J158" s="4"/>
      <c r="K158" s="4"/>
    </row>
    <row r="159" customHeight="1" spans="1:11">
      <c r="A159" s="15"/>
      <c r="B159" s="4" t="s">
        <v>6141</v>
      </c>
      <c r="C159" s="4"/>
      <c r="D159" s="4"/>
      <c r="E159" s="4"/>
      <c r="F159" s="4"/>
      <c r="G159" s="4"/>
      <c r="H159" s="4"/>
      <c r="I159" s="4"/>
      <c r="J159" s="4"/>
      <c r="K159" s="4"/>
    </row>
    <row r="160" customHeight="1" spans="1:11">
      <c r="A160" s="15"/>
      <c r="B160" s="12" t="s">
        <v>6142</v>
      </c>
      <c r="C160" s="4"/>
      <c r="D160" s="4"/>
      <c r="E160" s="4"/>
      <c r="F160" s="4"/>
      <c r="G160" s="4"/>
      <c r="H160" s="4"/>
      <c r="I160" s="4"/>
      <c r="J160" s="4"/>
      <c r="K160" s="4"/>
    </row>
    <row r="161" customHeight="1" spans="1:11">
      <c r="A161" s="15"/>
      <c r="B161" s="4"/>
      <c r="C161" s="4"/>
      <c r="D161" s="4"/>
      <c r="E161" s="4"/>
      <c r="F161" s="4"/>
      <c r="G161" s="4"/>
      <c r="H161" s="4"/>
      <c r="I161" s="4"/>
      <c r="J161" s="4"/>
      <c r="K161" s="4"/>
    </row>
    <row r="162" customHeight="1" spans="1:11">
      <c r="A162" s="15"/>
      <c r="B162" s="4" t="s">
        <v>6143</v>
      </c>
      <c r="C162" s="4"/>
      <c r="D162" s="4"/>
      <c r="E162" s="4"/>
      <c r="F162" s="4"/>
      <c r="G162" s="4"/>
      <c r="H162" s="4"/>
      <c r="I162" s="4"/>
      <c r="J162" s="4"/>
      <c r="K162" s="4"/>
    </row>
    <row r="163" customHeight="1" spans="1:11">
      <c r="A163" s="38" t="s">
        <v>6075</v>
      </c>
      <c r="B163" s="12" t="s">
        <v>6144</v>
      </c>
      <c r="C163" s="4"/>
      <c r="D163" s="4"/>
      <c r="E163" s="4"/>
      <c r="F163" s="4"/>
      <c r="G163" s="4"/>
      <c r="H163" s="4"/>
      <c r="I163" s="4"/>
      <c r="J163" s="4"/>
      <c r="K163" s="4"/>
    </row>
    <row r="164" customHeight="1" spans="1:11">
      <c r="A164" s="38"/>
      <c r="B164" s="4"/>
      <c r="C164" s="4"/>
      <c r="D164" s="4"/>
      <c r="E164" s="4"/>
      <c r="F164" s="4"/>
      <c r="G164" s="4"/>
      <c r="H164" s="4"/>
      <c r="I164" s="4"/>
      <c r="J164" s="4"/>
      <c r="K164" s="4"/>
    </row>
    <row r="165" customHeight="1" spans="1:11">
      <c r="A165" s="42" t="s">
        <v>6145</v>
      </c>
      <c r="B165" s="12" t="s">
        <v>6146</v>
      </c>
      <c r="C165" s="4"/>
      <c r="D165" s="4"/>
      <c r="E165" s="4"/>
      <c r="F165" s="4"/>
      <c r="G165" s="4"/>
      <c r="H165" s="4"/>
      <c r="I165" s="4"/>
      <c r="J165" s="4"/>
      <c r="K165" s="4"/>
    </row>
    <row r="166" customHeight="1" spans="1:11">
      <c r="A166" s="42"/>
      <c r="B166" s="4"/>
      <c r="C166" s="4"/>
      <c r="D166" s="4"/>
      <c r="E166" s="4"/>
      <c r="F166" s="4"/>
      <c r="G166" s="4"/>
      <c r="H166" s="4"/>
      <c r="I166" s="4"/>
      <c r="J166" s="4"/>
      <c r="K166" s="4"/>
    </row>
    <row r="167" customHeight="1" spans="1:11">
      <c r="A167" s="2" t="s">
        <v>6147</v>
      </c>
      <c r="B167" s="2"/>
      <c r="C167" s="2"/>
      <c r="D167" s="2"/>
      <c r="E167" s="2"/>
      <c r="F167" s="2"/>
      <c r="G167" s="2"/>
      <c r="H167" s="2"/>
      <c r="I167" s="2"/>
      <c r="J167" s="2"/>
      <c r="K167" s="2"/>
    </row>
    <row r="168" customHeight="1" spans="1:11">
      <c r="A168" s="15" t="s">
        <v>6129</v>
      </c>
      <c r="B168" s="12" t="s">
        <v>6148</v>
      </c>
      <c r="C168" s="4"/>
      <c r="D168" s="4"/>
      <c r="E168" s="4"/>
      <c r="F168" s="4"/>
      <c r="G168" s="4"/>
      <c r="H168" s="4"/>
      <c r="I168" s="4"/>
      <c r="J168" s="4"/>
      <c r="K168" s="4"/>
    </row>
    <row r="169" customHeight="1" spans="1:11">
      <c r="A169" s="15"/>
      <c r="B169" s="4"/>
      <c r="C169" s="4"/>
      <c r="D169" s="4"/>
      <c r="E169" s="4"/>
      <c r="F169" s="4"/>
      <c r="G169" s="4"/>
      <c r="H169" s="4"/>
      <c r="I169" s="4"/>
      <c r="J169" s="4"/>
      <c r="K169" s="4"/>
    </row>
    <row r="170" customHeight="1" spans="1:11">
      <c r="A170" s="15"/>
      <c r="B170" s="4" t="s">
        <v>6149</v>
      </c>
      <c r="C170" s="4"/>
      <c r="D170" s="4"/>
      <c r="E170" s="4"/>
      <c r="F170" s="4"/>
      <c r="G170" s="4"/>
      <c r="H170" s="4"/>
      <c r="I170" s="4"/>
      <c r="J170" s="4"/>
      <c r="K170" s="4"/>
    </row>
    <row r="171" customHeight="1" spans="1:11">
      <c r="A171" s="15"/>
      <c r="B171" s="4" t="s">
        <v>6150</v>
      </c>
      <c r="C171" s="4"/>
      <c r="D171" s="4"/>
      <c r="E171" s="4"/>
      <c r="F171" s="4"/>
      <c r="G171" s="4"/>
      <c r="H171" s="4"/>
      <c r="I171" s="4"/>
      <c r="J171" s="4"/>
      <c r="K171" s="4"/>
    </row>
    <row r="172" customHeight="1" spans="1:11">
      <c r="A172" s="15"/>
      <c r="B172" s="12" t="s">
        <v>6151</v>
      </c>
      <c r="C172" s="12"/>
      <c r="D172" s="12"/>
      <c r="E172" s="12"/>
      <c r="F172" s="12"/>
      <c r="G172" s="12"/>
      <c r="H172" s="12"/>
      <c r="I172" s="12"/>
      <c r="J172" s="12"/>
      <c r="K172" s="12"/>
    </row>
    <row r="173" customHeight="1" spans="1:11">
      <c r="A173" s="15"/>
      <c r="B173" s="12"/>
      <c r="C173" s="12"/>
      <c r="D173" s="12"/>
      <c r="E173" s="12"/>
      <c r="F173" s="12"/>
      <c r="G173" s="12"/>
      <c r="H173" s="12"/>
      <c r="I173" s="12"/>
      <c r="J173" s="12"/>
      <c r="K173" s="12"/>
    </row>
    <row r="174" customHeight="1" spans="1:11">
      <c r="A174" s="15"/>
      <c r="B174" s="12"/>
      <c r="C174" s="12"/>
      <c r="D174" s="12"/>
      <c r="E174" s="12"/>
      <c r="F174" s="12"/>
      <c r="G174" s="12"/>
      <c r="H174" s="12"/>
      <c r="I174" s="12"/>
      <c r="J174" s="12"/>
      <c r="K174" s="12"/>
    </row>
    <row r="175" customHeight="1" spans="1:11">
      <c r="A175" s="15"/>
      <c r="B175" s="4" t="s">
        <v>6152</v>
      </c>
      <c r="C175" s="4"/>
      <c r="D175" s="4"/>
      <c r="E175" s="4"/>
      <c r="F175" s="4"/>
      <c r="G175" s="4"/>
      <c r="H175" s="4"/>
      <c r="I175" s="4"/>
      <c r="J175" s="4"/>
      <c r="K175" s="4"/>
    </row>
    <row r="176" customHeight="1" spans="1:11">
      <c r="A176" s="15"/>
      <c r="B176" s="4" t="s">
        <v>6153</v>
      </c>
      <c r="C176" s="4"/>
      <c r="D176" s="4"/>
      <c r="E176" s="4"/>
      <c r="F176" s="4"/>
      <c r="G176" s="4"/>
      <c r="H176" s="4"/>
      <c r="I176" s="4"/>
      <c r="J176" s="4"/>
      <c r="K176" s="4"/>
    </row>
    <row r="177" customHeight="1" spans="1:11">
      <c r="A177" s="15" t="s">
        <v>6042</v>
      </c>
      <c r="B177" s="4" t="s">
        <v>6154</v>
      </c>
      <c r="C177" s="4"/>
      <c r="D177" s="4"/>
      <c r="E177" s="4"/>
      <c r="F177" s="4"/>
      <c r="G177" s="4"/>
      <c r="H177" s="4"/>
      <c r="I177" s="4"/>
      <c r="J177" s="4"/>
      <c r="K177" s="4"/>
    </row>
    <row r="178" customHeight="1" spans="1:11">
      <c r="A178" s="15"/>
      <c r="B178" s="4" t="s">
        <v>6155</v>
      </c>
      <c r="C178" s="4"/>
      <c r="D178" s="4"/>
      <c r="E178" s="4"/>
      <c r="F178" s="4"/>
      <c r="G178" s="4"/>
      <c r="H178" s="4"/>
      <c r="I178" s="4"/>
      <c r="J178" s="4"/>
      <c r="K178" s="4"/>
    </row>
    <row r="179" customHeight="1" spans="1:11">
      <c r="A179" s="15"/>
      <c r="B179" s="4" t="s">
        <v>6156</v>
      </c>
      <c r="C179" s="4"/>
      <c r="D179" s="4"/>
      <c r="E179" s="4"/>
      <c r="F179" s="4"/>
      <c r="G179" s="4"/>
      <c r="H179" s="4"/>
      <c r="I179" s="4"/>
      <c r="J179" s="4"/>
      <c r="K179" s="4"/>
    </row>
    <row r="180" customHeight="1" spans="1:11">
      <c r="A180" s="7" t="s">
        <v>6083</v>
      </c>
      <c r="B180" s="4" t="s">
        <v>6157</v>
      </c>
      <c r="C180" s="4"/>
      <c r="D180" s="4"/>
      <c r="E180" s="4"/>
      <c r="F180" s="4"/>
      <c r="G180" s="4"/>
      <c r="H180" s="4"/>
      <c r="I180" s="4"/>
      <c r="J180" s="4"/>
      <c r="K180" s="4"/>
    </row>
    <row r="181" customHeight="1" spans="1:11">
      <c r="A181" s="15" t="s">
        <v>6158</v>
      </c>
      <c r="B181" s="4" t="s">
        <v>6159</v>
      </c>
      <c r="C181" s="4"/>
      <c r="D181" s="4"/>
      <c r="E181" s="4"/>
      <c r="F181" s="4"/>
      <c r="G181" s="4"/>
      <c r="H181" s="4"/>
      <c r="I181" s="4"/>
      <c r="J181" s="4"/>
      <c r="K181" s="4"/>
    </row>
    <row r="182" customHeight="1" spans="1:11">
      <c r="A182" s="15"/>
      <c r="B182" s="12" t="s">
        <v>6160</v>
      </c>
      <c r="C182" s="4"/>
      <c r="D182" s="4"/>
      <c r="E182" s="4"/>
      <c r="F182" s="4"/>
      <c r="G182" s="4"/>
      <c r="H182" s="4"/>
      <c r="I182" s="4"/>
      <c r="J182" s="4"/>
      <c r="K182" s="4"/>
    </row>
    <row r="183" customHeight="1" spans="1:11">
      <c r="A183" s="15"/>
      <c r="B183" s="4"/>
      <c r="C183" s="4"/>
      <c r="D183" s="4"/>
      <c r="E183" s="4"/>
      <c r="F183" s="4"/>
      <c r="G183" s="4"/>
      <c r="H183" s="4"/>
      <c r="I183" s="4"/>
      <c r="J183" s="4"/>
      <c r="K183" s="4"/>
    </row>
    <row r="184" customHeight="1" spans="1:11">
      <c r="A184" s="15"/>
      <c r="B184" s="4"/>
      <c r="C184" s="4"/>
      <c r="D184" s="4"/>
      <c r="E184" s="4"/>
      <c r="F184" s="4"/>
      <c r="G184" s="4"/>
      <c r="H184" s="4"/>
      <c r="I184" s="4"/>
      <c r="J184" s="4"/>
      <c r="K184" s="4"/>
    </row>
    <row r="185" customHeight="1" spans="1:11">
      <c r="A185" s="15"/>
      <c r="B185" s="4"/>
      <c r="C185" s="4"/>
      <c r="D185" s="4"/>
      <c r="E185" s="4"/>
      <c r="F185" s="4"/>
      <c r="G185" s="4"/>
      <c r="H185" s="4"/>
      <c r="I185" s="4"/>
      <c r="J185" s="4"/>
      <c r="K185" s="4"/>
    </row>
    <row r="186" customHeight="1" spans="1:11">
      <c r="A186" s="15"/>
      <c r="B186" s="43" t="s">
        <v>6161</v>
      </c>
      <c r="C186" s="43"/>
      <c r="D186" s="43"/>
      <c r="E186" s="43"/>
      <c r="F186" s="43"/>
      <c r="G186" s="43"/>
      <c r="H186" s="43"/>
      <c r="I186" s="43"/>
      <c r="J186" s="43"/>
      <c r="K186" s="43"/>
    </row>
    <row r="187" customHeight="1" spans="1:11">
      <c r="A187" s="2" t="s">
        <v>6162</v>
      </c>
      <c r="B187" s="2"/>
      <c r="C187" s="2"/>
      <c r="D187" s="2"/>
      <c r="E187" s="2"/>
      <c r="F187" s="2"/>
      <c r="G187" s="2"/>
      <c r="H187" s="2"/>
      <c r="I187" s="2"/>
      <c r="J187" s="2"/>
      <c r="K187" s="2"/>
    </row>
    <row r="188" customHeight="1" spans="1:11">
      <c r="A188" s="15" t="s">
        <v>6129</v>
      </c>
      <c r="B188" s="44" t="s">
        <v>6163</v>
      </c>
      <c r="C188" s="45"/>
      <c r="D188" s="45"/>
      <c r="E188" s="45"/>
      <c r="F188" s="45"/>
      <c r="G188" s="45"/>
      <c r="H188" s="45"/>
      <c r="I188" s="45"/>
      <c r="J188" s="45"/>
      <c r="K188" s="45"/>
    </row>
    <row r="189" customHeight="1" spans="1:11">
      <c r="A189" s="15"/>
      <c r="B189" s="45"/>
      <c r="C189" s="45"/>
      <c r="D189" s="45"/>
      <c r="E189" s="45"/>
      <c r="F189" s="45"/>
      <c r="G189" s="45"/>
      <c r="H189" s="45"/>
      <c r="I189" s="45"/>
      <c r="J189" s="45"/>
      <c r="K189" s="45"/>
    </row>
    <row r="190" customHeight="1" spans="1:11">
      <c r="A190" s="15"/>
      <c r="B190" s="46" t="s">
        <v>6164</v>
      </c>
      <c r="C190" s="47"/>
      <c r="D190" s="47"/>
      <c r="E190" s="47"/>
      <c r="F190" s="47"/>
      <c r="G190" s="47"/>
      <c r="H190" s="47"/>
      <c r="I190" s="47"/>
      <c r="J190" s="47"/>
      <c r="K190" s="47"/>
    </row>
    <row r="191" customHeight="1" spans="1:11">
      <c r="A191" s="15"/>
      <c r="B191" s="47"/>
      <c r="C191" s="47"/>
      <c r="D191" s="47"/>
      <c r="E191" s="47"/>
      <c r="F191" s="47"/>
      <c r="G191" s="47"/>
      <c r="H191" s="47"/>
      <c r="I191" s="47"/>
      <c r="J191" s="47"/>
      <c r="K191" s="47"/>
    </row>
    <row r="192" customHeight="1" spans="1:11">
      <c r="A192" s="15"/>
      <c r="B192" s="47"/>
      <c r="C192" s="47"/>
      <c r="D192" s="47"/>
      <c r="E192" s="47"/>
      <c r="F192" s="47"/>
      <c r="G192" s="47"/>
      <c r="H192" s="47"/>
      <c r="I192" s="47"/>
      <c r="J192" s="47"/>
      <c r="K192" s="47"/>
    </row>
    <row r="193" customHeight="1" spans="1:11">
      <c r="A193" s="15"/>
      <c r="B193" s="12" t="s">
        <v>6165</v>
      </c>
      <c r="C193" s="4"/>
      <c r="D193" s="4"/>
      <c r="E193" s="4"/>
      <c r="F193" s="4"/>
      <c r="G193" s="4"/>
      <c r="H193" s="4"/>
      <c r="I193" s="4"/>
      <c r="J193" s="4"/>
      <c r="K193" s="4"/>
    </row>
    <row r="194" customHeight="1" spans="1:11">
      <c r="A194" s="15"/>
      <c r="B194" s="4"/>
      <c r="C194" s="4"/>
      <c r="D194" s="4"/>
      <c r="E194" s="4"/>
      <c r="F194" s="4"/>
      <c r="G194" s="4"/>
      <c r="H194" s="4"/>
      <c r="I194" s="4"/>
      <c r="J194" s="4"/>
      <c r="K194" s="4"/>
    </row>
    <row r="195" customHeight="1" spans="1:11">
      <c r="A195" s="15"/>
      <c r="B195" s="4" t="s">
        <v>6166</v>
      </c>
      <c r="C195" s="4"/>
      <c r="D195" s="4"/>
      <c r="E195" s="4"/>
      <c r="F195" s="4"/>
      <c r="G195" s="4"/>
      <c r="H195" s="4"/>
      <c r="I195" s="4"/>
      <c r="J195" s="4"/>
      <c r="K195" s="4"/>
    </row>
    <row r="196" customHeight="1" spans="1:11">
      <c r="A196" s="15"/>
      <c r="B196" s="46" t="s">
        <v>6167</v>
      </c>
      <c r="C196" s="46"/>
      <c r="D196" s="46"/>
      <c r="E196" s="46"/>
      <c r="F196" s="46"/>
      <c r="G196" s="46"/>
      <c r="H196" s="46"/>
      <c r="I196" s="46"/>
      <c r="J196" s="46"/>
      <c r="K196" s="46"/>
    </row>
    <row r="197" customHeight="1" spans="1:11">
      <c r="A197" s="15"/>
      <c r="B197" s="46"/>
      <c r="C197" s="46"/>
      <c r="D197" s="46"/>
      <c r="E197" s="46"/>
      <c r="F197" s="46"/>
      <c r="G197" s="46"/>
      <c r="H197" s="46"/>
      <c r="I197" s="46"/>
      <c r="J197" s="46"/>
      <c r="K197" s="46"/>
    </row>
    <row r="198" customHeight="1" spans="1:11">
      <c r="A198" s="15"/>
      <c r="B198" s="46"/>
      <c r="C198" s="46"/>
      <c r="D198" s="46"/>
      <c r="E198" s="46"/>
      <c r="F198" s="46"/>
      <c r="G198" s="46"/>
      <c r="H198" s="46"/>
      <c r="I198" s="46"/>
      <c r="J198" s="46"/>
      <c r="K198" s="46"/>
    </row>
    <row r="199" customHeight="1" spans="1:11">
      <c r="A199" s="15"/>
      <c r="B199" s="46" t="s">
        <v>6168</v>
      </c>
      <c r="C199" s="46"/>
      <c r="D199" s="46"/>
      <c r="E199" s="46"/>
      <c r="F199" s="46"/>
      <c r="G199" s="46"/>
      <c r="H199" s="46"/>
      <c r="I199" s="46"/>
      <c r="J199" s="46"/>
      <c r="K199" s="46"/>
    </row>
    <row r="200" customHeight="1" spans="1:11">
      <c r="A200" s="15"/>
      <c r="B200" s="46"/>
      <c r="C200" s="46"/>
      <c r="D200" s="46"/>
      <c r="E200" s="46"/>
      <c r="F200" s="46"/>
      <c r="G200" s="46"/>
      <c r="H200" s="46"/>
      <c r="I200" s="46"/>
      <c r="J200" s="46"/>
      <c r="K200" s="46"/>
    </row>
    <row r="201" customHeight="1" spans="1:11">
      <c r="A201" s="15"/>
      <c r="B201" s="46"/>
      <c r="C201" s="46"/>
      <c r="D201" s="46"/>
      <c r="E201" s="46"/>
      <c r="F201" s="46"/>
      <c r="G201" s="46"/>
      <c r="H201" s="46"/>
      <c r="I201" s="46"/>
      <c r="J201" s="46"/>
      <c r="K201" s="46"/>
    </row>
    <row r="202" customHeight="1" spans="1:11">
      <c r="A202" s="42" t="s">
        <v>6075</v>
      </c>
      <c r="B202" s="12" t="s">
        <v>6169</v>
      </c>
      <c r="C202" s="4"/>
      <c r="D202" s="4"/>
      <c r="E202" s="4"/>
      <c r="F202" s="4"/>
      <c r="G202" s="4"/>
      <c r="H202" s="4"/>
      <c r="I202" s="4"/>
      <c r="J202" s="4"/>
      <c r="K202" s="4"/>
    </row>
    <row r="203" customHeight="1" spans="1:11">
      <c r="A203" s="42"/>
      <c r="B203" s="4"/>
      <c r="C203" s="4"/>
      <c r="D203" s="4"/>
      <c r="E203" s="4"/>
      <c r="F203" s="4"/>
      <c r="G203" s="4"/>
      <c r="H203" s="4"/>
      <c r="I203" s="4"/>
      <c r="J203" s="4"/>
      <c r="K203" s="4"/>
    </row>
    <row r="204" customHeight="1" spans="1:11">
      <c r="A204" s="8" t="s">
        <v>6042</v>
      </c>
      <c r="B204" s="4" t="s">
        <v>6170</v>
      </c>
      <c r="C204" s="4"/>
      <c r="D204" s="4"/>
      <c r="E204" s="4"/>
      <c r="F204" s="4"/>
      <c r="G204" s="4"/>
      <c r="H204" s="4"/>
      <c r="I204" s="4"/>
      <c r="J204" s="4"/>
      <c r="K204" s="4"/>
    </row>
    <row r="205" customHeight="1" spans="1:11">
      <c r="A205" s="15" t="s">
        <v>6171</v>
      </c>
      <c r="B205" s="4" t="s">
        <v>6172</v>
      </c>
      <c r="C205" s="4"/>
      <c r="D205" s="4"/>
      <c r="E205" s="4"/>
      <c r="F205" s="4"/>
      <c r="G205" s="4"/>
      <c r="H205" s="4"/>
      <c r="I205" s="4"/>
      <c r="J205" s="4"/>
      <c r="K205" s="4"/>
    </row>
    <row r="206" customHeight="1" spans="1:11">
      <c r="A206" s="15"/>
      <c r="B206" s="4" t="s">
        <v>6173</v>
      </c>
      <c r="C206" s="4"/>
      <c r="D206" s="4"/>
      <c r="E206" s="4"/>
      <c r="F206" s="4"/>
      <c r="G206" s="4"/>
      <c r="H206" s="4"/>
      <c r="I206" s="4"/>
      <c r="J206" s="4"/>
      <c r="K206" s="4"/>
    </row>
    <row r="207" customHeight="1" spans="1:11">
      <c r="A207" s="48" t="s">
        <v>6174</v>
      </c>
      <c r="B207" s="2"/>
      <c r="C207" s="2"/>
      <c r="D207" s="2"/>
      <c r="E207" s="2"/>
      <c r="F207" s="2"/>
      <c r="G207" s="2"/>
      <c r="H207" s="2"/>
      <c r="I207" s="2"/>
      <c r="J207" s="2"/>
      <c r="K207" s="2"/>
    </row>
    <row r="208" customHeight="1" spans="1:11">
      <c r="A208" s="15" t="s">
        <v>6175</v>
      </c>
      <c r="B208" s="49" t="s">
        <v>6176</v>
      </c>
      <c r="C208" s="4"/>
      <c r="D208" s="4"/>
      <c r="E208" s="4"/>
      <c r="F208" s="4"/>
      <c r="G208" s="4"/>
      <c r="H208" s="4"/>
      <c r="I208" s="4"/>
      <c r="J208" s="4"/>
      <c r="K208" s="4"/>
    </row>
    <row r="209" customHeight="1" spans="1:11">
      <c r="A209" s="15"/>
      <c r="B209" s="4"/>
      <c r="C209" s="4"/>
      <c r="D209" s="4"/>
      <c r="E209" s="4"/>
      <c r="F209" s="4"/>
      <c r="G209" s="4"/>
      <c r="H209" s="4"/>
      <c r="I209" s="4"/>
      <c r="J209" s="4"/>
      <c r="K209" s="4"/>
    </row>
    <row r="210" customHeight="1" spans="1:11">
      <c r="A210" s="15"/>
      <c r="B210" s="4"/>
      <c r="C210" s="4"/>
      <c r="D210" s="4"/>
      <c r="E210" s="4"/>
      <c r="F210" s="4"/>
      <c r="G210" s="4"/>
      <c r="H210" s="4"/>
      <c r="I210" s="4"/>
      <c r="J210" s="4"/>
      <c r="K210" s="4"/>
    </row>
    <row r="211" customHeight="1" spans="1:11">
      <c r="A211" s="15"/>
      <c r="B211" s="4"/>
      <c r="C211" s="4"/>
      <c r="D211" s="4"/>
      <c r="E211" s="4"/>
      <c r="F211" s="4"/>
      <c r="G211" s="4"/>
      <c r="H211" s="4"/>
      <c r="I211" s="4"/>
      <c r="J211" s="4"/>
      <c r="K211" s="4"/>
    </row>
    <row r="212" customHeight="1" spans="1:11">
      <c r="A212" s="15"/>
      <c r="B212" s="4"/>
      <c r="C212" s="4"/>
      <c r="D212" s="4"/>
      <c r="E212" s="4"/>
      <c r="F212" s="4"/>
      <c r="G212" s="4"/>
      <c r="H212" s="4"/>
      <c r="I212" s="4"/>
      <c r="J212" s="4"/>
      <c r="K212" s="4"/>
    </row>
    <row r="213" customHeight="1" spans="1:11">
      <c r="A213" s="15"/>
      <c r="B213" s="4"/>
      <c r="C213" s="4"/>
      <c r="D213" s="4"/>
      <c r="E213" s="4"/>
      <c r="F213" s="4"/>
      <c r="G213" s="4"/>
      <c r="H213" s="4"/>
      <c r="I213" s="4"/>
      <c r="J213" s="4"/>
      <c r="K213" s="4"/>
    </row>
    <row r="214" customHeight="1" spans="1:11">
      <c r="A214" s="15"/>
      <c r="B214" s="4"/>
      <c r="C214" s="4"/>
      <c r="D214" s="4"/>
      <c r="E214" s="4"/>
      <c r="F214" s="4"/>
      <c r="G214" s="4"/>
      <c r="H214" s="4"/>
      <c r="I214" s="4"/>
      <c r="J214" s="4"/>
      <c r="K214" s="4"/>
    </row>
    <row r="215" customHeight="1" spans="1:11">
      <c r="A215" s="15"/>
      <c r="B215" s="4"/>
      <c r="C215" s="4"/>
      <c r="D215" s="4"/>
      <c r="E215" s="4"/>
      <c r="F215" s="4"/>
      <c r="G215" s="4"/>
      <c r="H215" s="4"/>
      <c r="I215" s="4"/>
      <c r="J215" s="4"/>
      <c r="K215" s="4"/>
    </row>
    <row r="216" customHeight="1" spans="1:11">
      <c r="A216" s="15"/>
      <c r="B216" s="4"/>
      <c r="C216" s="4"/>
      <c r="D216" s="4"/>
      <c r="E216" s="4"/>
      <c r="F216" s="4"/>
      <c r="G216" s="4"/>
      <c r="H216" s="4"/>
      <c r="I216" s="4"/>
      <c r="J216" s="4"/>
      <c r="K216" s="4"/>
    </row>
    <row r="217" customHeight="1" spans="1:11">
      <c r="A217" s="15"/>
      <c r="B217" s="4"/>
      <c r="C217" s="4"/>
      <c r="D217" s="4"/>
      <c r="E217" s="4"/>
      <c r="F217" s="4"/>
      <c r="G217" s="4"/>
      <c r="H217" s="4"/>
      <c r="I217" s="4"/>
      <c r="J217" s="4"/>
      <c r="K217" s="4"/>
    </row>
    <row r="218" customHeight="1" spans="1:11">
      <c r="A218" s="15"/>
      <c r="B218" s="4"/>
      <c r="C218" s="4"/>
      <c r="D218" s="4"/>
      <c r="E218" s="4"/>
      <c r="F218" s="4"/>
      <c r="G218" s="4"/>
      <c r="H218" s="4"/>
      <c r="I218" s="4"/>
      <c r="J218" s="4"/>
      <c r="K218" s="4"/>
    </row>
    <row r="219" customHeight="1" spans="1:11">
      <c r="A219" s="2" t="s">
        <v>6177</v>
      </c>
      <c r="B219" s="2"/>
      <c r="C219" s="2"/>
      <c r="D219" s="2"/>
      <c r="E219" s="2"/>
      <c r="F219" s="2"/>
      <c r="G219" s="2"/>
      <c r="H219" s="2"/>
      <c r="I219" s="2"/>
      <c r="J219" s="2"/>
      <c r="K219" s="2"/>
    </row>
    <row r="220" customHeight="1" spans="1:11">
      <c r="A220" s="15" t="s">
        <v>6129</v>
      </c>
      <c r="B220" s="12" t="s">
        <v>6178</v>
      </c>
      <c r="C220" s="12"/>
      <c r="D220" s="12"/>
      <c r="E220" s="12"/>
      <c r="F220" s="12"/>
      <c r="G220" s="12"/>
      <c r="H220" s="12"/>
      <c r="I220" s="12"/>
      <c r="J220" s="12"/>
      <c r="K220" s="12"/>
    </row>
    <row r="221" customHeight="1" spans="1:11">
      <c r="A221" s="15"/>
      <c r="B221" s="12"/>
      <c r="C221" s="12"/>
      <c r="D221" s="12"/>
      <c r="E221" s="12"/>
      <c r="F221" s="12"/>
      <c r="G221" s="12"/>
      <c r="H221" s="12"/>
      <c r="I221" s="12"/>
      <c r="J221" s="12"/>
      <c r="K221" s="12"/>
    </row>
    <row r="222" customHeight="1" spans="1:11">
      <c r="A222" s="15"/>
      <c r="B222" s="12"/>
      <c r="C222" s="12"/>
      <c r="D222" s="12"/>
      <c r="E222" s="12"/>
      <c r="F222" s="12"/>
      <c r="G222" s="12"/>
      <c r="H222" s="12"/>
      <c r="I222" s="12"/>
      <c r="J222" s="12"/>
      <c r="K222" s="12"/>
    </row>
    <row r="223" customHeight="1" spans="1:11">
      <c r="A223" s="15"/>
      <c r="B223" s="12"/>
      <c r="C223" s="12"/>
      <c r="D223" s="12"/>
      <c r="E223" s="12"/>
      <c r="F223" s="12"/>
      <c r="G223" s="12"/>
      <c r="H223" s="12"/>
      <c r="I223" s="12"/>
      <c r="J223" s="12"/>
      <c r="K223" s="12"/>
    </row>
    <row r="224" customHeight="1" spans="1:11">
      <c r="A224" s="15"/>
      <c r="B224" s="12"/>
      <c r="C224" s="12"/>
      <c r="D224" s="12"/>
      <c r="E224" s="12"/>
      <c r="F224" s="12"/>
      <c r="G224" s="12"/>
      <c r="H224" s="12"/>
      <c r="I224" s="12"/>
      <c r="J224" s="12"/>
      <c r="K224" s="12"/>
    </row>
    <row r="225" customHeight="1" spans="1:11">
      <c r="A225" s="15"/>
      <c r="B225" s="12"/>
      <c r="C225" s="12"/>
      <c r="D225" s="12"/>
      <c r="E225" s="12"/>
      <c r="F225" s="12"/>
      <c r="G225" s="12"/>
      <c r="H225" s="12"/>
      <c r="I225" s="12"/>
      <c r="J225" s="12"/>
      <c r="K225" s="12"/>
    </row>
    <row r="226" customHeight="1" spans="1:11">
      <c r="A226" s="15"/>
      <c r="B226" s="4" t="s">
        <v>6179</v>
      </c>
      <c r="C226" s="4"/>
      <c r="D226" s="4"/>
      <c r="E226" s="4"/>
      <c r="F226" s="4"/>
      <c r="G226" s="4"/>
      <c r="H226" s="4"/>
      <c r="I226" s="4"/>
      <c r="J226" s="4"/>
      <c r="K226" s="4"/>
    </row>
    <row r="227" customHeight="1" spans="1:11">
      <c r="A227" s="15"/>
      <c r="B227" s="4" t="s">
        <v>6180</v>
      </c>
      <c r="C227" s="4"/>
      <c r="D227" s="4"/>
      <c r="E227" s="4"/>
      <c r="F227" s="4"/>
      <c r="G227" s="4"/>
      <c r="H227" s="4"/>
      <c r="I227" s="4"/>
      <c r="J227" s="4"/>
      <c r="K227" s="4"/>
    </row>
    <row r="228" customHeight="1" spans="1:11">
      <c r="A228" s="15"/>
      <c r="B228" s="12" t="s">
        <v>6181</v>
      </c>
      <c r="C228" s="12"/>
      <c r="D228" s="12"/>
      <c r="E228" s="12"/>
      <c r="F228" s="12"/>
      <c r="G228" s="12"/>
      <c r="H228" s="12"/>
      <c r="I228" s="12"/>
      <c r="J228" s="12"/>
      <c r="K228" s="12"/>
    </row>
    <row r="229" customHeight="1" spans="1:11">
      <c r="A229" s="15"/>
      <c r="B229" s="12"/>
      <c r="C229" s="12"/>
      <c r="D229" s="12"/>
      <c r="E229" s="12"/>
      <c r="F229" s="12"/>
      <c r="G229" s="12"/>
      <c r="H229" s="12"/>
      <c r="I229" s="12"/>
      <c r="J229" s="12"/>
      <c r="K229" s="12"/>
    </row>
    <row r="230" customHeight="1" spans="1:11">
      <c r="A230" s="15"/>
      <c r="B230" s="12"/>
      <c r="C230" s="12"/>
      <c r="D230" s="12"/>
      <c r="E230" s="12"/>
      <c r="F230" s="12"/>
      <c r="G230" s="12"/>
      <c r="H230" s="12"/>
      <c r="I230" s="12"/>
      <c r="J230" s="12"/>
      <c r="K230" s="12"/>
    </row>
    <row r="231" customHeight="1" spans="1:11">
      <c r="A231" s="15"/>
      <c r="B231" s="12" t="s">
        <v>6182</v>
      </c>
      <c r="C231" s="12"/>
      <c r="D231" s="12"/>
      <c r="E231" s="12"/>
      <c r="F231" s="12"/>
      <c r="G231" s="12"/>
      <c r="H231" s="12"/>
      <c r="I231" s="12"/>
      <c r="J231" s="12"/>
      <c r="K231" s="12"/>
    </row>
    <row r="232" customHeight="1" spans="1:11">
      <c r="A232" s="15"/>
      <c r="B232" s="12"/>
      <c r="C232" s="12"/>
      <c r="D232" s="12"/>
      <c r="E232" s="12"/>
      <c r="F232" s="12"/>
      <c r="G232" s="12"/>
      <c r="H232" s="12"/>
      <c r="I232" s="12"/>
      <c r="J232" s="12"/>
      <c r="K232" s="12"/>
    </row>
    <row r="233" customHeight="1" spans="1:11">
      <c r="A233" s="15"/>
      <c r="B233" s="12"/>
      <c r="C233" s="12"/>
      <c r="D233" s="12"/>
      <c r="E233" s="12"/>
      <c r="F233" s="12"/>
      <c r="G233" s="12"/>
      <c r="H233" s="12"/>
      <c r="I233" s="12"/>
      <c r="J233" s="12"/>
      <c r="K233" s="12"/>
    </row>
    <row r="234" customHeight="1" spans="1:11">
      <c r="A234" s="15"/>
      <c r="B234" s="12"/>
      <c r="C234" s="12"/>
      <c r="D234" s="12"/>
      <c r="E234" s="12"/>
      <c r="F234" s="12"/>
      <c r="G234" s="12"/>
      <c r="H234" s="12"/>
      <c r="I234" s="12"/>
      <c r="J234" s="12"/>
      <c r="K234" s="12"/>
    </row>
    <row r="235" customHeight="1" spans="1:11">
      <c r="A235" s="15"/>
      <c r="B235" s="12"/>
      <c r="C235" s="12"/>
      <c r="D235" s="12"/>
      <c r="E235" s="12"/>
      <c r="F235" s="12"/>
      <c r="G235" s="12"/>
      <c r="H235" s="12"/>
      <c r="I235" s="12"/>
      <c r="J235" s="12"/>
      <c r="K235" s="12"/>
    </row>
    <row r="236" customHeight="1" spans="1:11">
      <c r="A236" s="15"/>
      <c r="B236" s="12"/>
      <c r="C236" s="12"/>
      <c r="D236" s="12"/>
      <c r="E236" s="12"/>
      <c r="F236" s="12"/>
      <c r="G236" s="12"/>
      <c r="H236" s="12"/>
      <c r="I236" s="12"/>
      <c r="J236" s="12"/>
      <c r="K236" s="12"/>
    </row>
    <row r="237" customHeight="1" spans="1:11">
      <c r="A237" s="15"/>
      <c r="B237" s="12"/>
      <c r="C237" s="12"/>
      <c r="D237" s="12"/>
      <c r="E237" s="12"/>
      <c r="F237" s="12"/>
      <c r="G237" s="12"/>
      <c r="H237" s="12"/>
      <c r="I237" s="12"/>
      <c r="J237" s="12"/>
      <c r="K237" s="12"/>
    </row>
    <row r="238" customHeight="1" spans="1:11">
      <c r="A238" s="15"/>
      <c r="B238" s="12"/>
      <c r="C238" s="12"/>
      <c r="D238" s="12"/>
      <c r="E238" s="12"/>
      <c r="F238" s="12"/>
      <c r="G238" s="12"/>
      <c r="H238" s="12"/>
      <c r="I238" s="12"/>
      <c r="J238" s="12"/>
      <c r="K238" s="12"/>
    </row>
    <row r="239" customHeight="1" spans="1:11">
      <c r="A239" s="15"/>
      <c r="B239" s="12"/>
      <c r="C239" s="12"/>
      <c r="D239" s="12"/>
      <c r="E239" s="12"/>
      <c r="F239" s="12"/>
      <c r="G239" s="12"/>
      <c r="H239" s="12"/>
      <c r="I239" s="12"/>
      <c r="J239" s="12"/>
      <c r="K239" s="12"/>
    </row>
    <row r="240" customHeight="1" spans="1:11">
      <c r="A240" s="15"/>
      <c r="B240" s="12"/>
      <c r="C240" s="12"/>
      <c r="D240" s="12"/>
      <c r="E240" s="12"/>
      <c r="F240" s="12"/>
      <c r="G240" s="12"/>
      <c r="H240" s="12"/>
      <c r="I240" s="12"/>
      <c r="J240" s="12"/>
      <c r="K240" s="12"/>
    </row>
    <row r="241" customHeight="1" spans="1:11">
      <c r="A241" s="15" t="s">
        <v>6183</v>
      </c>
      <c r="B241" s="4" t="s">
        <v>6184</v>
      </c>
      <c r="C241" s="4"/>
      <c r="D241" s="4"/>
      <c r="E241" s="4"/>
      <c r="F241" s="4"/>
      <c r="G241" s="4"/>
      <c r="H241" s="4"/>
      <c r="I241" s="4"/>
      <c r="J241" s="4"/>
      <c r="K241" s="4"/>
    </row>
    <row r="242" customHeight="1" spans="1:11">
      <c r="A242" s="15"/>
      <c r="B242" s="12" t="s">
        <v>6185</v>
      </c>
      <c r="C242" s="12"/>
      <c r="D242" s="12"/>
      <c r="E242" s="12"/>
      <c r="F242" s="12"/>
      <c r="G242" s="12"/>
      <c r="H242" s="12"/>
      <c r="I242" s="12"/>
      <c r="J242" s="12"/>
      <c r="K242" s="12"/>
    </row>
    <row r="243" customHeight="1" spans="1:11">
      <c r="A243" s="15"/>
      <c r="B243" s="12"/>
      <c r="C243" s="12"/>
      <c r="D243" s="12"/>
      <c r="E243" s="12"/>
      <c r="F243" s="12"/>
      <c r="G243" s="12"/>
      <c r="H243" s="12"/>
      <c r="I243" s="12"/>
      <c r="J243" s="12"/>
      <c r="K243" s="12"/>
    </row>
    <row r="244" customHeight="1" spans="1:11">
      <c r="A244" s="15"/>
      <c r="B244" s="12"/>
      <c r="C244" s="12"/>
      <c r="D244" s="12"/>
      <c r="E244" s="12"/>
      <c r="F244" s="12"/>
      <c r="G244" s="12"/>
      <c r="H244" s="12"/>
      <c r="I244" s="12"/>
      <c r="J244" s="12"/>
      <c r="K244" s="12"/>
    </row>
    <row r="245" customHeight="1" spans="1:11">
      <c r="A245" s="15"/>
      <c r="B245" s="12"/>
      <c r="C245" s="12"/>
      <c r="D245" s="12"/>
      <c r="E245" s="12"/>
      <c r="F245" s="12"/>
      <c r="G245" s="12"/>
      <c r="H245" s="12"/>
      <c r="I245" s="12"/>
      <c r="J245" s="12"/>
      <c r="K245" s="12"/>
    </row>
    <row r="246" customHeight="1" spans="1:11">
      <c r="A246" s="15" t="s">
        <v>6186</v>
      </c>
      <c r="B246" s="12" t="s">
        <v>6187</v>
      </c>
      <c r="C246" s="12"/>
      <c r="D246" s="12"/>
      <c r="E246" s="12"/>
      <c r="F246" s="12"/>
      <c r="G246" s="12"/>
      <c r="H246" s="12"/>
      <c r="I246" s="12"/>
      <c r="J246" s="12"/>
      <c r="K246" s="12"/>
    </row>
    <row r="247" customHeight="1" spans="1:11">
      <c r="A247" s="15"/>
      <c r="B247" s="12"/>
      <c r="C247" s="12"/>
      <c r="D247" s="12"/>
      <c r="E247" s="12"/>
      <c r="F247" s="12"/>
      <c r="G247" s="12"/>
      <c r="H247" s="12"/>
      <c r="I247" s="12"/>
      <c r="J247" s="12"/>
      <c r="K247" s="12"/>
    </row>
    <row r="248" customHeight="1" spans="1:11">
      <c r="A248" s="15"/>
      <c r="B248" s="12"/>
      <c r="C248" s="12"/>
      <c r="D248" s="12"/>
      <c r="E248" s="12"/>
      <c r="F248" s="12"/>
      <c r="G248" s="12"/>
      <c r="H248" s="12"/>
      <c r="I248" s="12"/>
      <c r="J248" s="12"/>
      <c r="K248" s="12"/>
    </row>
    <row r="249" customHeight="1" spans="1:11">
      <c r="A249" s="15"/>
      <c r="B249" s="12" t="s">
        <v>6188</v>
      </c>
      <c r="C249" s="12"/>
      <c r="D249" s="12"/>
      <c r="E249" s="12"/>
      <c r="F249" s="12"/>
      <c r="G249" s="12"/>
      <c r="H249" s="12"/>
      <c r="I249" s="12"/>
      <c r="J249" s="12"/>
      <c r="K249" s="12"/>
    </row>
    <row r="250" customHeight="1" spans="1:11">
      <c r="A250" s="15"/>
      <c r="B250" s="12"/>
      <c r="C250" s="12"/>
      <c r="D250" s="12"/>
      <c r="E250" s="12"/>
      <c r="F250" s="12"/>
      <c r="G250" s="12"/>
      <c r="H250" s="12"/>
      <c r="I250" s="12"/>
      <c r="J250" s="12"/>
      <c r="K250" s="12"/>
    </row>
    <row r="251" customHeight="1" spans="1:11">
      <c r="A251" s="15"/>
      <c r="B251" s="12"/>
      <c r="C251" s="12"/>
      <c r="D251" s="12"/>
      <c r="E251" s="12"/>
      <c r="F251" s="12"/>
      <c r="G251" s="12"/>
      <c r="H251" s="12"/>
      <c r="I251" s="12"/>
      <c r="J251" s="12"/>
      <c r="K251" s="12"/>
    </row>
    <row r="252" customHeight="1" spans="1:11">
      <c r="A252" s="15"/>
      <c r="B252" s="12"/>
      <c r="C252" s="12"/>
      <c r="D252" s="12"/>
      <c r="E252" s="12"/>
      <c r="F252" s="12"/>
      <c r="G252" s="12"/>
      <c r="H252" s="12"/>
      <c r="I252" s="12"/>
      <c r="J252" s="12"/>
      <c r="K252" s="12"/>
    </row>
    <row r="253" customHeight="1" spans="1:11">
      <c r="A253" s="15"/>
      <c r="B253" s="12"/>
      <c r="C253" s="12"/>
      <c r="D253" s="12"/>
      <c r="E253" s="12"/>
      <c r="F253" s="12"/>
      <c r="G253" s="12"/>
      <c r="H253" s="12"/>
      <c r="I253" s="12"/>
      <c r="J253" s="12"/>
      <c r="K253" s="12"/>
    </row>
    <row r="254" customHeight="1" spans="1:11">
      <c r="A254" s="15" t="s">
        <v>6189</v>
      </c>
      <c r="B254" s="4" t="s">
        <v>6190</v>
      </c>
      <c r="C254" s="4"/>
      <c r="D254" s="4"/>
      <c r="E254" s="4"/>
      <c r="F254" s="4"/>
      <c r="G254" s="4"/>
      <c r="H254" s="4"/>
      <c r="I254" s="4"/>
      <c r="J254" s="4"/>
      <c r="K254" s="4"/>
    </row>
    <row r="255" customHeight="1" spans="1:11">
      <c r="A255" s="15"/>
      <c r="B255" s="12" t="s">
        <v>6191</v>
      </c>
      <c r="C255" s="12"/>
      <c r="D255" s="12"/>
      <c r="E255" s="12"/>
      <c r="F255" s="12"/>
      <c r="G255" s="12"/>
      <c r="H255" s="12"/>
      <c r="I255" s="12"/>
      <c r="J255" s="12"/>
      <c r="K255" s="12"/>
    </row>
    <row r="256" customHeight="1" spans="1:11">
      <c r="A256" s="15"/>
      <c r="B256" s="12"/>
      <c r="C256" s="12"/>
      <c r="D256" s="12"/>
      <c r="E256" s="12"/>
      <c r="F256" s="12"/>
      <c r="G256" s="12"/>
      <c r="H256" s="12"/>
      <c r="I256" s="12"/>
      <c r="J256" s="12"/>
      <c r="K256" s="12"/>
    </row>
    <row r="257" customHeight="1" spans="1:11">
      <c r="A257" s="15"/>
      <c r="B257" s="12"/>
      <c r="C257" s="12"/>
      <c r="D257" s="12"/>
      <c r="E257" s="12"/>
      <c r="F257" s="12"/>
      <c r="G257" s="12"/>
      <c r="H257" s="12"/>
      <c r="I257" s="12"/>
      <c r="J257" s="12"/>
      <c r="K257" s="12"/>
    </row>
    <row r="258" customHeight="1" spans="1:11">
      <c r="A258" s="15"/>
      <c r="B258" s="12"/>
      <c r="C258" s="12"/>
      <c r="D258" s="12"/>
      <c r="E258" s="12"/>
      <c r="F258" s="12"/>
      <c r="G258" s="12"/>
      <c r="H258" s="12"/>
      <c r="I258" s="12"/>
      <c r="J258" s="12"/>
      <c r="K258" s="12"/>
    </row>
    <row r="259" customHeight="1" spans="1:11">
      <c r="A259" s="15"/>
      <c r="B259" s="12"/>
      <c r="C259" s="12"/>
      <c r="D259" s="12"/>
      <c r="E259" s="12"/>
      <c r="F259" s="12"/>
      <c r="G259" s="12"/>
      <c r="H259" s="12"/>
      <c r="I259" s="12"/>
      <c r="J259" s="12"/>
      <c r="K259" s="12"/>
    </row>
    <row r="260" customHeight="1" spans="1:11">
      <c r="A260" s="15"/>
      <c r="B260" s="12"/>
      <c r="C260" s="12"/>
      <c r="D260" s="12"/>
      <c r="E260" s="12"/>
      <c r="F260" s="12"/>
      <c r="G260" s="12"/>
      <c r="H260" s="12"/>
      <c r="I260" s="12"/>
      <c r="J260" s="12"/>
      <c r="K260" s="12"/>
    </row>
    <row r="261" customHeight="1" spans="1:11">
      <c r="A261" s="15"/>
      <c r="B261" s="12"/>
      <c r="C261" s="12"/>
      <c r="D261" s="12"/>
      <c r="E261" s="12"/>
      <c r="F261" s="12"/>
      <c r="G261" s="12"/>
      <c r="H261" s="12"/>
      <c r="I261" s="12"/>
      <c r="J261" s="12"/>
      <c r="K261" s="12"/>
    </row>
    <row r="262" customHeight="1" spans="1:11">
      <c r="A262" s="15"/>
      <c r="B262" s="12"/>
      <c r="C262" s="12"/>
      <c r="D262" s="12"/>
      <c r="E262" s="12"/>
      <c r="F262" s="12"/>
      <c r="G262" s="12"/>
      <c r="H262" s="12"/>
      <c r="I262" s="12"/>
      <c r="J262" s="12"/>
      <c r="K262" s="12"/>
    </row>
    <row r="263" customHeight="1" spans="1:11">
      <c r="A263" s="15"/>
      <c r="B263" s="12"/>
      <c r="C263" s="12"/>
      <c r="D263" s="12"/>
      <c r="E263" s="12"/>
      <c r="F263" s="12"/>
      <c r="G263" s="12"/>
      <c r="H263" s="12"/>
      <c r="I263" s="12"/>
      <c r="J263" s="12"/>
      <c r="K263" s="12"/>
    </row>
    <row r="264" customHeight="1" spans="1:11">
      <c r="A264" s="15"/>
      <c r="B264" s="12"/>
      <c r="C264" s="12"/>
      <c r="D264" s="12"/>
      <c r="E264" s="12"/>
      <c r="F264" s="12"/>
      <c r="G264" s="12"/>
      <c r="H264" s="12"/>
      <c r="I264" s="12"/>
      <c r="J264" s="12"/>
      <c r="K264" s="12"/>
    </row>
    <row r="265" customHeight="1" spans="1:11">
      <c r="A265" s="15" t="s">
        <v>6192</v>
      </c>
      <c r="B265" s="12" t="s">
        <v>6193</v>
      </c>
      <c r="C265" s="12"/>
      <c r="D265" s="12"/>
      <c r="E265" s="12"/>
      <c r="F265" s="12"/>
      <c r="G265" s="12"/>
      <c r="H265" s="12"/>
      <c r="I265" s="12"/>
      <c r="J265" s="12"/>
      <c r="K265" s="12"/>
    </row>
    <row r="266" customHeight="1" spans="1:11">
      <c r="A266" s="15"/>
      <c r="B266" s="12" t="s">
        <v>6194</v>
      </c>
      <c r="C266" s="12"/>
      <c r="D266" s="12"/>
      <c r="E266" s="12"/>
      <c r="F266" s="12"/>
      <c r="G266" s="12"/>
      <c r="H266" s="12"/>
      <c r="I266" s="12"/>
      <c r="J266" s="12"/>
      <c r="K266" s="12"/>
    </row>
    <row r="267" customHeight="1" spans="1:11">
      <c r="A267" s="15"/>
      <c r="B267" s="12"/>
      <c r="C267" s="12"/>
      <c r="D267" s="12"/>
      <c r="E267" s="12"/>
      <c r="F267" s="12"/>
      <c r="G267" s="12"/>
      <c r="H267" s="12"/>
      <c r="I267" s="12"/>
      <c r="J267" s="12"/>
      <c r="K267" s="12"/>
    </row>
    <row r="268" customHeight="1" spans="1:11">
      <c r="A268" s="15"/>
      <c r="B268" s="12" t="s">
        <v>6195</v>
      </c>
      <c r="C268" s="12"/>
      <c r="D268" s="12"/>
      <c r="E268" s="12"/>
      <c r="F268" s="12"/>
      <c r="G268" s="12"/>
      <c r="H268" s="12"/>
      <c r="I268" s="12"/>
      <c r="J268" s="12"/>
      <c r="K268" s="12"/>
    </row>
    <row r="269" customHeight="1" spans="1:11">
      <c r="A269" s="15"/>
      <c r="B269" s="12"/>
      <c r="C269" s="12"/>
      <c r="D269" s="12"/>
      <c r="E269" s="12"/>
      <c r="F269" s="12"/>
      <c r="G269" s="12"/>
      <c r="H269" s="12"/>
      <c r="I269" s="12"/>
      <c r="J269" s="12"/>
      <c r="K269" s="12"/>
    </row>
    <row r="270" customHeight="1" spans="1:11">
      <c r="A270" s="15"/>
      <c r="B270" s="12"/>
      <c r="C270" s="12"/>
      <c r="D270" s="12"/>
      <c r="E270" s="12"/>
      <c r="F270" s="12"/>
      <c r="G270" s="12"/>
      <c r="H270" s="12"/>
      <c r="I270" s="12"/>
      <c r="J270" s="12"/>
      <c r="K270" s="12"/>
    </row>
    <row r="271" customHeight="1" spans="1:11">
      <c r="A271" s="15"/>
      <c r="B271" s="12" t="s">
        <v>6196</v>
      </c>
      <c r="C271" s="12"/>
      <c r="D271" s="12"/>
      <c r="E271" s="12"/>
      <c r="F271" s="12"/>
      <c r="G271" s="12"/>
      <c r="H271" s="12"/>
      <c r="I271" s="12"/>
      <c r="J271" s="12"/>
      <c r="K271" s="12"/>
    </row>
    <row r="272" customHeight="1" spans="1:11">
      <c r="A272" s="15"/>
      <c r="B272" s="12"/>
      <c r="C272" s="12"/>
      <c r="D272" s="12"/>
      <c r="E272" s="12"/>
      <c r="F272" s="12"/>
      <c r="G272" s="12"/>
      <c r="H272" s="12"/>
      <c r="I272" s="12"/>
      <c r="J272" s="12"/>
      <c r="K272" s="12"/>
    </row>
    <row r="273" customHeight="1" spans="1:11">
      <c r="A273" s="15"/>
      <c r="B273" s="12"/>
      <c r="C273" s="12"/>
      <c r="D273" s="12"/>
      <c r="E273" s="12"/>
      <c r="F273" s="12"/>
      <c r="G273" s="12"/>
      <c r="H273" s="12"/>
      <c r="I273" s="12"/>
      <c r="J273" s="12"/>
      <c r="K273" s="12"/>
    </row>
    <row r="274" customHeight="1" spans="1:11">
      <c r="A274" s="15"/>
      <c r="B274" s="12"/>
      <c r="C274" s="12"/>
      <c r="D274" s="12"/>
      <c r="E274" s="12"/>
      <c r="F274" s="12"/>
      <c r="G274" s="12"/>
      <c r="H274" s="12"/>
      <c r="I274" s="12"/>
      <c r="J274" s="12"/>
      <c r="K274" s="12"/>
    </row>
    <row r="275" customHeight="1" spans="1:11">
      <c r="A275" s="15"/>
      <c r="B275" s="12"/>
      <c r="C275" s="12"/>
      <c r="D275" s="12"/>
      <c r="E275" s="12"/>
      <c r="F275" s="12"/>
      <c r="G275" s="12"/>
      <c r="H275" s="12"/>
      <c r="I275" s="12"/>
      <c r="J275" s="12"/>
      <c r="K275" s="12"/>
    </row>
    <row r="276" customHeight="1" spans="1:11">
      <c r="A276" s="15"/>
      <c r="B276" s="12"/>
      <c r="C276" s="12"/>
      <c r="D276" s="12"/>
      <c r="E276" s="12"/>
      <c r="F276" s="12"/>
      <c r="G276" s="12"/>
      <c r="H276" s="12"/>
      <c r="I276" s="12"/>
      <c r="J276" s="12"/>
      <c r="K276" s="12"/>
    </row>
    <row r="277" customHeight="1" spans="1:11">
      <c r="A277" s="15"/>
      <c r="B277" s="12"/>
      <c r="C277" s="12"/>
      <c r="D277" s="12"/>
      <c r="E277" s="12"/>
      <c r="F277" s="12"/>
      <c r="G277" s="12"/>
      <c r="H277" s="12"/>
      <c r="I277" s="12"/>
      <c r="J277" s="12"/>
      <c r="K277" s="12"/>
    </row>
    <row r="278" customHeight="1" spans="1:11">
      <c r="A278" s="15"/>
      <c r="B278" s="12"/>
      <c r="C278" s="12"/>
      <c r="D278" s="12"/>
      <c r="E278" s="12"/>
      <c r="F278" s="12"/>
      <c r="G278" s="12"/>
      <c r="H278" s="12"/>
      <c r="I278" s="12"/>
      <c r="J278" s="12"/>
      <c r="K278" s="12"/>
    </row>
    <row r="279" customHeight="1" spans="1:11">
      <c r="A279" s="15"/>
      <c r="B279" s="12"/>
      <c r="C279" s="12"/>
      <c r="D279" s="12"/>
      <c r="E279" s="12"/>
      <c r="F279" s="12"/>
      <c r="G279" s="12"/>
      <c r="H279" s="12"/>
      <c r="I279" s="12"/>
      <c r="J279" s="12"/>
      <c r="K279" s="12"/>
    </row>
    <row r="280" customHeight="1" spans="1:11">
      <c r="A280" s="15"/>
      <c r="B280" s="12"/>
      <c r="C280" s="12"/>
      <c r="D280" s="12"/>
      <c r="E280" s="12"/>
      <c r="F280" s="12"/>
      <c r="G280" s="12"/>
      <c r="H280" s="12"/>
      <c r="I280" s="12"/>
      <c r="J280" s="12"/>
      <c r="K280" s="12"/>
    </row>
    <row r="281" customHeight="1" spans="1:11">
      <c r="A281" s="15"/>
      <c r="B281" s="12"/>
      <c r="C281" s="12"/>
      <c r="D281" s="12"/>
      <c r="E281" s="12"/>
      <c r="F281" s="12"/>
      <c r="G281" s="12"/>
      <c r="H281" s="12"/>
      <c r="I281" s="12"/>
      <c r="J281" s="12"/>
      <c r="K281" s="12"/>
    </row>
    <row r="282" customHeight="1" spans="1:11">
      <c r="A282" s="15"/>
      <c r="B282" s="12"/>
      <c r="C282" s="12"/>
      <c r="D282" s="12"/>
      <c r="E282" s="12"/>
      <c r="F282" s="12"/>
      <c r="G282" s="12"/>
      <c r="H282" s="12"/>
      <c r="I282" s="12"/>
      <c r="J282" s="12"/>
      <c r="K282" s="12"/>
    </row>
    <row r="283" customHeight="1" spans="1:11">
      <c r="A283" s="15"/>
      <c r="B283" s="12" t="s">
        <v>6197</v>
      </c>
      <c r="C283" s="12"/>
      <c r="D283" s="12"/>
      <c r="E283" s="12"/>
      <c r="F283" s="12"/>
      <c r="G283" s="12"/>
      <c r="H283" s="12"/>
      <c r="I283" s="12"/>
      <c r="J283" s="12"/>
      <c r="K283" s="12"/>
    </row>
    <row r="284" customHeight="1" spans="1:11">
      <c r="A284" s="15"/>
      <c r="B284" s="12"/>
      <c r="C284" s="12"/>
      <c r="D284" s="12"/>
      <c r="E284" s="12"/>
      <c r="F284" s="12"/>
      <c r="G284" s="12"/>
      <c r="H284" s="12"/>
      <c r="I284" s="12"/>
      <c r="J284" s="12"/>
      <c r="K284" s="12"/>
    </row>
    <row r="285" customHeight="1" spans="1:11">
      <c r="A285" s="15"/>
      <c r="B285" s="12"/>
      <c r="C285" s="12"/>
      <c r="D285" s="12"/>
      <c r="E285" s="12"/>
      <c r="F285" s="12"/>
      <c r="G285" s="12"/>
      <c r="H285" s="12"/>
      <c r="I285" s="12"/>
      <c r="J285" s="12"/>
      <c r="K285" s="12"/>
    </row>
    <row r="286" customHeight="1" spans="1:11">
      <c r="A286" s="15"/>
      <c r="B286" s="12"/>
      <c r="C286" s="12"/>
      <c r="D286" s="12"/>
      <c r="E286" s="12"/>
      <c r="F286" s="12"/>
      <c r="G286" s="12"/>
      <c r="H286" s="12"/>
      <c r="I286" s="12"/>
      <c r="J286" s="12"/>
      <c r="K286" s="12"/>
    </row>
    <row r="287" customHeight="1" spans="1:11">
      <c r="A287" s="15"/>
      <c r="B287" s="12"/>
      <c r="C287" s="12"/>
      <c r="D287" s="12"/>
      <c r="E287" s="12"/>
      <c r="F287" s="12"/>
      <c r="G287" s="12"/>
      <c r="H287" s="12"/>
      <c r="I287" s="12"/>
      <c r="J287" s="12"/>
      <c r="K287" s="12"/>
    </row>
  </sheetData>
  <sheetProtection password="DB78" sheet="1" selectLockedCells="1" selectUnlockedCells="1" objects="1"/>
  <mergeCells count="199">
    <mergeCell ref="A1:K1"/>
    <mergeCell ref="M1:W1"/>
    <mergeCell ref="B2:K2"/>
    <mergeCell ref="Y2:Z2"/>
    <mergeCell ref="M3:W3"/>
    <mergeCell ref="Y3:Z3"/>
    <mergeCell ref="Y4:Z4"/>
    <mergeCell ref="B5:K5"/>
    <mergeCell ref="Y5:Z5"/>
    <mergeCell ref="B6:K6"/>
    <mergeCell ref="Y6:Z6"/>
    <mergeCell ref="B7:K7"/>
    <mergeCell ref="M7:N7"/>
    <mergeCell ref="O7:P7"/>
    <mergeCell ref="Y7:Z7"/>
    <mergeCell ref="B8:K8"/>
    <mergeCell ref="B9:K9"/>
    <mergeCell ref="B10:K10"/>
    <mergeCell ref="B11:K11"/>
    <mergeCell ref="B12:K12"/>
    <mergeCell ref="A13:K13"/>
    <mergeCell ref="B14:K14"/>
    <mergeCell ref="B15:K15"/>
    <mergeCell ref="B16:K16"/>
    <mergeCell ref="B19:K19"/>
    <mergeCell ref="B20:K20"/>
    <mergeCell ref="B24:K24"/>
    <mergeCell ref="B30:K30"/>
    <mergeCell ref="B31:K31"/>
    <mergeCell ref="B32:K32"/>
    <mergeCell ref="B35:K35"/>
    <mergeCell ref="B36:K36"/>
    <mergeCell ref="B40:K40"/>
    <mergeCell ref="A41:K41"/>
    <mergeCell ref="B42:K42"/>
    <mergeCell ref="B45:K45"/>
    <mergeCell ref="B52:K52"/>
    <mergeCell ref="B58:K58"/>
    <mergeCell ref="B62:K62"/>
    <mergeCell ref="B70:K70"/>
    <mergeCell ref="B71:K71"/>
    <mergeCell ref="A72:K72"/>
    <mergeCell ref="B73:K73"/>
    <mergeCell ref="B74:K74"/>
    <mergeCell ref="B75:K75"/>
    <mergeCell ref="B76:K76"/>
    <mergeCell ref="A79:K79"/>
    <mergeCell ref="B80:K80"/>
    <mergeCell ref="B83:K83"/>
    <mergeCell ref="B90:K90"/>
    <mergeCell ref="B91:K91"/>
    <mergeCell ref="B92:K92"/>
    <mergeCell ref="A93:K93"/>
    <mergeCell ref="B94:K94"/>
    <mergeCell ref="B95:K95"/>
    <mergeCell ref="B96:K96"/>
    <mergeCell ref="B97:K97"/>
    <mergeCell ref="B98:K98"/>
    <mergeCell ref="B106:K106"/>
    <mergeCell ref="A107:K107"/>
    <mergeCell ref="B108:K108"/>
    <mergeCell ref="B113:K113"/>
    <mergeCell ref="B114:K114"/>
    <mergeCell ref="B115:K115"/>
    <mergeCell ref="B116:K116"/>
    <mergeCell ref="B119:K119"/>
    <mergeCell ref="B120:K120"/>
    <mergeCell ref="B121:K121"/>
    <mergeCell ref="B124:K124"/>
    <mergeCell ref="B127:K127"/>
    <mergeCell ref="B128:K128"/>
    <mergeCell ref="B129:K129"/>
    <mergeCell ref="B130:K130"/>
    <mergeCell ref="A142:K142"/>
    <mergeCell ref="B143:K143"/>
    <mergeCell ref="B144:K144"/>
    <mergeCell ref="B145:K145"/>
    <mergeCell ref="B146:K146"/>
    <mergeCell ref="B150:K150"/>
    <mergeCell ref="B151:K151"/>
    <mergeCell ref="B152:K152"/>
    <mergeCell ref="B155:K155"/>
    <mergeCell ref="B158:K158"/>
    <mergeCell ref="B159:K159"/>
    <mergeCell ref="B162:K162"/>
    <mergeCell ref="A167:K167"/>
    <mergeCell ref="B170:K170"/>
    <mergeCell ref="B171:K171"/>
    <mergeCell ref="B175:K175"/>
    <mergeCell ref="B176:K176"/>
    <mergeCell ref="B177:K177"/>
    <mergeCell ref="B178:K178"/>
    <mergeCell ref="B179:K179"/>
    <mergeCell ref="B180:K180"/>
    <mergeCell ref="B181:K181"/>
    <mergeCell ref="B186:K186"/>
    <mergeCell ref="A187:K187"/>
    <mergeCell ref="B195:K195"/>
    <mergeCell ref="B204:K204"/>
    <mergeCell ref="B205:K205"/>
    <mergeCell ref="B206:K206"/>
    <mergeCell ref="A207:K207"/>
    <mergeCell ref="A219:K219"/>
    <mergeCell ref="B226:K226"/>
    <mergeCell ref="B227:K227"/>
    <mergeCell ref="B241:K241"/>
    <mergeCell ref="B254:K254"/>
    <mergeCell ref="B265:K265"/>
    <mergeCell ref="A2:A7"/>
    <mergeCell ref="A11:A12"/>
    <mergeCell ref="A14:A19"/>
    <mergeCell ref="A20:A31"/>
    <mergeCell ref="A32:A34"/>
    <mergeCell ref="A36:A40"/>
    <mergeCell ref="A42:A51"/>
    <mergeCell ref="A52:A57"/>
    <mergeCell ref="A58:A69"/>
    <mergeCell ref="A70:A71"/>
    <mergeCell ref="A73:A75"/>
    <mergeCell ref="A77:A78"/>
    <mergeCell ref="A80:A89"/>
    <mergeCell ref="A95:A98"/>
    <mergeCell ref="A99:A105"/>
    <mergeCell ref="A108:A123"/>
    <mergeCell ref="A124:A127"/>
    <mergeCell ref="A128:A129"/>
    <mergeCell ref="A131:A135"/>
    <mergeCell ref="A136:A141"/>
    <mergeCell ref="A144:A162"/>
    <mergeCell ref="A163:A164"/>
    <mergeCell ref="A165:A166"/>
    <mergeCell ref="A168:A176"/>
    <mergeCell ref="A177:A179"/>
    <mergeCell ref="A181:A186"/>
    <mergeCell ref="A188:A201"/>
    <mergeCell ref="A202:A203"/>
    <mergeCell ref="A205:A206"/>
    <mergeCell ref="A208:A218"/>
    <mergeCell ref="A220:A240"/>
    <mergeCell ref="A241:A245"/>
    <mergeCell ref="A246:A253"/>
    <mergeCell ref="A254:A264"/>
    <mergeCell ref="A265:A287"/>
    <mergeCell ref="B153:K154"/>
    <mergeCell ref="Y8:Z9"/>
    <mergeCell ref="Y10:Z11"/>
    <mergeCell ref="B156:K157"/>
    <mergeCell ref="B53:K57"/>
    <mergeCell ref="Q4:S7"/>
    <mergeCell ref="M4:N6"/>
    <mergeCell ref="O4:P6"/>
    <mergeCell ref="T4:W7"/>
    <mergeCell ref="B3:K4"/>
    <mergeCell ref="B160:K161"/>
    <mergeCell ref="B165:K166"/>
    <mergeCell ref="B25:K29"/>
    <mergeCell ref="B17:K18"/>
    <mergeCell ref="B21:K23"/>
    <mergeCell ref="B81:K82"/>
    <mergeCell ref="B122:K123"/>
    <mergeCell ref="B196:K198"/>
    <mergeCell ref="B37:K39"/>
    <mergeCell ref="B33:K34"/>
    <mergeCell ref="B163:K164"/>
    <mergeCell ref="B147:K149"/>
    <mergeCell ref="B168:K169"/>
    <mergeCell ref="B117:K118"/>
    <mergeCell ref="B188:K189"/>
    <mergeCell ref="B65:K69"/>
    <mergeCell ref="B77:K78"/>
    <mergeCell ref="B84:K85"/>
    <mergeCell ref="B86:K89"/>
    <mergeCell ref="B125:K126"/>
    <mergeCell ref="B199:K201"/>
    <mergeCell ref="B202:K203"/>
    <mergeCell ref="B131:K135"/>
    <mergeCell ref="B136:K141"/>
    <mergeCell ref="B190:K192"/>
    <mergeCell ref="B246:K248"/>
    <mergeCell ref="B228:K230"/>
    <mergeCell ref="B172:K174"/>
    <mergeCell ref="B182:K185"/>
    <mergeCell ref="B193:K194"/>
    <mergeCell ref="B208:K218"/>
    <mergeCell ref="B220:K225"/>
    <mergeCell ref="B231:K240"/>
    <mergeCell ref="B242:K245"/>
    <mergeCell ref="B249:K253"/>
    <mergeCell ref="B255:K264"/>
    <mergeCell ref="B266:K267"/>
    <mergeCell ref="B268:K270"/>
    <mergeCell ref="B271:K282"/>
    <mergeCell ref="B283:K287"/>
    <mergeCell ref="B99:K105"/>
    <mergeCell ref="B109:K112"/>
    <mergeCell ref="B43:K44"/>
    <mergeCell ref="B46:K51"/>
    <mergeCell ref="B59:K61"/>
    <mergeCell ref="B63:K64"/>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P3027"/>
  <sheetViews>
    <sheetView topLeftCell="A10" workbookViewId="0">
      <selection activeCell="I40" sqref="I40"/>
    </sheetView>
  </sheetViews>
  <sheetFormatPr defaultColWidth="9" defaultRowHeight="16.5"/>
  <cols>
    <col min="1" max="3" width="9" style="2044"/>
    <col min="4" max="4" width="11.375" style="2044" customWidth="1"/>
    <col min="5" max="5" width="9" style="2044"/>
    <col min="6" max="6" width="12.25" style="2044"/>
    <col min="7" max="9" width="9" style="2044"/>
    <col min="10" max="10" width="9.125" style="2044" customWidth="1"/>
    <col min="11" max="11" width="12.375" style="2044" customWidth="1"/>
    <col min="12" max="14" width="9" style="2044"/>
    <col min="15" max="33" width="9.00833333333333" style="2044" customWidth="1"/>
    <col min="34" max="16384" width="9" style="2044"/>
  </cols>
  <sheetData>
    <row r="2" ht="17.25" spans="2:8">
      <c r="B2" s="2045" t="s">
        <v>368</v>
      </c>
      <c r="C2" s="2045"/>
      <c r="D2" s="2045"/>
      <c r="E2" s="2045"/>
      <c r="G2" s="2044" t="s">
        <v>362</v>
      </c>
      <c r="H2" s="2044">
        <f>Luck</f>
        <v>0</v>
      </c>
    </row>
    <row r="3" ht="17.25" spans="2:33">
      <c r="B3" s="2046" t="s">
        <v>369</v>
      </c>
      <c r="C3" s="2047" t="s">
        <v>370</v>
      </c>
      <c r="D3" s="2048" t="s">
        <v>371</v>
      </c>
      <c r="E3" s="2049">
        <f>人物卡!K3-人物卡!K7</f>
        <v>0</v>
      </c>
      <c r="R3" s="2165"/>
      <c r="S3" s="2070" t="s">
        <v>372</v>
      </c>
      <c r="T3" s="2071"/>
      <c r="U3" s="2071"/>
      <c r="V3" s="2071"/>
      <c r="W3" s="2071"/>
      <c r="X3" s="2071"/>
      <c r="Y3" s="2071"/>
      <c r="Z3" s="2071"/>
      <c r="AA3" s="2071"/>
      <c r="AB3" s="2071"/>
      <c r="AC3" s="2071"/>
      <c r="AD3" s="2071"/>
      <c r="AE3" s="2071"/>
      <c r="AF3" s="2071"/>
      <c r="AG3" s="2072"/>
    </row>
    <row r="4" ht="17.25" spans="2:33">
      <c r="B4" s="2050"/>
      <c r="C4" s="2051"/>
      <c r="D4" s="2052" t="s">
        <v>373</v>
      </c>
      <c r="E4" s="1581">
        <f>人物卡!N3-人物卡!K7</f>
        <v>0</v>
      </c>
      <c r="G4" s="2053" t="s">
        <v>374</v>
      </c>
      <c r="H4" s="2053" t="s">
        <v>375</v>
      </c>
      <c r="J4" s="2053" t="s">
        <v>376</v>
      </c>
      <c r="K4" s="2053" t="s">
        <v>377</v>
      </c>
      <c r="L4" s="2053" t="s">
        <v>378</v>
      </c>
      <c r="M4" s="2053" t="s">
        <v>379</v>
      </c>
      <c r="O4" s="2070" t="s">
        <v>380</v>
      </c>
      <c r="P4" s="2071"/>
      <c r="Q4" s="2072"/>
      <c r="R4" s="2053"/>
      <c r="S4" s="2166" t="s">
        <v>381</v>
      </c>
      <c r="T4" s="1454" t="s">
        <v>382</v>
      </c>
      <c r="U4" s="1454"/>
      <c r="V4" s="1454"/>
      <c r="W4" s="1454"/>
      <c r="X4" s="1454"/>
      <c r="Y4" s="1454"/>
      <c r="Z4" s="1449" t="s">
        <v>383</v>
      </c>
      <c r="AA4" s="1449"/>
      <c r="AB4" s="1449" t="s">
        <v>384</v>
      </c>
      <c r="AC4" s="1449"/>
      <c r="AD4" s="1449"/>
      <c r="AE4" s="1449"/>
      <c r="AF4" s="1449"/>
      <c r="AG4" s="2196"/>
    </row>
    <row r="5" ht="33" spans="2:33">
      <c r="B5" s="2054" t="str">
        <f>IF(人物卡!V12=0,"0",VLOOKUP(人物卡!V12,'防具表 载具表'!B2:J101,3,FALSE))</f>
        <v> </v>
      </c>
      <c r="C5" s="2052">
        <f>INT((人物卡!C6-30)/10)</f>
        <v>-3</v>
      </c>
      <c r="D5" s="2052" t="s">
        <v>385</v>
      </c>
      <c r="E5" s="1581" t="str">
        <f>IF(E3&gt;0,"1",IF(E3=0,"0",IF(E3&lt;0,"-1")))</f>
        <v>0</v>
      </c>
      <c r="G5" s="2055" t="s">
        <v>386</v>
      </c>
      <c r="H5" s="2056">
        <f>STR</f>
        <v>0</v>
      </c>
      <c r="J5" s="2135" t="s">
        <v>387</v>
      </c>
      <c r="K5" s="2136">
        <f>AVERAGE(人物卡!N7+人物卡!K16+人物卡!K17+人物卡!K18+人物卡!K19+人物卡!K25+人物卡!K27+人物卡!K46+人物卡!K47+人物卡!K48+人物卡!V17+人物卡!V18+人物卡!V22+人物卡!V24+人物卡!V28+人物卡!V29+人物卡!V35+人物卡!V40+人物卡!V44-122)</f>
        <v>0</v>
      </c>
      <c r="L5" s="2136"/>
      <c r="M5" s="2137" t="e">
        <f>K5/L7*450</f>
        <v>#DIV/0!</v>
      </c>
      <c r="O5" s="2073" t="s">
        <v>388</v>
      </c>
      <c r="P5" s="2138"/>
      <c r="Q5" s="2157"/>
      <c r="R5" s="2167"/>
      <c r="S5" s="2166">
        <f>IF(职业列表!J14="√",1,0)</f>
        <v>0</v>
      </c>
      <c r="T5" s="1423">
        <f>SUM(S5:S11)</f>
        <v>0</v>
      </c>
      <c r="U5" s="1449"/>
      <c r="V5" s="1449"/>
      <c r="W5" s="1449"/>
      <c r="X5" s="1449"/>
      <c r="Y5" s="1449"/>
      <c r="Z5" s="1449" t="str">
        <f>IF(S5=1,STR*2,"")</f>
        <v/>
      </c>
      <c r="AA5" s="1449"/>
      <c r="AB5" s="1449" t="s">
        <v>389</v>
      </c>
      <c r="AC5" s="1449"/>
      <c r="AD5" s="1449"/>
      <c r="AE5" s="1449"/>
      <c r="AF5" s="1449"/>
      <c r="AG5" s="2196"/>
    </row>
    <row r="6" ht="33" spans="2:33">
      <c r="B6" s="2057" t="s">
        <v>390</v>
      </c>
      <c r="C6" s="2058" t="s">
        <v>391</v>
      </c>
      <c r="D6" s="2052" t="s">
        <v>392</v>
      </c>
      <c r="E6" s="1581" t="str">
        <f>IF(E4&gt;0,"1",IF(E4=0,"0",IF(E4&lt;0,"-1")))</f>
        <v>0</v>
      </c>
      <c r="G6" s="2059" t="s">
        <v>393</v>
      </c>
      <c r="H6" s="2060">
        <f>CON</f>
        <v>0</v>
      </c>
      <c r="J6" s="2073" t="s">
        <v>394</v>
      </c>
      <c r="K6" s="2139">
        <f>AVERAGE(人物卡!N5+人物卡!K17+人物卡!K18+人物卡!K23+人物卡!K26+人物卡!K28+人物卡!K33+人物卡!K44+人物卡!K46+人物卡!K47+人物卡!K48+人物卡!K49+人物卡!V16+人物卡!V26+人物卡!V28+人物卡!V29+人物卡!V35+人物卡!V40+人物卡!V44-111-人物卡!G49)</f>
        <v>0</v>
      </c>
      <c r="L6" s="2139"/>
      <c r="M6" s="2140" t="e">
        <f>K6/L7*450</f>
        <v>#DIV/0!</v>
      </c>
      <c r="N6" s="2053"/>
      <c r="O6" s="2073">
        <f>人物卡!K3+人物卡!K7</f>
        <v>0</v>
      </c>
      <c r="P6" s="2138"/>
      <c r="Q6" s="2157"/>
      <c r="R6" s="2167"/>
      <c r="S6" s="2166">
        <f>IF(职业列表!J15="√",1,0)</f>
        <v>0</v>
      </c>
      <c r="T6" s="1449"/>
      <c r="U6" s="1423">
        <f>SUM(S6:S11)</f>
        <v>0</v>
      </c>
      <c r="V6" s="1449"/>
      <c r="W6" s="1449"/>
      <c r="X6" s="1449"/>
      <c r="Y6" s="1449"/>
      <c r="Z6" s="1449" t="str">
        <f>IF(S6=1,DEX*2,"")</f>
        <v/>
      </c>
      <c r="AA6" s="1449"/>
      <c r="AB6" s="1449">
        <f>EDU*4</f>
        <v>0</v>
      </c>
      <c r="AC6" s="1449"/>
      <c r="AD6" s="1449"/>
      <c r="AE6" s="1449"/>
      <c r="AF6" s="1449"/>
      <c r="AG6" s="2196"/>
    </row>
    <row r="7" ht="33" spans="2:33">
      <c r="B7" s="2057" t="b">
        <f>ISNUMBER(B5)</f>
        <v>0</v>
      </c>
      <c r="C7" s="2061" t="str">
        <f>IF(C5&lt;0,"0",C5)</f>
        <v>0</v>
      </c>
      <c r="D7" s="2052" t="s">
        <v>395</v>
      </c>
      <c r="E7" s="1581">
        <f>E6+E5</f>
        <v>0</v>
      </c>
      <c r="G7" s="2062" t="s">
        <v>23</v>
      </c>
      <c r="H7" s="2063">
        <f>SIZ</f>
        <v>0</v>
      </c>
      <c r="J7" s="2073" t="s">
        <v>396</v>
      </c>
      <c r="K7" s="2139">
        <f>AVERAGE((人物卡!K3+人物卡!K7)/2+人物卡!K5+人物卡!N3+人物卡!K29+人物卡!K34+人物卡!K35+人物卡!K36+人物卡!K38+人物卡!K39+人物卡!K40+人物卡!K44+人物卡!K45+人物卡!V18+人物卡!V25+人物卡!V29+人物卡!V30+人物卡!V35+人物卡!V36+人物卡!V39+人物卡!V41+人物卡!V43+人物卡!V45+人物卡!V46-189-人物卡!G29)</f>
        <v>0</v>
      </c>
      <c r="L7" s="2139">
        <f>K5+K6+K7+K8+K9+K10</f>
        <v>0</v>
      </c>
      <c r="M7" s="2140" t="e">
        <f>K7/L7*450</f>
        <v>#DIV/0!</v>
      </c>
      <c r="O7" s="2050" t="s">
        <v>397</v>
      </c>
      <c r="P7" s="2141" t="s">
        <v>398</v>
      </c>
      <c r="Q7" s="2168" t="s">
        <v>399</v>
      </c>
      <c r="R7" s="2167"/>
      <c r="S7" s="2166">
        <f>IF(职业列表!J16="√",1,0)</f>
        <v>0</v>
      </c>
      <c r="T7" s="1454"/>
      <c r="U7" s="1449"/>
      <c r="V7" s="1423">
        <f>SUM(S7:S11)</f>
        <v>0</v>
      </c>
      <c r="W7" s="1449"/>
      <c r="X7" s="1449"/>
      <c r="Y7" s="1449"/>
      <c r="Z7" s="1449" t="str">
        <f>IF(S7=1,CON*2,"")</f>
        <v/>
      </c>
      <c r="AA7" s="1449"/>
      <c r="AB7" s="1449" t="s">
        <v>400</v>
      </c>
      <c r="AC7" s="1449"/>
      <c r="AD7" s="1449"/>
      <c r="AE7" s="1449"/>
      <c r="AF7" s="1449"/>
      <c r="AG7" s="2196"/>
    </row>
    <row r="8" ht="33.75" spans="2:33">
      <c r="B8" s="2064" t="s">
        <v>401</v>
      </c>
      <c r="C8" s="2065" t="str">
        <f>IF(B7=FALSE,"0",B5)</f>
        <v>0</v>
      </c>
      <c r="D8" s="2066" t="s">
        <v>402</v>
      </c>
      <c r="E8" s="1580">
        <f>IF(E7=2,"1",IF(E7=-2,"-1",0))</f>
        <v>0</v>
      </c>
      <c r="G8" s="2059" t="s">
        <v>403</v>
      </c>
      <c r="H8" s="2060">
        <f>DEX</f>
        <v>0</v>
      </c>
      <c r="J8" s="2073" t="s">
        <v>404</v>
      </c>
      <c r="K8" s="2139">
        <f>AVERAGE(人物卡!N3+人物卡!K19+人物卡!K20+人物卡!K21+人物卡!K22+人物卡!K24+人物卡!K28+人物卡!K30+人物卡!K31+人物卡!K45+人物卡!V19+人物卡!V20+人物卡!V21+人物卡!V23+人物卡!V25+人物卡!V27+人物卡!V30+人物卡!V34+人物卡!V36+人物卡!V37+人物卡!V38+人物卡!V39+人物卡!V40+人物卡!V41+人物卡!V42+人物卡!V43+人物卡!V45+人物卡!V46-219)</f>
        <v>0</v>
      </c>
      <c r="L8" s="2139"/>
      <c r="M8" s="2142" t="e">
        <f>K8/L7*450</f>
        <v>#DIV/0!</v>
      </c>
      <c r="O8" s="2054" t="str">
        <f>IF(O6&lt;=1,"0",IF(O6&lt;=64,"-2",IF(O6&lt;=84,"-1",IF(O6&lt;=124,"0",IF(O6&lt;=164,"1",IF(O6&lt;=204,"2",IF(O6&lt;=284,"3",IF(O6&gt;284,"4","0"))))))))</f>
        <v>0</v>
      </c>
      <c r="P8" s="2087">
        <f>INT((O6-285)/80)</f>
        <v>-4</v>
      </c>
      <c r="Q8" s="2168" t="str">
        <f>IF(P8&gt;=0,P8+O8,O8)</f>
        <v>0</v>
      </c>
      <c r="R8" s="2167"/>
      <c r="S8" s="2166">
        <f>IF(职业列表!J17="√",1,0)</f>
        <v>0</v>
      </c>
      <c r="T8" s="1454"/>
      <c r="U8" s="1449"/>
      <c r="V8" s="1449"/>
      <c r="W8" s="1423">
        <f>SUM(S8:S11)</f>
        <v>0</v>
      </c>
      <c r="X8" s="1449"/>
      <c r="Y8" s="1449"/>
      <c r="Z8" s="1449" t="str">
        <f>IF(S8=1,SIZ*2,"")</f>
        <v/>
      </c>
      <c r="AA8" s="1449"/>
      <c r="AB8" s="1449">
        <f>EDU*2+MAX(Z5,Z6,Z7,Z8,Z9,Z10,Z11)</f>
        <v>0</v>
      </c>
      <c r="AC8" s="1449"/>
      <c r="AD8" s="1449"/>
      <c r="AE8" s="1449"/>
      <c r="AF8" s="1449"/>
      <c r="AG8" s="2196"/>
    </row>
    <row r="9" ht="33.75" spans="2:33">
      <c r="B9" s="2067" t="s">
        <v>405</v>
      </c>
      <c r="C9" s="2068">
        <f>E8-C8-C7</f>
        <v>0</v>
      </c>
      <c r="D9" s="2068"/>
      <c r="E9" s="2069"/>
      <c r="G9" s="2062" t="s">
        <v>406</v>
      </c>
      <c r="H9" s="2063">
        <f>APP</f>
        <v>0</v>
      </c>
      <c r="J9" s="2143" t="s">
        <v>407</v>
      </c>
      <c r="K9" s="2139">
        <f>AVERAGE(人物卡!K42+人物卡!V21+人物卡!V28+人物卡!K30+人物卡!V27+人物卡!V30+人物卡!V23+人物卡!K26+人物卡!K17+人物卡!V41+人物卡!V45+人物卡!V46-76)</f>
        <v>0</v>
      </c>
      <c r="L9" s="2144"/>
      <c r="M9" s="2142" t="e">
        <f>K9/L7*450</f>
        <v>#DIV/0!</v>
      </c>
      <c r="O9" s="2050" t="s">
        <v>408</v>
      </c>
      <c r="P9" s="2141" t="s">
        <v>409</v>
      </c>
      <c r="Q9" s="2168" t="s">
        <v>410</v>
      </c>
      <c r="R9" s="2167"/>
      <c r="S9" s="2166">
        <f>IF(职业列表!J18="√",1,0)</f>
        <v>0</v>
      </c>
      <c r="T9" s="1454"/>
      <c r="U9" s="1449"/>
      <c r="V9" s="1449"/>
      <c r="W9" s="1449"/>
      <c r="X9" s="1423">
        <f>SUM(S9:S11)</f>
        <v>0</v>
      </c>
      <c r="Y9" s="1449"/>
      <c r="Z9" s="1449" t="str">
        <f>IF(S9=1,APP*2,"")</f>
        <v/>
      </c>
      <c r="AA9" s="1449"/>
      <c r="AB9" s="2185" t="s">
        <v>411</v>
      </c>
      <c r="AC9" s="1449"/>
      <c r="AD9" s="1449"/>
      <c r="AE9" s="1449"/>
      <c r="AF9" s="1449"/>
      <c r="AG9" s="2196"/>
    </row>
    <row r="10" ht="33.75" spans="2:33">
      <c r="B10" s="2070" t="s">
        <v>412</v>
      </c>
      <c r="C10" s="2071"/>
      <c r="D10" s="2071"/>
      <c r="E10" s="2072"/>
      <c r="G10" s="2059" t="s">
        <v>24</v>
      </c>
      <c r="H10" s="2060">
        <f>INT</f>
        <v>0</v>
      </c>
      <c r="J10" s="2145" t="s">
        <v>413</v>
      </c>
      <c r="K10" s="2146">
        <f>AVERAGE(人物卡!Q5+人物卡!N7+人物卡!K16+人物卡!K17+人物卡!K25+人物卡!K27+人物卡!K32+人物卡!K43+人物卡!K46+人物卡!K47+人物卡!K48+人物卡!K49-人物卡!G49+人物卡!V16+人物卡!V17+人物卡!V21+人物卡!V22+人物卡!V24+人物卡!V28+人物卡!V29+人物卡!V31+人物卡!V32+人物卡!V33+人物卡!V44-76)</f>
        <v>0</v>
      </c>
      <c r="L10" s="2147"/>
      <c r="M10" s="2148" t="e">
        <f>K10/L7*450</f>
        <v>#DIV/0!</v>
      </c>
      <c r="O10" s="2054" t="str">
        <f>IF(Q8="-2","-2",IF(Q8="-1","-1",IF(Q8="0","0",IF(Q8="1","+1D4",IF(Q8=2,"+1D6",IF(Q8&gt;2,"D6",0))))))</f>
        <v>0</v>
      </c>
      <c r="P10" s="2087" t="str">
        <f>IF(O10="D6",Q8-1,"0")</f>
        <v>0</v>
      </c>
      <c r="Q10" s="2169" t="str">
        <f>IF(O10="D6",P11,O10)</f>
        <v>0</v>
      </c>
      <c r="R10" s="2167"/>
      <c r="S10" s="2166">
        <f>IF(职业列表!J19="√",1,0)</f>
        <v>0</v>
      </c>
      <c r="T10" s="1454"/>
      <c r="U10" s="1449"/>
      <c r="V10" s="1449"/>
      <c r="W10" s="1449"/>
      <c r="X10" s="1449"/>
      <c r="Y10" s="1423">
        <f>SUM(S10:S11)</f>
        <v>0</v>
      </c>
      <c r="Z10" s="1449" t="str">
        <f>IF(S10=1,INT*2,"")</f>
        <v/>
      </c>
      <c r="AA10" s="1449"/>
      <c r="AB10" s="2185">
        <f>IF(T5=0,AB6,AB8)</f>
        <v>0</v>
      </c>
      <c r="AC10" s="1449"/>
      <c r="AD10" s="1449"/>
      <c r="AE10" s="1449"/>
      <c r="AF10" s="1449"/>
      <c r="AG10" s="2196"/>
    </row>
    <row r="11" ht="33.75" spans="2:33">
      <c r="B11" s="2073" t="s">
        <v>414</v>
      </c>
      <c r="C11" s="2074">
        <f>IF(人物卡!E35="鞭子","5",IF(人物卡!E35="电锯","10",IF(人物卡!E35="斧","15",IF(人物卡!E35="剑","20",IF(人物卡!E35="绞具","15",IF(人物卡!E35="链枷","10",IF(人物卡!E35="矛","20",0)))))))</f>
        <v>0</v>
      </c>
      <c r="D11" s="2044" t="s">
        <v>415</v>
      </c>
      <c r="E11" s="2075">
        <f>IF(人物卡!E39="步枪/霰弹枪","25",IF(人物卡!E39="冲锋枪","15",IF(人物卡!E39="弓","15",IF(人物卡!E39="喷射器","10",IF(人物卡!E39="机枪","10",IF(人物卡!E39="重武器","10",0))))))</f>
        <v>0</v>
      </c>
      <c r="G11" s="2062" t="s">
        <v>416</v>
      </c>
      <c r="H11" s="2063">
        <f>POW</f>
        <v>0</v>
      </c>
      <c r="O11" s="2080"/>
      <c r="P11" s="2082" t="str">
        <f>"+"&amp;P10&amp;"D6"</f>
        <v>+0D6</v>
      </c>
      <c r="Q11" s="2170"/>
      <c r="R11" s="2167"/>
      <c r="S11" s="2166">
        <f>IF(职业列表!J20="√",1,0)</f>
        <v>0</v>
      </c>
      <c r="T11" s="1454"/>
      <c r="U11" s="1449"/>
      <c r="V11" s="1449"/>
      <c r="W11" s="1449"/>
      <c r="X11" s="1449"/>
      <c r="Y11" s="1449"/>
      <c r="Z11" s="1449" t="str">
        <f>IF(S11=1,POW*2,"")</f>
        <v/>
      </c>
      <c r="AA11" s="2185" t="s">
        <v>417</v>
      </c>
      <c r="AB11" s="2186" t="str">
        <f>S12&amp;附表!T12&amp;附表!U12&amp;附表!V12&amp;附表!W12&amp;附表!X12&amp;附表!Y12&amp;附表!Z12&amp;附表!AA12&amp;附表!AB12&amp;附表!AC12&amp;附表!AD12&amp;附表!AE12&amp;附表!AF12&amp;AG12</f>
        <v>教育×4</v>
      </c>
      <c r="AC11" s="1449"/>
      <c r="AD11" s="2187"/>
      <c r="AE11" s="2187"/>
      <c r="AF11" s="2187"/>
      <c r="AG11" s="2196"/>
    </row>
    <row r="12" ht="33.75" spans="2:33">
      <c r="B12" s="2073" t="s">
        <v>418</v>
      </c>
      <c r="C12" s="2076">
        <f>IF(人物卡!E36="鞭子","5",IF(人物卡!E36="电锯","10",IF(人物卡!E36="斧","15",IF(人物卡!E36="剑","20",IF(人物卡!E36="绞具","15",IF(人物卡!E36="链枷","10",IF(人物卡!E36="矛","20",0)))))))</f>
        <v>0</v>
      </c>
      <c r="D12" s="2044" t="s">
        <v>419</v>
      </c>
      <c r="E12" s="2077">
        <f>IF(人物卡!E40="步枪/霰弹枪","25",IF(人物卡!E40="冲锋枪","15",IF(人物卡!E40="弓","15",IF(人物卡!E40="喷射器","10",IF(人物卡!E40="机枪","10",IF(人物卡!E40="重武器","10",0))))))</f>
        <v>0</v>
      </c>
      <c r="G12" s="2078" t="s">
        <v>420</v>
      </c>
      <c r="H12" s="2079">
        <f>EDU</f>
        <v>0</v>
      </c>
      <c r="O12" s="2138"/>
      <c r="P12" s="2138"/>
      <c r="Q12" s="2138"/>
      <c r="R12" s="2167"/>
      <c r="S12" s="2171" t="str">
        <f>IF(T5=0,"教育×4","教育×2+")</f>
        <v>教育×4</v>
      </c>
      <c r="T12" s="2172" t="str">
        <f>IF(S5=1,职业列表!I14,"")</f>
        <v/>
      </c>
      <c r="U12" s="2173" t="str">
        <f>IF(T5&gt;1,IF(S5=1,"或",""),"")</f>
        <v/>
      </c>
      <c r="V12" s="2172" t="str">
        <f>IF(S6=1,职业列表!I15,"")</f>
        <v/>
      </c>
      <c r="W12" s="2173" t="str">
        <f>IF(U6&gt;1,IF(S6=1,"或",""),"")</f>
        <v/>
      </c>
      <c r="X12" s="2172" t="str">
        <f>IF(S7=1,职业列表!I16,"")</f>
        <v/>
      </c>
      <c r="Y12" s="2173" t="str">
        <f>IF(V7&gt;1,IF(S7=1,"或",""),"")</f>
        <v/>
      </c>
      <c r="Z12" s="2172" t="str">
        <f>IF(S8=1,职业列表!I17,"")</f>
        <v/>
      </c>
      <c r="AA12" s="2173" t="str">
        <f>IF(W8&gt;1,IF(S8=1,"或",""),"")</f>
        <v/>
      </c>
      <c r="AB12" s="2172" t="str">
        <f>IF(S9=1,职业列表!I18,"")</f>
        <v/>
      </c>
      <c r="AC12" s="2173" t="str">
        <f>IF(X9&gt;1,IF(S9=1,"或",""),"")</f>
        <v/>
      </c>
      <c r="AD12" s="2172" t="str">
        <f>IF(S10=1,职业列表!I19,"")</f>
        <v/>
      </c>
      <c r="AE12" s="2173" t="str">
        <f>IF(Y10&gt;1,IF(S10=1,"或",""),"")</f>
        <v/>
      </c>
      <c r="AF12" s="2172" t="str">
        <f>IF(S11=1,职业列表!I20,"")</f>
        <v/>
      </c>
      <c r="AG12" s="2197" t="str">
        <f>IF(T5&gt;0,"×2","")</f>
        <v/>
      </c>
    </row>
    <row r="13" ht="31" customHeight="1" spans="2:18">
      <c r="B13" s="2080" t="s">
        <v>421</v>
      </c>
      <c r="C13" s="2081">
        <f>IF(人物卡!E37="鞭子","5",IF(人物卡!E37="电锯","10",IF(人物卡!E37="斧","15",IF(人物卡!E37="剑","20",IF(人物卡!E37="绞具","15",IF(人物卡!E37="链枷","10",IF(人物卡!E37="矛","20",0)))))))</f>
        <v>0</v>
      </c>
      <c r="D13" s="2082" t="s">
        <v>422</v>
      </c>
      <c r="E13" s="2083">
        <f>IF(人物卡!E41="步枪/霰弹枪","25",IF(人物卡!E41="冲锋枪","15",IF(人物卡!E41="弓","15",IF(人物卡!E41="喷射器","10",IF(人物卡!E41="机枪","10",IF(人物卡!E41="重武器","10",0))))))</f>
        <v>0</v>
      </c>
      <c r="H13" s="2007"/>
      <c r="O13" s="2138"/>
      <c r="P13" s="2138"/>
      <c r="Q13" s="2138"/>
      <c r="R13" s="2138"/>
    </row>
    <row r="14" ht="67" customHeight="1" spans="2:42">
      <c r="B14" s="2084" t="str">
        <f>".st "&amp;"力量"&amp;H5&amp;"str"&amp;H5&amp;"敏捷"&amp;H8&amp;"dex"&amp;H8&amp;"意志"&amp;H11&amp;"pow"&amp;H11&amp;"体质"&amp;H6&amp;"con"&amp;H6&amp;"外貌"&amp;H9&amp;"app"&amp;H9&amp;"教育"&amp;H12&amp;"edu"&amp;H12&amp;"体型"&amp;H7&amp;"siz"&amp;H7&amp;"智力"&amp;H10&amp;"灵感"&amp;H10&amp;"int"&amp;H10&amp;"san"&amp;人物卡!I10&amp;"san值"&amp;人物卡!I10&amp;"理智"&amp;人物卡!I10&amp;"理智值"&amp;人物卡!I10&amp;"幸运"&amp;H2&amp;"运气"&amp;H2&amp;"mp"&amp;人物卡!Q10&amp;"魔法"&amp;人物卡!Q10&amp;"hp"&amp;人物卡!D10&amp;"体力"&amp;人物卡!D10&amp;人物卡!D16&amp;人物卡!K16&amp;人物卡!D17&amp;人物卡!K17&amp;人物卡!D18&amp;人物卡!K18&amp;人物卡!D19&amp;人物卡!K19&amp;IF(ISBLANK(人物卡!E20),"",人物卡!E20&amp;人物卡!K20)&amp;IF(ISBLANK(人物卡!E21),"",人物卡!E21&amp;人物卡!K21)&amp;IF(ISBLANK(人物卡!E22),"",人物卡!E22&amp;人物卡!K22)&amp;人物卡!D23&amp;人物卡!K23&amp;人物卡!D24&amp;人物卡!K24&amp;"计算机"&amp;人物卡!K25&amp;"计算机使用"&amp;人物卡!K25&amp;"电脑"&amp;人物卡!K25&amp;"信用"&amp;人物卡!K26&amp;"信誉"&amp;人物卡!K26&amp;"信用评级"&amp;人物卡!K26&amp;"克苏鲁"&amp;人物卡!K27&amp;"克苏鲁神话"&amp;人物卡!K27&amp;"cm"&amp;人物卡!K27&amp;人物卡!D28&amp;人物卡!K28&amp;人物卡!D29&amp;人物卡!K29&amp;"汽车"&amp;人物卡!K30&amp;"驾驶"&amp;人物卡!K30&amp;"汽车驾驶"&amp;人物卡!K30&amp;人物卡!D31&amp;人物卡!K31&amp;"电子学"&amp;人物卡!K32&amp;人物卡!D33&amp;人物卡!K33&amp;人物卡!E34&amp;人物卡!K34&amp;IF(ISBLANK(人物卡!E35),"",人物卡!E35&amp;人物卡!K35)&amp;IF(ISBLANK(人物卡!E36),"",人物卡!E36&amp;人物卡!K36)&amp;IF(ISBLANK(人物卡!E37),"",人物卡!E36&amp;人物卡!K37)&amp;人物卡!E38&amp;人物卡!K38&amp;IF(W16=1,人物卡!P39&amp;人物卡!K39&amp;"步枪"&amp;人物卡!K39&amp;"霰弹枪"&amp;人物卡!K39&amp;"步霰"&amp;人物卡!K39,IF(ISBLANK(人物卡!E39),"",人物卡!E39&amp;人物卡!K39))&amp;IF(W17=1,人物卡!P40&amp;人物卡!K40&amp;"步枪"&amp;人物卡!K40&amp;"霰弹枪"&amp;人物卡!K40&amp;"步霰"&amp;人物卡!K40,IF(ISBLANK(人物卡!E40),"",人物卡!E40&amp;人物卡!K40))&amp;IF(W18=1,人物卡!P41&amp;人物卡!K41&amp;"步枪"&amp;人物卡!K41&amp;"霰弹枪"&amp;人物卡!K41&amp;"步霰"&amp;人物卡!K41,IF(ISBLANK(人物卡!E41),"",人物卡!E41&amp;人物卡!K41))&amp;人物卡!D42&amp;人物卡!K42&amp;人物卡!D43&amp;人物卡!K43&amp;人物卡!D44&amp;人物卡!K44&amp;人物卡!D45&amp;人物卡!K45&amp;IF(ISBLANK(人物卡!E46),"",人物卡!E46&amp;人物卡!K46)&amp;IF(ISBLANK(人物卡!E47),"",人物卡!E47&amp;人物卡!K47)&amp;IF(ISBLANK(人物卡!E48),"",人物卡!E48&amp;人物卡!K48)&amp;人物卡!D49&amp;人物卡!K49&amp;人物卡!P16&amp;人物卡!V16&amp;"图书馆"&amp;人物卡!V17&amp;"图书馆使用"&amp;人物卡!V17&amp;人物卡!P18&amp;人物卡!V18&amp;"开锁"&amp;人物卡!V19&amp;"撬锁"&amp;人物卡!V19&amp;"锁匠"&amp;人物卡!V19&amp;人物卡!P20&amp;人物卡!V20&amp;人物卡!P21&amp;人物卡!V21&amp;"博物学"&amp;人物卡!V22&amp;"自然学"&amp;人物卡!V22&amp;"领航"&amp;人物卡!V23&amp;"导航"&amp;人物卡!V23&amp;人物卡!P24&amp;人物卡!V24&amp;"重型操作"&amp;人物卡!V25&amp;"重型机械"&amp;人物卡!V25&amp;"操作重型机械"&amp;人物卡!V25&amp;"重型"&amp;人物卡!V25&amp;人物卡!P26&amp;人物卡!V26&amp;IF(ISBLANK(人物卡!Q27),"",人物卡!Q27&amp;人物卡!V27)&amp;人物卡!P28&amp;人物卡!V28&amp;人物卡!P29&amp;人物卡!V29&amp;人物卡!P30&amp;人物卡!V30&amp;IF(ISBLANK(人物卡!Q31),"",人物卡!Q31&amp;人物卡!V31)&amp;IF(ISBLANK(人物卡!Q32),"",人物卡!Q32&amp;人物卡!V32)&amp;IF(ISBLANK(人物卡!Q33),"",人物卡!Q33&amp;人物卡!V33)&amp;人物卡!P34&amp;人物卡!V34&amp;人物卡!P35&amp;人物卡!V35&amp;人物卡!P36&amp;人物卡!V36&amp;"生存"&amp;人物卡!V37&amp;人物卡!P38&amp;人物卡!V38&amp;人物卡!P39&amp;人物卡!V39&amp;人物卡!P40&amp;人物卡!V40&amp;人物卡!P41&amp;人物卡!V41&amp;人物卡!P42&amp;人物卡!V42&amp;人物卡!P43&amp;人物卡!V43&amp;人物卡!P44&amp;人物卡!V44&amp;人物卡!P45&amp;人物卡!V45&amp;人物卡!P46&amp;人物卡!V46&amp;IF(ISBLANK(人物卡!Q47),"",人物卡!Q47&amp;人物卡!V47)&amp;IF(W19=1,"",人物卡!P48&amp;人物卡!V48)&amp;IF(ISBLANK(人物卡!P49),"",人物卡!P49&amp;人物卡!V49)</f>
        <v>.st 力量0str0敏捷0dex0意志0pow0体质0con0外貌0app0教育0edu0体型0siz0智力0灵感0int0san0san值0理智0理智值0幸运0运气0mp0魔法0hp0体力0会计5人类学1估价5考古学1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C14" s="2084"/>
      <c r="D14" s="2084"/>
      <c r="E14" s="2084"/>
      <c r="F14" s="2084"/>
      <c r="G14" s="2084"/>
      <c r="H14" s="2084"/>
      <c r="I14" s="2084"/>
      <c r="J14" s="2084"/>
      <c r="K14" s="2084"/>
      <c r="L14" s="2084"/>
      <c r="M14" s="2084"/>
      <c r="N14" s="2084"/>
      <c r="O14" s="2084"/>
      <c r="P14" s="2084"/>
      <c r="Q14" s="2084"/>
      <c r="R14" s="2084"/>
      <c r="S14" s="2084"/>
      <c r="T14" s="2084"/>
      <c r="U14" s="2084"/>
      <c r="V14" s="2084"/>
      <c r="W14" s="2084"/>
      <c r="Y14" s="2188"/>
      <c r="Z14" s="2188"/>
      <c r="AA14" s="2189" t="s">
        <v>423</v>
      </c>
      <c r="AB14" s="2190" t="s">
        <v>135</v>
      </c>
      <c r="AC14" s="2190" t="s">
        <v>108</v>
      </c>
      <c r="AD14" s="2191" t="s">
        <v>141</v>
      </c>
      <c r="AE14" s="2191" t="s">
        <v>127</v>
      </c>
      <c r="AF14" s="2191" t="s">
        <v>414</v>
      </c>
      <c r="AG14" s="2191" t="s">
        <v>418</v>
      </c>
      <c r="AH14" s="2191" t="s">
        <v>421</v>
      </c>
      <c r="AI14" s="2191" t="s">
        <v>415</v>
      </c>
      <c r="AJ14" s="2191" t="s">
        <v>419</v>
      </c>
      <c r="AK14" s="2191" t="s">
        <v>422</v>
      </c>
      <c r="AL14" s="2190" t="s">
        <v>115</v>
      </c>
      <c r="AM14" s="2190" t="s">
        <v>124</v>
      </c>
      <c r="AN14" s="2198" t="s">
        <v>424</v>
      </c>
      <c r="AO14" s="2198" t="s">
        <v>425</v>
      </c>
      <c r="AP14" s="2202" t="s">
        <v>426</v>
      </c>
    </row>
    <row r="15" ht="31" customHeight="1" spans="3:42">
      <c r="C15" s="2085"/>
      <c r="K15" s="2149"/>
      <c r="O15" s="2087" t="s">
        <v>427</v>
      </c>
      <c r="P15" s="2087"/>
      <c r="Q15" s="2087"/>
      <c r="U15" s="2174"/>
      <c r="V15" s="2174"/>
      <c r="W15" s="2174"/>
      <c r="Y15" s="632"/>
      <c r="Z15" s="632"/>
      <c r="AA15" s="2011" t="b">
        <f>IF(人物卡!E54=AA14,"")</f>
        <v>0</v>
      </c>
      <c r="AB15" s="2192" t="b">
        <f>IF(人物卡!E54=人物卡!P43,人物卡!V43)</f>
        <v>0</v>
      </c>
      <c r="AC15" s="2192" t="b">
        <f>IF(人物卡!E54=人物卡!D31,人物卡!K31)</f>
        <v>0</v>
      </c>
      <c r="AD15" s="2193" t="b">
        <f>IF(人物卡!E54=人物卡!P46,人物卡!V46)</f>
        <v>0</v>
      </c>
      <c r="AE15" s="2193" t="b">
        <f>IF(人物卡!E54=人物卡!P39,人物卡!V39)</f>
        <v>0</v>
      </c>
      <c r="AF15" s="2193" t="b">
        <f>IF(人物卡!E54=人物卡!E35,人物卡!K35)</f>
        <v>0</v>
      </c>
      <c r="AG15" s="2193" t="b">
        <f>IF(人物卡!E54=人物卡!E36,人物卡!K36)</f>
        <v>0</v>
      </c>
      <c r="AH15" s="2193" t="b">
        <f>IF(人物卡!E54=人物卡!E37,人物卡!K37)</f>
        <v>0</v>
      </c>
      <c r="AI15" s="2199" t="b">
        <f>IF(人物卡!E54=人物卡!E39,人物卡!K39)</f>
        <v>0</v>
      </c>
      <c r="AJ15" s="2199" t="b">
        <f>IF(人物卡!E54=人物卡!E40,人物卡!K40)</f>
        <v>0</v>
      </c>
      <c r="AK15" s="2199" t="b">
        <f>IF(人物卡!E54=人物卡!E41,人物卡!K41)</f>
        <v>0</v>
      </c>
      <c r="AL15" s="2192" t="b">
        <f>IF(人物卡!E54=人物卡!E34,人物卡!K34)</f>
        <v>0</v>
      </c>
      <c r="AM15" s="2192" t="b">
        <f>IF(人物卡!E54=人物卡!E38,人物卡!K38)</f>
        <v>0</v>
      </c>
      <c r="AN15" s="2200" t="str">
        <f>IF(AO15=0,IF(人物卡!E54=分支技能与资产!H4,分支技能与资产!I4,IF(人物卡!E54=分支技能与资产!H5,分支技能与资产!I5,IF(人物卡!E54=分支技能与资产!H6,分支技能与资产!I6,IF(人物卡!E54=分支技能与资产!H7,分支技能与资产!I7,IF(人物卡!E54=分支技能与资产!H8,分支技能与资产!I8,IF(人物卡!E54=分支技能与资产!H9,分支技能与资产!I9,IF(人物卡!E54=分支技能与资产!H10,分支技能与资产!I10,IF(人物卡!E54=分支技能与资产!H11,分支技能与资产!I1,IF(人物卡!E54=分支技能与资产!K4,分支技能与资产!L4,IF(人物卡!E54=分支技能与资产!K5,分支技能与资产!L5,IF(人物卡!E54=分支技能与资产!K6,分支技能与资产!L6,IF(人物卡!E54=分支技能与资产!K7,分支技能与资产!L7,IF(人物卡!E54=分支技能与资产!K8,分支技能与资产!L8,IF(人物卡!E54=分支技能与资产!K9,分支技能与资产!L9,IF(人物卡!E54=分支技能与资产!K10,分支技能与资产!L10,""))))))))))))))))</f>
        <v/>
      </c>
      <c r="AO15" s="2200">
        <f t="shared" ref="AO15:AO17" si="0">MAX(AA15:AM15)</f>
        <v>0</v>
      </c>
      <c r="AP15" s="2203" t="str">
        <f t="shared" ref="AP15:AP17" si="1">IF(AO15=0,AN15,AO15)</f>
        <v/>
      </c>
    </row>
    <row r="16" ht="34" customHeight="1" spans="3:42">
      <c r="C16" s="2086"/>
      <c r="H16" s="2007"/>
      <c r="J16" s="2139"/>
      <c r="K16" s="2144"/>
      <c r="L16" s="2043"/>
      <c r="M16" s="2139"/>
      <c r="O16" s="2135" t="s">
        <v>428</v>
      </c>
      <c r="P16" s="2088"/>
      <c r="Q16" s="2175"/>
      <c r="U16" s="2135">
        <v>1</v>
      </c>
      <c r="V16" s="2176">
        <f>人物卡!E39</f>
        <v>0</v>
      </c>
      <c r="W16" s="2177">
        <f t="shared" ref="W16:W18" si="2">IF(V16="步枪/霰弹枪",1,0)</f>
        <v>0</v>
      </c>
      <c r="Y16" s="632"/>
      <c r="Z16" s="632"/>
      <c r="AA16" s="2011" t="b">
        <f>IF(人物卡!E55=AA14,"")</f>
        <v>0</v>
      </c>
      <c r="AB16" s="2192" t="b">
        <f>IF(人物卡!E55=AB14,人物卡!V43)</f>
        <v>0</v>
      </c>
      <c r="AC16" s="2192" t="b">
        <f>IF(人物卡!E55=AC14,人物卡!K31)</f>
        <v>0</v>
      </c>
      <c r="AD16" s="2193" t="b">
        <f>IF(人物卡!E55=AD14,人物卡!V46)</f>
        <v>0</v>
      </c>
      <c r="AE16" s="2193" t="b">
        <f>IF(人物卡!E55=AE14,人物卡!V39)</f>
        <v>0</v>
      </c>
      <c r="AF16" s="2193">
        <f>IF(人物卡!E55=人物卡!E35,人物卡!K35)</f>
        <v>0</v>
      </c>
      <c r="AG16" s="2193">
        <f>IF(人物卡!E55=人物卡!E36,人物卡!K36)</f>
        <v>0</v>
      </c>
      <c r="AH16" s="2193">
        <f>IF(人物卡!E55=人物卡!E37,人物卡!K37)</f>
        <v>0</v>
      </c>
      <c r="AI16" s="2199">
        <f>IF(人物卡!E55=人物卡!E39,人物卡!K39)</f>
        <v>0</v>
      </c>
      <c r="AJ16" s="2199">
        <f>IF(人物卡!E55=人物卡!E40,人物卡!K40)</f>
        <v>0</v>
      </c>
      <c r="AK16" s="2199">
        <f>IF(人物卡!E55=人物卡!E41,人物卡!K41)</f>
        <v>0</v>
      </c>
      <c r="AL16" s="2192" t="b">
        <f>IF(人物卡!E55=AL14,人物卡!K34)</f>
        <v>0</v>
      </c>
      <c r="AM16" s="2192" t="b">
        <f>IF(人物卡!E55=AM14,人物卡!K38)</f>
        <v>0</v>
      </c>
      <c r="AN16" s="2201" t="str">
        <f>IF(AO16=0,IF(人物卡!E55=分支技能与资产!H4,分支技能与资产!I4,IF(人物卡!E55=分支技能与资产!H5,分支技能与资产!I5,IF(人物卡!E55=分支技能与资产!H6,分支技能与资产!I6,IF(人物卡!E55=分支技能与资产!H7,分支技能与资产!I7,IF(人物卡!E55=分支技能与资产!H8,分支技能与资产!I8,IF(人物卡!E55=分支技能与资产!H9,分支技能与资产!I9,IF(人物卡!E55=分支技能与资产!H10,分支技能与资产!I10,IF(人物卡!E55=分支技能与资产!H11,分支技能与资产!I1,IF(人物卡!E55=分支技能与资产!K4,分支技能与资产!L4,IF(人物卡!E55=分支技能与资产!K5,分支技能与资产!L5,IF(人物卡!E55=分支技能与资产!K6,分支技能与资产!L6,IF(人物卡!E55=分支技能与资产!K7,分支技能与资产!L7,IF(人物卡!E55=分支技能与资产!K8,分支技能与资产!L8,IF(人物卡!E55=分支技能与资产!K9,分支技能与资产!L9,IF(人物卡!E55=分支技能与资产!K10,分支技能与资产!L10,""))))))))))))))))</f>
        <v/>
      </c>
      <c r="AO16" s="2201">
        <f t="shared" si="0"/>
        <v>0</v>
      </c>
      <c r="AP16" s="2204" t="str">
        <f t="shared" si="1"/>
        <v/>
      </c>
    </row>
    <row r="17" ht="17.25" spans="3:42">
      <c r="C17" s="2087" t="s">
        <v>429</v>
      </c>
      <c r="D17" s="2087"/>
      <c r="E17" s="2087"/>
      <c r="F17" s="2087"/>
      <c r="G17" s="2087"/>
      <c r="H17" s="2087"/>
      <c r="I17" s="2087"/>
      <c r="J17" s="2087"/>
      <c r="K17" s="2087"/>
      <c r="L17" s="2139"/>
      <c r="M17" s="2139"/>
      <c r="O17" s="2073" t="s">
        <v>430</v>
      </c>
      <c r="P17" s="2138"/>
      <c r="Q17" s="2157"/>
      <c r="U17" s="2073">
        <v>2</v>
      </c>
      <c r="V17" s="2085">
        <f>人物卡!E40</f>
        <v>0</v>
      </c>
      <c r="W17" s="2178">
        <f t="shared" si="2"/>
        <v>0</v>
      </c>
      <c r="Y17" s="632"/>
      <c r="Z17" s="632"/>
      <c r="AA17" s="2011" t="b">
        <f>IF(人物卡!E56=AA14,"")</f>
        <v>0</v>
      </c>
      <c r="AB17" s="2192" t="b">
        <f>IF(人物卡!E56=AB14,人物卡!V43)</f>
        <v>0</v>
      </c>
      <c r="AC17" s="2192" t="b">
        <f>IF(人物卡!E56=AC14,人物卡!K31)</f>
        <v>0</v>
      </c>
      <c r="AD17" s="2193" t="b">
        <f>IF(人物卡!E56=AD14,人物卡!V48)</f>
        <v>0</v>
      </c>
      <c r="AE17" s="2193" t="b">
        <f>IF(人物卡!E56=AE14,人物卡!V39)</f>
        <v>0</v>
      </c>
      <c r="AF17" s="2193">
        <f>IF(人物卡!E56=人物卡!E35,人物卡!K35)</f>
        <v>0</v>
      </c>
      <c r="AG17" s="2193">
        <f>IF(人物卡!E56=人物卡!E36,人物卡!K36)</f>
        <v>0</v>
      </c>
      <c r="AH17" s="2193">
        <f>IF(人物卡!E56=人物卡!E37,人物卡!K37)</f>
        <v>0</v>
      </c>
      <c r="AI17" s="2199">
        <f>IF(人物卡!E56=人物卡!E39,人物卡!K39)</f>
        <v>0</v>
      </c>
      <c r="AJ17" s="2199">
        <f>IF(人物卡!E56=人物卡!E40,人物卡!K40)</f>
        <v>0</v>
      </c>
      <c r="AK17" s="2199">
        <f>IF(人物卡!E56=人物卡!E41,人物卡!K41)</f>
        <v>0</v>
      </c>
      <c r="AL17" s="2192" t="b">
        <f>IF(人物卡!E56=AL14,人物卡!K34)</f>
        <v>0</v>
      </c>
      <c r="AM17" s="2192" t="b">
        <f>IF(人物卡!E56=AM14,人物卡!K38)</f>
        <v>0</v>
      </c>
      <c r="AN17" s="2201" t="str">
        <f>IF(AO17=0,IF(人物卡!E56=分支技能与资产!H4,分支技能与资产!I4,IF(人物卡!E56=分支技能与资产!H5,分支技能与资产!I5,IF(人物卡!E56=分支技能与资产!H6,分支技能与资产!I6,IF(人物卡!E56=分支技能与资产!H7,分支技能与资产!I7,IF(人物卡!E56=分支技能与资产!H8,分支技能与资产!I8,IF(人物卡!E56=分支技能与资产!H9,分支技能与资产!I9,IF(人物卡!E56=分支技能与资产!H10,分支技能与资产!I10,IF(人物卡!E56=分支技能与资产!H11,分支技能与资产!I1,IF(人物卡!E56=分支技能与资产!K4,分支技能与资产!L4,IF(人物卡!E56=分支技能与资产!K5,分支技能与资产!L5,IF(人物卡!E56=分支技能与资产!K6,分支技能与资产!L6,IF(人物卡!E56=分支技能与资产!K7,分支技能与资产!L7,IF(人物卡!E56=分支技能与资产!K8,分支技能与资产!L8,IF(人物卡!E56=分支技能与资产!K9,分支技能与资产!L9,IF(人物卡!E56=分支技能与资产!K10,分支技能与资产!L10,""))))))))))))))))</f>
        <v/>
      </c>
      <c r="AO17" s="2201">
        <f t="shared" si="0"/>
        <v>0</v>
      </c>
      <c r="AP17" s="2204" t="str">
        <f t="shared" si="1"/>
        <v/>
      </c>
    </row>
    <row r="18" ht="17.25" spans="3:26">
      <c r="C18" s="2070" t="s">
        <v>431</v>
      </c>
      <c r="D18" s="2071"/>
      <c r="E18" s="2088"/>
      <c r="F18" s="2071" t="s">
        <v>432</v>
      </c>
      <c r="G18" s="2071"/>
      <c r="H18" s="2071" t="s">
        <v>433</v>
      </c>
      <c r="I18" s="2071"/>
      <c r="J18" s="2071" t="s">
        <v>434</v>
      </c>
      <c r="K18" s="2072"/>
      <c r="L18" s="2139"/>
      <c r="M18" s="2139" t="s">
        <v>435</v>
      </c>
      <c r="O18" s="2073" t="s">
        <v>436</v>
      </c>
      <c r="P18" s="2138"/>
      <c r="Q18" s="2157"/>
      <c r="U18" s="2073">
        <v>3</v>
      </c>
      <c r="V18" s="2085">
        <f>人物卡!E41</f>
        <v>0</v>
      </c>
      <c r="W18" s="2178">
        <f t="shared" si="2"/>
        <v>0</v>
      </c>
      <c r="Y18" s="632"/>
      <c r="Z18" s="632"/>
    </row>
    <row r="19" ht="17.25" spans="3:23">
      <c r="C19" s="2089" t="s">
        <v>93</v>
      </c>
      <c r="D19" s="2090"/>
      <c r="F19" s="2091" t="s">
        <v>200</v>
      </c>
      <c r="G19" s="2092"/>
      <c r="H19" s="2091" t="s">
        <v>200</v>
      </c>
      <c r="I19" s="2092"/>
      <c r="J19" s="2091" t="s">
        <v>200</v>
      </c>
      <c r="K19" s="2150"/>
      <c r="M19" s="2151">
        <f ca="1" t="shared" ref="M19:M33" si="3">RANDBETWEEN(1,6)</f>
        <v>2</v>
      </c>
      <c r="O19" s="2073" t="s">
        <v>437</v>
      </c>
      <c r="P19" s="2138"/>
      <c r="Q19" s="2157"/>
      <c r="U19" s="2179" t="s">
        <v>438</v>
      </c>
      <c r="V19" s="2082" t="str">
        <f>人物卡!P48</f>
        <v>自定义技能</v>
      </c>
      <c r="W19" s="2170">
        <f>IF(V19="自定义技能",1,0)</f>
        <v>1</v>
      </c>
    </row>
    <row r="20" ht="17.25" spans="3:30">
      <c r="C20" s="2093" t="str">
        <f>人物卡!K26&amp;"%/"&amp;人物卡!L26&amp;"%/"&amp;人物卡!M26&amp;"%"</f>
        <v>0%/0%/0%</v>
      </c>
      <c r="D20" s="2094"/>
      <c r="F20" s="2095" t="str">
        <f>IF(人物卡!G4="现代",IF(人物卡!K26=0,"50",IF(AND(人物卡!K26&gt;0,人物卡!K26&lt;10),"100",IF(AND(人物卡!K26&gt;9,人物卡!K26&lt;50),"1000",IF(AND(人物卡!K26&gt;49,人物卡!K26&lt;90),"5,000",IF(AND(人物卡!K26&gt;89,人物卡!K26&lt;99),"20,000",IF(人物卡!K26=99,"100,000","信誉异常")))))),IF(人物卡!G4="其他","——","信誉异常"))</f>
        <v>50</v>
      </c>
      <c r="G20" s="2095"/>
      <c r="H20" s="2095" t="str">
        <f>IF(人物卡!G4="现代",IF(人物卡!K26=0,"500",IF(AND(人物卡!K26&gt;0,人物卡!K26&lt;10),"2000",IF(AND(人物卡!K26&gt;9,人物卡!K26&lt;50),"25000",IF(AND(人物卡!K26&gt;49,人物卡!K26&lt;90),"100,000",IF(AND(人物卡!K26&gt;89,人物卡!K26&lt;99),"500,000",IF(人物卡!K26=99,"2,000,000","信誉异常")))))),IF(人物卡!G4="其他","——","信誉异常"))</f>
        <v>500</v>
      </c>
      <c r="I20" s="2095"/>
      <c r="J20" s="2095" t="str">
        <f>IF(人物卡!G4="现代",IF(人物卡!K26=0,"10",IF(AND(人物卡!K26&gt;0,人物卡!K26&lt;10),"35",IF(AND(人物卡!K26&gt;9,人物卡!K26&lt;50),"140",IF(AND(人物卡!K26&gt;49,人物卡!K26&lt;90),"700",IF(AND(人物卡!K26&gt;89,人物卡!K26&lt;99),"4,000",IF(人物卡!K26=99,"8万","信誉异常")))))),IF(人物卡!G4="其他","——","信誉异常"))</f>
        <v>10</v>
      </c>
      <c r="K20" s="2152"/>
      <c r="M20" s="2153">
        <f ca="1" t="shared" si="3"/>
        <v>3</v>
      </c>
      <c r="O20" s="2073" t="s">
        <v>439</v>
      </c>
      <c r="P20" s="2138"/>
      <c r="Q20" s="2157"/>
      <c r="AA20" s="2045" t="s">
        <v>440</v>
      </c>
      <c r="AB20" s="2045"/>
      <c r="AC20" s="2045"/>
      <c r="AD20" s="2045"/>
    </row>
    <row r="21" spans="3:30">
      <c r="C21" s="1610" t="s">
        <v>199</v>
      </c>
      <c r="D21" s="2096"/>
      <c r="F21" s="2097" t="s">
        <v>201</v>
      </c>
      <c r="G21" s="2098"/>
      <c r="H21" s="2097" t="s">
        <v>201</v>
      </c>
      <c r="I21" s="2098"/>
      <c r="J21" s="2097" t="s">
        <v>201</v>
      </c>
      <c r="K21" s="2154"/>
      <c r="M21" s="2153">
        <f ca="1" t="shared" si="3"/>
        <v>4</v>
      </c>
      <c r="O21" s="2073" t="s">
        <v>441</v>
      </c>
      <c r="P21" s="2138"/>
      <c r="Q21" s="2157"/>
      <c r="AA21" s="2135">
        <f>IF(人物卡!AC18=X91,0,IF(ISBLANK(人物卡!AC18),0,1))</f>
        <v>0</v>
      </c>
      <c r="AB21" s="2088">
        <f>IF(人物卡!AE18=X91,0,IF(ISBLANK(人物卡!AE18),0,1))</f>
        <v>0</v>
      </c>
      <c r="AC21" s="2088"/>
      <c r="AD21" s="2175" t="s">
        <v>378</v>
      </c>
    </row>
    <row r="22" spans="3:30">
      <c r="C22" s="2099" t="str">
        <f>LOOKUP(人物卡!K26,{0,1,10,50,90,99},{"身无分文","拮据","标准","小康","富裕","富豪"})</f>
        <v>身无分文</v>
      </c>
      <c r="D22" s="2100"/>
      <c r="F22" s="2101" t="str">
        <f>IF(人物卡!G4="现代",IF(人物卡!K26=0,"没有",IF(AND(人物卡!K26&gt;0,人物卡!K26&lt;10),人物卡!K26*1000,IF(AND(人物卡!K26&gt;9,人物卡!K26&lt;50),人物卡!K26*5000,IF(AND(人物卡!K26&gt;49,人物卡!K26&lt;90),人物卡!K26*40000,IF(AND(人物卡!K26&gt;89,人物卡!K26&lt;99),人物卡!K26*250000,IF(人物卡!K26=99,"10亿+","信誉异常")))))),IF(人物卡!G4="其他","——","信誉异常"))</f>
        <v>没有</v>
      </c>
      <c r="G22" s="2102"/>
      <c r="H22" s="2101" t="str">
        <f>IF(人物卡!G4="现代",IF(人物卡!K26=0,"没有",IF(AND(人物卡!K26&gt;0,人物卡!K26&lt;10),人物卡!K26*20000,IF(AND(人物卡!K26&gt;9,人物卡!K26&lt;50),人物卡!K26*150000,IF(AND(人物卡!K26&gt;49,人物卡!K26&lt;90),人物卡!K26*1000000,IF(AND(人物卡!K26&gt;89,人物卡!K26&lt;99),人物卡!K26*6000000,IF(人物卡!K26=99,"300亿+","信誉异常")))))),IF(人物卡!G4="其他","——","信誉异常"))</f>
        <v>没有</v>
      </c>
      <c r="I22" s="2102"/>
      <c r="J22" s="2101" t="str">
        <f>IF(人物卡!G4="现代",IF(人物卡!K26=0,"没有",IF(AND(人物卡!K26&gt;0,人物卡!K26&lt;10),人物卡!K26*110,IF(AND(人物卡!K26&gt;9,人物卡!K26&lt;50),人物卡!K26*500,IF(AND(人物卡!K26&gt;49,人物卡!K26&lt;90),人物卡!K26*900,IF(AND(人物卡!K26&gt;89,人物卡!K26&lt;99),人物卡!K26*30000,IF(人物卡!K26=99,"10亿+","信誉异常")))))),IF(人物卡!G4="其他","——","信誉异常"))</f>
        <v>没有</v>
      </c>
      <c r="K22" s="2155"/>
      <c r="M22" s="2153">
        <f ca="1" t="shared" si="3"/>
        <v>4</v>
      </c>
      <c r="O22" s="2073" t="s">
        <v>442</v>
      </c>
      <c r="P22" s="2138"/>
      <c r="Q22" s="2157"/>
      <c r="AA22" s="2073">
        <f>IF(人物卡!AC19=X91,0,IF(ISBLANK(人物卡!AC19),0,1))</f>
        <v>0</v>
      </c>
      <c r="AB22" s="2044">
        <f>IF(人物卡!AE19=X91,0,IF(ISBLANK(人物卡!AE19),0,1))</f>
        <v>0</v>
      </c>
      <c r="AD22" s="2157">
        <f>AA21+AA23+AA22+AA25+AA24+AB24+AB23+AB22+AB21+AB25</f>
        <v>0</v>
      </c>
    </row>
    <row r="23" spans="3:30">
      <c r="C23" s="2103" t="s">
        <v>200</v>
      </c>
      <c r="D23" s="2104"/>
      <c r="F23" s="2105" t="s">
        <v>202</v>
      </c>
      <c r="G23" s="2106"/>
      <c r="H23" s="2105" t="s">
        <v>202</v>
      </c>
      <c r="I23" s="2106"/>
      <c r="J23" s="2105" t="s">
        <v>202</v>
      </c>
      <c r="K23" s="2156"/>
      <c r="M23" s="2153">
        <f ca="1" t="shared" si="3"/>
        <v>2</v>
      </c>
      <c r="O23" s="2073" t="s">
        <v>443</v>
      </c>
      <c r="P23" s="2138"/>
      <c r="Q23" s="2180" t="s">
        <v>444</v>
      </c>
      <c r="AA23" s="2073">
        <f>IF(人物卡!AC20=X91,0,IF(ISBLANK(人物卡!AC20),0,1))</f>
        <v>0</v>
      </c>
      <c r="AB23" s="2044">
        <f>IF(人物卡!AE20=X91,0,IF(ISBLANK(人物卡!AE20),0,1))</f>
        <v>0</v>
      </c>
      <c r="AD23" s="2157" t="s">
        <v>445</v>
      </c>
    </row>
    <row r="24" ht="17.25" spans="3:30">
      <c r="C24" s="2107" t="str">
        <f>IF(人物卡!G4="1920s",IF(人物卡!K26=0,"0.5",IF(AND(人物卡!K26&gt;0,人物卡!K26&lt;10),"2",IF(AND(人物卡!K26&gt;9,人物卡!K26&lt;50),"10",IF(AND(人物卡!K26&gt;49,人物卡!K26&lt;90),"50",IF(AND(人物卡!K26&gt;89,人物卡!K26&lt;99),"250",IF(人物卡!K26=99,"5,000","信誉异常")))))),IF(人物卡!G4="现代",IF(人物卡!K26=0,"10",IF(AND(人物卡!K26&gt;0,人物卡!K26&lt;10),"40",IF(AND(人物卡!K26&gt;9,人物卡!K26&lt;50),"200",IF(AND(人物卡!K26&gt;49,人物卡!K26&lt;90),"1,000",IF(AND(人物卡!K26&gt;89,人物卡!K26&lt;99),"5,000",IF(人物卡!K26=99,"100,000","信誉异常")))))),IF(人物卡!G4="其他","——","信誉异常")))</f>
        <v>10</v>
      </c>
      <c r="D24" s="2095"/>
      <c r="F24" s="2108" t="str">
        <f>IF(人物卡!G4="现代",IF(人物卡!K26=0,"100",IF(AND(人物卡!K26&gt;0,人物卡!K26&lt;10),人物卡!K26*100,IF(AND(人物卡!K26&gt;9,人物卡!K26&lt;50),人物卡!K26*200,IF(AND(人物卡!K26&gt;49,人物卡!K26&lt;90),人物卡!K26*500,IF(AND(人物卡!K26&gt;89,人物卡!K26&lt;99),人物卡!K26*3000,IF(人物卡!K26=99,"1,000,000","信誉异常")))))),IF(人物卡!G4="其他","——","信誉异常"))</f>
        <v>100</v>
      </c>
      <c r="G24" s="2109"/>
      <c r="H24" s="2108" t="str">
        <f>IF(人物卡!G4="现代",IF(人物卡!K26=0,"1000",IF(AND(人物卡!K26&gt;0,人物卡!K26&lt;10),人物卡!K26*2000,IF(AND(人物卡!K26&gt;9,人物卡!K26&lt;50),人物卡!K26*4000,IF(AND(人物卡!K26&gt;49,人物卡!K26&lt;90),人物卡!K26*12000,IF(AND(人物卡!K26&gt;89,人物卡!K26&lt;99),人物卡!K26*75000,IF(人物卡!K26=99,"3,000,000","信誉异常")))))),IF(人物卡!G4="其他","——","信誉异常"))</f>
        <v>1000</v>
      </c>
      <c r="I24" s="2109"/>
      <c r="J24" s="2108" t="str">
        <f>IF(人物卡!G4="现代",IF(人物卡!K26=0,"10",IF(AND(人物卡!K26&gt;0,人物卡!K26&lt;10),人物卡!K26*15,IF(AND(人物卡!K26&gt;9,人物卡!K26&lt;50),人物卡!K26*30,IF(AND(人物卡!K26&gt;49,人物卡!K26&lt;90),人物卡!K26*75,IF(AND(人物卡!K26&gt;89,人物卡!K26&lt;99),人物卡!K26*350,IF(人物卡!K26=99,"1,000,000","信誉异常")))))),IF(人物卡!G4="其他","——","信誉异常"))</f>
        <v>10</v>
      </c>
      <c r="K24" s="2155"/>
      <c r="M24" s="2153">
        <f ca="1" t="shared" si="3"/>
        <v>6</v>
      </c>
      <c r="O24" s="2073" t="s">
        <v>446</v>
      </c>
      <c r="P24" s="2138"/>
      <c r="Q24" s="2157" t="s">
        <v>447</v>
      </c>
      <c r="AA24" s="2073">
        <f>IF(人物卡!AC21=X91,0,IF(ISBLANK(人物卡!AC21),0,1))</f>
        <v>0</v>
      </c>
      <c r="AB24" s="2044">
        <f>IF(人物卡!AE21=X91,0,IF(ISBLANK(人物卡!AE21),0,1))</f>
        <v>0</v>
      </c>
      <c r="AD24" s="2157">
        <f>人物卡!D9-AD22</f>
        <v>0</v>
      </c>
    </row>
    <row r="25" ht="17.25" spans="3:30">
      <c r="C25" s="2110" t="s">
        <v>201</v>
      </c>
      <c r="D25" s="2111"/>
      <c r="H25" s="2112"/>
      <c r="I25" s="2112"/>
      <c r="K25" s="2157"/>
      <c r="M25" s="2153">
        <f ca="1" t="shared" si="3"/>
        <v>6</v>
      </c>
      <c r="O25" s="2073" t="s">
        <v>448</v>
      </c>
      <c r="P25" s="2138"/>
      <c r="Q25" s="2157" t="s">
        <v>449</v>
      </c>
      <c r="S25" s="2044" t="s">
        <v>450</v>
      </c>
      <c r="X25" s="2181" t="s">
        <v>65</v>
      </c>
      <c r="Y25" s="2175"/>
      <c r="AA25" s="2080">
        <f>IF(人物卡!AC22=X91,0,IF(ISBLANK(人物卡!AC22),0,1))</f>
        <v>0</v>
      </c>
      <c r="AB25" s="2082">
        <f>IF(人物卡!AE22=X91,0,IF(ISBLANK(人物卡!AE22),0,1))</f>
        <v>0</v>
      </c>
      <c r="AC25" s="2194" t="s">
        <v>451</v>
      </c>
      <c r="AD25" s="2195" t="str">
        <f>IF(AD24=0,"",IF(AD24&lt;0,"过多！",AD24))</f>
        <v/>
      </c>
    </row>
    <row r="26" spans="3:25">
      <c r="C26" s="2113" t="str">
        <f>IF(人物卡!G4="1920s",IF(人物卡!K26=0,"没有",IF(AND(人物卡!K26&gt;0,人物卡!K26&lt;10),人物卡!K26*10,IF(AND(人物卡!K26&gt;9,人物卡!K26&lt;50),人物卡!K26*50,IF(AND(人物卡!K26&gt;49,人物卡!K26&lt;90),人物卡!K26*500,IF(AND(人物卡!K26&gt;89,人物卡!K26&lt;99),人物卡!K26*2000,IF(人物卡!K26=99,"5M+","信誉异常")))))),IF(人物卡!G4="现代",IF(人物卡!K26=0,"没有",IF(AND(人物卡!K26&gt;0,人物卡!K26&lt;10),人物卡!K26*200,IF(AND(人物卡!K26&gt;9,人物卡!K26&lt;50),人物卡!K26*1000,IF(AND(人物卡!K26&gt;49,人物卡!K26&lt;90),人物卡!K26*10000,IF(AND(人物卡!K26&gt;89,人物卡!K26&lt;99),人物卡!K26*40000,IF(人物卡!K26=99,"100M+","信誉异常")))))),IF(人物卡!G4="其他","——","信誉异常")))</f>
        <v>没有</v>
      </c>
      <c r="D26" s="2102"/>
      <c r="F26" s="2045"/>
      <c r="G26" s="2045"/>
      <c r="H26" s="2045"/>
      <c r="I26" s="2045"/>
      <c r="J26" s="2045"/>
      <c r="K26" s="2158"/>
      <c r="M26" s="2153">
        <f ca="1" t="shared" si="3"/>
        <v>3</v>
      </c>
      <c r="O26" s="2073" t="s">
        <v>452</v>
      </c>
      <c r="P26" s="2138"/>
      <c r="Q26" s="2157"/>
      <c r="S26" s="2044" t="s">
        <v>453</v>
      </c>
      <c r="X26" s="2182" t="s">
        <v>67</v>
      </c>
      <c r="Y26" s="2157"/>
    </row>
    <row r="27" spans="3:25">
      <c r="C27" s="2114" t="s">
        <v>202</v>
      </c>
      <c r="D27" s="2106"/>
      <c r="F27" s="2091" t="s">
        <v>200</v>
      </c>
      <c r="G27" s="2092"/>
      <c r="H27" s="2091" t="s">
        <v>200</v>
      </c>
      <c r="I27" s="2092"/>
      <c r="J27" s="2091" t="s">
        <v>200</v>
      </c>
      <c r="K27" s="2150"/>
      <c r="M27" s="2153">
        <f ca="1" t="shared" si="3"/>
        <v>2</v>
      </c>
      <c r="O27" s="2073" t="s">
        <v>454</v>
      </c>
      <c r="P27" s="2138"/>
      <c r="Q27" s="2157"/>
      <c r="S27" s="2044" t="s">
        <v>455</v>
      </c>
      <c r="T27" s="2044" t="s">
        <v>31</v>
      </c>
      <c r="U27" s="2044" t="s">
        <v>30</v>
      </c>
      <c r="V27" s="2044" t="s">
        <v>456</v>
      </c>
      <c r="X27" s="2182" t="s">
        <v>71</v>
      </c>
      <c r="Y27" s="2157"/>
    </row>
    <row r="28" spans="3:25">
      <c r="C28" s="2115" t="str">
        <f>IF(人物卡!G4="1920s",IF(人物卡!K26=0,"0.5",IF(AND(人物卡!K26&gt;0,人物卡!K26&lt;10),人物卡!K26,IF(AND(人物卡!K26&gt;9,人物卡!K26&lt;50),人物卡!K26*2,IF(AND(人物卡!K26&gt;49,人物卡!K26&lt;90),人物卡!K26*5,IF(AND(人物卡!K26&gt;89,人物卡!K26&lt;99),人物卡!K26*20,IF(人物卡!K26=99,"50,000","信誉异常")))))),IF(人物卡!G4="现代",IF(人物卡!K26=0,"10",IF(AND(人物卡!K26&gt;0,人物卡!K26&lt;10),人物卡!K26*20,IF(AND(人物卡!K26&gt;9,人物卡!K26&lt;50),人物卡!K26*40,IF(AND(人物卡!K26&gt;49,人物卡!K26&lt;90),人物卡!K26*100,IF(AND(人物卡!K26&gt;89,人物卡!K26&lt;99),人物卡!K26*400,IF(人物卡!K26=99,"1M","信誉异常")))))),IF(人物卡!G4="其他","——","信誉异常")))</f>
        <v>10</v>
      </c>
      <c r="D28" s="2109"/>
      <c r="F28" s="2095"/>
      <c r="G28" s="2095"/>
      <c r="H28" s="2095"/>
      <c r="I28" s="2095"/>
      <c r="J28" s="2095"/>
      <c r="K28" s="2152"/>
      <c r="M28" s="2153">
        <f ca="1" t="shared" si="3"/>
        <v>2</v>
      </c>
      <c r="O28" s="2073" t="s">
        <v>457</v>
      </c>
      <c r="P28" s="2138"/>
      <c r="Q28" s="2157"/>
      <c r="S28" s="2044" t="s">
        <v>458</v>
      </c>
      <c r="T28" s="2044" t="s">
        <v>459</v>
      </c>
      <c r="U28" s="2044" t="s">
        <v>460</v>
      </c>
      <c r="V28" s="2044" t="s">
        <v>461</v>
      </c>
      <c r="X28" s="2182" t="s">
        <v>74</v>
      </c>
      <c r="Y28" s="2157"/>
    </row>
    <row r="29" spans="3:25">
      <c r="C29" s="1640"/>
      <c r="F29" s="2097" t="s">
        <v>201</v>
      </c>
      <c r="G29" s="2098"/>
      <c r="H29" s="2097" t="s">
        <v>201</v>
      </c>
      <c r="I29" s="2098"/>
      <c r="J29" s="2097" t="s">
        <v>201</v>
      </c>
      <c r="K29" s="2154"/>
      <c r="M29" s="2153">
        <f ca="1" t="shared" si="3"/>
        <v>1</v>
      </c>
      <c r="O29" s="2073" t="s">
        <v>462</v>
      </c>
      <c r="P29" s="2138"/>
      <c r="Q29" s="2157"/>
      <c r="S29" s="2044" t="s">
        <v>463</v>
      </c>
      <c r="T29" s="2044" t="s">
        <v>464</v>
      </c>
      <c r="U29" s="2044" t="s">
        <v>465</v>
      </c>
      <c r="V29" s="2044" t="s">
        <v>466</v>
      </c>
      <c r="X29" s="2183" t="s">
        <v>76</v>
      </c>
      <c r="Y29" s="2157"/>
    </row>
    <row r="30" spans="3:25">
      <c r="C30" s="2116"/>
      <c r="F30" s="2101"/>
      <c r="G30" s="2102"/>
      <c r="H30" s="2101"/>
      <c r="I30" s="2102"/>
      <c r="J30" s="2101"/>
      <c r="K30" s="2155"/>
      <c r="M30" s="2153">
        <f ca="1" t="shared" si="3"/>
        <v>1</v>
      </c>
      <c r="O30" s="2073" t="s">
        <v>467</v>
      </c>
      <c r="P30" s="2138"/>
      <c r="Q30" s="2157"/>
      <c r="S30" s="2044" t="s">
        <v>468</v>
      </c>
      <c r="T30" s="2044" t="s">
        <v>469</v>
      </c>
      <c r="U30" s="2044" t="s">
        <v>470</v>
      </c>
      <c r="V30" s="2044" t="s">
        <v>471</v>
      </c>
      <c r="X30" s="2184" t="s">
        <v>78</v>
      </c>
      <c r="Y30" s="2157"/>
    </row>
    <row r="31" spans="3:25">
      <c r="C31" s="2117"/>
      <c r="F31" s="2105" t="s">
        <v>202</v>
      </c>
      <c r="G31" s="2106"/>
      <c r="H31" s="2105" t="s">
        <v>202</v>
      </c>
      <c r="I31" s="2106"/>
      <c r="J31" s="2105" t="s">
        <v>202</v>
      </c>
      <c r="K31" s="2156"/>
      <c r="M31" s="2153">
        <f ca="1" t="shared" si="3"/>
        <v>4</v>
      </c>
      <c r="O31" s="2073" t="s">
        <v>472</v>
      </c>
      <c r="P31" s="2138"/>
      <c r="Q31" s="2157"/>
      <c r="S31" s="2044" t="s">
        <v>473</v>
      </c>
      <c r="T31" s="2044" t="s">
        <v>474</v>
      </c>
      <c r="U31" s="2044" t="s">
        <v>475</v>
      </c>
      <c r="V31" s="2044" t="s">
        <v>476</v>
      </c>
      <c r="X31" s="2183" t="s">
        <v>80</v>
      </c>
      <c r="Y31" s="2157"/>
    </row>
    <row r="32" spans="3:25">
      <c r="C32" s="2117"/>
      <c r="F32" s="2108"/>
      <c r="G32" s="2109"/>
      <c r="H32" s="2108"/>
      <c r="I32" s="2109"/>
      <c r="J32" s="2108"/>
      <c r="K32" s="2155"/>
      <c r="M32" s="2153">
        <f ca="1" t="shared" si="3"/>
        <v>1</v>
      </c>
      <c r="O32" s="2073" t="s">
        <v>477</v>
      </c>
      <c r="P32" s="2138"/>
      <c r="Q32" s="2157"/>
      <c r="S32" s="2044" t="s">
        <v>478</v>
      </c>
      <c r="T32" s="2044" t="s">
        <v>479</v>
      </c>
      <c r="U32" s="2044" t="s">
        <v>480</v>
      </c>
      <c r="V32" s="2044" t="s">
        <v>481</v>
      </c>
      <c r="X32" s="2182" t="s">
        <v>82</v>
      </c>
      <c r="Y32" s="2157"/>
    </row>
    <row r="33" ht="17.25" spans="3:25">
      <c r="C33" s="2118" t="s">
        <v>482</v>
      </c>
      <c r="D33" s="2119"/>
      <c r="E33" s="2119"/>
      <c r="F33" s="2119"/>
      <c r="G33" s="2119"/>
      <c r="H33" s="2119"/>
      <c r="I33" s="2119"/>
      <c r="J33" s="2119"/>
      <c r="K33" s="2159"/>
      <c r="M33" s="2160">
        <f ca="1" t="shared" si="3"/>
        <v>3</v>
      </c>
      <c r="O33" s="2073" t="s">
        <v>483</v>
      </c>
      <c r="P33" s="2138"/>
      <c r="Q33" s="2157"/>
      <c r="S33" s="2044" t="s">
        <v>484</v>
      </c>
      <c r="T33" s="2044" t="s">
        <v>485</v>
      </c>
      <c r="U33" s="2044" t="s">
        <v>486</v>
      </c>
      <c r="V33" s="2044" t="s">
        <v>487</v>
      </c>
      <c r="X33" s="2182" t="s">
        <v>85</v>
      </c>
      <c r="Y33" s="2157"/>
    </row>
    <row r="34" spans="3:25">
      <c r="C34" s="2120" t="s">
        <v>488</v>
      </c>
      <c r="D34" s="2121" t="s">
        <v>200</v>
      </c>
      <c r="E34" s="2121" t="s">
        <v>489</v>
      </c>
      <c r="F34" s="2121" t="s">
        <v>201</v>
      </c>
      <c r="H34" s="2122" t="s">
        <v>490</v>
      </c>
      <c r="I34" s="2126" t="s">
        <v>200</v>
      </c>
      <c r="J34" s="2126" t="s">
        <v>489</v>
      </c>
      <c r="K34" s="2161" t="s">
        <v>201</v>
      </c>
      <c r="O34" s="2073" t="s">
        <v>491</v>
      </c>
      <c r="P34" s="2138"/>
      <c r="Q34" s="2157"/>
      <c r="S34" s="2044" t="s">
        <v>492</v>
      </c>
      <c r="T34" s="2044" t="s">
        <v>493</v>
      </c>
      <c r="U34" s="2044" t="s">
        <v>494</v>
      </c>
      <c r="V34" s="2044" t="s">
        <v>495</v>
      </c>
      <c r="X34" s="2182" t="s">
        <v>87</v>
      </c>
      <c r="Y34" s="2157"/>
    </row>
    <row r="35" spans="3:25">
      <c r="C35" s="2120"/>
      <c r="D35" s="2123">
        <f>附表!C24*7.83</f>
        <v>78.3</v>
      </c>
      <c r="E35" s="2123">
        <f>附表!C28*7.83</f>
        <v>78.3</v>
      </c>
      <c r="F35" s="2124" t="str">
        <f>IF(C26="没有","没有",C26*7.83)</f>
        <v>没有</v>
      </c>
      <c r="H35" s="2122"/>
      <c r="I35" s="2123">
        <f>C24*6.92</f>
        <v>69.2</v>
      </c>
      <c r="J35" s="2123">
        <f>C28*6.92</f>
        <v>69.2</v>
      </c>
      <c r="K35" s="2162" t="str">
        <f>IF(C26="没有","没有",C26*6.92)</f>
        <v>没有</v>
      </c>
      <c r="O35" s="2073" t="s">
        <v>496</v>
      </c>
      <c r="P35" s="2138"/>
      <c r="Q35" s="2157"/>
      <c r="S35" s="2044" t="s">
        <v>497</v>
      </c>
      <c r="T35" s="2044" t="s">
        <v>498</v>
      </c>
      <c r="U35" s="2044" t="s">
        <v>499</v>
      </c>
      <c r="V35" s="2044" t="s">
        <v>500</v>
      </c>
      <c r="X35" s="2182" t="s">
        <v>93</v>
      </c>
      <c r="Y35" s="2157"/>
    </row>
    <row r="36" spans="3:25">
      <c r="C36" s="2125" t="s">
        <v>501</v>
      </c>
      <c r="D36" s="2126" t="s">
        <v>200</v>
      </c>
      <c r="E36" s="2126" t="s">
        <v>489</v>
      </c>
      <c r="F36" s="2126" t="s">
        <v>201</v>
      </c>
      <c r="H36" s="2121" t="s">
        <v>502</v>
      </c>
      <c r="I36" s="2121" t="s">
        <v>200</v>
      </c>
      <c r="J36" s="2121" t="s">
        <v>489</v>
      </c>
      <c r="K36" s="2163" t="s">
        <v>201</v>
      </c>
      <c r="O36" s="2073" t="s">
        <v>503</v>
      </c>
      <c r="P36" s="2138"/>
      <c r="Q36" s="2157"/>
      <c r="S36" s="2044" t="s">
        <v>504</v>
      </c>
      <c r="T36" s="2044" t="s">
        <v>505</v>
      </c>
      <c r="U36" s="2044" t="s">
        <v>506</v>
      </c>
      <c r="V36" s="2044" t="s">
        <v>507</v>
      </c>
      <c r="X36" s="2182" t="s">
        <v>97</v>
      </c>
      <c r="Y36" s="2157"/>
    </row>
    <row r="37" spans="3:25">
      <c r="C37" s="2125"/>
      <c r="D37" s="2123">
        <f>C24*30.69</f>
        <v>306.9</v>
      </c>
      <c r="E37" s="2123">
        <f>C28*30.69</f>
        <v>306.9</v>
      </c>
      <c r="F37" s="2124" t="str">
        <f>IF(C26="没有","没有",C26*30.69)</f>
        <v>没有</v>
      </c>
      <c r="H37" s="2121"/>
      <c r="I37" s="2123">
        <f>C24*113.18</f>
        <v>1131.8</v>
      </c>
      <c r="J37" s="2123">
        <f>C28*113.18</f>
        <v>1131.8</v>
      </c>
      <c r="K37" s="2162" t="str">
        <f>IF(C26="没有","没有",C26*113.18)</f>
        <v>没有</v>
      </c>
      <c r="O37" s="2073" t="s">
        <v>508</v>
      </c>
      <c r="P37" s="2138"/>
      <c r="Q37" s="2157"/>
      <c r="S37" s="2044" t="s">
        <v>509</v>
      </c>
      <c r="T37" s="2044" t="s">
        <v>510</v>
      </c>
      <c r="U37" s="2044" t="s">
        <v>511</v>
      </c>
      <c r="V37" s="2044" t="s">
        <v>512</v>
      </c>
      <c r="X37" s="2182" t="s">
        <v>101</v>
      </c>
      <c r="Y37" s="2157"/>
    </row>
    <row r="38" spans="3:25">
      <c r="C38" s="2120" t="s">
        <v>513</v>
      </c>
      <c r="D38" s="2121" t="s">
        <v>200</v>
      </c>
      <c r="E38" s="2121" t="s">
        <v>489</v>
      </c>
      <c r="F38" s="2121" t="s">
        <v>201</v>
      </c>
      <c r="H38" s="2122" t="s">
        <v>514</v>
      </c>
      <c r="I38" s="2126" t="s">
        <v>200</v>
      </c>
      <c r="J38" s="2126" t="s">
        <v>489</v>
      </c>
      <c r="K38" s="2161" t="s">
        <v>201</v>
      </c>
      <c r="L38" s="2139"/>
      <c r="O38" s="2073" t="s">
        <v>515</v>
      </c>
      <c r="P38" s="2138"/>
      <c r="Q38" s="2157"/>
      <c r="S38" s="2044" t="s">
        <v>516</v>
      </c>
      <c r="T38" s="2044" t="s">
        <v>517</v>
      </c>
      <c r="U38" s="2044" t="s">
        <v>518</v>
      </c>
      <c r="V38" s="2044" t="s">
        <v>519</v>
      </c>
      <c r="X38" s="2182" t="s">
        <v>104</v>
      </c>
      <c r="Y38" s="2157"/>
    </row>
    <row r="39" spans="3:25">
      <c r="C39" s="2120"/>
      <c r="D39" s="2123">
        <f>附表!C24*0.87</f>
        <v>8.7</v>
      </c>
      <c r="E39" s="2123">
        <f>附表!C28*0.87</f>
        <v>8.7</v>
      </c>
      <c r="F39" s="2124" t="str">
        <f>IF(C26="没有","没有",C26*0.87)</f>
        <v>没有</v>
      </c>
      <c r="G39" s="2127"/>
      <c r="H39" s="2122"/>
      <c r="I39" s="2123">
        <f>C24*1.387</f>
        <v>13.87</v>
      </c>
      <c r="J39" s="2123">
        <f>C28*1.387</f>
        <v>13.87</v>
      </c>
      <c r="K39" s="2162" t="str">
        <f>IF(C26="没有","没有",C26*1.387)</f>
        <v>没有</v>
      </c>
      <c r="L39" s="2127"/>
      <c r="O39" s="2073" t="s">
        <v>520</v>
      </c>
      <c r="P39" s="2138"/>
      <c r="Q39" s="2157"/>
      <c r="S39" s="2044" t="s">
        <v>521</v>
      </c>
      <c r="T39" s="2044" t="s">
        <v>522</v>
      </c>
      <c r="V39" s="2044" t="s">
        <v>523</v>
      </c>
      <c r="X39" s="2182" t="s">
        <v>106</v>
      </c>
      <c r="Y39" s="2157"/>
    </row>
    <row r="40" spans="3:25">
      <c r="C40" s="2125" t="s">
        <v>524</v>
      </c>
      <c r="D40" s="2126" t="s">
        <v>200</v>
      </c>
      <c r="E40" s="2126" t="s">
        <v>489</v>
      </c>
      <c r="F40" s="2126" t="s">
        <v>201</v>
      </c>
      <c r="H40" s="2121"/>
      <c r="I40" s="2121"/>
      <c r="J40" s="2121"/>
      <c r="K40" s="2163"/>
      <c r="O40" s="2073" t="s">
        <v>525</v>
      </c>
      <c r="P40" s="2138"/>
      <c r="Q40" s="2157"/>
      <c r="S40" s="2044" t="s">
        <v>526</v>
      </c>
      <c r="T40" s="2044" t="s">
        <v>527</v>
      </c>
      <c r="V40" s="2044" t="s">
        <v>528</v>
      </c>
      <c r="X40" s="2182" t="s">
        <v>108</v>
      </c>
      <c r="Y40" s="2157"/>
    </row>
    <row r="41" spans="3:25">
      <c r="C41" s="2125"/>
      <c r="D41" s="2123">
        <f>附表!C24*0.76</f>
        <v>7.6</v>
      </c>
      <c r="E41" s="2123">
        <f>附表!C28*0.76</f>
        <v>7.6</v>
      </c>
      <c r="F41" s="2124" t="str">
        <f>IF(C26="没有","没有",C26*0.76)</f>
        <v>没有</v>
      </c>
      <c r="H41" s="2121"/>
      <c r="I41" s="2123"/>
      <c r="J41" s="2123"/>
      <c r="K41" s="2162"/>
      <c r="O41" s="2073" t="s">
        <v>529</v>
      </c>
      <c r="P41" s="2138"/>
      <c r="Q41" s="2157"/>
      <c r="S41" s="2044" t="s">
        <v>530</v>
      </c>
      <c r="T41" s="2044" t="s">
        <v>531</v>
      </c>
      <c r="V41" s="2044" t="s">
        <v>532</v>
      </c>
      <c r="X41" s="2182" t="s">
        <v>110</v>
      </c>
      <c r="Y41" s="2157"/>
    </row>
    <row r="42" spans="3:25">
      <c r="C42" s="2125" t="s">
        <v>533</v>
      </c>
      <c r="D42" s="2126" t="s">
        <v>200</v>
      </c>
      <c r="E42" s="2126" t="s">
        <v>489</v>
      </c>
      <c r="F42" s="2126" t="s">
        <v>201</v>
      </c>
      <c r="G42" s="1701"/>
      <c r="H42" s="2122"/>
      <c r="I42" s="2126"/>
      <c r="J42" s="2126"/>
      <c r="K42" s="2161"/>
      <c r="O42" s="2073" t="s">
        <v>534</v>
      </c>
      <c r="P42" s="2138"/>
      <c r="Q42" s="2157"/>
      <c r="S42" s="2044" t="s">
        <v>535</v>
      </c>
      <c r="T42" s="2044" t="s">
        <v>536</v>
      </c>
      <c r="V42" s="2044" t="s">
        <v>537</v>
      </c>
      <c r="X42" s="2182" t="s">
        <v>112</v>
      </c>
      <c r="Y42" s="2157"/>
    </row>
    <row r="43" spans="3:25">
      <c r="C43" s="2125"/>
      <c r="D43" s="2123">
        <f>附表!C24*66.04</f>
        <v>660.4</v>
      </c>
      <c r="E43" s="2123">
        <f>附表!C28*66.04</f>
        <v>660.4</v>
      </c>
      <c r="F43" s="2124" t="str">
        <f>IF(C26="没有","没有",C26*66.04)</f>
        <v>没有</v>
      </c>
      <c r="G43" s="1701"/>
      <c r="H43" s="2122"/>
      <c r="I43" s="2124"/>
      <c r="J43" s="2124"/>
      <c r="K43" s="2162"/>
      <c r="O43" s="2073" t="s">
        <v>538</v>
      </c>
      <c r="P43" s="2138"/>
      <c r="Q43" s="2157"/>
      <c r="S43" s="2044" t="s">
        <v>539</v>
      </c>
      <c r="T43" s="2044" t="s">
        <v>540</v>
      </c>
      <c r="V43" s="2044" t="s">
        <v>541</v>
      </c>
      <c r="X43" s="2182" t="s">
        <v>114</v>
      </c>
      <c r="Y43" s="2157"/>
    </row>
    <row r="44" spans="3:25">
      <c r="C44" s="2120" t="s">
        <v>542</v>
      </c>
      <c r="D44" s="2121" t="s">
        <v>200</v>
      </c>
      <c r="E44" s="2121" t="s">
        <v>489</v>
      </c>
      <c r="F44" s="2121" t="s">
        <v>201</v>
      </c>
      <c r="G44" s="1701"/>
      <c r="H44" s="2121"/>
      <c r="I44" s="2121"/>
      <c r="J44" s="2121"/>
      <c r="K44" s="2163"/>
      <c r="O44" s="2073" t="s">
        <v>543</v>
      </c>
      <c r="P44" s="2138"/>
      <c r="Q44" s="2157"/>
      <c r="S44" s="2044" t="s">
        <v>544</v>
      </c>
      <c r="T44" s="2044" t="s">
        <v>545</v>
      </c>
      <c r="V44" s="2044" t="s">
        <v>546</v>
      </c>
      <c r="X44" s="2184" t="s">
        <v>117</v>
      </c>
      <c r="Y44" s="2157"/>
    </row>
    <row r="45" spans="3:25">
      <c r="C45" s="2120"/>
      <c r="D45" s="2123">
        <f>C24*1.3</f>
        <v>13</v>
      </c>
      <c r="E45" s="2123">
        <f>C28*1.3</f>
        <v>13</v>
      </c>
      <c r="F45" s="2124" t="str">
        <f>IF(C26="没有","没有",C26*1.3)</f>
        <v>没有</v>
      </c>
      <c r="G45" s="2128"/>
      <c r="H45" s="2121"/>
      <c r="I45" s="2123"/>
      <c r="J45" s="2123"/>
      <c r="K45" s="2162"/>
      <c r="O45" s="2073" t="s">
        <v>547</v>
      </c>
      <c r="P45" s="2138"/>
      <c r="Q45" s="2157"/>
      <c r="S45" s="2044" t="s">
        <v>548</v>
      </c>
      <c r="T45" s="2044" t="s">
        <v>549</v>
      </c>
      <c r="V45" s="2044" t="s">
        <v>550</v>
      </c>
      <c r="X45" s="2182" t="s">
        <v>119</v>
      </c>
      <c r="Y45" s="2157"/>
    </row>
    <row r="46" spans="3:25">
      <c r="C46" s="2125" t="s">
        <v>551</v>
      </c>
      <c r="D46" s="2126" t="s">
        <v>200</v>
      </c>
      <c r="E46" s="2126" t="s">
        <v>489</v>
      </c>
      <c r="F46" s="2126" t="s">
        <v>201</v>
      </c>
      <c r="G46" s="1701"/>
      <c r="H46" s="2122"/>
      <c r="I46" s="2126"/>
      <c r="J46" s="2126"/>
      <c r="K46" s="2161"/>
      <c r="O46" s="2073" t="s">
        <v>552</v>
      </c>
      <c r="P46" s="2138"/>
      <c r="Q46" s="2157"/>
      <c r="S46" s="2044" t="s">
        <v>553</v>
      </c>
      <c r="T46" s="2044" t="s">
        <v>554</v>
      </c>
      <c r="V46" s="2044" t="s">
        <v>555</v>
      </c>
      <c r="X46" s="2182" t="s">
        <v>121</v>
      </c>
      <c r="Y46" s="2157"/>
    </row>
    <row r="47" ht="17.25" spans="3:25">
      <c r="C47" s="2129"/>
      <c r="D47" s="2130">
        <f>C24*1122.7</f>
        <v>11227</v>
      </c>
      <c r="E47" s="2130">
        <f>C28*1122.7</f>
        <v>11227</v>
      </c>
      <c r="F47" s="2131" t="str">
        <f>IF(C26="没有","没有",C26*1122.7)</f>
        <v>没有</v>
      </c>
      <c r="G47" s="2132"/>
      <c r="H47" s="2133"/>
      <c r="I47" s="2130"/>
      <c r="J47" s="2130"/>
      <c r="K47" s="2164"/>
      <c r="O47" s="2073" t="s">
        <v>556</v>
      </c>
      <c r="P47" s="2138"/>
      <c r="Q47" s="2157"/>
      <c r="S47" s="2044" t="s">
        <v>557</v>
      </c>
      <c r="T47" s="2044" t="s">
        <v>558</v>
      </c>
      <c r="V47" s="2044" t="s">
        <v>559</v>
      </c>
      <c r="X47" s="2183" t="s">
        <v>123</v>
      </c>
      <c r="Y47" s="2157"/>
    </row>
    <row r="48" spans="7:25">
      <c r="G48" s="1701"/>
      <c r="H48" s="2134"/>
      <c r="I48" s="1701"/>
      <c r="J48" s="2134"/>
      <c r="O48" s="2073" t="s">
        <v>560</v>
      </c>
      <c r="P48" s="2138"/>
      <c r="Q48" s="2157"/>
      <c r="S48" s="2044" t="s">
        <v>561</v>
      </c>
      <c r="T48" s="2044" t="s">
        <v>562</v>
      </c>
      <c r="V48" s="2044" t="s">
        <v>563</v>
      </c>
      <c r="X48" s="2184" t="s">
        <v>126</v>
      </c>
      <c r="Y48" s="2157"/>
    </row>
    <row r="49" spans="7:25">
      <c r="G49" s="1701"/>
      <c r="H49" s="2134"/>
      <c r="I49" s="1701"/>
      <c r="J49" s="2134"/>
      <c r="O49" s="2073" t="s">
        <v>564</v>
      </c>
      <c r="P49" s="2138"/>
      <c r="Q49" s="2157"/>
      <c r="S49" s="2044" t="s">
        <v>565</v>
      </c>
      <c r="T49" s="2044" t="s">
        <v>566</v>
      </c>
      <c r="V49" s="2044" t="s">
        <v>567</v>
      </c>
      <c r="X49" s="2183" t="s">
        <v>128</v>
      </c>
      <c r="Y49" s="2157"/>
    </row>
    <row r="50" spans="7:25">
      <c r="G50" s="1701"/>
      <c r="H50" s="2134"/>
      <c r="I50" s="1701"/>
      <c r="J50" s="2134"/>
      <c r="O50" s="2073" t="s">
        <v>568</v>
      </c>
      <c r="P50" s="2138"/>
      <c r="Q50" s="2157"/>
      <c r="S50" s="2044" t="s">
        <v>569</v>
      </c>
      <c r="T50" s="2044" t="s">
        <v>570</v>
      </c>
      <c r="V50" s="2044" t="s">
        <v>571</v>
      </c>
      <c r="X50" s="2183" t="s">
        <v>130</v>
      </c>
      <c r="Y50" s="2157"/>
    </row>
    <row r="51" spans="7:25">
      <c r="G51" s="1701"/>
      <c r="H51" s="2134"/>
      <c r="I51" s="1701"/>
      <c r="J51" s="2134"/>
      <c r="O51" s="2073" t="s">
        <v>572</v>
      </c>
      <c r="P51" s="2138"/>
      <c r="Q51" s="2157"/>
      <c r="S51" s="2044" t="s">
        <v>573</v>
      </c>
      <c r="T51" s="2044" t="s">
        <v>574</v>
      </c>
      <c r="X51" s="2182" t="s">
        <v>132</v>
      </c>
      <c r="Y51" s="2157"/>
    </row>
    <row r="52" spans="7:25">
      <c r="G52" s="1701"/>
      <c r="H52" s="2134"/>
      <c r="I52" s="1701"/>
      <c r="J52" s="2134"/>
      <c r="O52" s="2073" t="s">
        <v>575</v>
      </c>
      <c r="P52" s="2138"/>
      <c r="Q52" s="2157"/>
      <c r="S52" s="2044" t="s">
        <v>576</v>
      </c>
      <c r="T52" s="2044" t="s">
        <v>577</v>
      </c>
      <c r="X52" s="2182" t="s">
        <v>134</v>
      </c>
      <c r="Y52" s="2157"/>
    </row>
    <row r="53" spans="7:25">
      <c r="G53" s="1701"/>
      <c r="H53" s="2134"/>
      <c r="I53" s="1701"/>
      <c r="J53" s="2134"/>
      <c r="O53" s="2073" t="s">
        <v>578</v>
      </c>
      <c r="P53" s="2138"/>
      <c r="Q53" s="2157"/>
      <c r="S53" s="2044" t="s">
        <v>579</v>
      </c>
      <c r="T53" s="2044" t="s">
        <v>580</v>
      </c>
      <c r="X53" s="2182" t="s">
        <v>136</v>
      </c>
      <c r="Y53" s="2157"/>
    </row>
    <row r="54" spans="7:25">
      <c r="G54" s="1701"/>
      <c r="H54" s="2134"/>
      <c r="I54" s="1701"/>
      <c r="J54" s="2134"/>
      <c r="O54" s="2073" t="s">
        <v>581</v>
      </c>
      <c r="P54" s="2138"/>
      <c r="Q54" s="2157"/>
      <c r="S54" s="2044" t="s">
        <v>582</v>
      </c>
      <c r="T54" s="2044" t="s">
        <v>583</v>
      </c>
      <c r="X54" s="2182" t="s">
        <v>138</v>
      </c>
      <c r="Y54" s="2157"/>
    </row>
    <row r="55" spans="7:25">
      <c r="G55" s="1701"/>
      <c r="H55" s="2134"/>
      <c r="I55" s="1701"/>
      <c r="J55" s="2134"/>
      <c r="O55" s="2073" t="s">
        <v>584</v>
      </c>
      <c r="P55" s="2138"/>
      <c r="Q55" s="2157"/>
      <c r="S55" s="2044" t="s">
        <v>585</v>
      </c>
      <c r="T55" s="2044" t="s">
        <v>586</v>
      </c>
      <c r="X55" s="2183" t="s">
        <v>140</v>
      </c>
      <c r="Y55" s="2157"/>
    </row>
    <row r="56" spans="7:25">
      <c r="G56" s="2134"/>
      <c r="H56" s="2007"/>
      <c r="I56" s="2134"/>
      <c r="J56" s="2134"/>
      <c r="O56" s="2073" t="s">
        <v>587</v>
      </c>
      <c r="P56" s="2138"/>
      <c r="Q56" s="2157"/>
      <c r="S56" s="2044" t="s">
        <v>588</v>
      </c>
      <c r="T56" s="2044" t="s">
        <v>589</v>
      </c>
      <c r="X56" s="2184" t="s">
        <v>142</v>
      </c>
      <c r="Y56" s="2157"/>
    </row>
    <row r="57" spans="7:25">
      <c r="G57" s="2134"/>
      <c r="H57" s="2007"/>
      <c r="I57" s="2134"/>
      <c r="J57" s="2134"/>
      <c r="O57" s="2073" t="s">
        <v>218</v>
      </c>
      <c r="P57" s="2138"/>
      <c r="Q57" s="2157"/>
      <c r="S57" s="2044" t="s">
        <v>590</v>
      </c>
      <c r="T57" s="2044" t="s">
        <v>591</v>
      </c>
      <c r="X57" s="2183" t="s">
        <v>144</v>
      </c>
      <c r="Y57" s="2157"/>
    </row>
    <row r="58" ht="17.25" spans="8:25">
      <c r="H58" s="2007"/>
      <c r="O58" s="2080" t="s">
        <v>449</v>
      </c>
      <c r="P58" s="2082"/>
      <c r="Q58" s="2170"/>
      <c r="S58" s="2044" t="s">
        <v>592</v>
      </c>
      <c r="X58" s="2182" t="s">
        <v>146</v>
      </c>
      <c r="Y58" s="2157"/>
    </row>
    <row r="59" spans="8:25">
      <c r="H59" s="2007"/>
      <c r="S59" s="2044" t="s">
        <v>593</v>
      </c>
      <c r="X59" s="2182" t="s">
        <v>66</v>
      </c>
      <c r="Y59" s="2157"/>
    </row>
    <row r="60" spans="8:25">
      <c r="H60" s="2007"/>
      <c r="S60" s="2044" t="s">
        <v>594</v>
      </c>
      <c r="X60" s="2182" t="s">
        <v>68</v>
      </c>
      <c r="Y60" s="2157"/>
    </row>
    <row r="61" spans="8:25">
      <c r="H61" s="2007"/>
      <c r="S61" s="2044" t="s">
        <v>595</v>
      </c>
      <c r="X61" s="2182" t="s">
        <v>72</v>
      </c>
      <c r="Y61" s="2157"/>
    </row>
    <row r="62" spans="8:25">
      <c r="H62" s="2007"/>
      <c r="S62" s="2044" t="s">
        <v>596</v>
      </c>
      <c r="X62" s="2182" t="s">
        <v>75</v>
      </c>
      <c r="Y62" s="2157"/>
    </row>
    <row r="63" spans="8:25">
      <c r="H63" s="2007"/>
      <c r="S63" s="2044" t="s">
        <v>597</v>
      </c>
      <c r="X63" s="2182" t="s">
        <v>77</v>
      </c>
      <c r="Y63" s="2157"/>
    </row>
    <row r="64" spans="8:25">
      <c r="H64" s="2007"/>
      <c r="S64" s="2044" t="s">
        <v>598</v>
      </c>
      <c r="X64" s="2182" t="s">
        <v>79</v>
      </c>
      <c r="Y64" s="2157"/>
    </row>
    <row r="65" spans="8:25">
      <c r="H65" s="2007"/>
      <c r="S65" s="2044" t="s">
        <v>599</v>
      </c>
      <c r="X65" s="2182" t="s">
        <v>81</v>
      </c>
      <c r="Y65" s="2157"/>
    </row>
    <row r="66" spans="8:25">
      <c r="H66" s="2007"/>
      <c r="S66" s="2044" t="s">
        <v>600</v>
      </c>
      <c r="X66" s="2182" t="s">
        <v>83</v>
      </c>
      <c r="Y66" s="2157"/>
    </row>
    <row r="67" spans="8:25">
      <c r="H67" s="2007"/>
      <c r="S67" s="2044" t="s">
        <v>601</v>
      </c>
      <c r="X67" s="2182" t="s">
        <v>86</v>
      </c>
      <c r="Y67" s="2157"/>
    </row>
    <row r="68" spans="8:25">
      <c r="H68" s="2007"/>
      <c r="S68" s="2044" t="s">
        <v>602</v>
      </c>
      <c r="X68" s="2182" t="s">
        <v>88</v>
      </c>
      <c r="Y68" s="2157"/>
    </row>
    <row r="69" spans="8:25">
      <c r="H69" s="2007"/>
      <c r="S69" s="2044" t="s">
        <v>603</v>
      </c>
      <c r="X69" s="2182" t="s">
        <v>94</v>
      </c>
      <c r="Y69" s="2157"/>
    </row>
    <row r="70" spans="8:25">
      <c r="H70" s="2007"/>
      <c r="S70" s="2044" t="s">
        <v>604</v>
      </c>
      <c r="X70" s="2182" t="s">
        <v>98</v>
      </c>
      <c r="Y70" s="2157"/>
    </row>
    <row r="71" spans="8:25">
      <c r="H71" s="2007"/>
      <c r="S71" s="2044" t="s">
        <v>605</v>
      </c>
      <c r="X71" s="2182" t="s">
        <v>102</v>
      </c>
      <c r="Y71" s="2157"/>
    </row>
    <row r="72" spans="8:25">
      <c r="H72" s="2007"/>
      <c r="S72" s="2044" t="s">
        <v>606</v>
      </c>
      <c r="X72" s="2182" t="s">
        <v>105</v>
      </c>
      <c r="Y72" s="2157"/>
    </row>
    <row r="73" spans="8:25">
      <c r="H73" s="2007"/>
      <c r="S73" s="2044" t="s">
        <v>607</v>
      </c>
      <c r="X73" s="2182" t="s">
        <v>107</v>
      </c>
      <c r="Y73" s="2157"/>
    </row>
    <row r="74" spans="8:25">
      <c r="H74" s="2007"/>
      <c r="S74" s="2044" t="s">
        <v>608</v>
      </c>
      <c r="X74" s="2184" t="s">
        <v>109</v>
      </c>
      <c r="Y74" s="2157"/>
    </row>
    <row r="75" spans="8:25">
      <c r="H75" s="2007"/>
      <c r="S75" s="2044" t="s">
        <v>609</v>
      </c>
      <c r="X75" s="2184" t="s">
        <v>111</v>
      </c>
      <c r="Y75" s="2157"/>
    </row>
    <row r="76" spans="8:25">
      <c r="H76" s="2007"/>
      <c r="S76" s="2044" t="s">
        <v>610</v>
      </c>
      <c r="X76" s="2182" t="s">
        <v>113</v>
      </c>
      <c r="Y76" s="2157"/>
    </row>
    <row r="77" spans="8:25">
      <c r="H77" s="2007"/>
      <c r="S77" s="2044" t="s">
        <v>611</v>
      </c>
      <c r="X77" s="2182" t="s">
        <v>116</v>
      </c>
      <c r="Y77" s="2157"/>
    </row>
    <row r="78" spans="8:25">
      <c r="H78" s="2007"/>
      <c r="S78" s="2044" t="s">
        <v>612</v>
      </c>
      <c r="X78" s="2182" t="s">
        <v>118</v>
      </c>
      <c r="Y78" s="2157"/>
    </row>
    <row r="79" spans="8:25">
      <c r="H79" s="2007"/>
      <c r="S79" s="2044" t="s">
        <v>613</v>
      </c>
      <c r="X79" s="2182" t="s">
        <v>120</v>
      </c>
      <c r="Y79" s="2157"/>
    </row>
    <row r="80" spans="8:25">
      <c r="H80" s="2007"/>
      <c r="S80" s="2044" t="s">
        <v>614</v>
      </c>
      <c r="X80" s="2182" t="s">
        <v>122</v>
      </c>
      <c r="Y80" s="2157"/>
    </row>
    <row r="81" spans="8:25">
      <c r="H81" s="2007"/>
      <c r="S81" s="2044" t="s">
        <v>615</v>
      </c>
      <c r="X81" s="2182" t="s">
        <v>125</v>
      </c>
      <c r="Y81" s="2157"/>
    </row>
    <row r="82" spans="8:25">
      <c r="H82" s="2007"/>
      <c r="S82" s="2044" t="s">
        <v>616</v>
      </c>
      <c r="X82" s="2182" t="s">
        <v>127</v>
      </c>
      <c r="Y82" s="2157"/>
    </row>
    <row r="83" spans="8:25">
      <c r="H83" s="2007"/>
      <c r="S83" s="2044" t="s">
        <v>617</v>
      </c>
      <c r="X83" s="2182" t="s">
        <v>129</v>
      </c>
      <c r="Y83" s="2157"/>
    </row>
    <row r="84" spans="8:25">
      <c r="H84" s="2007"/>
      <c r="S84" s="2044" t="s">
        <v>618</v>
      </c>
      <c r="X84" s="2184" t="s">
        <v>131</v>
      </c>
      <c r="Y84" s="2157"/>
    </row>
    <row r="85" spans="8:25">
      <c r="H85" s="2007"/>
      <c r="S85" s="2044" t="s">
        <v>619</v>
      </c>
      <c r="X85" s="2184" t="s">
        <v>133</v>
      </c>
      <c r="Y85" s="2157"/>
    </row>
    <row r="86" spans="8:25">
      <c r="H86" s="2007"/>
      <c r="S86" s="2044" t="s">
        <v>620</v>
      </c>
      <c r="X86" s="2184" t="s">
        <v>135</v>
      </c>
      <c r="Y86" s="2157"/>
    </row>
    <row r="87" spans="8:25">
      <c r="H87" s="2007"/>
      <c r="S87" s="2044" t="s">
        <v>621</v>
      </c>
      <c r="X87" s="2184" t="s">
        <v>137</v>
      </c>
      <c r="Y87" s="2157"/>
    </row>
    <row r="88" spans="8:25">
      <c r="H88" s="2007"/>
      <c r="S88" s="2044" t="s">
        <v>622</v>
      </c>
      <c r="X88" s="2184" t="s">
        <v>139</v>
      </c>
      <c r="Y88" s="2157"/>
    </row>
    <row r="89" spans="8:25">
      <c r="H89" s="2007"/>
      <c r="S89" s="2044" t="s">
        <v>623</v>
      </c>
      <c r="X89" s="2184" t="s">
        <v>141</v>
      </c>
      <c r="Y89" s="2157"/>
    </row>
    <row r="90" spans="8:25">
      <c r="H90" s="2007"/>
      <c r="S90" s="2044" t="s">
        <v>624</v>
      </c>
      <c r="X90" s="2184" t="s">
        <v>143</v>
      </c>
      <c r="Y90" s="2157"/>
    </row>
    <row r="91" ht="17.25" spans="8:25">
      <c r="H91" s="2007"/>
      <c r="S91" s="2044" t="s">
        <v>625</v>
      </c>
      <c r="X91" s="2080" t="s">
        <v>449</v>
      </c>
      <c r="Y91" s="2170"/>
    </row>
    <row r="92" spans="8:19">
      <c r="H92" s="2007"/>
      <c r="S92" s="2044" t="s">
        <v>626</v>
      </c>
    </row>
    <row r="93" spans="8:19">
      <c r="H93" s="2007"/>
      <c r="S93" s="2044" t="s">
        <v>627</v>
      </c>
    </row>
    <row r="94" spans="8:19">
      <c r="H94" s="2007"/>
      <c r="S94" s="2044" t="s">
        <v>628</v>
      </c>
    </row>
    <row r="95" spans="8:19">
      <c r="H95" s="2007"/>
      <c r="S95" s="2044" t="s">
        <v>629</v>
      </c>
    </row>
    <row r="96" spans="8:19">
      <c r="H96" s="2007"/>
      <c r="S96" s="2044" t="s">
        <v>630</v>
      </c>
    </row>
    <row r="97" spans="8:19">
      <c r="H97" s="2007"/>
      <c r="S97" s="2044" t="s">
        <v>631</v>
      </c>
    </row>
    <row r="98" spans="8:19">
      <c r="H98" s="2007"/>
      <c r="S98" s="2044" t="s">
        <v>632</v>
      </c>
    </row>
    <row r="99" spans="8:19">
      <c r="H99" s="2007"/>
      <c r="S99" s="2044" t="s">
        <v>633</v>
      </c>
    </row>
    <row r="100" spans="8:19">
      <c r="H100" s="2007"/>
      <c r="S100" s="2044" t="s">
        <v>634</v>
      </c>
    </row>
    <row r="101" spans="8:19">
      <c r="H101" s="2007"/>
      <c r="S101" s="2044" t="s">
        <v>635</v>
      </c>
    </row>
    <row r="102" spans="8:19">
      <c r="H102" s="2007"/>
      <c r="S102" s="2044" t="s">
        <v>636</v>
      </c>
    </row>
    <row r="103" spans="8:19">
      <c r="H103" s="2007"/>
      <c r="S103" s="2044" t="s">
        <v>637</v>
      </c>
    </row>
    <row r="104" spans="8:19">
      <c r="H104" s="2007"/>
      <c r="S104" s="2044" t="s">
        <v>638</v>
      </c>
    </row>
    <row r="105" spans="8:19">
      <c r="H105" s="2007"/>
      <c r="S105" s="2044" t="s">
        <v>639</v>
      </c>
    </row>
    <row r="106" spans="8:19">
      <c r="H106" s="2007"/>
      <c r="S106" s="2044" t="s">
        <v>640</v>
      </c>
    </row>
    <row r="107" spans="8:19">
      <c r="H107" s="2007"/>
      <c r="S107" s="2044" t="s">
        <v>641</v>
      </c>
    </row>
    <row r="108" spans="8:19">
      <c r="H108" s="2007"/>
      <c r="S108" s="2044" t="s">
        <v>642</v>
      </c>
    </row>
    <row r="109" spans="8:19">
      <c r="H109" s="2007"/>
      <c r="S109" s="2044" t="s">
        <v>643</v>
      </c>
    </row>
    <row r="110" spans="8:19">
      <c r="H110" s="2007"/>
      <c r="S110" s="2044" t="s">
        <v>644</v>
      </c>
    </row>
    <row r="111" spans="8:19">
      <c r="H111" s="2007"/>
      <c r="S111" s="2044" t="s">
        <v>645</v>
      </c>
    </row>
    <row r="112" spans="8:19">
      <c r="H112" s="2007"/>
      <c r="S112" s="2044" t="s">
        <v>646</v>
      </c>
    </row>
    <row r="113" spans="8:19">
      <c r="H113" s="2007"/>
      <c r="S113" s="2044" t="s">
        <v>647</v>
      </c>
    </row>
    <row r="114" spans="8:19">
      <c r="H114" s="2007"/>
      <c r="S114" s="2044" t="s">
        <v>648</v>
      </c>
    </row>
    <row r="115" spans="8:19">
      <c r="H115" s="2007"/>
      <c r="S115" s="2044" t="s">
        <v>649</v>
      </c>
    </row>
    <row r="116" spans="19:19">
      <c r="S116" s="2044" t="s">
        <v>650</v>
      </c>
    </row>
    <row r="117" spans="19:19">
      <c r="S117" s="2044" t="s">
        <v>651</v>
      </c>
    </row>
    <row r="118" spans="19:19">
      <c r="S118" s="2044" t="s">
        <v>652</v>
      </c>
    </row>
    <row r="119" spans="19:19">
      <c r="S119" s="2044" t="s">
        <v>653</v>
      </c>
    </row>
    <row r="120" spans="19:19">
      <c r="S120" s="2044" t="s">
        <v>654</v>
      </c>
    </row>
    <row r="121" spans="19:19">
      <c r="S121" s="2044" t="s">
        <v>655</v>
      </c>
    </row>
    <row r="122" spans="19:19">
      <c r="S122" s="2044" t="s">
        <v>656</v>
      </c>
    </row>
    <row r="123" spans="19:19">
      <c r="S123" s="2044" t="s">
        <v>657</v>
      </c>
    </row>
    <row r="124" spans="19:19">
      <c r="S124" s="2044" t="s">
        <v>658</v>
      </c>
    </row>
    <row r="125" spans="19:19">
      <c r="S125" s="2044" t="s">
        <v>659</v>
      </c>
    </row>
    <row r="126" spans="19:19">
      <c r="S126" s="2044" t="s">
        <v>660</v>
      </c>
    </row>
    <row r="127" spans="19:19">
      <c r="S127" s="2044" t="s">
        <v>661</v>
      </c>
    </row>
    <row r="128" spans="19:19">
      <c r="S128" s="2044" t="s">
        <v>662</v>
      </c>
    </row>
    <row r="129" spans="19:19">
      <c r="S129" s="2044" t="s">
        <v>663</v>
      </c>
    </row>
    <row r="130" spans="19:19">
      <c r="S130" s="2044" t="s">
        <v>664</v>
      </c>
    </row>
    <row r="131" spans="19:19">
      <c r="S131" s="2044" t="s">
        <v>665</v>
      </c>
    </row>
    <row r="132" spans="19:19">
      <c r="S132" s="2044" t="s">
        <v>666</v>
      </c>
    </row>
    <row r="133" spans="19:19">
      <c r="S133" s="2044" t="s">
        <v>667</v>
      </c>
    </row>
    <row r="134" spans="19:19">
      <c r="S134" s="2044" t="s">
        <v>668</v>
      </c>
    </row>
    <row r="135" spans="19:19">
      <c r="S135" s="2044" t="s">
        <v>669</v>
      </c>
    </row>
    <row r="136" spans="19:19">
      <c r="S136" s="2044" t="s">
        <v>670</v>
      </c>
    </row>
    <row r="137" spans="19:19">
      <c r="S137" s="2044" t="s">
        <v>671</v>
      </c>
    </row>
    <row r="138" spans="19:19">
      <c r="S138" s="2044" t="s">
        <v>672</v>
      </c>
    </row>
    <row r="139" spans="19:19">
      <c r="S139" s="2044" t="s">
        <v>673</v>
      </c>
    </row>
    <row r="140" spans="19:19">
      <c r="S140" s="2044" t="s">
        <v>674</v>
      </c>
    </row>
    <row r="141" spans="19:19">
      <c r="S141" s="2044" t="s">
        <v>675</v>
      </c>
    </row>
    <row r="142" spans="19:19">
      <c r="S142" s="2044" t="s">
        <v>676</v>
      </c>
    </row>
    <row r="143" spans="19:19">
      <c r="S143" s="2044" t="s">
        <v>677</v>
      </c>
    </row>
    <row r="144" spans="19:19">
      <c r="S144" s="2044" t="s">
        <v>678</v>
      </c>
    </row>
    <row r="145" spans="19:19">
      <c r="S145" s="2044" t="s">
        <v>679</v>
      </c>
    </row>
    <row r="146" spans="19:19">
      <c r="S146" s="2044" t="s">
        <v>680</v>
      </c>
    </row>
    <row r="147" spans="19:19">
      <c r="S147" s="2044" t="s">
        <v>681</v>
      </c>
    </row>
    <row r="148" spans="19:19">
      <c r="S148" s="2044" t="s">
        <v>682</v>
      </c>
    </row>
    <row r="149" spans="19:19">
      <c r="S149" s="2044" t="s">
        <v>683</v>
      </c>
    </row>
    <row r="150" spans="19:19">
      <c r="S150" s="2044" t="s">
        <v>684</v>
      </c>
    </row>
    <row r="151" spans="19:19">
      <c r="S151" s="2044" t="s">
        <v>685</v>
      </c>
    </row>
    <row r="152" spans="19:19">
      <c r="S152" s="2044" t="s">
        <v>686</v>
      </c>
    </row>
    <row r="153" spans="19:19">
      <c r="S153" s="2044" t="s">
        <v>687</v>
      </c>
    </row>
    <row r="154" spans="19:19">
      <c r="S154" s="2044" t="s">
        <v>688</v>
      </c>
    </row>
    <row r="155" spans="19:19">
      <c r="S155" s="2044" t="s">
        <v>689</v>
      </c>
    </row>
    <row r="156" spans="19:19">
      <c r="S156" s="2044" t="s">
        <v>690</v>
      </c>
    </row>
    <row r="157" spans="19:19">
      <c r="S157" s="2044" t="s">
        <v>691</v>
      </c>
    </row>
    <row r="158" spans="19:19">
      <c r="S158" s="2044" t="s">
        <v>692</v>
      </c>
    </row>
    <row r="159" spans="19:19">
      <c r="S159" s="2044" t="s">
        <v>693</v>
      </c>
    </row>
    <row r="160" spans="19:19">
      <c r="S160" s="2044" t="s">
        <v>694</v>
      </c>
    </row>
    <row r="161" spans="19:19">
      <c r="S161" s="2044" t="s">
        <v>695</v>
      </c>
    </row>
    <row r="162" spans="19:19">
      <c r="S162" s="2044" t="s">
        <v>696</v>
      </c>
    </row>
    <row r="163" spans="19:19">
      <c r="S163" s="2044" t="s">
        <v>697</v>
      </c>
    </row>
    <row r="164" spans="19:19">
      <c r="S164" s="2044" t="s">
        <v>698</v>
      </c>
    </row>
    <row r="165" spans="19:19">
      <c r="S165" s="2044" t="s">
        <v>699</v>
      </c>
    </row>
    <row r="166" spans="19:19">
      <c r="S166" s="2044" t="s">
        <v>700</v>
      </c>
    </row>
    <row r="167" spans="19:19">
      <c r="S167" s="2044" t="s">
        <v>701</v>
      </c>
    </row>
    <row r="168" spans="19:19">
      <c r="S168" s="2044" t="s">
        <v>702</v>
      </c>
    </row>
    <row r="169" spans="19:19">
      <c r="S169" s="2044" t="s">
        <v>703</v>
      </c>
    </row>
    <row r="170" spans="19:19">
      <c r="S170" s="2044" t="s">
        <v>704</v>
      </c>
    </row>
    <row r="171" spans="19:19">
      <c r="S171" s="2044" t="s">
        <v>705</v>
      </c>
    </row>
    <row r="172" spans="19:19">
      <c r="S172" s="2044" t="s">
        <v>706</v>
      </c>
    </row>
    <row r="173" spans="19:19">
      <c r="S173" s="2044" t="s">
        <v>707</v>
      </c>
    </row>
    <row r="174" spans="19:19">
      <c r="S174" s="2044" t="s">
        <v>708</v>
      </c>
    </row>
    <row r="175" spans="19:19">
      <c r="S175" s="2044" t="s">
        <v>709</v>
      </c>
    </row>
    <row r="176" spans="19:19">
      <c r="S176" s="2044" t="s">
        <v>710</v>
      </c>
    </row>
    <row r="177" spans="19:19">
      <c r="S177" s="2044" t="s">
        <v>711</v>
      </c>
    </row>
    <row r="178" spans="19:19">
      <c r="S178" s="2044" t="s">
        <v>712</v>
      </c>
    </row>
    <row r="179" spans="19:19">
      <c r="S179" s="2044" t="s">
        <v>713</v>
      </c>
    </row>
    <row r="180" spans="19:19">
      <c r="S180" s="2044" t="s">
        <v>714</v>
      </c>
    </row>
    <row r="181" spans="19:19">
      <c r="S181" s="2044" t="s">
        <v>715</v>
      </c>
    </row>
    <row r="182" spans="19:19">
      <c r="S182" s="2044" t="s">
        <v>716</v>
      </c>
    </row>
    <row r="183" spans="19:19">
      <c r="S183" s="2044" t="s">
        <v>717</v>
      </c>
    </row>
    <row r="184" spans="19:19">
      <c r="S184" s="2044" t="s">
        <v>718</v>
      </c>
    </row>
    <row r="185" spans="19:19">
      <c r="S185" s="2044" t="s">
        <v>719</v>
      </c>
    </row>
    <row r="186" spans="19:19">
      <c r="S186" s="2044" t="s">
        <v>720</v>
      </c>
    </row>
    <row r="187" spans="19:19">
      <c r="S187" s="2044" t="s">
        <v>721</v>
      </c>
    </row>
    <row r="188" spans="19:19">
      <c r="S188" s="2044" t="s">
        <v>722</v>
      </c>
    </row>
    <row r="189" spans="19:19">
      <c r="S189" s="2044" t="s">
        <v>723</v>
      </c>
    </row>
    <row r="190" spans="19:19">
      <c r="S190" s="2044" t="s">
        <v>724</v>
      </c>
    </row>
    <row r="191" spans="19:19">
      <c r="S191" s="2044" t="s">
        <v>725</v>
      </c>
    </row>
    <row r="192" spans="19:19">
      <c r="S192" s="2044" t="s">
        <v>726</v>
      </c>
    </row>
    <row r="193" spans="19:19">
      <c r="S193" s="2044" t="s">
        <v>727</v>
      </c>
    </row>
    <row r="194" spans="19:19">
      <c r="S194" s="2044" t="s">
        <v>728</v>
      </c>
    </row>
    <row r="195" spans="19:19">
      <c r="S195" s="2044" t="s">
        <v>729</v>
      </c>
    </row>
    <row r="196" spans="19:19">
      <c r="S196" s="2044" t="s">
        <v>730</v>
      </c>
    </row>
    <row r="197" spans="19:19">
      <c r="S197" s="2044" t="s">
        <v>731</v>
      </c>
    </row>
    <row r="198" spans="19:19">
      <c r="S198" s="2044" t="s">
        <v>732</v>
      </c>
    </row>
    <row r="199" spans="19:19">
      <c r="S199" s="2044" t="s">
        <v>733</v>
      </c>
    </row>
    <row r="200" spans="19:19">
      <c r="S200" s="2044" t="s">
        <v>734</v>
      </c>
    </row>
    <row r="201" spans="19:19">
      <c r="S201" s="2044" t="s">
        <v>735</v>
      </c>
    </row>
    <row r="202" spans="19:19">
      <c r="S202" s="2044" t="s">
        <v>736</v>
      </c>
    </row>
    <row r="203" spans="19:19">
      <c r="S203" s="2044" t="s">
        <v>737</v>
      </c>
    </row>
    <row r="204" spans="19:19">
      <c r="S204" s="2044" t="s">
        <v>738</v>
      </c>
    </row>
    <row r="205" spans="19:19">
      <c r="S205" s="2044" t="s">
        <v>739</v>
      </c>
    </row>
    <row r="206" spans="19:19">
      <c r="S206" s="2044" t="s">
        <v>740</v>
      </c>
    </row>
    <row r="207" spans="19:19">
      <c r="S207" s="2044" t="s">
        <v>741</v>
      </c>
    </row>
    <row r="208" spans="19:19">
      <c r="S208" s="2044" t="s">
        <v>742</v>
      </c>
    </row>
    <row r="209" spans="19:19">
      <c r="S209" s="2044" t="s">
        <v>743</v>
      </c>
    </row>
    <row r="210" spans="19:19">
      <c r="S210" s="2044" t="s">
        <v>744</v>
      </c>
    </row>
    <row r="211" spans="19:19">
      <c r="S211" s="2044" t="s">
        <v>745</v>
      </c>
    </row>
    <row r="212" spans="19:19">
      <c r="S212" s="2044" t="s">
        <v>746</v>
      </c>
    </row>
    <row r="213" spans="19:19">
      <c r="S213" s="2044" t="s">
        <v>747</v>
      </c>
    </row>
    <row r="214" spans="19:19">
      <c r="S214" s="2044" t="s">
        <v>748</v>
      </c>
    </row>
    <row r="215" spans="19:19">
      <c r="S215" s="2044" t="s">
        <v>749</v>
      </c>
    </row>
    <row r="216" spans="19:19">
      <c r="S216" s="2044" t="s">
        <v>750</v>
      </c>
    </row>
    <row r="217" spans="19:19">
      <c r="S217" s="2044" t="s">
        <v>751</v>
      </c>
    </row>
    <row r="218" spans="19:19">
      <c r="S218" s="2044" t="s">
        <v>752</v>
      </c>
    </row>
    <row r="219" spans="19:19">
      <c r="S219" s="2044" t="s">
        <v>753</v>
      </c>
    </row>
    <row r="220" spans="19:19">
      <c r="S220" s="2044" t="s">
        <v>754</v>
      </c>
    </row>
    <row r="221" spans="19:19">
      <c r="S221" s="2044" t="s">
        <v>755</v>
      </c>
    </row>
    <row r="222" spans="19:19">
      <c r="S222" s="2044" t="s">
        <v>756</v>
      </c>
    </row>
    <row r="223" spans="19:19">
      <c r="S223" s="2044" t="s">
        <v>757</v>
      </c>
    </row>
    <row r="224" spans="19:19">
      <c r="S224" s="2044" t="s">
        <v>758</v>
      </c>
    </row>
    <row r="225" spans="19:19">
      <c r="S225" s="2044" t="s">
        <v>759</v>
      </c>
    </row>
    <row r="226" spans="19:19">
      <c r="S226" s="2044" t="s">
        <v>760</v>
      </c>
    </row>
    <row r="227" spans="19:19">
      <c r="S227" s="2044" t="s">
        <v>761</v>
      </c>
    </row>
    <row r="228" spans="19:19">
      <c r="S228" s="2044" t="s">
        <v>762</v>
      </c>
    </row>
    <row r="229" spans="19:19">
      <c r="S229" s="2044" t="s">
        <v>763</v>
      </c>
    </row>
    <row r="230" spans="19:19">
      <c r="S230" s="2044" t="s">
        <v>764</v>
      </c>
    </row>
    <row r="231" spans="19:19">
      <c r="S231" s="2044" t="s">
        <v>765</v>
      </c>
    </row>
    <row r="232" spans="19:19">
      <c r="S232" s="2044" t="s">
        <v>766</v>
      </c>
    </row>
    <row r="233" spans="19:19">
      <c r="S233" s="2044" t="s">
        <v>767</v>
      </c>
    </row>
    <row r="234" spans="19:19">
      <c r="S234" s="2044" t="s">
        <v>768</v>
      </c>
    </row>
    <row r="235" spans="19:19">
      <c r="S235" s="2044" t="s">
        <v>769</v>
      </c>
    </row>
    <row r="236" spans="19:19">
      <c r="S236" s="2044" t="s">
        <v>770</v>
      </c>
    </row>
    <row r="237" spans="19:19">
      <c r="S237" s="2044" t="s">
        <v>771</v>
      </c>
    </row>
    <row r="238" spans="19:19">
      <c r="S238" s="2044" t="s">
        <v>772</v>
      </c>
    </row>
    <row r="239" spans="19:19">
      <c r="S239" s="2044" t="s">
        <v>773</v>
      </c>
    </row>
    <row r="240" spans="19:19">
      <c r="S240" s="2044" t="s">
        <v>774</v>
      </c>
    </row>
    <row r="241" spans="19:19">
      <c r="S241" s="2044" t="s">
        <v>775</v>
      </c>
    </row>
    <row r="242" spans="19:19">
      <c r="S242" s="2044" t="s">
        <v>776</v>
      </c>
    </row>
    <row r="243" spans="19:19">
      <c r="S243" s="2044" t="s">
        <v>777</v>
      </c>
    </row>
    <row r="244" spans="19:19">
      <c r="S244" s="2044" t="s">
        <v>778</v>
      </c>
    </row>
    <row r="245" spans="19:19">
      <c r="S245" s="2044" t="s">
        <v>779</v>
      </c>
    </row>
    <row r="246" spans="19:19">
      <c r="S246" s="2044" t="s">
        <v>780</v>
      </c>
    </row>
    <row r="247" spans="19:19">
      <c r="S247" s="2044" t="s">
        <v>781</v>
      </c>
    </row>
    <row r="248" spans="19:19">
      <c r="S248" s="2044" t="s">
        <v>782</v>
      </c>
    </row>
    <row r="249" spans="19:19">
      <c r="S249" s="2044" t="s">
        <v>783</v>
      </c>
    </row>
    <row r="250" spans="19:19">
      <c r="S250" s="2044" t="s">
        <v>784</v>
      </c>
    </row>
    <row r="251" spans="19:19">
      <c r="S251" s="2044" t="s">
        <v>785</v>
      </c>
    </row>
    <row r="252" spans="19:19">
      <c r="S252" s="2044" t="s">
        <v>786</v>
      </c>
    </row>
    <row r="253" spans="19:19">
      <c r="S253" s="2044" t="s">
        <v>787</v>
      </c>
    </row>
    <row r="254" spans="19:19">
      <c r="S254" s="2044" t="s">
        <v>788</v>
      </c>
    </row>
    <row r="255" spans="19:19">
      <c r="S255" s="2044" t="s">
        <v>789</v>
      </c>
    </row>
    <row r="256" spans="19:19">
      <c r="S256" s="2044" t="s">
        <v>790</v>
      </c>
    </row>
    <row r="257" spans="19:19">
      <c r="S257" s="2044" t="s">
        <v>791</v>
      </c>
    </row>
    <row r="258" spans="19:19">
      <c r="S258" s="2044" t="s">
        <v>792</v>
      </c>
    </row>
    <row r="259" spans="19:19">
      <c r="S259" s="2044" t="s">
        <v>793</v>
      </c>
    </row>
    <row r="260" spans="19:19">
      <c r="S260" s="2044" t="s">
        <v>794</v>
      </c>
    </row>
    <row r="261" spans="19:19">
      <c r="S261" s="2044" t="s">
        <v>795</v>
      </c>
    </row>
    <row r="262" spans="19:19">
      <c r="S262" s="2044" t="s">
        <v>796</v>
      </c>
    </row>
    <row r="263" spans="19:19">
      <c r="S263" s="2044" t="s">
        <v>797</v>
      </c>
    </row>
    <row r="264" spans="19:19">
      <c r="S264" s="2044" t="s">
        <v>798</v>
      </c>
    </row>
    <row r="265" spans="19:19">
      <c r="S265" s="2044" t="s">
        <v>799</v>
      </c>
    </row>
    <row r="266" spans="19:19">
      <c r="S266" s="2044" t="s">
        <v>800</v>
      </c>
    </row>
    <row r="267" spans="19:19">
      <c r="S267" s="2044" t="s">
        <v>801</v>
      </c>
    </row>
    <row r="268" spans="19:19">
      <c r="S268" s="2044" t="s">
        <v>802</v>
      </c>
    </row>
    <row r="269" spans="19:19">
      <c r="S269" s="2044" t="s">
        <v>803</v>
      </c>
    </row>
    <row r="270" spans="19:19">
      <c r="S270" s="2044" t="s">
        <v>804</v>
      </c>
    </row>
    <row r="271" spans="19:19">
      <c r="S271" s="2044" t="s">
        <v>805</v>
      </c>
    </row>
    <row r="272" spans="19:19">
      <c r="S272" s="2044" t="s">
        <v>806</v>
      </c>
    </row>
    <row r="273" spans="19:19">
      <c r="S273" s="2044" t="s">
        <v>807</v>
      </c>
    </row>
    <row r="274" spans="19:19">
      <c r="S274" s="2044" t="s">
        <v>808</v>
      </c>
    </row>
    <row r="275" spans="19:19">
      <c r="S275" s="2044" t="s">
        <v>809</v>
      </c>
    </row>
    <row r="276" spans="19:19">
      <c r="S276" s="2044" t="s">
        <v>810</v>
      </c>
    </row>
    <row r="277" spans="19:19">
      <c r="S277" s="2044" t="s">
        <v>811</v>
      </c>
    </row>
    <row r="278" spans="19:19">
      <c r="S278" s="2044" t="s">
        <v>812</v>
      </c>
    </row>
    <row r="279" spans="19:19">
      <c r="S279" s="2044" t="s">
        <v>813</v>
      </c>
    </row>
    <row r="280" spans="19:19">
      <c r="S280" s="2044" t="s">
        <v>814</v>
      </c>
    </row>
    <row r="281" spans="19:19">
      <c r="S281" s="2044" t="s">
        <v>815</v>
      </c>
    </row>
    <row r="282" spans="19:19">
      <c r="S282" s="2044" t="s">
        <v>816</v>
      </c>
    </row>
    <row r="283" spans="19:19">
      <c r="S283" s="2044" t="s">
        <v>817</v>
      </c>
    </row>
    <row r="284" spans="19:19">
      <c r="S284" s="2044" t="s">
        <v>818</v>
      </c>
    </row>
    <row r="285" spans="19:19">
      <c r="S285" s="2044" t="s">
        <v>819</v>
      </c>
    </row>
    <row r="286" spans="19:19">
      <c r="S286" s="2044" t="s">
        <v>820</v>
      </c>
    </row>
    <row r="287" spans="19:19">
      <c r="S287" s="2044" t="s">
        <v>821</v>
      </c>
    </row>
    <row r="288" spans="19:19">
      <c r="S288" s="2044" t="s">
        <v>822</v>
      </c>
    </row>
    <row r="289" spans="19:19">
      <c r="S289" s="2044" t="s">
        <v>823</v>
      </c>
    </row>
    <row r="290" spans="19:19">
      <c r="S290" s="2044" t="s">
        <v>824</v>
      </c>
    </row>
    <row r="291" spans="19:19">
      <c r="S291" s="2044" t="s">
        <v>825</v>
      </c>
    </row>
    <row r="292" spans="19:19">
      <c r="S292" s="2044" t="s">
        <v>826</v>
      </c>
    </row>
    <row r="293" spans="19:19">
      <c r="S293" s="2044" t="s">
        <v>827</v>
      </c>
    </row>
    <row r="294" spans="19:19">
      <c r="S294" s="2044" t="s">
        <v>828</v>
      </c>
    </row>
    <row r="295" spans="19:19">
      <c r="S295" s="2044" t="s">
        <v>829</v>
      </c>
    </row>
    <row r="296" spans="19:19">
      <c r="S296" s="2044" t="s">
        <v>830</v>
      </c>
    </row>
    <row r="297" spans="19:19">
      <c r="S297" s="2044" t="s">
        <v>831</v>
      </c>
    </row>
    <row r="298" spans="19:19">
      <c r="S298" s="2044" t="s">
        <v>832</v>
      </c>
    </row>
    <row r="299" spans="19:19">
      <c r="S299" s="2044" t="s">
        <v>833</v>
      </c>
    </row>
    <row r="300" spans="19:19">
      <c r="S300" s="2044" t="s">
        <v>834</v>
      </c>
    </row>
    <row r="301" spans="19:19">
      <c r="S301" s="2044" t="s">
        <v>835</v>
      </c>
    </row>
    <row r="302" spans="19:19">
      <c r="S302" s="2044" t="s">
        <v>836</v>
      </c>
    </row>
    <row r="303" spans="19:19">
      <c r="S303" s="2044" t="s">
        <v>837</v>
      </c>
    </row>
    <row r="304" spans="19:19">
      <c r="S304" s="2044" t="s">
        <v>838</v>
      </c>
    </row>
    <row r="305" spans="19:19">
      <c r="S305" s="2044" t="s">
        <v>839</v>
      </c>
    </row>
    <row r="306" spans="19:19">
      <c r="S306" s="2044" t="s">
        <v>840</v>
      </c>
    </row>
    <row r="307" spans="19:19">
      <c r="S307" s="2044" t="s">
        <v>841</v>
      </c>
    </row>
    <row r="308" spans="19:19">
      <c r="S308" s="2044" t="s">
        <v>842</v>
      </c>
    </row>
    <row r="309" spans="19:19">
      <c r="S309" s="2044" t="s">
        <v>843</v>
      </c>
    </row>
    <row r="310" spans="19:19">
      <c r="S310" s="2044" t="s">
        <v>844</v>
      </c>
    </row>
    <row r="311" spans="19:19">
      <c r="S311" s="2044" t="s">
        <v>845</v>
      </c>
    </row>
    <row r="312" spans="19:19">
      <c r="S312" s="2044" t="s">
        <v>846</v>
      </c>
    </row>
    <row r="313" spans="19:19">
      <c r="S313" s="2044" t="s">
        <v>847</v>
      </c>
    </row>
    <row r="314" spans="19:19">
      <c r="S314" s="2044" t="s">
        <v>848</v>
      </c>
    </row>
    <row r="315" spans="19:19">
      <c r="S315" s="2044" t="s">
        <v>849</v>
      </c>
    </row>
    <row r="316" spans="19:19">
      <c r="S316" s="2044" t="s">
        <v>850</v>
      </c>
    </row>
    <row r="317" spans="19:19">
      <c r="S317" s="2044" t="s">
        <v>851</v>
      </c>
    </row>
    <row r="318" spans="19:19">
      <c r="S318" s="2044" t="s">
        <v>852</v>
      </c>
    </row>
    <row r="319" spans="19:19">
      <c r="S319" s="2044" t="s">
        <v>853</v>
      </c>
    </row>
    <row r="320" spans="19:19">
      <c r="S320" s="2044" t="s">
        <v>854</v>
      </c>
    </row>
    <row r="321" spans="19:19">
      <c r="S321" s="2044" t="s">
        <v>855</v>
      </c>
    </row>
    <row r="322" spans="19:19">
      <c r="S322" s="2044" t="s">
        <v>856</v>
      </c>
    </row>
    <row r="323" spans="19:19">
      <c r="S323" s="2044" t="s">
        <v>857</v>
      </c>
    </row>
    <row r="324" spans="19:19">
      <c r="S324" s="2044" t="s">
        <v>858</v>
      </c>
    </row>
    <row r="325" spans="19:19">
      <c r="S325" s="2044" t="s">
        <v>859</v>
      </c>
    </row>
    <row r="326" spans="19:19">
      <c r="S326" s="2044" t="s">
        <v>860</v>
      </c>
    </row>
    <row r="327" spans="19:19">
      <c r="S327" s="2044" t="s">
        <v>861</v>
      </c>
    </row>
    <row r="328" spans="19:19">
      <c r="S328" s="2044" t="s">
        <v>862</v>
      </c>
    </row>
    <row r="329" spans="19:19">
      <c r="S329" s="2044" t="s">
        <v>863</v>
      </c>
    </row>
    <row r="330" spans="19:19">
      <c r="S330" s="2044" t="s">
        <v>864</v>
      </c>
    </row>
    <row r="331" spans="19:19">
      <c r="S331" s="2044" t="s">
        <v>865</v>
      </c>
    </row>
    <row r="332" spans="19:19">
      <c r="S332" s="2044" t="s">
        <v>866</v>
      </c>
    </row>
    <row r="333" spans="19:19">
      <c r="S333" s="2044" t="s">
        <v>867</v>
      </c>
    </row>
    <row r="334" spans="19:19">
      <c r="S334" s="2044" t="s">
        <v>868</v>
      </c>
    </row>
    <row r="335" spans="19:19">
      <c r="S335" s="2044" t="s">
        <v>869</v>
      </c>
    </row>
    <row r="336" spans="19:19">
      <c r="S336" s="2044" t="s">
        <v>870</v>
      </c>
    </row>
    <row r="337" spans="19:19">
      <c r="S337" s="2044" t="s">
        <v>871</v>
      </c>
    </row>
    <row r="338" spans="19:19">
      <c r="S338" s="2044" t="s">
        <v>872</v>
      </c>
    </row>
    <row r="339" spans="19:19">
      <c r="S339" s="2044" t="s">
        <v>873</v>
      </c>
    </row>
    <row r="340" spans="19:19">
      <c r="S340" s="2044" t="s">
        <v>874</v>
      </c>
    </row>
    <row r="341" spans="19:19">
      <c r="S341" s="2044" t="s">
        <v>875</v>
      </c>
    </row>
    <row r="342" spans="19:19">
      <c r="S342" s="2044" t="s">
        <v>876</v>
      </c>
    </row>
    <row r="343" spans="19:19">
      <c r="S343" s="2044" t="s">
        <v>877</v>
      </c>
    </row>
    <row r="344" spans="19:19">
      <c r="S344" s="2044" t="s">
        <v>878</v>
      </c>
    </row>
    <row r="345" spans="19:19">
      <c r="S345" s="2044" t="s">
        <v>879</v>
      </c>
    </row>
    <row r="346" spans="19:19">
      <c r="S346" s="2044" t="s">
        <v>880</v>
      </c>
    </row>
    <row r="347" spans="19:19">
      <c r="S347" s="2044" t="s">
        <v>881</v>
      </c>
    </row>
    <row r="348" spans="19:19">
      <c r="S348" s="2044" t="s">
        <v>882</v>
      </c>
    </row>
    <row r="349" spans="19:19">
      <c r="S349" s="2044" t="s">
        <v>883</v>
      </c>
    </row>
    <row r="350" spans="19:19">
      <c r="S350" s="2044" t="s">
        <v>884</v>
      </c>
    </row>
    <row r="351" spans="19:19">
      <c r="S351" s="2044" t="s">
        <v>885</v>
      </c>
    </row>
    <row r="352" spans="19:19">
      <c r="S352" s="2044" t="s">
        <v>886</v>
      </c>
    </row>
    <row r="353" spans="19:19">
      <c r="S353" s="2044" t="s">
        <v>887</v>
      </c>
    </row>
    <row r="354" spans="19:19">
      <c r="S354" s="2044" t="s">
        <v>888</v>
      </c>
    </row>
    <row r="355" spans="19:19">
      <c r="S355" s="2044" t="s">
        <v>889</v>
      </c>
    </row>
    <row r="356" spans="19:19">
      <c r="S356" s="2044" t="s">
        <v>890</v>
      </c>
    </row>
    <row r="357" spans="19:19">
      <c r="S357" s="2044" t="s">
        <v>891</v>
      </c>
    </row>
    <row r="358" spans="19:19">
      <c r="S358" s="2044" t="s">
        <v>892</v>
      </c>
    </row>
    <row r="359" spans="19:19">
      <c r="S359" s="2044" t="s">
        <v>893</v>
      </c>
    </row>
    <row r="360" spans="19:19">
      <c r="S360" s="2044" t="s">
        <v>894</v>
      </c>
    </row>
    <row r="361" spans="19:19">
      <c r="S361" s="2044" t="s">
        <v>895</v>
      </c>
    </row>
    <row r="362" spans="19:19">
      <c r="S362" s="2044" t="s">
        <v>896</v>
      </c>
    </row>
    <row r="363" spans="19:19">
      <c r="S363" s="2044" t="s">
        <v>897</v>
      </c>
    </row>
    <row r="364" spans="19:19">
      <c r="S364" s="2044" t="s">
        <v>898</v>
      </c>
    </row>
    <row r="365" spans="19:19">
      <c r="S365" s="2044" t="s">
        <v>899</v>
      </c>
    </row>
    <row r="366" spans="19:19">
      <c r="S366" s="2044" t="s">
        <v>900</v>
      </c>
    </row>
    <row r="367" spans="19:19">
      <c r="S367" s="2044" t="s">
        <v>901</v>
      </c>
    </row>
    <row r="368" spans="19:19">
      <c r="S368" s="2044" t="s">
        <v>902</v>
      </c>
    </row>
    <row r="369" spans="19:19">
      <c r="S369" s="2044" t="s">
        <v>903</v>
      </c>
    </row>
    <row r="370" spans="19:19">
      <c r="S370" s="2044" t="s">
        <v>904</v>
      </c>
    </row>
    <row r="371" spans="19:19">
      <c r="S371" s="2044" t="s">
        <v>905</v>
      </c>
    </row>
    <row r="372" spans="19:19">
      <c r="S372" s="2044" t="s">
        <v>906</v>
      </c>
    </row>
    <row r="373" spans="19:19">
      <c r="S373" s="2044" t="s">
        <v>907</v>
      </c>
    </row>
    <row r="374" spans="19:19">
      <c r="S374" s="2044" t="s">
        <v>908</v>
      </c>
    </row>
    <row r="375" spans="19:19">
      <c r="S375" s="2044" t="s">
        <v>909</v>
      </c>
    </row>
    <row r="376" spans="19:19">
      <c r="S376" s="2044" t="s">
        <v>910</v>
      </c>
    </row>
    <row r="377" spans="19:19">
      <c r="S377" s="2044" t="s">
        <v>911</v>
      </c>
    </row>
    <row r="378" spans="19:19">
      <c r="S378" s="2044" t="s">
        <v>912</v>
      </c>
    </row>
    <row r="379" spans="19:19">
      <c r="S379" s="2044" t="s">
        <v>913</v>
      </c>
    </row>
    <row r="380" spans="19:19">
      <c r="S380" s="2044" t="s">
        <v>914</v>
      </c>
    </row>
    <row r="381" spans="19:19">
      <c r="S381" s="2044" t="s">
        <v>915</v>
      </c>
    </row>
    <row r="382" spans="19:19">
      <c r="S382" s="2044" t="s">
        <v>916</v>
      </c>
    </row>
    <row r="383" spans="19:19">
      <c r="S383" s="2044" t="s">
        <v>917</v>
      </c>
    </row>
    <row r="384" spans="19:19">
      <c r="S384" s="2044" t="s">
        <v>918</v>
      </c>
    </row>
    <row r="385" spans="19:19">
      <c r="S385" s="2044" t="s">
        <v>919</v>
      </c>
    </row>
    <row r="386" spans="19:19">
      <c r="S386" s="2044" t="s">
        <v>920</v>
      </c>
    </row>
    <row r="387" spans="19:19">
      <c r="S387" s="2044" t="s">
        <v>921</v>
      </c>
    </row>
    <row r="388" spans="19:19">
      <c r="S388" s="2044" t="s">
        <v>922</v>
      </c>
    </row>
    <row r="389" spans="19:19">
      <c r="S389" s="2044" t="s">
        <v>923</v>
      </c>
    </row>
    <row r="390" spans="19:19">
      <c r="S390" s="2044" t="s">
        <v>924</v>
      </c>
    </row>
    <row r="391" spans="19:19">
      <c r="S391" s="2044" t="s">
        <v>925</v>
      </c>
    </row>
    <row r="392" spans="19:19">
      <c r="S392" s="2044" t="s">
        <v>926</v>
      </c>
    </row>
    <row r="393" spans="19:19">
      <c r="S393" s="2044" t="s">
        <v>927</v>
      </c>
    </row>
    <row r="394" spans="19:19">
      <c r="S394" s="2044" t="s">
        <v>928</v>
      </c>
    </row>
    <row r="395" spans="19:19">
      <c r="S395" s="2044" t="s">
        <v>929</v>
      </c>
    </row>
    <row r="396" spans="19:19">
      <c r="S396" s="2044" t="s">
        <v>930</v>
      </c>
    </row>
    <row r="397" spans="19:19">
      <c r="S397" s="2044" t="s">
        <v>931</v>
      </c>
    </row>
    <row r="398" spans="19:19">
      <c r="S398" s="2044" t="s">
        <v>932</v>
      </c>
    </row>
    <row r="399" spans="19:19">
      <c r="S399" s="2044" t="s">
        <v>933</v>
      </c>
    </row>
    <row r="400" spans="19:19">
      <c r="S400" s="2044" t="s">
        <v>934</v>
      </c>
    </row>
    <row r="401" spans="19:19">
      <c r="S401" s="2044" t="s">
        <v>935</v>
      </c>
    </row>
    <row r="402" spans="19:19">
      <c r="S402" s="2044" t="s">
        <v>936</v>
      </c>
    </row>
    <row r="403" spans="19:19">
      <c r="S403" s="2044" t="s">
        <v>937</v>
      </c>
    </row>
    <row r="404" spans="19:19">
      <c r="S404" s="2044" t="s">
        <v>938</v>
      </c>
    </row>
    <row r="405" spans="19:19">
      <c r="S405" s="2044" t="s">
        <v>939</v>
      </c>
    </row>
    <row r="406" spans="19:19">
      <c r="S406" s="2044" t="s">
        <v>940</v>
      </c>
    </row>
    <row r="407" spans="19:19">
      <c r="S407" s="2044" t="s">
        <v>941</v>
      </c>
    </row>
    <row r="408" spans="19:19">
      <c r="S408" s="2044" t="s">
        <v>942</v>
      </c>
    </row>
    <row r="409" spans="19:19">
      <c r="S409" s="2044" t="s">
        <v>943</v>
      </c>
    </row>
    <row r="410" spans="19:19">
      <c r="S410" s="2044" t="s">
        <v>944</v>
      </c>
    </row>
    <row r="411" spans="19:19">
      <c r="S411" s="2044" t="s">
        <v>945</v>
      </c>
    </row>
    <row r="412" spans="19:19">
      <c r="S412" s="2044" t="s">
        <v>946</v>
      </c>
    </row>
    <row r="413" spans="19:19">
      <c r="S413" s="2044" t="s">
        <v>947</v>
      </c>
    </row>
    <row r="414" spans="19:19">
      <c r="S414" s="2044" t="s">
        <v>948</v>
      </c>
    </row>
    <row r="415" spans="19:19">
      <c r="S415" s="2044" t="s">
        <v>949</v>
      </c>
    </row>
    <row r="416" spans="19:19">
      <c r="S416" s="2044" t="s">
        <v>950</v>
      </c>
    </row>
    <row r="417" spans="19:19">
      <c r="S417" s="2044" t="s">
        <v>951</v>
      </c>
    </row>
    <row r="418" spans="19:19">
      <c r="S418" s="2044" t="s">
        <v>952</v>
      </c>
    </row>
    <row r="419" spans="19:19">
      <c r="S419" s="2044" t="s">
        <v>953</v>
      </c>
    </row>
    <row r="420" spans="19:19">
      <c r="S420" s="2044" t="s">
        <v>954</v>
      </c>
    </row>
    <row r="421" spans="19:19">
      <c r="S421" s="2044" t="s">
        <v>955</v>
      </c>
    </row>
    <row r="422" spans="19:19">
      <c r="S422" s="2044" t="s">
        <v>956</v>
      </c>
    </row>
    <row r="423" spans="19:19">
      <c r="S423" s="2044" t="s">
        <v>957</v>
      </c>
    </row>
    <row r="424" spans="19:19">
      <c r="S424" s="2044" t="s">
        <v>958</v>
      </c>
    </row>
    <row r="425" spans="19:19">
      <c r="S425" s="2044" t="s">
        <v>959</v>
      </c>
    </row>
    <row r="426" spans="19:19">
      <c r="S426" s="2044" t="s">
        <v>960</v>
      </c>
    </row>
    <row r="427" spans="19:19">
      <c r="S427" s="2044" t="s">
        <v>961</v>
      </c>
    </row>
    <row r="428" spans="19:19">
      <c r="S428" s="2044" t="s">
        <v>962</v>
      </c>
    </row>
    <row r="429" spans="19:19">
      <c r="S429" s="2044" t="s">
        <v>963</v>
      </c>
    </row>
    <row r="430" spans="19:19">
      <c r="S430" s="2044" t="s">
        <v>964</v>
      </c>
    </row>
    <row r="431" spans="19:19">
      <c r="S431" s="2044" t="s">
        <v>965</v>
      </c>
    </row>
    <row r="432" spans="19:19">
      <c r="S432" s="2044" t="s">
        <v>966</v>
      </c>
    </row>
    <row r="433" spans="19:19">
      <c r="S433" s="2044" t="s">
        <v>967</v>
      </c>
    </row>
    <row r="434" spans="19:19">
      <c r="S434" s="2044" t="s">
        <v>968</v>
      </c>
    </row>
    <row r="435" spans="19:19">
      <c r="S435" s="2044" t="s">
        <v>969</v>
      </c>
    </row>
    <row r="436" spans="19:19">
      <c r="S436" s="2044" t="s">
        <v>970</v>
      </c>
    </row>
    <row r="437" spans="19:19">
      <c r="S437" s="2044" t="s">
        <v>971</v>
      </c>
    </row>
    <row r="438" spans="19:19">
      <c r="S438" s="2044" t="s">
        <v>972</v>
      </c>
    </row>
    <row r="439" spans="19:19">
      <c r="S439" s="2044" t="s">
        <v>973</v>
      </c>
    </row>
    <row r="440" spans="19:19">
      <c r="S440" s="2044" t="s">
        <v>974</v>
      </c>
    </row>
    <row r="441" spans="19:19">
      <c r="S441" s="2044" t="s">
        <v>975</v>
      </c>
    </row>
    <row r="442" spans="19:19">
      <c r="S442" s="2044" t="s">
        <v>976</v>
      </c>
    </row>
    <row r="443" spans="19:19">
      <c r="S443" s="2044" t="s">
        <v>977</v>
      </c>
    </row>
    <row r="444" spans="19:19">
      <c r="S444" s="2044" t="s">
        <v>978</v>
      </c>
    </row>
    <row r="445" spans="19:19">
      <c r="S445" s="2044" t="s">
        <v>979</v>
      </c>
    </row>
    <row r="446" spans="19:19">
      <c r="S446" s="2044" t="s">
        <v>980</v>
      </c>
    </row>
    <row r="447" spans="19:19">
      <c r="S447" s="2044" t="s">
        <v>981</v>
      </c>
    </row>
    <row r="448" spans="19:19">
      <c r="S448" s="2044" t="s">
        <v>982</v>
      </c>
    </row>
    <row r="449" spans="19:19">
      <c r="S449" s="2044" t="s">
        <v>983</v>
      </c>
    </row>
    <row r="450" spans="19:19">
      <c r="S450" s="2044" t="s">
        <v>984</v>
      </c>
    </row>
    <row r="451" spans="19:19">
      <c r="S451" s="2044" t="s">
        <v>985</v>
      </c>
    </row>
    <row r="452" spans="19:19">
      <c r="S452" s="2044" t="s">
        <v>986</v>
      </c>
    </row>
    <row r="453" spans="19:19">
      <c r="S453" s="2044" t="s">
        <v>987</v>
      </c>
    </row>
    <row r="454" spans="19:19">
      <c r="S454" s="2044" t="s">
        <v>988</v>
      </c>
    </row>
    <row r="455" spans="19:19">
      <c r="S455" s="2044" t="s">
        <v>989</v>
      </c>
    </row>
    <row r="456" spans="19:19">
      <c r="S456" s="2044" t="s">
        <v>990</v>
      </c>
    </row>
    <row r="457" spans="19:19">
      <c r="S457" s="2044" t="s">
        <v>991</v>
      </c>
    </row>
    <row r="458" spans="19:19">
      <c r="S458" s="2044" t="s">
        <v>992</v>
      </c>
    </row>
    <row r="459" spans="19:19">
      <c r="S459" s="2044" t="s">
        <v>993</v>
      </c>
    </row>
    <row r="460" spans="19:19">
      <c r="S460" s="2044" t="s">
        <v>994</v>
      </c>
    </row>
    <row r="461" spans="19:19">
      <c r="S461" s="2044" t="s">
        <v>995</v>
      </c>
    </row>
    <row r="462" spans="19:19">
      <c r="S462" s="2044" t="s">
        <v>996</v>
      </c>
    </row>
    <row r="463" spans="19:19">
      <c r="S463" s="2044" t="s">
        <v>997</v>
      </c>
    </row>
    <row r="464" spans="19:19">
      <c r="S464" s="2044" t="s">
        <v>998</v>
      </c>
    </row>
    <row r="465" spans="19:19">
      <c r="S465" s="2044" t="s">
        <v>999</v>
      </c>
    </row>
    <row r="466" spans="19:19">
      <c r="S466" s="2044" t="s">
        <v>1000</v>
      </c>
    </row>
    <row r="467" spans="19:19">
      <c r="S467" s="2044" t="s">
        <v>1001</v>
      </c>
    </row>
    <row r="468" spans="19:19">
      <c r="S468" s="2044" t="s">
        <v>1002</v>
      </c>
    </row>
    <row r="469" spans="19:19">
      <c r="S469" s="2044" t="s">
        <v>1003</v>
      </c>
    </row>
    <row r="470" spans="19:19">
      <c r="S470" s="2044" t="s">
        <v>1004</v>
      </c>
    </row>
    <row r="471" spans="19:19">
      <c r="S471" s="2044" t="s">
        <v>1005</v>
      </c>
    </row>
    <row r="472" spans="19:19">
      <c r="S472" s="2044" t="s">
        <v>1006</v>
      </c>
    </row>
    <row r="473" spans="19:19">
      <c r="S473" s="2044" t="s">
        <v>1007</v>
      </c>
    </row>
    <row r="474" spans="19:19">
      <c r="S474" s="2044" t="s">
        <v>1008</v>
      </c>
    </row>
    <row r="475" spans="19:19">
      <c r="S475" s="2044" t="s">
        <v>1009</v>
      </c>
    </row>
    <row r="476" spans="19:19">
      <c r="S476" s="2044" t="s">
        <v>1010</v>
      </c>
    </row>
    <row r="477" spans="19:19">
      <c r="S477" s="2044" t="s">
        <v>1011</v>
      </c>
    </row>
    <row r="478" spans="19:19">
      <c r="S478" s="2044" t="s">
        <v>1012</v>
      </c>
    </row>
    <row r="479" spans="19:19">
      <c r="S479" s="2044" t="s">
        <v>1013</v>
      </c>
    </row>
    <row r="480" spans="19:19">
      <c r="S480" s="2044" t="s">
        <v>1014</v>
      </c>
    </row>
    <row r="481" spans="19:19">
      <c r="S481" s="2044" t="s">
        <v>1015</v>
      </c>
    </row>
    <row r="482" spans="19:19">
      <c r="S482" s="2044" t="s">
        <v>1016</v>
      </c>
    </row>
    <row r="483" spans="19:19">
      <c r="S483" s="2044" t="s">
        <v>1017</v>
      </c>
    </row>
    <row r="484" spans="19:19">
      <c r="S484" s="2044" t="s">
        <v>1018</v>
      </c>
    </row>
    <row r="485" spans="19:19">
      <c r="S485" s="2044" t="s">
        <v>1019</v>
      </c>
    </row>
    <row r="486" spans="19:19">
      <c r="S486" s="2044" t="s">
        <v>1020</v>
      </c>
    </row>
    <row r="487" spans="19:19">
      <c r="S487" s="2044" t="s">
        <v>1021</v>
      </c>
    </row>
    <row r="488" spans="19:19">
      <c r="S488" s="2044" t="s">
        <v>1022</v>
      </c>
    </row>
    <row r="489" spans="19:19">
      <c r="S489" s="2044" t="s">
        <v>1023</v>
      </c>
    </row>
    <row r="490" spans="19:19">
      <c r="S490" s="2044" t="s">
        <v>1024</v>
      </c>
    </row>
    <row r="491" spans="19:19">
      <c r="S491" s="2044" t="s">
        <v>1025</v>
      </c>
    </row>
    <row r="492" spans="19:19">
      <c r="S492" s="2044" t="s">
        <v>1026</v>
      </c>
    </row>
    <row r="493" spans="19:19">
      <c r="S493" s="2044" t="s">
        <v>1027</v>
      </c>
    </row>
    <row r="494" spans="19:19">
      <c r="S494" s="2044" t="s">
        <v>1028</v>
      </c>
    </row>
    <row r="495" spans="19:19">
      <c r="S495" s="2044" t="s">
        <v>1029</v>
      </c>
    </row>
    <row r="496" spans="19:19">
      <c r="S496" s="2044" t="s">
        <v>1030</v>
      </c>
    </row>
    <row r="497" spans="19:19">
      <c r="S497" s="2044" t="s">
        <v>1031</v>
      </c>
    </row>
    <row r="498" spans="19:19">
      <c r="S498" s="2044" t="s">
        <v>1032</v>
      </c>
    </row>
    <row r="499" spans="19:19">
      <c r="S499" s="2044" t="s">
        <v>1033</v>
      </c>
    </row>
    <row r="500" spans="19:19">
      <c r="S500" s="2044" t="s">
        <v>1034</v>
      </c>
    </row>
    <row r="501" spans="19:19">
      <c r="S501" s="2044" t="s">
        <v>1035</v>
      </c>
    </row>
    <row r="502" spans="19:19">
      <c r="S502" s="2044" t="s">
        <v>1036</v>
      </c>
    </row>
    <row r="503" spans="19:19">
      <c r="S503" s="2044" t="s">
        <v>1037</v>
      </c>
    </row>
    <row r="504" spans="19:19">
      <c r="S504" s="2044" t="s">
        <v>1038</v>
      </c>
    </row>
    <row r="505" spans="19:19">
      <c r="S505" s="2044" t="s">
        <v>1039</v>
      </c>
    </row>
    <row r="506" spans="19:19">
      <c r="S506" s="2044" t="s">
        <v>1040</v>
      </c>
    </row>
    <row r="507" spans="19:19">
      <c r="S507" s="2044" t="s">
        <v>1041</v>
      </c>
    </row>
    <row r="508" spans="19:19">
      <c r="S508" s="2044" t="s">
        <v>1042</v>
      </c>
    </row>
    <row r="509" spans="19:19">
      <c r="S509" s="2044" t="s">
        <v>1043</v>
      </c>
    </row>
    <row r="510" spans="19:19">
      <c r="S510" s="2044" t="s">
        <v>1044</v>
      </c>
    </row>
    <row r="511" spans="19:19">
      <c r="S511" s="2044" t="s">
        <v>1045</v>
      </c>
    </row>
    <row r="512" spans="19:19">
      <c r="S512" s="2044" t="s">
        <v>1046</v>
      </c>
    </row>
    <row r="513" spans="19:19">
      <c r="S513" s="2044" t="s">
        <v>1047</v>
      </c>
    </row>
    <row r="514" spans="19:19">
      <c r="S514" s="2044" t="s">
        <v>1048</v>
      </c>
    </row>
    <row r="515" spans="19:19">
      <c r="S515" s="2044" t="s">
        <v>1049</v>
      </c>
    </row>
    <row r="516" spans="19:19">
      <c r="S516" s="2044" t="s">
        <v>1050</v>
      </c>
    </row>
    <row r="517" spans="19:19">
      <c r="S517" s="2044" t="s">
        <v>1051</v>
      </c>
    </row>
    <row r="518" spans="19:19">
      <c r="S518" s="2044" t="s">
        <v>1052</v>
      </c>
    </row>
    <row r="519" spans="19:19">
      <c r="S519" s="2044" t="s">
        <v>1053</v>
      </c>
    </row>
    <row r="520" spans="19:19">
      <c r="S520" s="2044" t="s">
        <v>1054</v>
      </c>
    </row>
    <row r="521" spans="19:19">
      <c r="S521" s="2044" t="s">
        <v>1055</v>
      </c>
    </row>
    <row r="522" spans="19:19">
      <c r="S522" s="2044" t="s">
        <v>1056</v>
      </c>
    </row>
    <row r="523" spans="19:19">
      <c r="S523" s="2044" t="s">
        <v>1057</v>
      </c>
    </row>
    <row r="524" spans="19:19">
      <c r="S524" s="2044" t="s">
        <v>1058</v>
      </c>
    </row>
    <row r="525" spans="19:19">
      <c r="S525" s="2044" t="s">
        <v>1059</v>
      </c>
    </row>
    <row r="526" spans="19:19">
      <c r="S526" s="2044" t="s">
        <v>1060</v>
      </c>
    </row>
    <row r="527" spans="19:19">
      <c r="S527" s="2044" t="s">
        <v>1061</v>
      </c>
    </row>
    <row r="528" spans="19:19">
      <c r="S528" s="2044" t="s">
        <v>1062</v>
      </c>
    </row>
    <row r="529" spans="19:19">
      <c r="S529" s="2044" t="s">
        <v>1063</v>
      </c>
    </row>
    <row r="530" spans="19:19">
      <c r="S530" s="2044" t="s">
        <v>1064</v>
      </c>
    </row>
    <row r="531" spans="19:19">
      <c r="S531" s="2044" t="s">
        <v>1065</v>
      </c>
    </row>
    <row r="532" spans="19:19">
      <c r="S532" s="2044" t="s">
        <v>1066</v>
      </c>
    </row>
    <row r="533" spans="19:19">
      <c r="S533" s="2044" t="s">
        <v>1067</v>
      </c>
    </row>
    <row r="534" spans="19:19">
      <c r="S534" s="2044" t="s">
        <v>1068</v>
      </c>
    </row>
    <row r="535" spans="19:19">
      <c r="S535" s="2044" t="s">
        <v>1069</v>
      </c>
    </row>
    <row r="536" spans="19:19">
      <c r="S536" s="2044" t="s">
        <v>1070</v>
      </c>
    </row>
    <row r="537" spans="19:19">
      <c r="S537" s="2044" t="s">
        <v>1071</v>
      </c>
    </row>
    <row r="538" spans="19:19">
      <c r="S538" s="2044" t="s">
        <v>1072</v>
      </c>
    </row>
    <row r="539" spans="19:19">
      <c r="S539" s="2044" t="s">
        <v>1073</v>
      </c>
    </row>
    <row r="540" spans="19:19">
      <c r="S540" s="2044" t="s">
        <v>1074</v>
      </c>
    </row>
    <row r="541" spans="19:19">
      <c r="S541" s="2044" t="s">
        <v>1075</v>
      </c>
    </row>
    <row r="542" spans="19:19">
      <c r="S542" s="2044" t="s">
        <v>1076</v>
      </c>
    </row>
    <row r="543" spans="19:19">
      <c r="S543" s="2044" t="s">
        <v>1077</v>
      </c>
    </row>
    <row r="544" spans="19:19">
      <c r="S544" s="2044" t="s">
        <v>1078</v>
      </c>
    </row>
    <row r="545" spans="19:19">
      <c r="S545" s="2044" t="s">
        <v>1079</v>
      </c>
    </row>
    <row r="546" spans="19:19">
      <c r="S546" s="2044" t="s">
        <v>1080</v>
      </c>
    </row>
    <row r="547" spans="19:19">
      <c r="S547" s="2044" t="s">
        <v>1081</v>
      </c>
    </row>
    <row r="548" spans="19:19">
      <c r="S548" s="2044" t="s">
        <v>1082</v>
      </c>
    </row>
    <row r="549" spans="19:19">
      <c r="S549" s="2044" t="s">
        <v>1083</v>
      </c>
    </row>
    <row r="550" spans="19:19">
      <c r="S550" s="2044" t="s">
        <v>1084</v>
      </c>
    </row>
    <row r="551" spans="19:19">
      <c r="S551" s="2044" t="s">
        <v>1085</v>
      </c>
    </row>
    <row r="552" spans="19:19">
      <c r="S552" s="2044" t="s">
        <v>1086</v>
      </c>
    </row>
    <row r="553" spans="19:19">
      <c r="S553" s="2044" t="s">
        <v>1087</v>
      </c>
    </row>
    <row r="554" spans="19:19">
      <c r="S554" s="2044" t="s">
        <v>1088</v>
      </c>
    </row>
    <row r="555" spans="19:19">
      <c r="S555" s="2044" t="s">
        <v>1089</v>
      </c>
    </row>
    <row r="556" spans="19:19">
      <c r="S556" s="2044" t="s">
        <v>1090</v>
      </c>
    </row>
    <row r="557" spans="19:19">
      <c r="S557" s="2044" t="s">
        <v>1091</v>
      </c>
    </row>
    <row r="558" spans="19:19">
      <c r="S558" s="2044" t="s">
        <v>1092</v>
      </c>
    </row>
    <row r="559" spans="19:19">
      <c r="S559" s="2044" t="s">
        <v>1093</v>
      </c>
    </row>
    <row r="560" spans="19:19">
      <c r="S560" s="2044" t="s">
        <v>1094</v>
      </c>
    </row>
    <row r="561" spans="19:19">
      <c r="S561" s="2044" t="s">
        <v>1095</v>
      </c>
    </row>
    <row r="562" spans="19:19">
      <c r="S562" s="2044" t="s">
        <v>1096</v>
      </c>
    </row>
    <row r="563" spans="19:19">
      <c r="S563" s="2044" t="s">
        <v>1097</v>
      </c>
    </row>
    <row r="564" spans="19:19">
      <c r="S564" s="2044" t="s">
        <v>1098</v>
      </c>
    </row>
    <row r="565" spans="19:19">
      <c r="S565" s="2044" t="s">
        <v>1099</v>
      </c>
    </row>
    <row r="566" spans="19:19">
      <c r="S566" s="2044" t="s">
        <v>1100</v>
      </c>
    </row>
    <row r="567" spans="19:19">
      <c r="S567" s="2044" t="s">
        <v>1101</v>
      </c>
    </row>
    <row r="568" spans="19:19">
      <c r="S568" s="2044" t="s">
        <v>1102</v>
      </c>
    </row>
    <row r="569" spans="19:19">
      <c r="S569" s="2044" t="s">
        <v>1103</v>
      </c>
    </row>
    <row r="570" spans="19:19">
      <c r="S570" s="2044" t="s">
        <v>1104</v>
      </c>
    </row>
    <row r="571" spans="19:19">
      <c r="S571" s="2044" t="s">
        <v>1105</v>
      </c>
    </row>
    <row r="572" spans="19:19">
      <c r="S572" s="2044" t="s">
        <v>1106</v>
      </c>
    </row>
    <row r="573" spans="19:19">
      <c r="S573" s="2044" t="s">
        <v>1107</v>
      </c>
    </row>
    <row r="574" spans="19:19">
      <c r="S574" s="2044" t="s">
        <v>1108</v>
      </c>
    </row>
    <row r="575" spans="19:19">
      <c r="S575" s="2044" t="s">
        <v>1109</v>
      </c>
    </row>
    <row r="576" spans="19:19">
      <c r="S576" s="2044" t="s">
        <v>1110</v>
      </c>
    </row>
    <row r="577" spans="19:19">
      <c r="S577" s="2044" t="s">
        <v>1111</v>
      </c>
    </row>
    <row r="578" spans="19:19">
      <c r="S578" s="2044" t="s">
        <v>1112</v>
      </c>
    </row>
    <row r="579" spans="19:19">
      <c r="S579" s="2044" t="s">
        <v>1113</v>
      </c>
    </row>
    <row r="580" spans="19:19">
      <c r="S580" s="2044" t="s">
        <v>1114</v>
      </c>
    </row>
    <row r="581" spans="19:19">
      <c r="S581" s="2044" t="s">
        <v>1115</v>
      </c>
    </row>
    <row r="582" spans="19:19">
      <c r="S582" s="2044" t="s">
        <v>1116</v>
      </c>
    </row>
    <row r="583" spans="19:19">
      <c r="S583" s="2044" t="s">
        <v>1117</v>
      </c>
    </row>
    <row r="584" spans="19:19">
      <c r="S584" s="2044" t="s">
        <v>1118</v>
      </c>
    </row>
    <row r="585" spans="19:19">
      <c r="S585" s="2044" t="s">
        <v>1119</v>
      </c>
    </row>
    <row r="586" spans="19:19">
      <c r="S586" s="2044" t="s">
        <v>1120</v>
      </c>
    </row>
    <row r="587" spans="19:19">
      <c r="S587" s="2044" t="s">
        <v>1121</v>
      </c>
    </row>
    <row r="588" spans="19:19">
      <c r="S588" s="2044" t="s">
        <v>1122</v>
      </c>
    </row>
    <row r="589" spans="19:19">
      <c r="S589" s="2044" t="s">
        <v>1123</v>
      </c>
    </row>
    <row r="590" spans="19:19">
      <c r="S590" s="2044" t="s">
        <v>1124</v>
      </c>
    </row>
    <row r="591" spans="19:19">
      <c r="S591" s="2044" t="s">
        <v>1125</v>
      </c>
    </row>
    <row r="592" spans="19:19">
      <c r="S592" s="2044" t="s">
        <v>1126</v>
      </c>
    </row>
    <row r="593" spans="19:19">
      <c r="S593" s="2044" t="s">
        <v>1127</v>
      </c>
    </row>
    <row r="594" spans="19:19">
      <c r="S594" s="2044" t="s">
        <v>1128</v>
      </c>
    </row>
    <row r="595" spans="19:19">
      <c r="S595" s="2044" t="s">
        <v>1129</v>
      </c>
    </row>
    <row r="596" spans="19:19">
      <c r="S596" s="2044" t="s">
        <v>1130</v>
      </c>
    </row>
    <row r="597" spans="19:19">
      <c r="S597" s="2044" t="s">
        <v>1131</v>
      </c>
    </row>
    <row r="598" spans="19:19">
      <c r="S598" s="2044" t="s">
        <v>1132</v>
      </c>
    </row>
    <row r="599" spans="19:19">
      <c r="S599" s="2044" t="s">
        <v>1133</v>
      </c>
    </row>
    <row r="600" spans="19:19">
      <c r="S600" s="2044" t="s">
        <v>1134</v>
      </c>
    </row>
    <row r="601" spans="19:19">
      <c r="S601" s="2044" t="s">
        <v>1135</v>
      </c>
    </row>
    <row r="602" spans="19:19">
      <c r="S602" s="2044" t="s">
        <v>1136</v>
      </c>
    </row>
    <row r="603" spans="19:19">
      <c r="S603" s="2044" t="s">
        <v>1137</v>
      </c>
    </row>
    <row r="604" spans="19:19">
      <c r="S604" s="2044" t="s">
        <v>1138</v>
      </c>
    </row>
    <row r="605" spans="19:19">
      <c r="S605" s="2044" t="s">
        <v>1139</v>
      </c>
    </row>
    <row r="606" spans="19:19">
      <c r="S606" s="2044" t="s">
        <v>1140</v>
      </c>
    </row>
    <row r="607" spans="19:19">
      <c r="S607" s="2044" t="s">
        <v>1141</v>
      </c>
    </row>
    <row r="608" spans="19:19">
      <c r="S608" s="2044" t="s">
        <v>1142</v>
      </c>
    </row>
    <row r="609" spans="19:19">
      <c r="S609" s="2044" t="s">
        <v>1143</v>
      </c>
    </row>
    <row r="610" spans="19:19">
      <c r="S610" s="2044" t="s">
        <v>1144</v>
      </c>
    </row>
    <row r="611" spans="19:19">
      <c r="S611" s="2044" t="s">
        <v>1145</v>
      </c>
    </row>
    <row r="612" spans="19:19">
      <c r="S612" s="2044" t="s">
        <v>1146</v>
      </c>
    </row>
    <row r="613" spans="19:19">
      <c r="S613" s="2044" t="s">
        <v>1147</v>
      </c>
    </row>
    <row r="614" spans="19:19">
      <c r="S614" s="2044" t="s">
        <v>1148</v>
      </c>
    </row>
    <row r="615" spans="19:19">
      <c r="S615" s="2044" t="s">
        <v>1149</v>
      </c>
    </row>
    <row r="616" spans="19:19">
      <c r="S616" s="2044" t="s">
        <v>1150</v>
      </c>
    </row>
    <row r="617" spans="19:19">
      <c r="S617" s="2044" t="s">
        <v>1151</v>
      </c>
    </row>
    <row r="618" spans="19:19">
      <c r="S618" s="2044" t="s">
        <v>1152</v>
      </c>
    </row>
    <row r="619" spans="19:19">
      <c r="S619" s="2044" t="s">
        <v>1153</v>
      </c>
    </row>
    <row r="620" spans="19:19">
      <c r="S620" s="2044" t="s">
        <v>1154</v>
      </c>
    </row>
    <row r="621" spans="19:19">
      <c r="S621" s="2044" t="s">
        <v>1155</v>
      </c>
    </row>
    <row r="622" spans="19:19">
      <c r="S622" s="2044" t="s">
        <v>1156</v>
      </c>
    </row>
    <row r="623" spans="19:19">
      <c r="S623" s="2044" t="s">
        <v>1157</v>
      </c>
    </row>
    <row r="624" spans="19:19">
      <c r="S624" s="2044" t="s">
        <v>1158</v>
      </c>
    </row>
    <row r="625" spans="19:19">
      <c r="S625" s="2044" t="s">
        <v>1159</v>
      </c>
    </row>
    <row r="626" spans="19:19">
      <c r="S626" s="2044" t="s">
        <v>1160</v>
      </c>
    </row>
    <row r="627" spans="19:19">
      <c r="S627" s="2044" t="s">
        <v>1161</v>
      </c>
    </row>
    <row r="628" spans="19:19">
      <c r="S628" s="2044" t="s">
        <v>1162</v>
      </c>
    </row>
    <row r="629" spans="19:19">
      <c r="S629" s="2044" t="s">
        <v>1163</v>
      </c>
    </row>
    <row r="630" spans="19:19">
      <c r="S630" s="2044" t="s">
        <v>1164</v>
      </c>
    </row>
    <row r="631" spans="19:19">
      <c r="S631" s="2044" t="s">
        <v>1165</v>
      </c>
    </row>
    <row r="632" spans="19:19">
      <c r="S632" s="2044" t="s">
        <v>1166</v>
      </c>
    </row>
    <row r="633" spans="19:19">
      <c r="S633" s="2044" t="s">
        <v>1167</v>
      </c>
    </row>
    <row r="634" spans="19:19">
      <c r="S634" s="2044" t="s">
        <v>1168</v>
      </c>
    </row>
    <row r="635" spans="19:19">
      <c r="S635" s="2044" t="s">
        <v>1169</v>
      </c>
    </row>
    <row r="636" spans="19:19">
      <c r="S636" s="2044" t="s">
        <v>1170</v>
      </c>
    </row>
    <row r="637" spans="19:19">
      <c r="S637" s="2044" t="s">
        <v>1171</v>
      </c>
    </row>
    <row r="638" spans="19:19">
      <c r="S638" s="2044" t="s">
        <v>1172</v>
      </c>
    </row>
    <row r="639" spans="19:19">
      <c r="S639" s="2044" t="s">
        <v>1173</v>
      </c>
    </row>
    <row r="640" spans="19:19">
      <c r="S640" s="2044" t="s">
        <v>1174</v>
      </c>
    </row>
    <row r="641" spans="19:19">
      <c r="S641" s="2044" t="s">
        <v>1175</v>
      </c>
    </row>
    <row r="642" spans="19:19">
      <c r="S642" s="2044" t="s">
        <v>1176</v>
      </c>
    </row>
    <row r="643" spans="19:19">
      <c r="S643" s="2044" t="s">
        <v>1177</v>
      </c>
    </row>
    <row r="644" spans="19:19">
      <c r="S644" s="2044" t="s">
        <v>1178</v>
      </c>
    </row>
    <row r="645" spans="19:19">
      <c r="S645" s="2044" t="s">
        <v>1179</v>
      </c>
    </row>
    <row r="646" spans="19:19">
      <c r="S646" s="2044" t="s">
        <v>1180</v>
      </c>
    </row>
    <row r="647" spans="19:19">
      <c r="S647" s="2044" t="s">
        <v>1181</v>
      </c>
    </row>
    <row r="648" spans="19:19">
      <c r="S648" s="2044" t="s">
        <v>1182</v>
      </c>
    </row>
    <row r="649" spans="19:19">
      <c r="S649" s="2044" t="s">
        <v>1183</v>
      </c>
    </row>
    <row r="650" spans="19:19">
      <c r="S650" s="2044" t="s">
        <v>1184</v>
      </c>
    </row>
    <row r="651" spans="19:19">
      <c r="S651" s="2044" t="s">
        <v>1185</v>
      </c>
    </row>
    <row r="652" spans="19:19">
      <c r="S652" s="2044" t="s">
        <v>1186</v>
      </c>
    </row>
    <row r="653" spans="19:19">
      <c r="S653" s="2044" t="s">
        <v>1187</v>
      </c>
    </row>
    <row r="654" spans="19:19">
      <c r="S654" s="2044" t="s">
        <v>1188</v>
      </c>
    </row>
    <row r="655" spans="19:19">
      <c r="S655" s="2044" t="s">
        <v>1189</v>
      </c>
    </row>
    <row r="656" spans="19:19">
      <c r="S656" s="2044" t="s">
        <v>1190</v>
      </c>
    </row>
    <row r="657" spans="19:19">
      <c r="S657" s="2044" t="s">
        <v>1191</v>
      </c>
    </row>
    <row r="658" spans="19:19">
      <c r="S658" s="2044" t="s">
        <v>1192</v>
      </c>
    </row>
    <row r="659" spans="19:19">
      <c r="S659" s="2044" t="s">
        <v>1193</v>
      </c>
    </row>
    <row r="660" spans="19:19">
      <c r="S660" s="2044" t="s">
        <v>1194</v>
      </c>
    </row>
    <row r="661" spans="19:19">
      <c r="S661" s="2044" t="s">
        <v>1195</v>
      </c>
    </row>
    <row r="662" spans="19:19">
      <c r="S662" s="2044" t="s">
        <v>1196</v>
      </c>
    </row>
    <row r="663" spans="19:19">
      <c r="S663" s="2044" t="s">
        <v>1197</v>
      </c>
    </row>
    <row r="664" spans="19:19">
      <c r="S664" s="2044" t="s">
        <v>1198</v>
      </c>
    </row>
    <row r="665" spans="19:19">
      <c r="S665" s="2044" t="s">
        <v>1199</v>
      </c>
    </row>
    <row r="666" spans="19:19">
      <c r="S666" s="2044" t="s">
        <v>1200</v>
      </c>
    </row>
    <row r="667" spans="19:19">
      <c r="S667" s="2044" t="s">
        <v>1201</v>
      </c>
    </row>
    <row r="668" spans="19:19">
      <c r="S668" s="2044" t="s">
        <v>1202</v>
      </c>
    </row>
    <row r="669" spans="19:19">
      <c r="S669" s="2044" t="s">
        <v>1203</v>
      </c>
    </row>
    <row r="670" spans="19:19">
      <c r="S670" s="2044" t="s">
        <v>1204</v>
      </c>
    </row>
    <row r="671" spans="19:19">
      <c r="S671" s="2044" t="s">
        <v>1205</v>
      </c>
    </row>
    <row r="672" spans="19:19">
      <c r="S672" s="2044" t="s">
        <v>1206</v>
      </c>
    </row>
    <row r="673" spans="19:19">
      <c r="S673" s="2044" t="s">
        <v>1207</v>
      </c>
    </row>
    <row r="674" spans="19:19">
      <c r="S674" s="2044" t="s">
        <v>1208</v>
      </c>
    </row>
    <row r="675" spans="19:19">
      <c r="S675" s="2044" t="s">
        <v>1209</v>
      </c>
    </row>
    <row r="676" spans="19:19">
      <c r="S676" s="2044" t="s">
        <v>1210</v>
      </c>
    </row>
    <row r="677" spans="19:19">
      <c r="S677" s="2044" t="s">
        <v>1211</v>
      </c>
    </row>
    <row r="678" spans="19:19">
      <c r="S678" s="2044" t="s">
        <v>1212</v>
      </c>
    </row>
    <row r="679" spans="19:19">
      <c r="S679" s="2044" t="s">
        <v>1213</v>
      </c>
    </row>
    <row r="680" spans="19:19">
      <c r="S680" s="2044" t="s">
        <v>1214</v>
      </c>
    </row>
    <row r="681" spans="19:19">
      <c r="S681" s="2044" t="s">
        <v>1215</v>
      </c>
    </row>
    <row r="682" spans="19:19">
      <c r="S682" s="2044" t="s">
        <v>1216</v>
      </c>
    </row>
    <row r="683" spans="19:19">
      <c r="S683" s="2044" t="s">
        <v>1217</v>
      </c>
    </row>
    <row r="684" spans="19:19">
      <c r="S684" s="2044" t="s">
        <v>1218</v>
      </c>
    </row>
    <row r="685" spans="19:19">
      <c r="S685" s="2044" t="s">
        <v>1219</v>
      </c>
    </row>
    <row r="686" spans="19:19">
      <c r="S686" s="2044" t="s">
        <v>1220</v>
      </c>
    </row>
    <row r="687" spans="19:19">
      <c r="S687" s="2044" t="s">
        <v>1221</v>
      </c>
    </row>
    <row r="688" spans="19:19">
      <c r="S688" s="2044" t="s">
        <v>1222</v>
      </c>
    </row>
    <row r="689" spans="19:19">
      <c r="S689" s="2044" t="s">
        <v>1223</v>
      </c>
    </row>
    <row r="690" spans="19:19">
      <c r="S690" s="2044" t="s">
        <v>1224</v>
      </c>
    </row>
    <row r="691" spans="19:19">
      <c r="S691" s="2044" t="s">
        <v>1225</v>
      </c>
    </row>
    <row r="692" spans="19:19">
      <c r="S692" s="2044" t="s">
        <v>1226</v>
      </c>
    </row>
    <row r="693" spans="19:19">
      <c r="S693" s="2044" t="s">
        <v>1227</v>
      </c>
    </row>
    <row r="694" spans="19:19">
      <c r="S694" s="2044" t="s">
        <v>1228</v>
      </c>
    </row>
    <row r="695" spans="19:19">
      <c r="S695" s="2044" t="s">
        <v>1229</v>
      </c>
    </row>
    <row r="696" spans="19:19">
      <c r="S696" s="2044" t="s">
        <v>1230</v>
      </c>
    </row>
    <row r="697" spans="19:19">
      <c r="S697" s="2044" t="s">
        <v>1231</v>
      </c>
    </row>
    <row r="698" spans="19:19">
      <c r="S698" s="2044" t="s">
        <v>1232</v>
      </c>
    </row>
    <row r="699" spans="19:19">
      <c r="S699" s="2044" t="s">
        <v>1233</v>
      </c>
    </row>
    <row r="700" spans="19:19">
      <c r="S700" s="2044" t="s">
        <v>1234</v>
      </c>
    </row>
    <row r="701" spans="19:19">
      <c r="S701" s="2044" t="s">
        <v>1235</v>
      </c>
    </row>
    <row r="702" spans="19:19">
      <c r="S702" s="2044" t="s">
        <v>1236</v>
      </c>
    </row>
    <row r="703" spans="19:19">
      <c r="S703" s="2044" t="s">
        <v>1237</v>
      </c>
    </row>
    <row r="704" spans="19:19">
      <c r="S704" s="2044" t="s">
        <v>1238</v>
      </c>
    </row>
    <row r="705" spans="19:19">
      <c r="S705" s="2044" t="s">
        <v>1239</v>
      </c>
    </row>
    <row r="706" spans="19:19">
      <c r="S706" s="2044" t="s">
        <v>1240</v>
      </c>
    </row>
    <row r="707" spans="19:19">
      <c r="S707" s="2044" t="s">
        <v>1241</v>
      </c>
    </row>
    <row r="708" spans="19:19">
      <c r="S708" s="2044" t="s">
        <v>1242</v>
      </c>
    </row>
    <row r="709" spans="19:19">
      <c r="S709" s="2044" t="s">
        <v>1243</v>
      </c>
    </row>
    <row r="710" spans="19:19">
      <c r="S710" s="2044" t="s">
        <v>1244</v>
      </c>
    </row>
    <row r="711" spans="19:19">
      <c r="S711" s="2044" t="s">
        <v>1245</v>
      </c>
    </row>
    <row r="712" spans="19:19">
      <c r="S712" s="2044" t="s">
        <v>1246</v>
      </c>
    </row>
    <row r="713" spans="19:19">
      <c r="S713" s="2044" t="s">
        <v>1247</v>
      </c>
    </row>
    <row r="714" spans="19:19">
      <c r="S714" s="2044" t="s">
        <v>1248</v>
      </c>
    </row>
    <row r="715" spans="19:19">
      <c r="S715" s="2044" t="s">
        <v>1249</v>
      </c>
    </row>
    <row r="716" spans="19:19">
      <c r="S716" s="2044" t="s">
        <v>1250</v>
      </c>
    </row>
    <row r="717" spans="19:19">
      <c r="S717" s="2044" t="s">
        <v>1251</v>
      </c>
    </row>
    <row r="718" spans="19:19">
      <c r="S718" s="2044" t="s">
        <v>1252</v>
      </c>
    </row>
    <row r="719" spans="19:19">
      <c r="S719" s="2044" t="s">
        <v>1253</v>
      </c>
    </row>
    <row r="720" spans="19:19">
      <c r="S720" s="2044" t="s">
        <v>1254</v>
      </c>
    </row>
    <row r="721" spans="19:19">
      <c r="S721" s="2044" t="s">
        <v>1255</v>
      </c>
    </row>
    <row r="722" spans="19:19">
      <c r="S722" s="2044" t="s">
        <v>1256</v>
      </c>
    </row>
    <row r="723" spans="19:19">
      <c r="S723" s="2044" t="s">
        <v>1257</v>
      </c>
    </row>
    <row r="724" spans="19:19">
      <c r="S724" s="2044" t="s">
        <v>1258</v>
      </c>
    </row>
    <row r="725" spans="19:19">
      <c r="S725" s="2044" t="s">
        <v>1259</v>
      </c>
    </row>
    <row r="726" spans="19:19">
      <c r="S726" s="2044" t="s">
        <v>1260</v>
      </c>
    </row>
    <row r="727" spans="19:19">
      <c r="S727" s="2044" t="s">
        <v>1261</v>
      </c>
    </row>
    <row r="728" spans="19:19">
      <c r="S728" s="2044" t="s">
        <v>1262</v>
      </c>
    </row>
    <row r="729" spans="19:19">
      <c r="S729" s="2044" t="s">
        <v>1263</v>
      </c>
    </row>
    <row r="730" spans="19:19">
      <c r="S730" s="2044" t="s">
        <v>1264</v>
      </c>
    </row>
    <row r="731" spans="19:19">
      <c r="S731" s="2044" t="s">
        <v>1265</v>
      </c>
    </row>
    <row r="732" spans="19:19">
      <c r="S732" s="2044" t="s">
        <v>1266</v>
      </c>
    </row>
    <row r="733" spans="19:19">
      <c r="S733" s="2044" t="s">
        <v>1267</v>
      </c>
    </row>
    <row r="734" spans="19:19">
      <c r="S734" s="2044" t="s">
        <v>1268</v>
      </c>
    </row>
    <row r="735" spans="19:19">
      <c r="S735" s="2044" t="s">
        <v>1269</v>
      </c>
    </row>
    <row r="736" spans="19:19">
      <c r="S736" s="2044" t="s">
        <v>1270</v>
      </c>
    </row>
    <row r="737" spans="19:19">
      <c r="S737" s="2044" t="s">
        <v>1271</v>
      </c>
    </row>
    <row r="738" spans="19:19">
      <c r="S738" s="2044" t="s">
        <v>1272</v>
      </c>
    </row>
    <row r="739" spans="19:19">
      <c r="S739" s="2044" t="s">
        <v>1273</v>
      </c>
    </row>
    <row r="740" spans="19:19">
      <c r="S740" s="2044" t="s">
        <v>1274</v>
      </c>
    </row>
    <row r="741" spans="19:19">
      <c r="S741" s="2044" t="s">
        <v>1275</v>
      </c>
    </row>
    <row r="742" spans="19:19">
      <c r="S742" s="2044" t="s">
        <v>1276</v>
      </c>
    </row>
    <row r="743" spans="19:19">
      <c r="S743" s="2044" t="s">
        <v>1277</v>
      </c>
    </row>
    <row r="744" spans="19:19">
      <c r="S744" s="2044" t="s">
        <v>1278</v>
      </c>
    </row>
    <row r="745" spans="19:19">
      <c r="S745" s="2044" t="s">
        <v>1279</v>
      </c>
    </row>
    <row r="746" spans="19:19">
      <c r="S746" s="2044" t="s">
        <v>1280</v>
      </c>
    </row>
    <row r="747" spans="19:19">
      <c r="S747" s="2044" t="s">
        <v>1281</v>
      </c>
    </row>
    <row r="748" spans="19:19">
      <c r="S748" s="2044" t="s">
        <v>1282</v>
      </c>
    </row>
    <row r="749" spans="19:19">
      <c r="S749" s="2044" t="s">
        <v>1283</v>
      </c>
    </row>
    <row r="750" spans="19:19">
      <c r="S750" s="2044" t="s">
        <v>1284</v>
      </c>
    </row>
    <row r="751" spans="19:19">
      <c r="S751" s="2044" t="s">
        <v>1285</v>
      </c>
    </row>
    <row r="752" spans="19:19">
      <c r="S752" s="2044" t="s">
        <v>1286</v>
      </c>
    </row>
    <row r="753" spans="19:19">
      <c r="S753" s="2044" t="s">
        <v>1287</v>
      </c>
    </row>
    <row r="754" spans="19:19">
      <c r="S754" s="2044" t="s">
        <v>1288</v>
      </c>
    </row>
    <row r="755" spans="19:19">
      <c r="S755" s="2044" t="s">
        <v>1289</v>
      </c>
    </row>
    <row r="756" spans="19:19">
      <c r="S756" s="2044" t="s">
        <v>1290</v>
      </c>
    </row>
    <row r="757" spans="19:19">
      <c r="S757" s="2044" t="s">
        <v>1291</v>
      </c>
    </row>
    <row r="758" spans="19:19">
      <c r="S758" s="2044" t="s">
        <v>1292</v>
      </c>
    </row>
    <row r="759" spans="19:19">
      <c r="S759" s="2044" t="s">
        <v>1293</v>
      </c>
    </row>
    <row r="760" spans="19:19">
      <c r="S760" s="2044" t="s">
        <v>1294</v>
      </c>
    </row>
    <row r="761" spans="19:19">
      <c r="S761" s="2044" t="s">
        <v>1295</v>
      </c>
    </row>
    <row r="762" spans="19:19">
      <c r="S762" s="2044" t="s">
        <v>1296</v>
      </c>
    </row>
    <row r="763" spans="19:19">
      <c r="S763" s="2044" t="s">
        <v>1297</v>
      </c>
    </row>
    <row r="764" spans="19:19">
      <c r="S764" s="2044" t="s">
        <v>1298</v>
      </c>
    </row>
    <row r="765" spans="19:19">
      <c r="S765" s="2044" t="s">
        <v>1299</v>
      </c>
    </row>
    <row r="766" spans="19:19">
      <c r="S766" s="2044" t="s">
        <v>1300</v>
      </c>
    </row>
    <row r="767" spans="19:19">
      <c r="S767" s="2044" t="s">
        <v>1301</v>
      </c>
    </row>
    <row r="768" spans="19:19">
      <c r="S768" s="2044" t="s">
        <v>1302</v>
      </c>
    </row>
    <row r="769" spans="19:19">
      <c r="S769" s="2044" t="s">
        <v>1303</v>
      </c>
    </row>
    <row r="770" spans="19:19">
      <c r="S770" s="2044" t="s">
        <v>1304</v>
      </c>
    </row>
    <row r="771" spans="19:19">
      <c r="S771" s="2044" t="s">
        <v>1305</v>
      </c>
    </row>
    <row r="772" spans="19:19">
      <c r="S772" s="2044" t="s">
        <v>1306</v>
      </c>
    </row>
    <row r="773" spans="19:19">
      <c r="S773" s="2044" t="s">
        <v>1307</v>
      </c>
    </row>
    <row r="774" spans="19:19">
      <c r="S774" s="2044" t="s">
        <v>1308</v>
      </c>
    </row>
    <row r="775" spans="19:19">
      <c r="S775" s="2044" t="s">
        <v>1309</v>
      </c>
    </row>
    <row r="776" spans="19:19">
      <c r="S776" s="2044" t="s">
        <v>1310</v>
      </c>
    </row>
    <row r="777" spans="19:19">
      <c r="S777" s="2044" t="s">
        <v>1311</v>
      </c>
    </row>
    <row r="778" spans="19:19">
      <c r="S778" s="2044" t="s">
        <v>1312</v>
      </c>
    </row>
    <row r="779" spans="19:19">
      <c r="S779" s="2044" t="s">
        <v>1313</v>
      </c>
    </row>
    <row r="780" spans="19:19">
      <c r="S780" s="2044" t="s">
        <v>1314</v>
      </c>
    </row>
    <row r="781" spans="19:19">
      <c r="S781" s="2044" t="s">
        <v>1315</v>
      </c>
    </row>
    <row r="782" spans="19:19">
      <c r="S782" s="2044" t="s">
        <v>1316</v>
      </c>
    </row>
    <row r="783" spans="19:19">
      <c r="S783" s="2044" t="s">
        <v>1317</v>
      </c>
    </row>
    <row r="784" spans="19:19">
      <c r="S784" s="2044" t="s">
        <v>1318</v>
      </c>
    </row>
    <row r="785" spans="19:19">
      <c r="S785" s="2044" t="s">
        <v>1319</v>
      </c>
    </row>
    <row r="786" spans="19:19">
      <c r="S786" s="2044" t="s">
        <v>1320</v>
      </c>
    </row>
    <row r="787" spans="19:19">
      <c r="S787" s="2044" t="s">
        <v>1321</v>
      </c>
    </row>
    <row r="788" spans="19:19">
      <c r="S788" s="2044" t="s">
        <v>1322</v>
      </c>
    </row>
    <row r="789" spans="19:19">
      <c r="S789" s="2044" t="s">
        <v>1323</v>
      </c>
    </row>
    <row r="790" spans="19:19">
      <c r="S790" s="2044" t="s">
        <v>1324</v>
      </c>
    </row>
    <row r="791" spans="19:19">
      <c r="S791" s="2044" t="s">
        <v>1325</v>
      </c>
    </row>
    <row r="792" spans="19:19">
      <c r="S792" s="2044" t="s">
        <v>1326</v>
      </c>
    </row>
    <row r="793" spans="19:19">
      <c r="S793" s="2044" t="s">
        <v>1327</v>
      </c>
    </row>
    <row r="794" spans="19:19">
      <c r="S794" s="2044" t="s">
        <v>1328</v>
      </c>
    </row>
    <row r="795" spans="19:19">
      <c r="S795" s="2044" t="s">
        <v>1329</v>
      </c>
    </row>
    <row r="796" spans="19:19">
      <c r="S796" s="2044" t="s">
        <v>1330</v>
      </c>
    </row>
    <row r="797" spans="19:19">
      <c r="S797" s="2044" t="s">
        <v>1331</v>
      </c>
    </row>
    <row r="798" spans="19:19">
      <c r="S798" s="2044" t="s">
        <v>1332</v>
      </c>
    </row>
    <row r="799" spans="19:19">
      <c r="S799" s="2044" t="s">
        <v>1333</v>
      </c>
    </row>
    <row r="800" spans="19:19">
      <c r="S800" s="2044" t="s">
        <v>1334</v>
      </c>
    </row>
    <row r="801" spans="19:19">
      <c r="S801" s="2044" t="s">
        <v>1335</v>
      </c>
    </row>
    <row r="802" spans="19:19">
      <c r="S802" s="2044" t="s">
        <v>1336</v>
      </c>
    </row>
    <row r="803" spans="19:19">
      <c r="S803" s="2044" t="s">
        <v>1337</v>
      </c>
    </row>
    <row r="804" spans="19:19">
      <c r="S804" s="2044" t="s">
        <v>1338</v>
      </c>
    </row>
    <row r="805" spans="19:19">
      <c r="S805" s="2044" t="s">
        <v>1339</v>
      </c>
    </row>
    <row r="806" spans="19:19">
      <c r="S806" s="2044" t="s">
        <v>1340</v>
      </c>
    </row>
    <row r="807" spans="19:19">
      <c r="S807" s="2044" t="s">
        <v>1341</v>
      </c>
    </row>
    <row r="808" spans="19:19">
      <c r="S808" s="2044" t="s">
        <v>1342</v>
      </c>
    </row>
    <row r="809" spans="19:19">
      <c r="S809" s="2044" t="s">
        <v>1343</v>
      </c>
    </row>
    <row r="810" spans="19:19">
      <c r="S810" s="2044" t="s">
        <v>1344</v>
      </c>
    </row>
    <row r="811" spans="19:19">
      <c r="S811" s="2044" t="s">
        <v>1345</v>
      </c>
    </row>
    <row r="812" spans="19:19">
      <c r="S812" s="2044" t="s">
        <v>1346</v>
      </c>
    </row>
    <row r="813" spans="19:19">
      <c r="S813" s="2044" t="s">
        <v>1347</v>
      </c>
    </row>
    <row r="814" spans="19:19">
      <c r="S814" s="2044" t="s">
        <v>1348</v>
      </c>
    </row>
    <row r="815" spans="19:19">
      <c r="S815" s="2044" t="s">
        <v>1349</v>
      </c>
    </row>
    <row r="816" spans="19:19">
      <c r="S816" s="2044" t="s">
        <v>1350</v>
      </c>
    </row>
    <row r="817" spans="19:19">
      <c r="S817" s="2044" t="s">
        <v>1351</v>
      </c>
    </row>
    <row r="818" spans="19:19">
      <c r="S818" s="2044" t="s">
        <v>1352</v>
      </c>
    </row>
    <row r="819" spans="19:19">
      <c r="S819" s="2044" t="s">
        <v>1353</v>
      </c>
    </row>
    <row r="820" spans="19:19">
      <c r="S820" s="2044" t="s">
        <v>1354</v>
      </c>
    </row>
    <row r="821" spans="19:19">
      <c r="S821" s="2044" t="s">
        <v>1355</v>
      </c>
    </row>
    <row r="822" spans="19:19">
      <c r="S822" s="2044" t="s">
        <v>1356</v>
      </c>
    </row>
    <row r="823" spans="19:19">
      <c r="S823" s="2044" t="s">
        <v>1357</v>
      </c>
    </row>
    <row r="824" spans="19:19">
      <c r="S824" s="2044" t="s">
        <v>1358</v>
      </c>
    </row>
    <row r="825" spans="19:19">
      <c r="S825" s="2044" t="s">
        <v>1359</v>
      </c>
    </row>
    <row r="826" spans="19:19">
      <c r="S826" s="2044" t="s">
        <v>1360</v>
      </c>
    </row>
    <row r="827" spans="19:19">
      <c r="S827" s="2044" t="s">
        <v>1361</v>
      </c>
    </row>
    <row r="828" spans="19:19">
      <c r="S828" s="2044" t="s">
        <v>1362</v>
      </c>
    </row>
    <row r="829" spans="19:19">
      <c r="S829" s="2044" t="s">
        <v>1363</v>
      </c>
    </row>
    <row r="830" spans="19:19">
      <c r="S830" s="2044" t="s">
        <v>1364</v>
      </c>
    </row>
    <row r="831" spans="19:19">
      <c r="S831" s="2044" t="s">
        <v>1365</v>
      </c>
    </row>
    <row r="832" spans="19:19">
      <c r="S832" s="2044" t="s">
        <v>1366</v>
      </c>
    </row>
    <row r="833" spans="19:19">
      <c r="S833" s="2044" t="s">
        <v>1367</v>
      </c>
    </row>
    <row r="834" spans="19:19">
      <c r="S834" s="2044" t="s">
        <v>1368</v>
      </c>
    </row>
    <row r="835" spans="19:19">
      <c r="S835" s="2044" t="s">
        <v>1369</v>
      </c>
    </row>
    <row r="836" spans="19:19">
      <c r="S836" s="2044" t="s">
        <v>1370</v>
      </c>
    </row>
    <row r="837" spans="19:19">
      <c r="S837" s="2044" t="s">
        <v>1371</v>
      </c>
    </row>
    <row r="838" spans="19:19">
      <c r="S838" s="2044" t="s">
        <v>1372</v>
      </c>
    </row>
    <row r="839" spans="19:19">
      <c r="S839" s="2044" t="s">
        <v>1373</v>
      </c>
    </row>
    <row r="840" spans="19:19">
      <c r="S840" s="2044" t="s">
        <v>1374</v>
      </c>
    </row>
    <row r="841" spans="19:19">
      <c r="S841" s="2044" t="s">
        <v>1375</v>
      </c>
    </row>
    <row r="842" spans="19:19">
      <c r="S842" s="2044" t="s">
        <v>1376</v>
      </c>
    </row>
    <row r="843" spans="19:19">
      <c r="S843" s="2044" t="s">
        <v>1377</v>
      </c>
    </row>
    <row r="844" spans="19:19">
      <c r="S844" s="2044" t="s">
        <v>1378</v>
      </c>
    </row>
    <row r="845" spans="19:19">
      <c r="S845" s="2044" t="s">
        <v>1379</v>
      </c>
    </row>
    <row r="846" spans="19:19">
      <c r="S846" s="2044" t="s">
        <v>1380</v>
      </c>
    </row>
    <row r="847" spans="19:19">
      <c r="S847" s="2044" t="s">
        <v>1381</v>
      </c>
    </row>
    <row r="848" spans="19:19">
      <c r="S848" s="2044" t="s">
        <v>1382</v>
      </c>
    </row>
    <row r="849" spans="19:19">
      <c r="S849" s="2044" t="s">
        <v>1383</v>
      </c>
    </row>
    <row r="850" spans="19:19">
      <c r="S850" s="2044" t="s">
        <v>1384</v>
      </c>
    </row>
    <row r="851" spans="19:19">
      <c r="S851" s="2044" t="s">
        <v>1385</v>
      </c>
    </row>
    <row r="852" spans="19:19">
      <c r="S852" s="2044" t="s">
        <v>1386</v>
      </c>
    </row>
    <row r="853" spans="19:19">
      <c r="S853" s="2044" t="s">
        <v>1387</v>
      </c>
    </row>
    <row r="854" spans="19:19">
      <c r="S854" s="2044" t="s">
        <v>1388</v>
      </c>
    </row>
    <row r="855" spans="19:19">
      <c r="S855" s="2044" t="s">
        <v>1389</v>
      </c>
    </row>
    <row r="856" spans="19:19">
      <c r="S856" s="2044" t="s">
        <v>1390</v>
      </c>
    </row>
    <row r="857" spans="19:19">
      <c r="S857" s="2044" t="s">
        <v>1391</v>
      </c>
    </row>
    <row r="858" spans="19:19">
      <c r="S858" s="2044" t="s">
        <v>1392</v>
      </c>
    </row>
    <row r="859" spans="19:19">
      <c r="S859" s="2044" t="s">
        <v>1393</v>
      </c>
    </row>
    <row r="860" spans="19:19">
      <c r="S860" s="2044" t="s">
        <v>1394</v>
      </c>
    </row>
    <row r="861" spans="19:19">
      <c r="S861" s="2044" t="s">
        <v>1395</v>
      </c>
    </row>
    <row r="862" spans="19:19">
      <c r="S862" s="2044" t="s">
        <v>1396</v>
      </c>
    </row>
    <row r="863" spans="19:19">
      <c r="S863" s="2044" t="s">
        <v>1397</v>
      </c>
    </row>
    <row r="864" spans="19:19">
      <c r="S864" s="2044" t="s">
        <v>1398</v>
      </c>
    </row>
    <row r="865" spans="19:19">
      <c r="S865" s="2044" t="s">
        <v>1399</v>
      </c>
    </row>
    <row r="866" spans="19:19">
      <c r="S866" s="2044" t="s">
        <v>1400</v>
      </c>
    </row>
    <row r="867" spans="19:19">
      <c r="S867" s="2044" t="s">
        <v>1401</v>
      </c>
    </row>
    <row r="868" spans="19:19">
      <c r="S868" s="2044" t="s">
        <v>1402</v>
      </c>
    </row>
    <row r="869" spans="19:19">
      <c r="S869" s="2044" t="s">
        <v>1403</v>
      </c>
    </row>
    <row r="870" spans="19:19">
      <c r="S870" s="2044" t="s">
        <v>1404</v>
      </c>
    </row>
    <row r="871" spans="19:19">
      <c r="S871" s="2044" t="s">
        <v>1405</v>
      </c>
    </row>
    <row r="872" spans="19:19">
      <c r="S872" s="2044" t="s">
        <v>1406</v>
      </c>
    </row>
    <row r="873" spans="19:19">
      <c r="S873" s="2044" t="s">
        <v>1407</v>
      </c>
    </row>
    <row r="874" spans="19:19">
      <c r="S874" s="2044" t="s">
        <v>1408</v>
      </c>
    </row>
    <row r="875" spans="19:19">
      <c r="S875" s="2044" t="s">
        <v>1409</v>
      </c>
    </row>
    <row r="876" spans="19:19">
      <c r="S876" s="2044" t="s">
        <v>1410</v>
      </c>
    </row>
    <row r="877" spans="19:19">
      <c r="S877" s="2044" t="s">
        <v>1411</v>
      </c>
    </row>
    <row r="878" spans="19:19">
      <c r="S878" s="2044" t="s">
        <v>1412</v>
      </c>
    </row>
    <row r="879" spans="19:19">
      <c r="S879" s="2044" t="s">
        <v>1413</v>
      </c>
    </row>
    <row r="880" spans="19:19">
      <c r="S880" s="2044" t="s">
        <v>1414</v>
      </c>
    </row>
    <row r="881" spans="19:19">
      <c r="S881" s="2044" t="s">
        <v>1415</v>
      </c>
    </row>
    <row r="882" spans="19:19">
      <c r="S882" s="2044" t="s">
        <v>1416</v>
      </c>
    </row>
    <row r="883" spans="19:19">
      <c r="S883" s="2044" t="s">
        <v>1417</v>
      </c>
    </row>
    <row r="884" spans="19:19">
      <c r="S884" s="2044" t="s">
        <v>1418</v>
      </c>
    </row>
    <row r="885" spans="19:19">
      <c r="S885" s="2044" t="s">
        <v>1419</v>
      </c>
    </row>
    <row r="886" spans="19:19">
      <c r="S886" s="2044" t="s">
        <v>1420</v>
      </c>
    </row>
    <row r="887" spans="19:19">
      <c r="S887" s="2044" t="s">
        <v>1421</v>
      </c>
    </row>
    <row r="888" spans="19:19">
      <c r="S888" s="2044" t="s">
        <v>1422</v>
      </c>
    </row>
    <row r="889" spans="19:19">
      <c r="S889" s="2044" t="s">
        <v>1423</v>
      </c>
    </row>
    <row r="890" spans="19:19">
      <c r="S890" s="2044" t="s">
        <v>1424</v>
      </c>
    </row>
    <row r="891" spans="19:19">
      <c r="S891" s="2044" t="s">
        <v>1425</v>
      </c>
    </row>
    <row r="892" spans="19:19">
      <c r="S892" s="2044" t="s">
        <v>1426</v>
      </c>
    </row>
    <row r="893" spans="19:19">
      <c r="S893" s="2044" t="s">
        <v>1427</v>
      </c>
    </row>
    <row r="894" spans="19:19">
      <c r="S894" s="2044" t="s">
        <v>1428</v>
      </c>
    </row>
    <row r="895" spans="19:19">
      <c r="S895" s="2044" t="s">
        <v>1429</v>
      </c>
    </row>
    <row r="896" spans="19:19">
      <c r="S896" s="2044" t="s">
        <v>1430</v>
      </c>
    </row>
    <row r="897" spans="19:19">
      <c r="S897" s="2044" t="s">
        <v>1431</v>
      </c>
    </row>
    <row r="898" spans="19:19">
      <c r="S898" s="2044" t="s">
        <v>1432</v>
      </c>
    </row>
    <row r="899" spans="19:19">
      <c r="S899" s="2044" t="s">
        <v>1433</v>
      </c>
    </row>
    <row r="900" spans="19:19">
      <c r="S900" s="2044" t="s">
        <v>1434</v>
      </c>
    </row>
    <row r="901" spans="19:19">
      <c r="S901" s="2044" t="s">
        <v>1435</v>
      </c>
    </row>
    <row r="902" spans="19:19">
      <c r="S902" s="2044" t="s">
        <v>1436</v>
      </c>
    </row>
    <row r="903" spans="19:19">
      <c r="S903" s="2044" t="s">
        <v>1437</v>
      </c>
    </row>
    <row r="904" spans="19:19">
      <c r="S904" s="2044" t="s">
        <v>1438</v>
      </c>
    </row>
    <row r="905" spans="19:19">
      <c r="S905" s="2044" t="s">
        <v>1439</v>
      </c>
    </row>
    <row r="906" spans="19:19">
      <c r="S906" s="2044" t="s">
        <v>1440</v>
      </c>
    </row>
    <row r="907" spans="19:19">
      <c r="S907" s="2044" t="s">
        <v>1441</v>
      </c>
    </row>
    <row r="908" spans="19:19">
      <c r="S908" s="2044" t="s">
        <v>1442</v>
      </c>
    </row>
    <row r="909" spans="19:19">
      <c r="S909" s="2044" t="s">
        <v>1443</v>
      </c>
    </row>
    <row r="910" spans="19:19">
      <c r="S910" s="2044" t="s">
        <v>1444</v>
      </c>
    </row>
    <row r="911" spans="19:19">
      <c r="S911" s="2044" t="s">
        <v>1445</v>
      </c>
    </row>
    <row r="912" spans="19:19">
      <c r="S912" s="2044" t="s">
        <v>1446</v>
      </c>
    </row>
    <row r="913" spans="19:19">
      <c r="S913" s="2044" t="s">
        <v>1447</v>
      </c>
    </row>
    <row r="914" spans="19:19">
      <c r="S914" s="2044" t="s">
        <v>1448</v>
      </c>
    </row>
    <row r="915" spans="19:19">
      <c r="S915" s="2044" t="s">
        <v>1449</v>
      </c>
    </row>
    <row r="916" spans="19:19">
      <c r="S916" s="2044" t="s">
        <v>1450</v>
      </c>
    </row>
    <row r="917" spans="19:19">
      <c r="S917" s="2044" t="s">
        <v>1451</v>
      </c>
    </row>
    <row r="918" spans="19:19">
      <c r="S918" s="2044" t="s">
        <v>1452</v>
      </c>
    </row>
    <row r="919" spans="19:19">
      <c r="S919" s="2044" t="s">
        <v>1453</v>
      </c>
    </row>
    <row r="920" spans="19:19">
      <c r="S920" s="2044" t="s">
        <v>1454</v>
      </c>
    </row>
    <row r="921" spans="19:19">
      <c r="S921" s="2044" t="s">
        <v>1455</v>
      </c>
    </row>
    <row r="922" spans="19:19">
      <c r="S922" s="2044" t="s">
        <v>1456</v>
      </c>
    </row>
    <row r="923" spans="19:19">
      <c r="S923" s="2044" t="s">
        <v>1457</v>
      </c>
    </row>
    <row r="924" spans="19:19">
      <c r="S924" s="2044" t="s">
        <v>1458</v>
      </c>
    </row>
    <row r="925" spans="19:19">
      <c r="S925" s="2044" t="s">
        <v>1459</v>
      </c>
    </row>
    <row r="926" spans="19:19">
      <c r="S926" s="2044" t="s">
        <v>1460</v>
      </c>
    </row>
    <row r="927" spans="19:19">
      <c r="S927" s="2044" t="s">
        <v>1461</v>
      </c>
    </row>
    <row r="928" spans="19:19">
      <c r="S928" s="2044" t="s">
        <v>1462</v>
      </c>
    </row>
    <row r="929" spans="19:19">
      <c r="S929" s="2044" t="s">
        <v>1463</v>
      </c>
    </row>
    <row r="930" spans="19:19">
      <c r="S930" s="2044" t="s">
        <v>1464</v>
      </c>
    </row>
    <row r="931" spans="19:19">
      <c r="S931" s="2044" t="s">
        <v>1465</v>
      </c>
    </row>
    <row r="932" spans="19:19">
      <c r="S932" s="2044" t="s">
        <v>1466</v>
      </c>
    </row>
    <row r="933" spans="19:19">
      <c r="S933" s="2044" t="s">
        <v>1467</v>
      </c>
    </row>
    <row r="934" spans="19:19">
      <c r="S934" s="2044" t="s">
        <v>1468</v>
      </c>
    </row>
    <row r="935" spans="19:19">
      <c r="S935" s="2044" t="s">
        <v>1469</v>
      </c>
    </row>
    <row r="936" spans="19:19">
      <c r="S936" s="2044" t="s">
        <v>1470</v>
      </c>
    </row>
    <row r="937" spans="19:19">
      <c r="S937" s="2044" t="s">
        <v>1471</v>
      </c>
    </row>
    <row r="938" spans="19:19">
      <c r="S938" s="2044" t="s">
        <v>1472</v>
      </c>
    </row>
    <row r="939" spans="19:19">
      <c r="S939" s="2044" t="s">
        <v>1473</v>
      </c>
    </row>
    <row r="940" spans="19:19">
      <c r="S940" s="2044" t="s">
        <v>1474</v>
      </c>
    </row>
    <row r="941" spans="19:19">
      <c r="S941" s="2044" t="s">
        <v>1475</v>
      </c>
    </row>
    <row r="942" spans="19:19">
      <c r="S942" s="2044" t="s">
        <v>1476</v>
      </c>
    </row>
    <row r="943" spans="19:19">
      <c r="S943" s="2044" t="s">
        <v>1477</v>
      </c>
    </row>
    <row r="944" spans="19:19">
      <c r="S944" s="2044" t="s">
        <v>1478</v>
      </c>
    </row>
    <row r="945" spans="19:19">
      <c r="S945" s="2044" t="s">
        <v>1479</v>
      </c>
    </row>
    <row r="946" spans="19:19">
      <c r="S946" s="2044" t="s">
        <v>1480</v>
      </c>
    </row>
    <row r="947" spans="19:19">
      <c r="S947" s="2044" t="s">
        <v>1481</v>
      </c>
    </row>
    <row r="948" spans="19:19">
      <c r="S948" s="2044" t="s">
        <v>1482</v>
      </c>
    </row>
    <row r="949" spans="19:19">
      <c r="S949" s="2044" t="s">
        <v>1483</v>
      </c>
    </row>
    <row r="950" spans="19:19">
      <c r="S950" s="2044" t="s">
        <v>1484</v>
      </c>
    </row>
    <row r="951" spans="19:19">
      <c r="S951" s="2044" t="s">
        <v>1485</v>
      </c>
    </row>
    <row r="952" spans="19:19">
      <c r="S952" s="2044" t="s">
        <v>1486</v>
      </c>
    </row>
    <row r="953" spans="19:19">
      <c r="S953" s="2044" t="s">
        <v>1487</v>
      </c>
    </row>
    <row r="954" spans="19:19">
      <c r="S954" s="2044" t="s">
        <v>1488</v>
      </c>
    </row>
    <row r="955" spans="19:19">
      <c r="S955" s="2044" t="s">
        <v>1489</v>
      </c>
    </row>
    <row r="956" spans="19:19">
      <c r="S956" s="2044" t="s">
        <v>1490</v>
      </c>
    </row>
    <row r="957" spans="19:19">
      <c r="S957" s="2044" t="s">
        <v>1491</v>
      </c>
    </row>
    <row r="958" spans="19:19">
      <c r="S958" s="2044" t="s">
        <v>1492</v>
      </c>
    </row>
    <row r="959" spans="19:19">
      <c r="S959" s="2044" t="s">
        <v>1493</v>
      </c>
    </row>
    <row r="960" spans="19:19">
      <c r="S960" s="2044" t="s">
        <v>1494</v>
      </c>
    </row>
    <row r="961" spans="19:19">
      <c r="S961" s="2044" t="s">
        <v>1495</v>
      </c>
    </row>
    <row r="962" spans="19:19">
      <c r="S962" s="2044" t="s">
        <v>1496</v>
      </c>
    </row>
    <row r="963" spans="19:19">
      <c r="S963" s="2044" t="s">
        <v>1497</v>
      </c>
    </row>
    <row r="964" spans="19:19">
      <c r="S964" s="2044" t="s">
        <v>1498</v>
      </c>
    </row>
    <row r="965" spans="19:19">
      <c r="S965" s="2044" t="s">
        <v>1499</v>
      </c>
    </row>
    <row r="966" spans="19:19">
      <c r="S966" s="2044" t="s">
        <v>1500</v>
      </c>
    </row>
    <row r="967" spans="19:19">
      <c r="S967" s="2044" t="s">
        <v>1501</v>
      </c>
    </row>
    <row r="968" spans="19:19">
      <c r="S968" s="2044" t="s">
        <v>1502</v>
      </c>
    </row>
    <row r="969" spans="19:19">
      <c r="S969" s="2044" t="s">
        <v>1503</v>
      </c>
    </row>
    <row r="970" spans="19:19">
      <c r="S970" s="2044" t="s">
        <v>1504</v>
      </c>
    </row>
    <row r="971" spans="19:19">
      <c r="S971" s="2044" t="s">
        <v>1505</v>
      </c>
    </row>
    <row r="972" spans="19:19">
      <c r="S972" s="2044" t="s">
        <v>1506</v>
      </c>
    </row>
    <row r="973" spans="19:19">
      <c r="S973" s="2044" t="s">
        <v>1507</v>
      </c>
    </row>
    <row r="974" spans="19:19">
      <c r="S974" s="2044" t="s">
        <v>1508</v>
      </c>
    </row>
    <row r="975" spans="19:19">
      <c r="S975" s="2044" t="s">
        <v>1509</v>
      </c>
    </row>
    <row r="976" spans="19:19">
      <c r="S976" s="2044" t="s">
        <v>1510</v>
      </c>
    </row>
    <row r="977" spans="19:19">
      <c r="S977" s="2044" t="s">
        <v>1511</v>
      </c>
    </row>
    <row r="978" spans="19:19">
      <c r="S978" s="2044" t="s">
        <v>1512</v>
      </c>
    </row>
    <row r="979" spans="19:19">
      <c r="S979" s="2044" t="s">
        <v>1513</v>
      </c>
    </row>
    <row r="980" spans="19:19">
      <c r="S980" s="2044" t="s">
        <v>1514</v>
      </c>
    </row>
    <row r="981" spans="19:19">
      <c r="S981" s="2044" t="s">
        <v>1515</v>
      </c>
    </row>
    <row r="982" spans="19:19">
      <c r="S982" s="2044" t="s">
        <v>1516</v>
      </c>
    </row>
    <row r="983" spans="19:19">
      <c r="S983" s="2044" t="s">
        <v>1517</v>
      </c>
    </row>
    <row r="984" spans="19:19">
      <c r="S984" s="2044" t="s">
        <v>1518</v>
      </c>
    </row>
    <row r="985" spans="19:19">
      <c r="S985" s="2044" t="s">
        <v>1519</v>
      </c>
    </row>
    <row r="986" spans="19:19">
      <c r="S986" s="2044" t="s">
        <v>1520</v>
      </c>
    </row>
    <row r="987" spans="19:19">
      <c r="S987" s="2044" t="s">
        <v>1521</v>
      </c>
    </row>
    <row r="988" spans="19:19">
      <c r="S988" s="2044" t="s">
        <v>1522</v>
      </c>
    </row>
    <row r="989" spans="19:19">
      <c r="S989" s="2044" t="s">
        <v>1523</v>
      </c>
    </row>
    <row r="990" spans="19:19">
      <c r="S990" s="2044" t="s">
        <v>1524</v>
      </c>
    </row>
    <row r="991" spans="19:19">
      <c r="S991" s="2044" t="s">
        <v>1525</v>
      </c>
    </row>
    <row r="992" spans="19:19">
      <c r="S992" s="2044" t="s">
        <v>1526</v>
      </c>
    </row>
    <row r="993" spans="19:19">
      <c r="S993" s="2044" t="s">
        <v>1527</v>
      </c>
    </row>
    <row r="994" spans="19:19">
      <c r="S994" s="2044" t="s">
        <v>1528</v>
      </c>
    </row>
    <row r="995" spans="19:19">
      <c r="S995" s="2044" t="s">
        <v>1529</v>
      </c>
    </row>
    <row r="996" spans="19:19">
      <c r="S996" s="2044" t="s">
        <v>1530</v>
      </c>
    </row>
    <row r="997" spans="19:19">
      <c r="S997" s="2044" t="s">
        <v>1531</v>
      </c>
    </row>
    <row r="998" spans="19:19">
      <c r="S998" s="2044" t="s">
        <v>1532</v>
      </c>
    </row>
    <row r="999" spans="19:19">
      <c r="S999" s="2044" t="s">
        <v>1533</v>
      </c>
    </row>
    <row r="1000" spans="19:19">
      <c r="S1000" s="2044" t="s">
        <v>1534</v>
      </c>
    </row>
    <row r="1001" spans="19:19">
      <c r="S1001" s="2044" t="s">
        <v>1535</v>
      </c>
    </row>
    <row r="1002" spans="19:19">
      <c r="S1002" s="2044" t="s">
        <v>1536</v>
      </c>
    </row>
    <row r="1003" spans="19:19">
      <c r="S1003" s="2044" t="s">
        <v>1537</v>
      </c>
    </row>
    <row r="1004" spans="19:19">
      <c r="S1004" s="2044" t="s">
        <v>1538</v>
      </c>
    </row>
    <row r="1005" spans="19:19">
      <c r="S1005" s="2044" t="s">
        <v>1539</v>
      </c>
    </row>
    <row r="1006" spans="19:19">
      <c r="S1006" s="2044" t="s">
        <v>1540</v>
      </c>
    </row>
    <row r="1007" spans="19:19">
      <c r="S1007" s="2044" t="s">
        <v>1541</v>
      </c>
    </row>
    <row r="1008" spans="19:19">
      <c r="S1008" s="2044" t="s">
        <v>1542</v>
      </c>
    </row>
    <row r="1009" spans="19:19">
      <c r="S1009" s="2044" t="s">
        <v>1543</v>
      </c>
    </row>
    <row r="1010" spans="19:19">
      <c r="S1010" s="2044" t="s">
        <v>1544</v>
      </c>
    </row>
    <row r="1011" spans="19:19">
      <c r="S1011" s="2044" t="s">
        <v>1545</v>
      </c>
    </row>
    <row r="1012" spans="19:19">
      <c r="S1012" s="2044" t="s">
        <v>1546</v>
      </c>
    </row>
    <row r="1013" spans="19:19">
      <c r="S1013" s="2044" t="s">
        <v>1547</v>
      </c>
    </row>
    <row r="1014" spans="19:19">
      <c r="S1014" s="2044" t="s">
        <v>1548</v>
      </c>
    </row>
    <row r="1015" spans="19:19">
      <c r="S1015" s="2044" t="s">
        <v>1549</v>
      </c>
    </row>
    <row r="1016" spans="19:19">
      <c r="S1016" s="2044" t="s">
        <v>1550</v>
      </c>
    </row>
    <row r="1017" spans="19:19">
      <c r="S1017" s="2044" t="s">
        <v>1551</v>
      </c>
    </row>
    <row r="1018" spans="19:19">
      <c r="S1018" s="2044" t="s">
        <v>1552</v>
      </c>
    </row>
    <row r="1019" spans="19:19">
      <c r="S1019" s="2044" t="s">
        <v>1553</v>
      </c>
    </row>
    <row r="1020" spans="19:19">
      <c r="S1020" s="2044" t="s">
        <v>1554</v>
      </c>
    </row>
    <row r="1021" spans="19:19">
      <c r="S1021" s="2044" t="s">
        <v>1555</v>
      </c>
    </row>
    <row r="1022" spans="19:19">
      <c r="S1022" s="2044" t="s">
        <v>1556</v>
      </c>
    </row>
    <row r="1023" spans="19:19">
      <c r="S1023" s="2044" t="s">
        <v>1557</v>
      </c>
    </row>
    <row r="1024" spans="19:19">
      <c r="S1024" s="2044" t="s">
        <v>1558</v>
      </c>
    </row>
    <row r="1025" spans="19:19">
      <c r="S1025" s="2044" t="s">
        <v>1559</v>
      </c>
    </row>
    <row r="1026" spans="19:19">
      <c r="S1026" s="2044" t="s">
        <v>1560</v>
      </c>
    </row>
    <row r="1027" spans="19:19">
      <c r="S1027" s="2044" t="s">
        <v>1561</v>
      </c>
    </row>
    <row r="1028" spans="19:19">
      <c r="S1028" s="2044" t="s">
        <v>1562</v>
      </c>
    </row>
    <row r="1029" spans="19:19">
      <c r="S1029" s="2044" t="s">
        <v>1563</v>
      </c>
    </row>
    <row r="1030" spans="19:19">
      <c r="S1030" s="2044" t="s">
        <v>1564</v>
      </c>
    </row>
    <row r="1031" spans="19:19">
      <c r="S1031" s="2044" t="s">
        <v>1565</v>
      </c>
    </row>
    <row r="1032" spans="19:19">
      <c r="S1032" s="2044" t="s">
        <v>1566</v>
      </c>
    </row>
    <row r="1033" spans="19:19">
      <c r="S1033" s="2044" t="s">
        <v>1567</v>
      </c>
    </row>
    <row r="1034" spans="19:19">
      <c r="S1034" s="2044" t="s">
        <v>1568</v>
      </c>
    </row>
    <row r="1035" spans="19:19">
      <c r="S1035" s="2044" t="s">
        <v>1569</v>
      </c>
    </row>
    <row r="1036" spans="19:19">
      <c r="S1036" s="2044" t="s">
        <v>1570</v>
      </c>
    </row>
    <row r="1037" spans="19:19">
      <c r="S1037" s="2044" t="s">
        <v>1571</v>
      </c>
    </row>
    <row r="1038" spans="19:19">
      <c r="S1038" s="2044" t="s">
        <v>1572</v>
      </c>
    </row>
    <row r="1039" spans="19:19">
      <c r="S1039" s="2044" t="s">
        <v>1573</v>
      </c>
    </row>
    <row r="1040" spans="19:19">
      <c r="S1040" s="2044" t="s">
        <v>1574</v>
      </c>
    </row>
    <row r="1041" spans="19:19">
      <c r="S1041" s="2044" t="s">
        <v>1575</v>
      </c>
    </row>
    <row r="1042" spans="19:19">
      <c r="S1042" s="2044" t="s">
        <v>1576</v>
      </c>
    </row>
    <row r="1043" spans="19:19">
      <c r="S1043" s="2044" t="s">
        <v>1577</v>
      </c>
    </row>
    <row r="1044" spans="19:19">
      <c r="S1044" s="2044" t="s">
        <v>1578</v>
      </c>
    </row>
    <row r="1045" spans="19:19">
      <c r="S1045" s="2044" t="s">
        <v>1579</v>
      </c>
    </row>
    <row r="1046" spans="19:19">
      <c r="S1046" s="2044" t="s">
        <v>1580</v>
      </c>
    </row>
    <row r="1047" spans="19:19">
      <c r="S1047" s="2044" t="s">
        <v>1581</v>
      </c>
    </row>
    <row r="1048" spans="19:19">
      <c r="S1048" s="2044" t="s">
        <v>1582</v>
      </c>
    </row>
    <row r="1049" spans="19:19">
      <c r="S1049" s="2044" t="s">
        <v>1583</v>
      </c>
    </row>
    <row r="1050" spans="19:19">
      <c r="S1050" s="2044" t="s">
        <v>1584</v>
      </c>
    </row>
    <row r="1051" spans="19:19">
      <c r="S1051" s="2044" t="s">
        <v>1585</v>
      </c>
    </row>
    <row r="1052" spans="19:19">
      <c r="S1052" s="2044" t="s">
        <v>1586</v>
      </c>
    </row>
    <row r="1053" spans="19:19">
      <c r="S1053" s="2044" t="s">
        <v>1587</v>
      </c>
    </row>
    <row r="1054" spans="19:19">
      <c r="S1054" s="2044" t="s">
        <v>1588</v>
      </c>
    </row>
    <row r="1055" spans="19:19">
      <c r="S1055" s="2044" t="s">
        <v>1589</v>
      </c>
    </row>
    <row r="1056" spans="19:19">
      <c r="S1056" s="2044" t="s">
        <v>1590</v>
      </c>
    </row>
    <row r="1057" spans="19:19">
      <c r="S1057" s="2044" t="s">
        <v>1591</v>
      </c>
    </row>
    <row r="1058" spans="19:19">
      <c r="S1058" s="2044" t="s">
        <v>1592</v>
      </c>
    </row>
    <row r="1059" spans="19:19">
      <c r="S1059" s="2044" t="s">
        <v>1593</v>
      </c>
    </row>
    <row r="1060" spans="19:19">
      <c r="S1060" s="2044" t="s">
        <v>1594</v>
      </c>
    </row>
    <row r="1061" spans="19:19">
      <c r="S1061" s="2044" t="s">
        <v>1595</v>
      </c>
    </row>
    <row r="1062" spans="19:19">
      <c r="S1062" s="2044" t="s">
        <v>1596</v>
      </c>
    </row>
    <row r="1063" spans="19:19">
      <c r="S1063" s="2044" t="s">
        <v>1597</v>
      </c>
    </row>
    <row r="1064" spans="19:19">
      <c r="S1064" s="2044" t="s">
        <v>1598</v>
      </c>
    </row>
    <row r="1065" spans="19:19">
      <c r="S1065" s="2044" t="s">
        <v>1599</v>
      </c>
    </row>
    <row r="1066" spans="19:19">
      <c r="S1066" s="2044" t="s">
        <v>1600</v>
      </c>
    </row>
    <row r="1067" spans="19:19">
      <c r="S1067" s="2044" t="s">
        <v>1601</v>
      </c>
    </row>
    <row r="1068" spans="19:19">
      <c r="S1068" s="2044" t="s">
        <v>1602</v>
      </c>
    </row>
    <row r="1069" spans="19:19">
      <c r="S1069" s="2044" t="s">
        <v>1603</v>
      </c>
    </row>
    <row r="1070" spans="19:19">
      <c r="S1070" s="2044" t="s">
        <v>1604</v>
      </c>
    </row>
    <row r="1071" spans="19:19">
      <c r="S1071" s="2044" t="s">
        <v>1605</v>
      </c>
    </row>
    <row r="1072" spans="19:19">
      <c r="S1072" s="2044" t="s">
        <v>1606</v>
      </c>
    </row>
    <row r="1073" spans="19:19">
      <c r="S1073" s="2044" t="s">
        <v>1607</v>
      </c>
    </row>
    <row r="1074" spans="19:19">
      <c r="S1074" s="2044" t="s">
        <v>1608</v>
      </c>
    </row>
    <row r="1075" spans="19:19">
      <c r="S1075" s="2044" t="s">
        <v>1609</v>
      </c>
    </row>
    <row r="1076" spans="19:19">
      <c r="S1076" s="2044" t="s">
        <v>1610</v>
      </c>
    </row>
    <row r="1077" spans="19:19">
      <c r="S1077" s="2044" t="s">
        <v>1611</v>
      </c>
    </row>
    <row r="1078" spans="19:19">
      <c r="S1078" s="2044" t="s">
        <v>1612</v>
      </c>
    </row>
    <row r="1079" spans="19:19">
      <c r="S1079" s="2044" t="s">
        <v>1613</v>
      </c>
    </row>
    <row r="1080" spans="19:19">
      <c r="S1080" s="2044" t="s">
        <v>1614</v>
      </c>
    </row>
    <row r="1081" spans="19:19">
      <c r="S1081" s="2044" t="s">
        <v>1615</v>
      </c>
    </row>
    <row r="1082" spans="19:19">
      <c r="S1082" s="2044" t="s">
        <v>1616</v>
      </c>
    </row>
    <row r="1083" spans="19:19">
      <c r="S1083" s="2044" t="s">
        <v>1617</v>
      </c>
    </row>
    <row r="1084" spans="19:19">
      <c r="S1084" s="2044" t="s">
        <v>1618</v>
      </c>
    </row>
    <row r="1085" spans="19:19">
      <c r="S1085" s="2044" t="s">
        <v>1619</v>
      </c>
    </row>
    <row r="1086" spans="19:19">
      <c r="S1086" s="2044" t="s">
        <v>1620</v>
      </c>
    </row>
    <row r="1087" spans="19:19">
      <c r="S1087" s="2044" t="s">
        <v>1621</v>
      </c>
    </row>
    <row r="1088" spans="19:19">
      <c r="S1088" s="2044" t="s">
        <v>1622</v>
      </c>
    </row>
    <row r="1089" spans="19:19">
      <c r="S1089" s="2044" t="s">
        <v>1623</v>
      </c>
    </row>
    <row r="1090" spans="19:19">
      <c r="S1090" s="2044" t="s">
        <v>1624</v>
      </c>
    </row>
    <row r="1091" spans="19:19">
      <c r="S1091" s="2044" t="s">
        <v>1625</v>
      </c>
    </row>
    <row r="1092" spans="19:19">
      <c r="S1092" s="2044" t="s">
        <v>1626</v>
      </c>
    </row>
    <row r="1093" spans="19:19">
      <c r="S1093" s="2044" t="s">
        <v>1627</v>
      </c>
    </row>
    <row r="1094" spans="19:19">
      <c r="S1094" s="2044" t="s">
        <v>1628</v>
      </c>
    </row>
    <row r="1095" spans="19:19">
      <c r="S1095" s="2044" t="s">
        <v>1629</v>
      </c>
    </row>
    <row r="1096" spans="19:19">
      <c r="S1096" s="2044" t="s">
        <v>1630</v>
      </c>
    </row>
    <row r="1097" spans="19:19">
      <c r="S1097" s="2044" t="s">
        <v>1631</v>
      </c>
    </row>
    <row r="1098" spans="19:19">
      <c r="S1098" s="2044" t="s">
        <v>1632</v>
      </c>
    </row>
    <row r="1099" spans="19:19">
      <c r="S1099" s="2044" t="s">
        <v>1633</v>
      </c>
    </row>
    <row r="1100" spans="19:19">
      <c r="S1100" s="2044" t="s">
        <v>1634</v>
      </c>
    </row>
    <row r="1101" spans="19:19">
      <c r="S1101" s="2044" t="s">
        <v>1635</v>
      </c>
    </row>
    <row r="1102" spans="19:19">
      <c r="S1102" s="2044" t="s">
        <v>1636</v>
      </c>
    </row>
    <row r="1103" spans="19:19">
      <c r="S1103" s="2044" t="s">
        <v>1637</v>
      </c>
    </row>
    <row r="1104" spans="19:19">
      <c r="S1104" s="2044" t="s">
        <v>1638</v>
      </c>
    </row>
    <row r="1105" spans="19:19">
      <c r="S1105" s="2044" t="s">
        <v>1639</v>
      </c>
    </row>
    <row r="1106" spans="19:19">
      <c r="S1106" s="2044" t="s">
        <v>1640</v>
      </c>
    </row>
    <row r="1107" spans="19:19">
      <c r="S1107" s="2044" t="s">
        <v>1641</v>
      </c>
    </row>
    <row r="1108" spans="19:19">
      <c r="S1108" s="2044" t="s">
        <v>1642</v>
      </c>
    </row>
    <row r="1109" spans="19:19">
      <c r="S1109" s="2044" t="s">
        <v>1643</v>
      </c>
    </row>
    <row r="1110" spans="19:19">
      <c r="S1110" s="2044" t="s">
        <v>1644</v>
      </c>
    </row>
    <row r="1111" spans="19:19">
      <c r="S1111" s="2044" t="s">
        <v>1645</v>
      </c>
    </row>
    <row r="1112" spans="19:19">
      <c r="S1112" s="2044" t="s">
        <v>1646</v>
      </c>
    </row>
    <row r="1113" spans="19:19">
      <c r="S1113" s="2044" t="s">
        <v>1647</v>
      </c>
    </row>
    <row r="1114" spans="19:19">
      <c r="S1114" s="2044" t="s">
        <v>1648</v>
      </c>
    </row>
    <row r="1115" spans="19:19">
      <c r="S1115" s="2044" t="s">
        <v>1649</v>
      </c>
    </row>
    <row r="1116" spans="19:19">
      <c r="S1116" s="2044" t="s">
        <v>1650</v>
      </c>
    </row>
    <row r="1117" spans="19:19">
      <c r="S1117" s="2044" t="s">
        <v>1651</v>
      </c>
    </row>
    <row r="1118" spans="19:19">
      <c r="S1118" s="2044" t="s">
        <v>1652</v>
      </c>
    </row>
    <row r="1119" spans="19:19">
      <c r="S1119" s="2044" t="s">
        <v>1653</v>
      </c>
    </row>
    <row r="1120" spans="19:19">
      <c r="S1120" s="2044" t="s">
        <v>1654</v>
      </c>
    </row>
    <row r="1121" spans="19:19">
      <c r="S1121" s="2044" t="s">
        <v>1655</v>
      </c>
    </row>
    <row r="1122" spans="19:19">
      <c r="S1122" s="2044" t="s">
        <v>1656</v>
      </c>
    </row>
    <row r="1123" spans="19:19">
      <c r="S1123" s="2044" t="s">
        <v>1657</v>
      </c>
    </row>
    <row r="1124" spans="19:19">
      <c r="S1124" s="2044" t="s">
        <v>1658</v>
      </c>
    </row>
    <row r="1125" spans="19:19">
      <c r="S1125" s="2044" t="s">
        <v>1659</v>
      </c>
    </row>
    <row r="1126" spans="19:19">
      <c r="S1126" s="2044" t="s">
        <v>1660</v>
      </c>
    </row>
    <row r="1127" spans="19:19">
      <c r="S1127" s="2044" t="s">
        <v>1661</v>
      </c>
    </row>
    <row r="1128" spans="19:19">
      <c r="S1128" s="2044" t="s">
        <v>1662</v>
      </c>
    </row>
    <row r="1129" spans="19:19">
      <c r="S1129" s="2044" t="s">
        <v>1663</v>
      </c>
    </row>
    <row r="1130" spans="19:19">
      <c r="S1130" s="2044" t="s">
        <v>1664</v>
      </c>
    </row>
    <row r="1131" spans="19:19">
      <c r="S1131" s="2044" t="s">
        <v>1665</v>
      </c>
    </row>
    <row r="1132" spans="19:19">
      <c r="S1132" s="2044" t="s">
        <v>1666</v>
      </c>
    </row>
    <row r="1133" spans="19:19">
      <c r="S1133" s="2044" t="s">
        <v>1667</v>
      </c>
    </row>
    <row r="1134" spans="19:19">
      <c r="S1134" s="2044" t="s">
        <v>1668</v>
      </c>
    </row>
    <row r="1135" spans="19:19">
      <c r="S1135" s="2044" t="s">
        <v>1669</v>
      </c>
    </row>
    <row r="1136" spans="19:19">
      <c r="S1136" s="2044" t="s">
        <v>1670</v>
      </c>
    </row>
    <row r="1137" spans="19:19">
      <c r="S1137" s="2044" t="s">
        <v>1671</v>
      </c>
    </row>
    <row r="1138" spans="19:19">
      <c r="S1138" s="2044" t="s">
        <v>1672</v>
      </c>
    </row>
    <row r="1139" spans="19:19">
      <c r="S1139" s="2044" t="s">
        <v>1673</v>
      </c>
    </row>
    <row r="1140" spans="19:19">
      <c r="S1140" s="2044" t="s">
        <v>1674</v>
      </c>
    </row>
    <row r="1141" spans="19:19">
      <c r="S1141" s="2044" t="s">
        <v>1675</v>
      </c>
    </row>
    <row r="1142" spans="19:19">
      <c r="S1142" s="2044" t="s">
        <v>1676</v>
      </c>
    </row>
    <row r="1143" spans="19:19">
      <c r="S1143" s="2044" t="s">
        <v>1677</v>
      </c>
    </row>
    <row r="1144" spans="19:19">
      <c r="S1144" s="2044" t="s">
        <v>1678</v>
      </c>
    </row>
    <row r="1145" spans="19:19">
      <c r="S1145" s="2044" t="s">
        <v>1679</v>
      </c>
    </row>
    <row r="1146" spans="19:19">
      <c r="S1146" s="2044" t="s">
        <v>1680</v>
      </c>
    </row>
    <row r="1147" spans="19:19">
      <c r="S1147" s="2044" t="s">
        <v>1681</v>
      </c>
    </row>
    <row r="1148" spans="19:19">
      <c r="S1148" s="2044" t="s">
        <v>1682</v>
      </c>
    </row>
    <row r="1149" spans="19:19">
      <c r="S1149" s="2044" t="s">
        <v>1683</v>
      </c>
    </row>
    <row r="1150" spans="19:19">
      <c r="S1150" s="2044" t="s">
        <v>1684</v>
      </c>
    </row>
    <row r="1151" spans="19:19">
      <c r="S1151" s="2044" t="s">
        <v>1685</v>
      </c>
    </row>
    <row r="1152" spans="19:19">
      <c r="S1152" s="2044" t="s">
        <v>1686</v>
      </c>
    </row>
    <row r="1153" spans="19:19">
      <c r="S1153" s="2044" t="s">
        <v>1687</v>
      </c>
    </row>
    <row r="1154" spans="19:19">
      <c r="S1154" s="2044" t="s">
        <v>1688</v>
      </c>
    </row>
    <row r="1155" spans="19:19">
      <c r="S1155" s="2044" t="s">
        <v>1689</v>
      </c>
    </row>
    <row r="1156" spans="19:19">
      <c r="S1156" s="2044" t="s">
        <v>1690</v>
      </c>
    </row>
    <row r="1157" spans="19:19">
      <c r="S1157" s="2044" t="s">
        <v>1691</v>
      </c>
    </row>
    <row r="1158" spans="19:19">
      <c r="S1158" s="2044" t="s">
        <v>1692</v>
      </c>
    </row>
    <row r="1159" spans="19:19">
      <c r="S1159" s="2044" t="s">
        <v>1693</v>
      </c>
    </row>
    <row r="1160" spans="19:19">
      <c r="S1160" s="2044" t="s">
        <v>1694</v>
      </c>
    </row>
    <row r="1161" spans="19:19">
      <c r="S1161" s="2044" t="s">
        <v>1695</v>
      </c>
    </row>
    <row r="1162" spans="19:19">
      <c r="S1162" s="2044" t="s">
        <v>1696</v>
      </c>
    </row>
    <row r="1163" spans="19:19">
      <c r="S1163" s="2044" t="s">
        <v>1697</v>
      </c>
    </row>
    <row r="1164" spans="19:19">
      <c r="S1164" s="2044" t="s">
        <v>1698</v>
      </c>
    </row>
    <row r="1165" spans="19:19">
      <c r="S1165" s="2044" t="s">
        <v>1699</v>
      </c>
    </row>
    <row r="1166" spans="19:19">
      <c r="S1166" s="2044" t="s">
        <v>1700</v>
      </c>
    </row>
    <row r="1167" spans="19:19">
      <c r="S1167" s="2044" t="s">
        <v>1701</v>
      </c>
    </row>
    <row r="1168" spans="19:19">
      <c r="S1168" s="2044" t="s">
        <v>1702</v>
      </c>
    </row>
    <row r="1169" spans="19:19">
      <c r="S1169" s="2044" t="s">
        <v>1703</v>
      </c>
    </row>
    <row r="1170" spans="19:19">
      <c r="S1170" s="2044" t="s">
        <v>1704</v>
      </c>
    </row>
    <row r="1171" spans="19:19">
      <c r="S1171" s="2044" t="s">
        <v>1705</v>
      </c>
    </row>
    <row r="1172" spans="19:19">
      <c r="S1172" s="2044" t="s">
        <v>1706</v>
      </c>
    </row>
    <row r="1173" spans="19:19">
      <c r="S1173" s="2044" t="s">
        <v>1707</v>
      </c>
    </row>
    <row r="1174" spans="19:19">
      <c r="S1174" s="2044" t="s">
        <v>1708</v>
      </c>
    </row>
    <row r="1175" spans="19:19">
      <c r="S1175" s="2044" t="s">
        <v>1709</v>
      </c>
    </row>
    <row r="1176" spans="19:19">
      <c r="S1176" s="2044" t="s">
        <v>1710</v>
      </c>
    </row>
    <row r="1177" spans="19:19">
      <c r="S1177" s="2044" t="s">
        <v>1711</v>
      </c>
    </row>
    <row r="1178" spans="19:19">
      <c r="S1178" s="2044" t="s">
        <v>1712</v>
      </c>
    </row>
    <row r="1179" spans="19:19">
      <c r="S1179" s="2044" t="s">
        <v>1713</v>
      </c>
    </row>
    <row r="1180" spans="19:19">
      <c r="S1180" s="2044" t="s">
        <v>1714</v>
      </c>
    </row>
    <row r="1181" spans="19:19">
      <c r="S1181" s="2044" t="s">
        <v>1715</v>
      </c>
    </row>
    <row r="1182" spans="19:19">
      <c r="S1182" s="2044" t="s">
        <v>1716</v>
      </c>
    </row>
    <row r="1183" spans="19:19">
      <c r="S1183" s="2044" t="s">
        <v>1717</v>
      </c>
    </row>
    <row r="1184" spans="19:19">
      <c r="S1184" s="2044" t="s">
        <v>1718</v>
      </c>
    </row>
    <row r="1185" spans="19:19">
      <c r="S1185" s="2044" t="s">
        <v>1719</v>
      </c>
    </row>
    <row r="1186" spans="19:19">
      <c r="S1186" s="2044" t="s">
        <v>1720</v>
      </c>
    </row>
    <row r="1187" spans="19:19">
      <c r="S1187" s="2044" t="s">
        <v>1721</v>
      </c>
    </row>
    <row r="1188" spans="19:19">
      <c r="S1188" s="2044" t="s">
        <v>1722</v>
      </c>
    </row>
    <row r="1189" spans="19:19">
      <c r="S1189" s="2044" t="s">
        <v>1723</v>
      </c>
    </row>
    <row r="1190" spans="19:19">
      <c r="S1190" s="2044" t="s">
        <v>1724</v>
      </c>
    </row>
    <row r="1191" spans="19:19">
      <c r="S1191" s="2044" t="s">
        <v>1725</v>
      </c>
    </row>
    <row r="1192" spans="19:19">
      <c r="S1192" s="2044" t="s">
        <v>1726</v>
      </c>
    </row>
    <row r="1193" spans="19:19">
      <c r="S1193" s="2044" t="s">
        <v>1727</v>
      </c>
    </row>
    <row r="1194" spans="19:19">
      <c r="S1194" s="2044" t="s">
        <v>1728</v>
      </c>
    </row>
    <row r="1195" spans="19:19">
      <c r="S1195" s="2044" t="s">
        <v>1729</v>
      </c>
    </row>
    <row r="1196" spans="19:19">
      <c r="S1196" s="2044" t="s">
        <v>1730</v>
      </c>
    </row>
    <row r="1197" spans="19:19">
      <c r="S1197" s="2044" t="s">
        <v>1731</v>
      </c>
    </row>
    <row r="1198" spans="19:19">
      <c r="S1198" s="2044" t="s">
        <v>1732</v>
      </c>
    </row>
    <row r="1199" spans="19:19">
      <c r="S1199" s="2044" t="s">
        <v>1733</v>
      </c>
    </row>
    <row r="1200" spans="19:19">
      <c r="S1200" s="2044" t="s">
        <v>1734</v>
      </c>
    </row>
    <row r="1201" spans="19:19">
      <c r="S1201" s="2044" t="s">
        <v>1735</v>
      </c>
    </row>
    <row r="1202" spans="19:19">
      <c r="S1202" s="2044" t="s">
        <v>1736</v>
      </c>
    </row>
    <row r="1203" spans="19:19">
      <c r="S1203" s="2044" t="s">
        <v>1737</v>
      </c>
    </row>
    <row r="1204" spans="19:19">
      <c r="S1204" s="2044" t="s">
        <v>1738</v>
      </c>
    </row>
    <row r="1205" spans="19:19">
      <c r="S1205" s="2044" t="s">
        <v>1739</v>
      </c>
    </row>
    <row r="1206" spans="19:19">
      <c r="S1206" s="2044" t="s">
        <v>1740</v>
      </c>
    </row>
    <row r="1207" spans="19:19">
      <c r="S1207" s="2044" t="s">
        <v>1741</v>
      </c>
    </row>
    <row r="1208" spans="19:19">
      <c r="S1208" s="2044" t="s">
        <v>1742</v>
      </c>
    </row>
    <row r="1209" spans="19:19">
      <c r="S1209" s="2044" t="s">
        <v>1743</v>
      </c>
    </row>
    <row r="1210" spans="19:19">
      <c r="S1210" s="2044" t="s">
        <v>1744</v>
      </c>
    </row>
    <row r="1211" spans="19:19">
      <c r="S1211" s="2044" t="s">
        <v>1745</v>
      </c>
    </row>
    <row r="1212" spans="19:19">
      <c r="S1212" s="2044" t="s">
        <v>1746</v>
      </c>
    </row>
    <row r="1213" spans="19:19">
      <c r="S1213" s="2044" t="s">
        <v>1747</v>
      </c>
    </row>
    <row r="1214" spans="19:19">
      <c r="S1214" s="2044" t="s">
        <v>1748</v>
      </c>
    </row>
    <row r="1215" spans="19:19">
      <c r="S1215" s="2044" t="s">
        <v>1749</v>
      </c>
    </row>
    <row r="1216" spans="19:19">
      <c r="S1216" s="2044" t="s">
        <v>1750</v>
      </c>
    </row>
    <row r="1217" spans="19:19">
      <c r="S1217" s="2044" t="s">
        <v>1751</v>
      </c>
    </row>
    <row r="1218" spans="19:19">
      <c r="S1218" s="2044" t="s">
        <v>1752</v>
      </c>
    </row>
    <row r="1219" spans="19:19">
      <c r="S1219" s="2044" t="s">
        <v>1753</v>
      </c>
    </row>
    <row r="1220" spans="19:19">
      <c r="S1220" s="2044" t="s">
        <v>1754</v>
      </c>
    </row>
    <row r="1221" spans="19:19">
      <c r="S1221" s="2044" t="s">
        <v>1755</v>
      </c>
    </row>
    <row r="1222" spans="19:19">
      <c r="S1222" s="2044" t="s">
        <v>1756</v>
      </c>
    </row>
    <row r="1223" spans="19:19">
      <c r="S1223" s="2044" t="s">
        <v>1757</v>
      </c>
    </row>
    <row r="1224" spans="19:19">
      <c r="S1224" s="2044" t="s">
        <v>1758</v>
      </c>
    </row>
    <row r="1225" spans="19:19">
      <c r="S1225" s="2044" t="s">
        <v>1759</v>
      </c>
    </row>
    <row r="1226" spans="19:19">
      <c r="S1226" s="2044" t="s">
        <v>1760</v>
      </c>
    </row>
    <row r="1227" spans="19:19">
      <c r="S1227" s="2044" t="s">
        <v>1761</v>
      </c>
    </row>
    <row r="1228" spans="19:19">
      <c r="S1228" s="2044" t="s">
        <v>1762</v>
      </c>
    </row>
    <row r="1229" spans="19:19">
      <c r="S1229" s="2044" t="s">
        <v>1763</v>
      </c>
    </row>
    <row r="1230" spans="19:19">
      <c r="S1230" s="2044" t="s">
        <v>1764</v>
      </c>
    </row>
    <row r="1231" spans="19:19">
      <c r="S1231" s="2044" t="s">
        <v>1765</v>
      </c>
    </row>
    <row r="1232" spans="19:19">
      <c r="S1232" s="2044" t="s">
        <v>1766</v>
      </c>
    </row>
    <row r="1233" spans="19:19">
      <c r="S1233" s="2044" t="s">
        <v>1767</v>
      </c>
    </row>
    <row r="1234" spans="19:19">
      <c r="S1234" s="2044" t="s">
        <v>1768</v>
      </c>
    </row>
    <row r="1235" spans="19:19">
      <c r="S1235" s="2044" t="s">
        <v>1769</v>
      </c>
    </row>
    <row r="1236" spans="19:19">
      <c r="S1236" s="2044" t="s">
        <v>1770</v>
      </c>
    </row>
    <row r="1237" spans="19:19">
      <c r="S1237" s="2044" t="s">
        <v>1771</v>
      </c>
    </row>
    <row r="1238" spans="19:19">
      <c r="S1238" s="2044" t="s">
        <v>1772</v>
      </c>
    </row>
    <row r="1239" spans="19:19">
      <c r="S1239" s="2044" t="s">
        <v>1773</v>
      </c>
    </row>
    <row r="1240" spans="19:19">
      <c r="S1240" s="2044" t="s">
        <v>1774</v>
      </c>
    </row>
    <row r="1241" spans="19:19">
      <c r="S1241" s="2044" t="s">
        <v>1775</v>
      </c>
    </row>
    <row r="1242" spans="19:19">
      <c r="S1242" s="2044" t="s">
        <v>1776</v>
      </c>
    </row>
    <row r="1243" spans="19:19">
      <c r="S1243" s="2044" t="s">
        <v>1777</v>
      </c>
    </row>
    <row r="1244" spans="19:19">
      <c r="S1244" s="2044" t="s">
        <v>1778</v>
      </c>
    </row>
    <row r="1245" spans="19:19">
      <c r="S1245" s="2044" t="s">
        <v>1779</v>
      </c>
    </row>
    <row r="1246" spans="19:19">
      <c r="S1246" s="2044" t="s">
        <v>1780</v>
      </c>
    </row>
    <row r="1247" spans="19:19">
      <c r="S1247" s="2044" t="s">
        <v>1781</v>
      </c>
    </row>
    <row r="1248" spans="19:19">
      <c r="S1248" s="2044" t="s">
        <v>1782</v>
      </c>
    </row>
    <row r="1249" spans="19:19">
      <c r="S1249" s="2044" t="s">
        <v>1783</v>
      </c>
    </row>
    <row r="1250" spans="19:19">
      <c r="S1250" s="2044" t="s">
        <v>1784</v>
      </c>
    </row>
    <row r="1251" spans="19:19">
      <c r="S1251" s="2044" t="s">
        <v>1785</v>
      </c>
    </row>
    <row r="1252" spans="19:19">
      <c r="S1252" s="2044" t="s">
        <v>1786</v>
      </c>
    </row>
    <row r="1253" spans="19:19">
      <c r="S1253" s="2044" t="s">
        <v>1787</v>
      </c>
    </row>
    <row r="1254" spans="19:19">
      <c r="S1254" s="2044" t="s">
        <v>1788</v>
      </c>
    </row>
    <row r="1255" spans="19:19">
      <c r="S1255" s="2044" t="s">
        <v>1789</v>
      </c>
    </row>
    <row r="1256" spans="19:19">
      <c r="S1256" s="2044" t="s">
        <v>1790</v>
      </c>
    </row>
    <row r="1257" spans="19:19">
      <c r="S1257" s="2044" t="s">
        <v>1791</v>
      </c>
    </row>
    <row r="1258" spans="19:19">
      <c r="S1258" s="2044" t="s">
        <v>1792</v>
      </c>
    </row>
    <row r="1259" spans="19:19">
      <c r="S1259" s="2044" t="s">
        <v>1793</v>
      </c>
    </row>
    <row r="1260" spans="19:19">
      <c r="S1260" s="2044" t="s">
        <v>1794</v>
      </c>
    </row>
    <row r="1261" spans="19:19">
      <c r="S1261" s="2044" t="s">
        <v>1795</v>
      </c>
    </row>
    <row r="1262" spans="19:19">
      <c r="S1262" s="2044" t="s">
        <v>1796</v>
      </c>
    </row>
    <row r="1263" spans="19:19">
      <c r="S1263" s="2044" t="s">
        <v>1797</v>
      </c>
    </row>
    <row r="1264" spans="19:19">
      <c r="S1264" s="2044" t="s">
        <v>1798</v>
      </c>
    </row>
    <row r="1265" spans="19:19">
      <c r="S1265" s="2044" t="s">
        <v>1799</v>
      </c>
    </row>
    <row r="1266" spans="19:19">
      <c r="S1266" s="2044" t="s">
        <v>1800</v>
      </c>
    </row>
    <row r="1267" spans="19:19">
      <c r="S1267" s="2044" t="s">
        <v>1801</v>
      </c>
    </row>
    <row r="1268" spans="19:19">
      <c r="S1268" s="2044" t="s">
        <v>1802</v>
      </c>
    </row>
    <row r="1269" spans="19:19">
      <c r="S1269" s="2044" t="s">
        <v>1803</v>
      </c>
    </row>
    <row r="1270" spans="19:19">
      <c r="S1270" s="2044" t="s">
        <v>1804</v>
      </c>
    </row>
    <row r="1271" spans="19:19">
      <c r="S1271" s="2044" t="s">
        <v>1805</v>
      </c>
    </row>
    <row r="1272" spans="19:19">
      <c r="S1272" s="2044" t="s">
        <v>1806</v>
      </c>
    </row>
    <row r="1273" spans="19:19">
      <c r="S1273" s="2044" t="s">
        <v>1807</v>
      </c>
    </row>
    <row r="1274" spans="19:19">
      <c r="S1274" s="2044" t="s">
        <v>1808</v>
      </c>
    </row>
    <row r="1275" spans="19:19">
      <c r="S1275" s="2044" t="s">
        <v>1809</v>
      </c>
    </row>
    <row r="1276" spans="19:19">
      <c r="S1276" s="2044" t="s">
        <v>1810</v>
      </c>
    </row>
    <row r="1277" spans="19:19">
      <c r="S1277" s="2044" t="s">
        <v>1811</v>
      </c>
    </row>
    <row r="1278" spans="19:19">
      <c r="S1278" s="2044" t="s">
        <v>1812</v>
      </c>
    </row>
    <row r="1279" spans="19:19">
      <c r="S1279" s="2044" t="s">
        <v>1813</v>
      </c>
    </row>
    <row r="1280" spans="19:19">
      <c r="S1280" s="2044" t="s">
        <v>1814</v>
      </c>
    </row>
    <row r="1281" spans="19:19">
      <c r="S1281" s="2044" t="s">
        <v>1815</v>
      </c>
    </row>
    <row r="1282" spans="19:19">
      <c r="S1282" s="2044" t="s">
        <v>1816</v>
      </c>
    </row>
    <row r="1283" spans="19:19">
      <c r="S1283" s="2044" t="s">
        <v>1817</v>
      </c>
    </row>
    <row r="1284" spans="19:19">
      <c r="S1284" s="2044" t="s">
        <v>1818</v>
      </c>
    </row>
    <row r="1285" spans="19:19">
      <c r="S1285" s="2044" t="s">
        <v>1819</v>
      </c>
    </row>
    <row r="1286" spans="19:19">
      <c r="S1286" s="2044" t="s">
        <v>1820</v>
      </c>
    </row>
    <row r="1287" spans="19:19">
      <c r="S1287" s="2044" t="s">
        <v>1821</v>
      </c>
    </row>
    <row r="1288" spans="19:19">
      <c r="S1288" s="2044" t="s">
        <v>1822</v>
      </c>
    </row>
    <row r="1289" spans="19:19">
      <c r="S1289" s="2044" t="s">
        <v>1823</v>
      </c>
    </row>
    <row r="1290" spans="19:19">
      <c r="S1290" s="2044" t="s">
        <v>1824</v>
      </c>
    </row>
    <row r="1291" spans="19:19">
      <c r="S1291" s="2044" t="s">
        <v>1825</v>
      </c>
    </row>
    <row r="1292" spans="19:19">
      <c r="S1292" s="2044" t="s">
        <v>1826</v>
      </c>
    </row>
    <row r="1293" spans="19:19">
      <c r="S1293" s="2044" t="s">
        <v>1827</v>
      </c>
    </row>
    <row r="1294" spans="19:19">
      <c r="S1294" s="2044" t="s">
        <v>1828</v>
      </c>
    </row>
    <row r="1295" spans="19:19">
      <c r="S1295" s="2044" t="s">
        <v>1829</v>
      </c>
    </row>
    <row r="1296" spans="19:19">
      <c r="S1296" s="2044" t="s">
        <v>1830</v>
      </c>
    </row>
    <row r="1297" spans="19:19">
      <c r="S1297" s="2044" t="s">
        <v>1831</v>
      </c>
    </row>
    <row r="1298" spans="19:19">
      <c r="S1298" s="2044" t="s">
        <v>1832</v>
      </c>
    </row>
    <row r="1299" spans="19:19">
      <c r="S1299" s="2044" t="s">
        <v>1833</v>
      </c>
    </row>
    <row r="1300" spans="19:19">
      <c r="S1300" s="2044" t="s">
        <v>1834</v>
      </c>
    </row>
    <row r="1301" spans="19:19">
      <c r="S1301" s="2044" t="s">
        <v>1835</v>
      </c>
    </row>
    <row r="1302" spans="19:19">
      <c r="S1302" s="2044" t="s">
        <v>1836</v>
      </c>
    </row>
    <row r="1303" spans="19:19">
      <c r="S1303" s="2044" t="s">
        <v>1837</v>
      </c>
    </row>
    <row r="1304" spans="19:19">
      <c r="S1304" s="2044" t="s">
        <v>1838</v>
      </c>
    </row>
    <row r="1305" spans="19:19">
      <c r="S1305" s="2044" t="s">
        <v>1839</v>
      </c>
    </row>
    <row r="1306" spans="19:19">
      <c r="S1306" s="2044" t="s">
        <v>1840</v>
      </c>
    </row>
    <row r="1307" spans="19:19">
      <c r="S1307" s="2044" t="s">
        <v>1841</v>
      </c>
    </row>
    <row r="1308" spans="19:19">
      <c r="S1308" s="2044" t="s">
        <v>1842</v>
      </c>
    </row>
    <row r="1309" spans="19:19">
      <c r="S1309" s="2044" t="s">
        <v>1843</v>
      </c>
    </row>
    <row r="1310" spans="19:19">
      <c r="S1310" s="2044" t="s">
        <v>1844</v>
      </c>
    </row>
    <row r="1311" spans="19:19">
      <c r="S1311" s="2044" t="s">
        <v>1845</v>
      </c>
    </row>
    <row r="1312" spans="19:19">
      <c r="S1312" s="2044" t="s">
        <v>1846</v>
      </c>
    </row>
    <row r="1313" spans="19:19">
      <c r="S1313" s="2044" t="s">
        <v>1847</v>
      </c>
    </row>
    <row r="1314" spans="19:19">
      <c r="S1314" s="2044" t="s">
        <v>1848</v>
      </c>
    </row>
    <row r="1315" spans="19:19">
      <c r="S1315" s="2044" t="s">
        <v>1849</v>
      </c>
    </row>
    <row r="1316" spans="19:19">
      <c r="S1316" s="2044" t="s">
        <v>1850</v>
      </c>
    </row>
    <row r="1317" spans="19:19">
      <c r="S1317" s="2044" t="s">
        <v>1851</v>
      </c>
    </row>
    <row r="1318" spans="19:19">
      <c r="S1318" s="2044" t="s">
        <v>1852</v>
      </c>
    </row>
    <row r="1319" spans="19:19">
      <c r="S1319" s="2044" t="s">
        <v>1853</v>
      </c>
    </row>
    <row r="1320" spans="19:19">
      <c r="S1320" s="2044" t="s">
        <v>1854</v>
      </c>
    </row>
    <row r="1321" spans="19:19">
      <c r="S1321" s="2044" t="s">
        <v>1855</v>
      </c>
    </row>
    <row r="1322" spans="19:19">
      <c r="S1322" s="2044" t="s">
        <v>1856</v>
      </c>
    </row>
    <row r="1323" spans="19:19">
      <c r="S1323" s="2044" t="s">
        <v>1857</v>
      </c>
    </row>
    <row r="1324" spans="19:19">
      <c r="S1324" s="2044" t="s">
        <v>1858</v>
      </c>
    </row>
    <row r="1325" spans="19:19">
      <c r="S1325" s="2044" t="s">
        <v>1859</v>
      </c>
    </row>
    <row r="1326" spans="19:19">
      <c r="S1326" s="2044" t="s">
        <v>1860</v>
      </c>
    </row>
    <row r="1327" spans="19:19">
      <c r="S1327" s="2044" t="s">
        <v>1861</v>
      </c>
    </row>
    <row r="1328" spans="19:19">
      <c r="S1328" s="2044" t="s">
        <v>1862</v>
      </c>
    </row>
    <row r="1329" spans="19:19">
      <c r="S1329" s="2044" t="s">
        <v>1863</v>
      </c>
    </row>
    <row r="1330" spans="19:19">
      <c r="S1330" s="2044" t="s">
        <v>1864</v>
      </c>
    </row>
    <row r="1331" spans="19:19">
      <c r="S1331" s="2044" t="s">
        <v>1865</v>
      </c>
    </row>
    <row r="1332" spans="19:19">
      <c r="S1332" s="2044" t="s">
        <v>1866</v>
      </c>
    </row>
    <row r="1333" spans="19:19">
      <c r="S1333" s="2044" t="s">
        <v>1867</v>
      </c>
    </row>
    <row r="1334" spans="19:19">
      <c r="S1334" s="2044" t="s">
        <v>1868</v>
      </c>
    </row>
    <row r="1335" spans="19:19">
      <c r="S1335" s="2044" t="s">
        <v>1869</v>
      </c>
    </row>
    <row r="1336" spans="19:19">
      <c r="S1336" s="2044" t="s">
        <v>1870</v>
      </c>
    </row>
    <row r="1337" spans="19:19">
      <c r="S1337" s="2044" t="s">
        <v>1871</v>
      </c>
    </row>
    <row r="1338" spans="19:19">
      <c r="S1338" s="2044" t="s">
        <v>1872</v>
      </c>
    </row>
    <row r="1339" spans="19:19">
      <c r="S1339" s="2044" t="s">
        <v>1873</v>
      </c>
    </row>
    <row r="1340" spans="19:19">
      <c r="S1340" s="2044" t="s">
        <v>1874</v>
      </c>
    </row>
    <row r="1341" spans="19:19">
      <c r="S1341" s="2044" t="s">
        <v>1875</v>
      </c>
    </row>
    <row r="1342" spans="19:19">
      <c r="S1342" s="2044" t="s">
        <v>1876</v>
      </c>
    </row>
    <row r="1343" spans="19:19">
      <c r="S1343" s="2044" t="s">
        <v>1877</v>
      </c>
    </row>
    <row r="1344" spans="19:19">
      <c r="S1344" s="2044" t="s">
        <v>1878</v>
      </c>
    </row>
    <row r="1345" spans="19:19">
      <c r="S1345" s="2044" t="s">
        <v>1879</v>
      </c>
    </row>
    <row r="1346" spans="19:19">
      <c r="S1346" s="2044" t="s">
        <v>1880</v>
      </c>
    </row>
    <row r="1347" spans="19:19">
      <c r="S1347" s="2044" t="s">
        <v>1881</v>
      </c>
    </row>
    <row r="1348" spans="19:19">
      <c r="S1348" s="2044" t="s">
        <v>1882</v>
      </c>
    </row>
    <row r="1349" spans="19:19">
      <c r="S1349" s="2044" t="s">
        <v>1883</v>
      </c>
    </row>
    <row r="1350" spans="19:19">
      <c r="S1350" s="2044" t="s">
        <v>1884</v>
      </c>
    </row>
    <row r="1351" spans="19:19">
      <c r="S1351" s="2044" t="s">
        <v>1885</v>
      </c>
    </row>
    <row r="1352" spans="19:19">
      <c r="S1352" s="2044" t="s">
        <v>1886</v>
      </c>
    </row>
    <row r="1353" spans="19:19">
      <c r="S1353" s="2044" t="s">
        <v>1887</v>
      </c>
    </row>
    <row r="1354" spans="19:19">
      <c r="S1354" s="2044" t="s">
        <v>1888</v>
      </c>
    </row>
    <row r="1355" spans="19:19">
      <c r="S1355" s="2044" t="s">
        <v>1889</v>
      </c>
    </row>
    <row r="1356" spans="19:19">
      <c r="S1356" s="2044" t="s">
        <v>1890</v>
      </c>
    </row>
    <row r="1357" spans="19:19">
      <c r="S1357" s="2044" t="s">
        <v>1891</v>
      </c>
    </row>
    <row r="1358" spans="19:19">
      <c r="S1358" s="2044" t="s">
        <v>1892</v>
      </c>
    </row>
    <row r="1359" spans="19:19">
      <c r="S1359" s="2044" t="s">
        <v>1893</v>
      </c>
    </row>
    <row r="1360" spans="19:19">
      <c r="S1360" s="2044" t="s">
        <v>1894</v>
      </c>
    </row>
    <row r="1361" spans="19:19">
      <c r="S1361" s="2044" t="s">
        <v>1895</v>
      </c>
    </row>
    <row r="1362" spans="19:19">
      <c r="S1362" s="2044" t="s">
        <v>1896</v>
      </c>
    </row>
    <row r="1363" spans="19:19">
      <c r="S1363" s="2044" t="s">
        <v>1897</v>
      </c>
    </row>
    <row r="1364" spans="19:19">
      <c r="S1364" s="2044" t="s">
        <v>1898</v>
      </c>
    </row>
    <row r="1365" spans="19:19">
      <c r="S1365" s="2044" t="s">
        <v>1899</v>
      </c>
    </row>
    <row r="1366" spans="19:19">
      <c r="S1366" s="2044" t="s">
        <v>1900</v>
      </c>
    </row>
    <row r="1367" spans="19:19">
      <c r="S1367" s="2044" t="s">
        <v>1901</v>
      </c>
    </row>
    <row r="1368" spans="19:19">
      <c r="S1368" s="2044" t="s">
        <v>1902</v>
      </c>
    </row>
    <row r="1369" spans="19:19">
      <c r="S1369" s="2044" t="s">
        <v>1903</v>
      </c>
    </row>
    <row r="1370" spans="19:19">
      <c r="S1370" s="2044" t="s">
        <v>1904</v>
      </c>
    </row>
    <row r="1371" spans="19:19">
      <c r="S1371" s="2044" t="s">
        <v>1905</v>
      </c>
    </row>
    <row r="1372" spans="19:19">
      <c r="S1372" s="2044" t="s">
        <v>1906</v>
      </c>
    </row>
    <row r="1373" spans="19:19">
      <c r="S1373" s="2044" t="s">
        <v>1907</v>
      </c>
    </row>
    <row r="1374" spans="19:19">
      <c r="S1374" s="2044" t="s">
        <v>1908</v>
      </c>
    </row>
    <row r="1375" spans="19:19">
      <c r="S1375" s="2044" t="s">
        <v>1909</v>
      </c>
    </row>
    <row r="1376" spans="19:19">
      <c r="S1376" s="2044" t="s">
        <v>1910</v>
      </c>
    </row>
    <row r="1377" spans="19:19">
      <c r="S1377" s="2044" t="s">
        <v>1911</v>
      </c>
    </row>
    <row r="1378" spans="19:19">
      <c r="S1378" s="2044" t="s">
        <v>1912</v>
      </c>
    </row>
    <row r="1379" spans="19:19">
      <c r="S1379" s="2044" t="s">
        <v>1913</v>
      </c>
    </row>
    <row r="1380" spans="19:19">
      <c r="S1380" s="2044" t="s">
        <v>1914</v>
      </c>
    </row>
    <row r="1381" spans="19:19">
      <c r="S1381" s="2044" t="s">
        <v>1915</v>
      </c>
    </row>
    <row r="1382" spans="19:19">
      <c r="S1382" s="2044" t="s">
        <v>1916</v>
      </c>
    </row>
    <row r="1383" spans="19:19">
      <c r="S1383" s="2044" t="s">
        <v>1917</v>
      </c>
    </row>
    <row r="1384" spans="19:19">
      <c r="S1384" s="2044" t="s">
        <v>1918</v>
      </c>
    </row>
    <row r="1385" spans="19:19">
      <c r="S1385" s="2044" t="s">
        <v>1919</v>
      </c>
    </row>
    <row r="1386" spans="19:19">
      <c r="S1386" s="2044" t="s">
        <v>1920</v>
      </c>
    </row>
    <row r="1387" spans="19:19">
      <c r="S1387" s="2044" t="s">
        <v>1921</v>
      </c>
    </row>
    <row r="1388" spans="19:19">
      <c r="S1388" s="2044" t="s">
        <v>1922</v>
      </c>
    </row>
    <row r="1389" spans="19:19">
      <c r="S1389" s="2044" t="s">
        <v>1923</v>
      </c>
    </row>
    <row r="1390" spans="19:19">
      <c r="S1390" s="2044" t="s">
        <v>1924</v>
      </c>
    </row>
    <row r="1391" spans="19:19">
      <c r="S1391" s="2044" t="s">
        <v>1925</v>
      </c>
    </row>
    <row r="1392" spans="19:19">
      <c r="S1392" s="2044" t="s">
        <v>1926</v>
      </c>
    </row>
    <row r="1393" spans="19:19">
      <c r="S1393" s="2044" t="s">
        <v>1927</v>
      </c>
    </row>
    <row r="1394" spans="19:19">
      <c r="S1394" s="2044" t="s">
        <v>1928</v>
      </c>
    </row>
    <row r="1395" spans="19:19">
      <c r="S1395" s="2044" t="s">
        <v>1929</v>
      </c>
    </row>
    <row r="1396" spans="19:19">
      <c r="S1396" s="2044" t="s">
        <v>1930</v>
      </c>
    </row>
    <row r="1397" spans="19:19">
      <c r="S1397" s="2044" t="s">
        <v>1931</v>
      </c>
    </row>
    <row r="1398" spans="19:19">
      <c r="S1398" s="2044" t="s">
        <v>1932</v>
      </c>
    </row>
    <row r="1399" spans="19:19">
      <c r="S1399" s="2044" t="s">
        <v>1933</v>
      </c>
    </row>
    <row r="1400" spans="19:19">
      <c r="S1400" s="2044" t="s">
        <v>1934</v>
      </c>
    </row>
    <row r="1401" spans="19:19">
      <c r="S1401" s="2044" t="s">
        <v>1935</v>
      </c>
    </row>
    <row r="1402" spans="19:19">
      <c r="S1402" s="2044" t="s">
        <v>1936</v>
      </c>
    </row>
    <row r="1403" spans="19:19">
      <c r="S1403" s="2044" t="s">
        <v>1937</v>
      </c>
    </row>
    <row r="1404" spans="19:19">
      <c r="S1404" s="2044" t="s">
        <v>1938</v>
      </c>
    </row>
    <row r="1405" spans="19:19">
      <c r="S1405" s="2044" t="s">
        <v>1939</v>
      </c>
    </row>
    <row r="1406" spans="19:19">
      <c r="S1406" s="2044" t="s">
        <v>1940</v>
      </c>
    </row>
    <row r="1407" spans="19:19">
      <c r="S1407" s="2044" t="s">
        <v>1941</v>
      </c>
    </row>
    <row r="1408" spans="19:19">
      <c r="S1408" s="2044" t="s">
        <v>1942</v>
      </c>
    </row>
    <row r="1409" spans="19:19">
      <c r="S1409" s="2044" t="s">
        <v>1943</v>
      </c>
    </row>
    <row r="1410" spans="19:19">
      <c r="S1410" s="2044" t="s">
        <v>1944</v>
      </c>
    </row>
    <row r="1411" spans="19:19">
      <c r="S1411" s="2044" t="s">
        <v>1945</v>
      </c>
    </row>
    <row r="1412" spans="19:19">
      <c r="S1412" s="2044" t="s">
        <v>1946</v>
      </c>
    </row>
    <row r="1413" spans="19:19">
      <c r="S1413" s="2044" t="s">
        <v>1947</v>
      </c>
    </row>
    <row r="1414" spans="19:19">
      <c r="S1414" s="2044" t="s">
        <v>1948</v>
      </c>
    </row>
    <row r="1415" spans="19:19">
      <c r="S1415" s="2044" t="s">
        <v>1949</v>
      </c>
    </row>
    <row r="1416" spans="19:19">
      <c r="S1416" s="2044" t="s">
        <v>1950</v>
      </c>
    </row>
    <row r="1417" spans="19:19">
      <c r="S1417" s="2044" t="s">
        <v>1951</v>
      </c>
    </row>
    <row r="1418" spans="19:19">
      <c r="S1418" s="2044" t="s">
        <v>1952</v>
      </c>
    </row>
    <row r="1419" spans="19:19">
      <c r="S1419" s="2044" t="s">
        <v>1953</v>
      </c>
    </row>
    <row r="1420" spans="19:19">
      <c r="S1420" s="2044" t="s">
        <v>1954</v>
      </c>
    </row>
    <row r="1421" spans="19:19">
      <c r="S1421" s="2044" t="s">
        <v>1955</v>
      </c>
    </row>
    <row r="1422" spans="19:19">
      <c r="S1422" s="2044" t="s">
        <v>1956</v>
      </c>
    </row>
    <row r="1423" spans="19:19">
      <c r="S1423" s="2044" t="s">
        <v>1957</v>
      </c>
    </row>
    <row r="1424" spans="19:19">
      <c r="S1424" s="2044" t="s">
        <v>1958</v>
      </c>
    </row>
    <row r="1425" spans="19:19">
      <c r="S1425" s="2044" t="s">
        <v>1959</v>
      </c>
    </row>
    <row r="1426" spans="19:19">
      <c r="S1426" s="2044" t="s">
        <v>1960</v>
      </c>
    </row>
    <row r="1427" spans="19:19">
      <c r="S1427" s="2044" t="s">
        <v>1961</v>
      </c>
    </row>
    <row r="1428" spans="19:19">
      <c r="S1428" s="2044" t="s">
        <v>1962</v>
      </c>
    </row>
    <row r="1429" spans="19:19">
      <c r="S1429" s="2044" t="s">
        <v>1963</v>
      </c>
    </row>
    <row r="1430" spans="19:19">
      <c r="S1430" s="2044" t="s">
        <v>1964</v>
      </c>
    </row>
    <row r="1431" spans="19:19">
      <c r="S1431" s="2044" t="s">
        <v>1965</v>
      </c>
    </row>
    <row r="1432" spans="19:19">
      <c r="S1432" s="2044" t="s">
        <v>1966</v>
      </c>
    </row>
    <row r="1433" spans="19:19">
      <c r="S1433" s="2044" t="s">
        <v>1967</v>
      </c>
    </row>
    <row r="1434" spans="19:19">
      <c r="S1434" s="2044" t="s">
        <v>1968</v>
      </c>
    </row>
    <row r="1435" spans="19:19">
      <c r="S1435" s="2044" t="s">
        <v>1969</v>
      </c>
    </row>
    <row r="1436" spans="19:19">
      <c r="S1436" s="2044" t="s">
        <v>1970</v>
      </c>
    </row>
    <row r="1437" spans="19:19">
      <c r="S1437" s="2044" t="s">
        <v>1971</v>
      </c>
    </row>
    <row r="1438" spans="19:19">
      <c r="S1438" s="2044" t="s">
        <v>1972</v>
      </c>
    </row>
    <row r="1439" spans="19:19">
      <c r="S1439" s="2044" t="s">
        <v>1973</v>
      </c>
    </row>
    <row r="1440" spans="19:19">
      <c r="S1440" s="2044" t="s">
        <v>1974</v>
      </c>
    </row>
    <row r="1441" spans="19:19">
      <c r="S1441" s="2044" t="s">
        <v>1975</v>
      </c>
    </row>
    <row r="1442" spans="19:19">
      <c r="S1442" s="2044" t="s">
        <v>1976</v>
      </c>
    </row>
    <row r="1443" spans="19:19">
      <c r="S1443" s="2044" t="s">
        <v>1977</v>
      </c>
    </row>
    <row r="1444" spans="19:19">
      <c r="S1444" s="2044" t="s">
        <v>1978</v>
      </c>
    </row>
    <row r="1445" spans="19:19">
      <c r="S1445" s="2044" t="s">
        <v>1979</v>
      </c>
    </row>
    <row r="1446" spans="19:19">
      <c r="S1446" s="2044" t="s">
        <v>1980</v>
      </c>
    </row>
    <row r="1447" spans="19:19">
      <c r="S1447" s="2044" t="s">
        <v>1981</v>
      </c>
    </row>
    <row r="1448" spans="19:19">
      <c r="S1448" s="2044" t="s">
        <v>1982</v>
      </c>
    </row>
    <row r="1449" spans="19:19">
      <c r="S1449" s="2044" t="s">
        <v>1983</v>
      </c>
    </row>
    <row r="1450" spans="19:19">
      <c r="S1450" s="2044" t="s">
        <v>1984</v>
      </c>
    </row>
    <row r="1451" spans="19:19">
      <c r="S1451" s="2044" t="s">
        <v>1985</v>
      </c>
    </row>
    <row r="1452" spans="19:19">
      <c r="S1452" s="2044" t="s">
        <v>1986</v>
      </c>
    </row>
    <row r="1453" spans="19:19">
      <c r="S1453" s="2044" t="s">
        <v>1987</v>
      </c>
    </row>
    <row r="1454" spans="19:19">
      <c r="S1454" s="2044" t="s">
        <v>1988</v>
      </c>
    </row>
    <row r="1455" spans="19:19">
      <c r="S1455" s="2044" t="s">
        <v>1989</v>
      </c>
    </row>
    <row r="1456" spans="19:19">
      <c r="S1456" s="2044" t="s">
        <v>1990</v>
      </c>
    </row>
    <row r="1457" spans="19:19">
      <c r="S1457" s="2044" t="s">
        <v>1991</v>
      </c>
    </row>
    <row r="1458" spans="19:19">
      <c r="S1458" s="2044" t="s">
        <v>1992</v>
      </c>
    </row>
    <row r="1459" spans="19:19">
      <c r="S1459" s="2044" t="s">
        <v>1993</v>
      </c>
    </row>
    <row r="1460" spans="19:19">
      <c r="S1460" s="2044" t="s">
        <v>1994</v>
      </c>
    </row>
    <row r="1461" spans="19:19">
      <c r="S1461" s="2044" t="s">
        <v>1995</v>
      </c>
    </row>
    <row r="1462" spans="19:19">
      <c r="S1462" s="2044" t="s">
        <v>1996</v>
      </c>
    </row>
    <row r="1463" spans="19:19">
      <c r="S1463" s="2044" t="s">
        <v>1997</v>
      </c>
    </row>
    <row r="1464" spans="19:19">
      <c r="S1464" s="2044" t="s">
        <v>1998</v>
      </c>
    </row>
    <row r="1465" spans="19:19">
      <c r="S1465" s="2044" t="s">
        <v>1999</v>
      </c>
    </row>
    <row r="1466" spans="19:19">
      <c r="S1466" s="2044" t="s">
        <v>2000</v>
      </c>
    </row>
    <row r="1467" spans="19:19">
      <c r="S1467" s="2044" t="s">
        <v>2001</v>
      </c>
    </row>
    <row r="1468" spans="19:19">
      <c r="S1468" s="2044" t="s">
        <v>2002</v>
      </c>
    </row>
    <row r="1469" spans="19:19">
      <c r="S1469" s="2044" t="s">
        <v>2003</v>
      </c>
    </row>
    <row r="1470" spans="19:19">
      <c r="S1470" s="2044" t="s">
        <v>2004</v>
      </c>
    </row>
    <row r="1471" spans="19:19">
      <c r="S1471" s="2044" t="s">
        <v>2005</v>
      </c>
    </row>
    <row r="1472" spans="19:19">
      <c r="S1472" s="2044" t="s">
        <v>2006</v>
      </c>
    </row>
    <row r="1473" spans="19:19">
      <c r="S1473" s="2044" t="s">
        <v>2007</v>
      </c>
    </row>
    <row r="1474" spans="19:19">
      <c r="S1474" s="2044" t="s">
        <v>2008</v>
      </c>
    </row>
    <row r="1475" spans="19:19">
      <c r="S1475" s="2044" t="s">
        <v>2009</v>
      </c>
    </row>
    <row r="1476" spans="19:19">
      <c r="S1476" s="2044" t="s">
        <v>2010</v>
      </c>
    </row>
    <row r="1477" spans="19:19">
      <c r="S1477" s="2044" t="s">
        <v>2011</v>
      </c>
    </row>
    <row r="1478" spans="19:19">
      <c r="S1478" s="2044" t="s">
        <v>2012</v>
      </c>
    </row>
    <row r="1479" spans="19:19">
      <c r="S1479" s="2044" t="s">
        <v>2013</v>
      </c>
    </row>
    <row r="1480" spans="19:19">
      <c r="S1480" s="2044" t="s">
        <v>2014</v>
      </c>
    </row>
    <row r="1481" spans="19:19">
      <c r="S1481" s="2044" t="s">
        <v>2015</v>
      </c>
    </row>
    <row r="1482" spans="19:19">
      <c r="S1482" s="2044" t="s">
        <v>2016</v>
      </c>
    </row>
    <row r="1483" spans="19:19">
      <c r="S1483" s="2044" t="s">
        <v>2017</v>
      </c>
    </row>
    <row r="1484" spans="19:19">
      <c r="S1484" s="2044" t="s">
        <v>2018</v>
      </c>
    </row>
    <row r="1485" spans="19:19">
      <c r="S1485" s="2044" t="s">
        <v>2019</v>
      </c>
    </row>
    <row r="1486" spans="19:19">
      <c r="S1486" s="2044" t="s">
        <v>2020</v>
      </c>
    </row>
    <row r="1487" spans="19:19">
      <c r="S1487" s="2044" t="s">
        <v>2021</v>
      </c>
    </row>
    <row r="1488" spans="19:19">
      <c r="S1488" s="2044" t="s">
        <v>2022</v>
      </c>
    </row>
    <row r="1489" spans="19:19">
      <c r="S1489" s="2044" t="s">
        <v>2023</v>
      </c>
    </row>
    <row r="1490" spans="19:19">
      <c r="S1490" s="2044" t="s">
        <v>2024</v>
      </c>
    </row>
    <row r="1491" spans="19:19">
      <c r="S1491" s="2044" t="s">
        <v>2025</v>
      </c>
    </row>
    <row r="1492" spans="19:19">
      <c r="S1492" s="2044" t="s">
        <v>2026</v>
      </c>
    </row>
    <row r="1493" spans="19:19">
      <c r="S1493" s="2044" t="s">
        <v>2027</v>
      </c>
    </row>
    <row r="1494" spans="19:19">
      <c r="S1494" s="2044" t="s">
        <v>2028</v>
      </c>
    </row>
    <row r="1495" spans="19:19">
      <c r="S1495" s="2044" t="s">
        <v>2029</v>
      </c>
    </row>
    <row r="1496" spans="19:19">
      <c r="S1496" s="2044" t="s">
        <v>2030</v>
      </c>
    </row>
    <row r="1497" spans="19:19">
      <c r="S1497" s="2044" t="s">
        <v>2031</v>
      </c>
    </row>
    <row r="1498" spans="19:19">
      <c r="S1498" s="2044" t="s">
        <v>2032</v>
      </c>
    </row>
    <row r="1499" spans="19:19">
      <c r="S1499" s="2044" t="s">
        <v>2033</v>
      </c>
    </row>
    <row r="1500" spans="19:19">
      <c r="S1500" s="2044" t="s">
        <v>2034</v>
      </c>
    </row>
    <row r="1501" spans="19:19">
      <c r="S1501" s="2044" t="s">
        <v>2035</v>
      </c>
    </row>
    <row r="1502" spans="19:19">
      <c r="S1502" s="2044" t="s">
        <v>2036</v>
      </c>
    </row>
    <row r="1503" spans="19:19">
      <c r="S1503" s="2044" t="s">
        <v>2037</v>
      </c>
    </row>
    <row r="1504" spans="19:19">
      <c r="S1504" s="2044" t="s">
        <v>2038</v>
      </c>
    </row>
    <row r="1505" spans="19:19">
      <c r="S1505" s="2044" t="s">
        <v>2039</v>
      </c>
    </row>
    <row r="1506" spans="19:19">
      <c r="S1506" s="2044" t="s">
        <v>2040</v>
      </c>
    </row>
    <row r="1507" spans="19:19">
      <c r="S1507" s="2044" t="s">
        <v>2041</v>
      </c>
    </row>
    <row r="1508" spans="19:19">
      <c r="S1508" s="2044" t="s">
        <v>2042</v>
      </c>
    </row>
    <row r="1509" spans="19:19">
      <c r="S1509" s="2044" t="s">
        <v>2043</v>
      </c>
    </row>
    <row r="1510" spans="19:19">
      <c r="S1510" s="2044" t="s">
        <v>2044</v>
      </c>
    </row>
    <row r="1511" spans="19:19">
      <c r="S1511" s="2044" t="s">
        <v>2045</v>
      </c>
    </row>
    <row r="1512" spans="19:19">
      <c r="S1512" s="2044" t="s">
        <v>2046</v>
      </c>
    </row>
    <row r="1513" spans="19:19">
      <c r="S1513" s="2044" t="s">
        <v>2047</v>
      </c>
    </row>
    <row r="1514" spans="19:19">
      <c r="S1514" s="2044" t="s">
        <v>2048</v>
      </c>
    </row>
    <row r="1515" spans="19:19">
      <c r="S1515" s="2044" t="s">
        <v>2049</v>
      </c>
    </row>
    <row r="1516" spans="19:19">
      <c r="S1516" s="2044" t="s">
        <v>2050</v>
      </c>
    </row>
    <row r="1517" spans="19:19">
      <c r="S1517" s="2044" t="s">
        <v>2051</v>
      </c>
    </row>
    <row r="1518" spans="19:19">
      <c r="S1518" s="2044" t="s">
        <v>2052</v>
      </c>
    </row>
    <row r="1519" spans="19:19">
      <c r="S1519" s="2044" t="s">
        <v>2053</v>
      </c>
    </row>
    <row r="1520" spans="19:19">
      <c r="S1520" s="2044" t="s">
        <v>2054</v>
      </c>
    </row>
    <row r="1521" spans="19:19">
      <c r="S1521" s="2044" t="s">
        <v>2055</v>
      </c>
    </row>
    <row r="1522" spans="19:19">
      <c r="S1522" s="2044" t="s">
        <v>2056</v>
      </c>
    </row>
    <row r="1523" spans="19:19">
      <c r="S1523" s="2044" t="s">
        <v>2057</v>
      </c>
    </row>
    <row r="1524" spans="19:19">
      <c r="S1524" s="2044" t="s">
        <v>2058</v>
      </c>
    </row>
    <row r="1525" spans="19:19">
      <c r="S1525" s="2044" t="s">
        <v>2059</v>
      </c>
    </row>
    <row r="1526" spans="19:19">
      <c r="S1526" s="2044" t="s">
        <v>2060</v>
      </c>
    </row>
    <row r="1527" spans="19:19">
      <c r="S1527" s="2044" t="s">
        <v>2061</v>
      </c>
    </row>
    <row r="1528" spans="19:19">
      <c r="S1528" s="2044" t="s">
        <v>2062</v>
      </c>
    </row>
    <row r="1529" spans="19:19">
      <c r="S1529" s="2044" t="s">
        <v>2063</v>
      </c>
    </row>
    <row r="1530" spans="19:19">
      <c r="S1530" s="2044" t="s">
        <v>2064</v>
      </c>
    </row>
    <row r="1531" spans="19:19">
      <c r="S1531" s="2044" t="s">
        <v>2065</v>
      </c>
    </row>
    <row r="1532" spans="19:19">
      <c r="S1532" s="2044" t="s">
        <v>2066</v>
      </c>
    </row>
    <row r="1533" spans="19:19">
      <c r="S1533" s="2044" t="s">
        <v>2067</v>
      </c>
    </row>
    <row r="1534" spans="19:19">
      <c r="S1534" s="2044" t="s">
        <v>2068</v>
      </c>
    </row>
    <row r="1535" spans="19:19">
      <c r="S1535" s="2044" t="s">
        <v>2069</v>
      </c>
    </row>
    <row r="1536" spans="19:19">
      <c r="S1536" s="2044" t="s">
        <v>2070</v>
      </c>
    </row>
    <row r="1537" spans="19:19">
      <c r="S1537" s="2044" t="s">
        <v>2071</v>
      </c>
    </row>
    <row r="1538" spans="19:19">
      <c r="S1538" s="2044" t="s">
        <v>2072</v>
      </c>
    </row>
    <row r="1539" spans="19:19">
      <c r="S1539" s="2044" t="s">
        <v>2073</v>
      </c>
    </row>
    <row r="1540" spans="19:19">
      <c r="S1540" s="2044" t="s">
        <v>2074</v>
      </c>
    </row>
    <row r="1541" spans="19:19">
      <c r="S1541" s="2044" t="s">
        <v>2075</v>
      </c>
    </row>
    <row r="1542" spans="19:19">
      <c r="S1542" s="2044" t="s">
        <v>2076</v>
      </c>
    </row>
    <row r="1543" spans="19:19">
      <c r="S1543" s="2044" t="s">
        <v>2077</v>
      </c>
    </row>
    <row r="1544" spans="19:19">
      <c r="S1544" s="2044" t="s">
        <v>2078</v>
      </c>
    </row>
    <row r="1545" spans="19:19">
      <c r="S1545" s="2044" t="s">
        <v>2079</v>
      </c>
    </row>
    <row r="1546" spans="19:19">
      <c r="S1546" s="2044" t="s">
        <v>2080</v>
      </c>
    </row>
    <row r="1547" spans="19:19">
      <c r="S1547" s="2044" t="s">
        <v>2081</v>
      </c>
    </row>
    <row r="1548" spans="19:19">
      <c r="S1548" s="2044" t="s">
        <v>2082</v>
      </c>
    </row>
    <row r="1549" spans="19:19">
      <c r="S1549" s="2044" t="s">
        <v>2083</v>
      </c>
    </row>
    <row r="1550" spans="19:19">
      <c r="S1550" s="2044" t="s">
        <v>2084</v>
      </c>
    </row>
    <row r="1551" spans="19:19">
      <c r="S1551" s="2044" t="s">
        <v>2085</v>
      </c>
    </row>
    <row r="1552" spans="19:19">
      <c r="S1552" s="2044" t="s">
        <v>2086</v>
      </c>
    </row>
    <row r="1553" spans="19:19">
      <c r="S1553" s="2044" t="s">
        <v>2087</v>
      </c>
    </row>
    <row r="1554" spans="19:19">
      <c r="S1554" s="2044" t="s">
        <v>2088</v>
      </c>
    </row>
    <row r="1555" spans="19:19">
      <c r="S1555" s="2044" t="s">
        <v>2089</v>
      </c>
    </row>
    <row r="1556" spans="19:19">
      <c r="S1556" s="2044" t="s">
        <v>2090</v>
      </c>
    </row>
    <row r="1557" spans="19:19">
      <c r="S1557" s="2044" t="s">
        <v>2091</v>
      </c>
    </row>
    <row r="1558" spans="19:19">
      <c r="S1558" s="2044" t="s">
        <v>2092</v>
      </c>
    </row>
    <row r="1559" spans="19:19">
      <c r="S1559" s="2044" t="s">
        <v>2093</v>
      </c>
    </row>
    <row r="1560" spans="19:19">
      <c r="S1560" s="2044" t="s">
        <v>2094</v>
      </c>
    </row>
    <row r="1561" spans="19:19">
      <c r="S1561" s="2044" t="s">
        <v>2095</v>
      </c>
    </row>
    <row r="1562" spans="19:19">
      <c r="S1562" s="2044" t="s">
        <v>2096</v>
      </c>
    </row>
    <row r="1563" spans="19:19">
      <c r="S1563" s="2044" t="s">
        <v>2097</v>
      </c>
    </row>
    <row r="1564" spans="19:19">
      <c r="S1564" s="2044" t="s">
        <v>2098</v>
      </c>
    </row>
    <row r="1565" spans="19:19">
      <c r="S1565" s="2044" t="s">
        <v>2099</v>
      </c>
    </row>
    <row r="1566" spans="19:19">
      <c r="S1566" s="2044" t="s">
        <v>2100</v>
      </c>
    </row>
    <row r="1567" spans="19:19">
      <c r="S1567" s="2044" t="s">
        <v>2101</v>
      </c>
    </row>
    <row r="1568" spans="19:19">
      <c r="S1568" s="2044" t="s">
        <v>2102</v>
      </c>
    </row>
    <row r="1569" spans="19:19">
      <c r="S1569" s="2044" t="s">
        <v>2103</v>
      </c>
    </row>
    <row r="1570" spans="19:19">
      <c r="S1570" s="2044" t="s">
        <v>2104</v>
      </c>
    </row>
    <row r="1571" spans="19:19">
      <c r="S1571" s="2044" t="s">
        <v>2105</v>
      </c>
    </row>
    <row r="1572" spans="19:19">
      <c r="S1572" s="2044" t="s">
        <v>2106</v>
      </c>
    </row>
    <row r="1573" spans="19:19">
      <c r="S1573" s="2044" t="s">
        <v>2107</v>
      </c>
    </row>
    <row r="1574" spans="19:19">
      <c r="S1574" s="2044" t="s">
        <v>2108</v>
      </c>
    </row>
    <row r="1575" spans="19:19">
      <c r="S1575" s="2044" t="s">
        <v>2109</v>
      </c>
    </row>
    <row r="1576" spans="19:19">
      <c r="S1576" s="2044" t="s">
        <v>2110</v>
      </c>
    </row>
    <row r="1577" spans="19:19">
      <c r="S1577" s="2044" t="s">
        <v>2111</v>
      </c>
    </row>
    <row r="1578" spans="19:19">
      <c r="S1578" s="2044" t="s">
        <v>2112</v>
      </c>
    </row>
    <row r="1579" spans="19:19">
      <c r="S1579" s="2044" t="s">
        <v>2113</v>
      </c>
    </row>
    <row r="1580" spans="19:19">
      <c r="S1580" s="2044" t="s">
        <v>2114</v>
      </c>
    </row>
    <row r="1581" spans="19:19">
      <c r="S1581" s="2044" t="s">
        <v>2115</v>
      </c>
    </row>
    <row r="1582" spans="19:19">
      <c r="S1582" s="2044" t="s">
        <v>2116</v>
      </c>
    </row>
    <row r="1583" spans="19:19">
      <c r="S1583" s="2044" t="s">
        <v>2117</v>
      </c>
    </row>
    <row r="1584" spans="19:19">
      <c r="S1584" s="2044" t="s">
        <v>2118</v>
      </c>
    </row>
    <row r="1585" spans="19:19">
      <c r="S1585" s="2044" t="s">
        <v>2119</v>
      </c>
    </row>
    <row r="1586" spans="19:19">
      <c r="S1586" s="2044" t="s">
        <v>2120</v>
      </c>
    </row>
    <row r="1587" spans="19:19">
      <c r="S1587" s="2044" t="s">
        <v>2121</v>
      </c>
    </row>
    <row r="1588" spans="19:19">
      <c r="S1588" s="2044" t="s">
        <v>2122</v>
      </c>
    </row>
    <row r="1589" spans="19:19">
      <c r="S1589" s="2044" t="s">
        <v>2123</v>
      </c>
    </row>
    <row r="1590" spans="19:19">
      <c r="S1590" s="2044" t="s">
        <v>2124</v>
      </c>
    </row>
    <row r="1591" spans="19:19">
      <c r="S1591" s="2044" t="s">
        <v>2125</v>
      </c>
    </row>
    <row r="1592" spans="19:19">
      <c r="S1592" s="2044" t="s">
        <v>2126</v>
      </c>
    </row>
    <row r="1593" spans="19:19">
      <c r="S1593" s="2044" t="s">
        <v>2127</v>
      </c>
    </row>
    <row r="1594" spans="19:19">
      <c r="S1594" s="2044" t="s">
        <v>2128</v>
      </c>
    </row>
    <row r="1595" spans="19:19">
      <c r="S1595" s="2044" t="s">
        <v>2129</v>
      </c>
    </row>
    <row r="1596" spans="19:19">
      <c r="S1596" s="2044" t="s">
        <v>2130</v>
      </c>
    </row>
    <row r="1597" spans="19:19">
      <c r="S1597" s="2044" t="s">
        <v>2131</v>
      </c>
    </row>
    <row r="1598" spans="19:19">
      <c r="S1598" s="2044" t="s">
        <v>2132</v>
      </c>
    </row>
    <row r="1599" spans="19:19">
      <c r="S1599" s="2044" t="s">
        <v>2133</v>
      </c>
    </row>
    <row r="1600" spans="19:19">
      <c r="S1600" s="2044" t="s">
        <v>2134</v>
      </c>
    </row>
    <row r="1601" spans="19:19">
      <c r="S1601" s="2044" t="s">
        <v>2135</v>
      </c>
    </row>
    <row r="1602" spans="19:19">
      <c r="S1602" s="2044" t="s">
        <v>2136</v>
      </c>
    </row>
    <row r="1603" spans="19:19">
      <c r="S1603" s="2044" t="s">
        <v>2137</v>
      </c>
    </row>
    <row r="1604" spans="19:19">
      <c r="S1604" s="2044" t="s">
        <v>2138</v>
      </c>
    </row>
    <row r="1605" spans="19:19">
      <c r="S1605" s="2044" t="s">
        <v>2139</v>
      </c>
    </row>
    <row r="1606" spans="19:19">
      <c r="S1606" s="2044" t="s">
        <v>2140</v>
      </c>
    </row>
    <row r="1607" spans="19:19">
      <c r="S1607" s="2044" t="s">
        <v>2141</v>
      </c>
    </row>
    <row r="1608" spans="19:19">
      <c r="S1608" s="2044" t="s">
        <v>2142</v>
      </c>
    </row>
    <row r="1609" spans="19:19">
      <c r="S1609" s="2044" t="s">
        <v>2143</v>
      </c>
    </row>
    <row r="1610" spans="19:19">
      <c r="S1610" s="2044" t="s">
        <v>2144</v>
      </c>
    </row>
    <row r="1611" spans="19:19">
      <c r="S1611" s="2044" t="s">
        <v>2145</v>
      </c>
    </row>
    <row r="1612" spans="19:19">
      <c r="S1612" s="2044" t="s">
        <v>2146</v>
      </c>
    </row>
    <row r="1613" spans="19:19">
      <c r="S1613" s="2044" t="s">
        <v>2147</v>
      </c>
    </row>
    <row r="1614" spans="19:19">
      <c r="S1614" s="2044" t="s">
        <v>2148</v>
      </c>
    </row>
    <row r="1615" spans="19:19">
      <c r="S1615" s="2044" t="s">
        <v>2149</v>
      </c>
    </row>
    <row r="1616" spans="19:19">
      <c r="S1616" s="2044" t="s">
        <v>2150</v>
      </c>
    </row>
    <row r="1617" spans="19:19">
      <c r="S1617" s="2044" t="s">
        <v>2151</v>
      </c>
    </row>
    <row r="1618" spans="19:19">
      <c r="S1618" s="2044" t="s">
        <v>2152</v>
      </c>
    </row>
    <row r="1619" spans="19:19">
      <c r="S1619" s="2044" t="s">
        <v>2153</v>
      </c>
    </row>
    <row r="1620" spans="19:19">
      <c r="S1620" s="2044" t="s">
        <v>2154</v>
      </c>
    </row>
    <row r="1621" spans="19:19">
      <c r="S1621" s="2044" t="s">
        <v>2155</v>
      </c>
    </row>
    <row r="1622" spans="19:19">
      <c r="S1622" s="2044" t="s">
        <v>2156</v>
      </c>
    </row>
    <row r="1623" spans="19:19">
      <c r="S1623" s="2044" t="s">
        <v>2157</v>
      </c>
    </row>
    <row r="1624" spans="19:19">
      <c r="S1624" s="2044" t="s">
        <v>2158</v>
      </c>
    </row>
    <row r="1625" spans="19:19">
      <c r="S1625" s="2044" t="s">
        <v>2159</v>
      </c>
    </row>
    <row r="1626" spans="19:19">
      <c r="S1626" s="2044" t="s">
        <v>2160</v>
      </c>
    </row>
    <row r="1627" spans="19:19">
      <c r="S1627" s="2044" t="s">
        <v>2161</v>
      </c>
    </row>
    <row r="1628" spans="19:19">
      <c r="S1628" s="2044" t="s">
        <v>2162</v>
      </c>
    </row>
    <row r="1629" spans="19:19">
      <c r="S1629" s="2044" t="s">
        <v>2163</v>
      </c>
    </row>
    <row r="1630" spans="19:19">
      <c r="S1630" s="2044" t="s">
        <v>2164</v>
      </c>
    </row>
    <row r="1631" spans="19:19">
      <c r="S1631" s="2044" t="s">
        <v>2165</v>
      </c>
    </row>
    <row r="1632" spans="19:19">
      <c r="S1632" s="2044" t="s">
        <v>2166</v>
      </c>
    </row>
    <row r="1633" spans="19:19">
      <c r="S1633" s="2044" t="s">
        <v>2167</v>
      </c>
    </row>
    <row r="1634" spans="19:19">
      <c r="S1634" s="2044" t="s">
        <v>2168</v>
      </c>
    </row>
    <row r="1635" spans="19:19">
      <c r="S1635" s="2044" t="s">
        <v>2169</v>
      </c>
    </row>
    <row r="1636" spans="19:19">
      <c r="S1636" s="2044" t="s">
        <v>2170</v>
      </c>
    </row>
    <row r="1637" spans="19:19">
      <c r="S1637" s="2044" t="s">
        <v>2171</v>
      </c>
    </row>
    <row r="1638" spans="19:19">
      <c r="S1638" s="2044" t="s">
        <v>2172</v>
      </c>
    </row>
    <row r="1639" spans="19:19">
      <c r="S1639" s="2044" t="s">
        <v>2173</v>
      </c>
    </row>
    <row r="1640" spans="19:19">
      <c r="S1640" s="2044" t="s">
        <v>2174</v>
      </c>
    </row>
    <row r="1641" spans="19:19">
      <c r="S1641" s="2044" t="s">
        <v>2175</v>
      </c>
    </row>
    <row r="1642" spans="19:19">
      <c r="S1642" s="2044" t="s">
        <v>2176</v>
      </c>
    </row>
    <row r="1643" spans="19:19">
      <c r="S1643" s="2044" t="s">
        <v>2177</v>
      </c>
    </row>
    <row r="1644" spans="19:19">
      <c r="S1644" s="2044" t="s">
        <v>2178</v>
      </c>
    </row>
    <row r="1645" spans="19:19">
      <c r="S1645" s="2044" t="s">
        <v>2179</v>
      </c>
    </row>
    <row r="1646" spans="19:19">
      <c r="S1646" s="2044" t="s">
        <v>2180</v>
      </c>
    </row>
    <row r="1647" spans="19:19">
      <c r="S1647" s="2044" t="s">
        <v>2181</v>
      </c>
    </row>
    <row r="1648" spans="19:19">
      <c r="S1648" s="2044" t="s">
        <v>2182</v>
      </c>
    </row>
    <row r="1649" spans="19:19">
      <c r="S1649" s="2044" t="s">
        <v>2183</v>
      </c>
    </row>
    <row r="1650" spans="19:19">
      <c r="S1650" s="2044" t="s">
        <v>2184</v>
      </c>
    </row>
    <row r="1651" spans="19:19">
      <c r="S1651" s="2044" t="s">
        <v>2185</v>
      </c>
    </row>
    <row r="1652" spans="19:19">
      <c r="S1652" s="2044" t="s">
        <v>2186</v>
      </c>
    </row>
    <row r="1653" spans="19:19">
      <c r="S1653" s="2044" t="s">
        <v>2187</v>
      </c>
    </row>
    <row r="1654" spans="19:19">
      <c r="S1654" s="2044" t="s">
        <v>2188</v>
      </c>
    </row>
    <row r="1655" spans="19:19">
      <c r="S1655" s="2044" t="s">
        <v>2189</v>
      </c>
    </row>
    <row r="1656" spans="19:19">
      <c r="S1656" s="2044" t="s">
        <v>2190</v>
      </c>
    </row>
    <row r="1657" spans="19:19">
      <c r="S1657" s="2044" t="s">
        <v>2191</v>
      </c>
    </row>
    <row r="1658" spans="19:19">
      <c r="S1658" s="2044" t="s">
        <v>2192</v>
      </c>
    </row>
    <row r="1659" spans="19:19">
      <c r="S1659" s="2044" t="s">
        <v>2193</v>
      </c>
    </row>
    <row r="1660" spans="19:19">
      <c r="S1660" s="2044" t="s">
        <v>2194</v>
      </c>
    </row>
    <row r="1661" spans="19:19">
      <c r="S1661" s="2044" t="s">
        <v>2195</v>
      </c>
    </row>
    <row r="1662" spans="19:19">
      <c r="S1662" s="2044" t="s">
        <v>2196</v>
      </c>
    </row>
    <row r="1663" spans="19:19">
      <c r="S1663" s="2044" t="s">
        <v>2197</v>
      </c>
    </row>
    <row r="1664" spans="19:19">
      <c r="S1664" s="2044" t="s">
        <v>2198</v>
      </c>
    </row>
    <row r="1665" spans="19:19">
      <c r="S1665" s="2044" t="s">
        <v>2199</v>
      </c>
    </row>
    <row r="1666" spans="19:19">
      <c r="S1666" s="2044" t="s">
        <v>2200</v>
      </c>
    </row>
    <row r="1667" spans="19:19">
      <c r="S1667" s="2044" t="s">
        <v>2201</v>
      </c>
    </row>
    <row r="1668" spans="19:19">
      <c r="S1668" s="2044" t="s">
        <v>2202</v>
      </c>
    </row>
    <row r="1669" spans="19:19">
      <c r="S1669" s="2044" t="s">
        <v>2203</v>
      </c>
    </row>
    <row r="1670" spans="19:19">
      <c r="S1670" s="2044" t="s">
        <v>2204</v>
      </c>
    </row>
    <row r="1671" spans="19:19">
      <c r="S1671" s="2044" t="s">
        <v>2205</v>
      </c>
    </row>
    <row r="1672" spans="19:19">
      <c r="S1672" s="2044" t="s">
        <v>2206</v>
      </c>
    </row>
    <row r="1673" spans="19:19">
      <c r="S1673" s="2044" t="s">
        <v>2207</v>
      </c>
    </row>
    <row r="1674" spans="19:19">
      <c r="S1674" s="2044" t="s">
        <v>2208</v>
      </c>
    </row>
    <row r="1675" spans="19:19">
      <c r="S1675" s="2044" t="s">
        <v>2209</v>
      </c>
    </row>
    <row r="1676" spans="19:19">
      <c r="S1676" s="2044" t="s">
        <v>2210</v>
      </c>
    </row>
    <row r="1677" spans="19:19">
      <c r="S1677" s="2044" t="s">
        <v>2211</v>
      </c>
    </row>
    <row r="1678" spans="19:19">
      <c r="S1678" s="2044" t="s">
        <v>2212</v>
      </c>
    </row>
    <row r="1679" spans="19:19">
      <c r="S1679" s="2044" t="s">
        <v>2213</v>
      </c>
    </row>
    <row r="1680" spans="19:19">
      <c r="S1680" s="2044" t="s">
        <v>2214</v>
      </c>
    </row>
    <row r="1681" spans="19:19">
      <c r="S1681" s="2044" t="s">
        <v>2215</v>
      </c>
    </row>
    <row r="1682" spans="19:19">
      <c r="S1682" s="2044" t="s">
        <v>2216</v>
      </c>
    </row>
    <row r="1683" spans="19:19">
      <c r="S1683" s="2044" t="s">
        <v>2217</v>
      </c>
    </row>
    <row r="1684" spans="19:19">
      <c r="S1684" s="2044" t="s">
        <v>2218</v>
      </c>
    </row>
    <row r="1685" spans="19:19">
      <c r="S1685" s="2044" t="s">
        <v>2219</v>
      </c>
    </row>
    <row r="1686" spans="19:19">
      <c r="S1686" s="2044" t="s">
        <v>2220</v>
      </c>
    </row>
    <row r="1687" spans="19:19">
      <c r="S1687" s="2044" t="s">
        <v>2221</v>
      </c>
    </row>
    <row r="1688" spans="19:19">
      <c r="S1688" s="2044" t="s">
        <v>2222</v>
      </c>
    </row>
    <row r="1689" spans="19:19">
      <c r="S1689" s="2044" t="s">
        <v>2223</v>
      </c>
    </row>
    <row r="1690" spans="19:19">
      <c r="S1690" s="2044" t="s">
        <v>2224</v>
      </c>
    </row>
    <row r="1691" spans="19:19">
      <c r="S1691" s="2044" t="s">
        <v>2225</v>
      </c>
    </row>
    <row r="1692" spans="19:19">
      <c r="S1692" s="2044" t="s">
        <v>2226</v>
      </c>
    </row>
    <row r="1693" spans="19:19">
      <c r="S1693" s="2044" t="s">
        <v>2227</v>
      </c>
    </row>
    <row r="1694" spans="19:19">
      <c r="S1694" s="2044" t="s">
        <v>2228</v>
      </c>
    </row>
    <row r="1695" spans="19:19">
      <c r="S1695" s="2044" t="s">
        <v>2229</v>
      </c>
    </row>
    <row r="1696" spans="19:19">
      <c r="S1696" s="2044" t="s">
        <v>2230</v>
      </c>
    </row>
    <row r="1697" spans="19:19">
      <c r="S1697" s="2044" t="s">
        <v>2231</v>
      </c>
    </row>
    <row r="1698" spans="19:19">
      <c r="S1698" s="2044" t="s">
        <v>2232</v>
      </c>
    </row>
    <row r="1699" spans="19:19">
      <c r="S1699" s="2044" t="s">
        <v>2233</v>
      </c>
    </row>
    <row r="1700" spans="19:19">
      <c r="S1700" s="2044" t="s">
        <v>2234</v>
      </c>
    </row>
    <row r="1701" spans="19:19">
      <c r="S1701" s="2044" t="s">
        <v>2235</v>
      </c>
    </row>
    <row r="1702" spans="19:19">
      <c r="S1702" s="2044" t="s">
        <v>2236</v>
      </c>
    </row>
    <row r="1703" spans="19:19">
      <c r="S1703" s="2044" t="s">
        <v>2237</v>
      </c>
    </row>
    <row r="1704" spans="19:19">
      <c r="S1704" s="2044" t="s">
        <v>2238</v>
      </c>
    </row>
    <row r="1705" spans="19:19">
      <c r="S1705" s="2044" t="s">
        <v>2239</v>
      </c>
    </row>
    <row r="1706" spans="19:19">
      <c r="S1706" s="2044" t="s">
        <v>2240</v>
      </c>
    </row>
    <row r="1707" spans="19:19">
      <c r="S1707" s="2044" t="s">
        <v>2241</v>
      </c>
    </row>
    <row r="1708" spans="19:19">
      <c r="S1708" s="2044" t="s">
        <v>2242</v>
      </c>
    </row>
    <row r="1709" spans="19:19">
      <c r="S1709" s="2044" t="s">
        <v>2243</v>
      </c>
    </row>
    <row r="1710" spans="19:19">
      <c r="S1710" s="2044" t="s">
        <v>2244</v>
      </c>
    </row>
    <row r="1711" spans="19:19">
      <c r="S1711" s="2044" t="s">
        <v>2245</v>
      </c>
    </row>
    <row r="1712" spans="19:19">
      <c r="S1712" s="2044" t="s">
        <v>2246</v>
      </c>
    </row>
    <row r="1713" spans="19:19">
      <c r="S1713" s="2044" t="s">
        <v>2247</v>
      </c>
    </row>
    <row r="1714" spans="19:19">
      <c r="S1714" s="2044" t="s">
        <v>2248</v>
      </c>
    </row>
    <row r="1715" spans="19:19">
      <c r="S1715" s="2044" t="s">
        <v>2249</v>
      </c>
    </row>
    <row r="1716" spans="19:19">
      <c r="S1716" s="2044" t="s">
        <v>2250</v>
      </c>
    </row>
    <row r="1717" spans="19:19">
      <c r="S1717" s="2044" t="s">
        <v>2251</v>
      </c>
    </row>
    <row r="1718" spans="19:19">
      <c r="S1718" s="2044" t="s">
        <v>2252</v>
      </c>
    </row>
    <row r="1719" spans="19:19">
      <c r="S1719" s="2044" t="s">
        <v>2253</v>
      </c>
    </row>
    <row r="1720" spans="19:19">
      <c r="S1720" s="2044" t="s">
        <v>2254</v>
      </c>
    </row>
    <row r="1721" spans="19:19">
      <c r="S1721" s="2044" t="s">
        <v>2255</v>
      </c>
    </row>
    <row r="1722" spans="19:19">
      <c r="S1722" s="2044" t="s">
        <v>2256</v>
      </c>
    </row>
    <row r="1723" spans="19:19">
      <c r="S1723" s="2044" t="s">
        <v>2257</v>
      </c>
    </row>
    <row r="1724" spans="19:19">
      <c r="S1724" s="2044" t="s">
        <v>2258</v>
      </c>
    </row>
    <row r="1725" spans="19:19">
      <c r="S1725" s="2044" t="s">
        <v>2259</v>
      </c>
    </row>
    <row r="1726" spans="19:19">
      <c r="S1726" s="2044" t="s">
        <v>2260</v>
      </c>
    </row>
    <row r="1727" spans="19:19">
      <c r="S1727" s="2044" t="s">
        <v>2261</v>
      </c>
    </row>
    <row r="1728" spans="19:19">
      <c r="S1728" s="2044" t="s">
        <v>2262</v>
      </c>
    </row>
    <row r="1729" spans="19:19">
      <c r="S1729" s="2044" t="s">
        <v>2263</v>
      </c>
    </row>
    <row r="1730" spans="19:19">
      <c r="S1730" s="2044" t="s">
        <v>2264</v>
      </c>
    </row>
    <row r="1731" spans="19:19">
      <c r="S1731" s="2044" t="s">
        <v>2265</v>
      </c>
    </row>
    <row r="1732" spans="19:19">
      <c r="S1732" s="2044" t="s">
        <v>2266</v>
      </c>
    </row>
    <row r="1733" spans="19:19">
      <c r="S1733" s="2044" t="s">
        <v>2267</v>
      </c>
    </row>
    <row r="1734" spans="19:19">
      <c r="S1734" s="2044" t="s">
        <v>2268</v>
      </c>
    </row>
    <row r="1735" spans="19:19">
      <c r="S1735" s="2044" t="s">
        <v>2269</v>
      </c>
    </row>
    <row r="1736" spans="19:19">
      <c r="S1736" s="2044" t="s">
        <v>2270</v>
      </c>
    </row>
    <row r="1737" spans="19:19">
      <c r="S1737" s="2044" t="s">
        <v>2271</v>
      </c>
    </row>
    <row r="1738" spans="19:19">
      <c r="S1738" s="2044" t="s">
        <v>2272</v>
      </c>
    </row>
    <row r="1739" spans="19:19">
      <c r="S1739" s="2044" t="s">
        <v>2273</v>
      </c>
    </row>
    <row r="1740" spans="19:19">
      <c r="S1740" s="2044" t="s">
        <v>2274</v>
      </c>
    </row>
    <row r="1741" spans="19:19">
      <c r="S1741" s="2044" t="s">
        <v>2275</v>
      </c>
    </row>
    <row r="1742" spans="19:19">
      <c r="S1742" s="2044" t="s">
        <v>2276</v>
      </c>
    </row>
    <row r="1743" spans="19:19">
      <c r="S1743" s="2044" t="s">
        <v>2277</v>
      </c>
    </row>
    <row r="1744" spans="19:19">
      <c r="S1744" s="2044" t="s">
        <v>2278</v>
      </c>
    </row>
    <row r="1745" spans="19:19">
      <c r="S1745" s="2044" t="s">
        <v>2279</v>
      </c>
    </row>
    <row r="1746" spans="19:19">
      <c r="S1746" s="2044" t="s">
        <v>2280</v>
      </c>
    </row>
    <row r="1747" spans="19:19">
      <c r="S1747" s="2044" t="s">
        <v>2281</v>
      </c>
    </row>
    <row r="1748" spans="19:19">
      <c r="S1748" s="2044" t="s">
        <v>2282</v>
      </c>
    </row>
    <row r="1749" spans="19:19">
      <c r="S1749" s="2044" t="s">
        <v>2283</v>
      </c>
    </row>
    <row r="1750" spans="19:19">
      <c r="S1750" s="2044" t="s">
        <v>2284</v>
      </c>
    </row>
    <row r="1751" spans="19:19">
      <c r="S1751" s="2044" t="s">
        <v>2285</v>
      </c>
    </row>
    <row r="1752" spans="19:19">
      <c r="S1752" s="2044" t="s">
        <v>2286</v>
      </c>
    </row>
    <row r="1753" spans="19:19">
      <c r="S1753" s="2044" t="s">
        <v>2287</v>
      </c>
    </row>
    <row r="1754" spans="19:19">
      <c r="S1754" s="2044" t="s">
        <v>2288</v>
      </c>
    </row>
    <row r="1755" spans="19:19">
      <c r="S1755" s="2044" t="s">
        <v>2289</v>
      </c>
    </row>
    <row r="1756" spans="19:19">
      <c r="S1756" s="2044" t="s">
        <v>2290</v>
      </c>
    </row>
    <row r="1757" spans="19:19">
      <c r="S1757" s="2044" t="s">
        <v>2291</v>
      </c>
    </row>
    <row r="1758" spans="19:19">
      <c r="S1758" s="2044" t="s">
        <v>2292</v>
      </c>
    </row>
    <row r="1759" spans="19:19">
      <c r="S1759" s="2044" t="s">
        <v>2293</v>
      </c>
    </row>
    <row r="1760" spans="19:19">
      <c r="S1760" s="2044" t="s">
        <v>2294</v>
      </c>
    </row>
    <row r="1761" spans="19:19">
      <c r="S1761" s="2044" t="s">
        <v>2295</v>
      </c>
    </row>
    <row r="1762" spans="19:19">
      <c r="S1762" s="2044" t="s">
        <v>2296</v>
      </c>
    </row>
    <row r="1763" spans="19:19">
      <c r="S1763" s="2044" t="s">
        <v>2297</v>
      </c>
    </row>
    <row r="1764" spans="19:19">
      <c r="S1764" s="2044" t="s">
        <v>2298</v>
      </c>
    </row>
    <row r="1765" spans="19:19">
      <c r="S1765" s="2044" t="s">
        <v>2299</v>
      </c>
    </row>
    <row r="1766" spans="19:19">
      <c r="S1766" s="2044" t="s">
        <v>2300</v>
      </c>
    </row>
    <row r="1767" spans="19:19">
      <c r="S1767" s="2044" t="s">
        <v>2301</v>
      </c>
    </row>
    <row r="1768" spans="19:19">
      <c r="S1768" s="2044" t="s">
        <v>2302</v>
      </c>
    </row>
    <row r="1769" spans="19:19">
      <c r="S1769" s="2044" t="s">
        <v>2303</v>
      </c>
    </row>
    <row r="1770" spans="19:19">
      <c r="S1770" s="2044" t="s">
        <v>2304</v>
      </c>
    </row>
    <row r="1771" spans="19:19">
      <c r="S1771" s="2044" t="s">
        <v>2305</v>
      </c>
    </row>
    <row r="1772" spans="19:19">
      <c r="S1772" s="2044" t="s">
        <v>2306</v>
      </c>
    </row>
    <row r="1773" spans="19:19">
      <c r="S1773" s="2044" t="s">
        <v>2307</v>
      </c>
    </row>
    <row r="1774" spans="19:19">
      <c r="S1774" s="2044" t="s">
        <v>2308</v>
      </c>
    </row>
    <row r="1775" spans="19:19">
      <c r="S1775" s="2044" t="s">
        <v>2309</v>
      </c>
    </row>
    <row r="1776" spans="19:19">
      <c r="S1776" s="2044" t="s">
        <v>2310</v>
      </c>
    </row>
    <row r="1777" spans="19:19">
      <c r="S1777" s="2044" t="s">
        <v>2311</v>
      </c>
    </row>
    <row r="1778" spans="19:19">
      <c r="S1778" s="2044" t="s">
        <v>2312</v>
      </c>
    </row>
    <row r="1779" spans="19:19">
      <c r="S1779" s="2044" t="s">
        <v>2313</v>
      </c>
    </row>
    <row r="1780" spans="19:19">
      <c r="S1780" s="2044" t="s">
        <v>2314</v>
      </c>
    </row>
    <row r="1781" spans="19:19">
      <c r="S1781" s="2044" t="s">
        <v>2315</v>
      </c>
    </row>
    <row r="1782" spans="19:19">
      <c r="S1782" s="2044" t="s">
        <v>2316</v>
      </c>
    </row>
    <row r="1783" spans="19:19">
      <c r="S1783" s="2044" t="s">
        <v>2317</v>
      </c>
    </row>
    <row r="1784" spans="19:19">
      <c r="S1784" s="2044" t="s">
        <v>2318</v>
      </c>
    </row>
    <row r="1785" spans="19:19">
      <c r="S1785" s="2044" t="s">
        <v>2319</v>
      </c>
    </row>
    <row r="1786" spans="19:19">
      <c r="S1786" s="2044" t="s">
        <v>2320</v>
      </c>
    </row>
    <row r="1787" spans="19:19">
      <c r="S1787" s="2044" t="s">
        <v>2321</v>
      </c>
    </row>
    <row r="1788" spans="19:19">
      <c r="S1788" s="2044" t="s">
        <v>2322</v>
      </c>
    </row>
    <row r="1789" spans="19:19">
      <c r="S1789" s="2044" t="s">
        <v>2323</v>
      </c>
    </row>
    <row r="1790" spans="19:19">
      <c r="S1790" s="2044" t="s">
        <v>2324</v>
      </c>
    </row>
    <row r="1791" spans="19:19">
      <c r="S1791" s="2044" t="s">
        <v>2325</v>
      </c>
    </row>
    <row r="1792" spans="19:19">
      <c r="S1792" s="2044" t="s">
        <v>2326</v>
      </c>
    </row>
    <row r="1793" spans="19:19">
      <c r="S1793" s="2044" t="s">
        <v>2327</v>
      </c>
    </row>
    <row r="1794" spans="19:19">
      <c r="S1794" s="2044" t="s">
        <v>2328</v>
      </c>
    </row>
    <row r="1795" spans="19:19">
      <c r="S1795" s="2044" t="s">
        <v>2329</v>
      </c>
    </row>
    <row r="1796" spans="19:19">
      <c r="S1796" s="2044" t="s">
        <v>2330</v>
      </c>
    </row>
    <row r="1797" spans="19:19">
      <c r="S1797" s="2044" t="s">
        <v>2331</v>
      </c>
    </row>
    <row r="1798" spans="19:19">
      <c r="S1798" s="2044" t="s">
        <v>2332</v>
      </c>
    </row>
    <row r="1799" spans="19:19">
      <c r="S1799" s="2044" t="s">
        <v>2333</v>
      </c>
    </row>
    <row r="1800" spans="19:19">
      <c r="S1800" s="2044" t="s">
        <v>2334</v>
      </c>
    </row>
    <row r="1801" spans="19:19">
      <c r="S1801" s="2044" t="s">
        <v>2335</v>
      </c>
    </row>
    <row r="1802" spans="19:19">
      <c r="S1802" s="2044" t="s">
        <v>2336</v>
      </c>
    </row>
    <row r="1803" spans="19:19">
      <c r="S1803" s="2044" t="s">
        <v>2337</v>
      </c>
    </row>
    <row r="1804" spans="19:19">
      <c r="S1804" s="2044" t="s">
        <v>2338</v>
      </c>
    </row>
    <row r="1805" spans="19:19">
      <c r="S1805" s="2044" t="s">
        <v>2339</v>
      </c>
    </row>
    <row r="1806" spans="19:19">
      <c r="S1806" s="2044" t="s">
        <v>2340</v>
      </c>
    </row>
    <row r="1807" spans="19:19">
      <c r="S1807" s="2044" t="s">
        <v>2341</v>
      </c>
    </row>
    <row r="1808" spans="19:19">
      <c r="S1808" s="2044" t="s">
        <v>2342</v>
      </c>
    </row>
    <row r="1809" spans="19:19">
      <c r="S1809" s="2044" t="s">
        <v>2343</v>
      </c>
    </row>
    <row r="1810" spans="19:19">
      <c r="S1810" s="2044" t="s">
        <v>2344</v>
      </c>
    </row>
    <row r="1811" spans="19:19">
      <c r="S1811" s="2044" t="s">
        <v>2345</v>
      </c>
    </row>
    <row r="1812" spans="19:19">
      <c r="S1812" s="2044" t="s">
        <v>2346</v>
      </c>
    </row>
    <row r="1813" spans="19:19">
      <c r="S1813" s="2044" t="s">
        <v>2347</v>
      </c>
    </row>
    <row r="1814" spans="19:19">
      <c r="S1814" s="2044" t="s">
        <v>2348</v>
      </c>
    </row>
    <row r="1815" spans="19:19">
      <c r="S1815" s="2044" t="s">
        <v>2349</v>
      </c>
    </row>
    <row r="1816" spans="19:19">
      <c r="S1816" s="2044" t="s">
        <v>2350</v>
      </c>
    </row>
    <row r="1817" spans="19:19">
      <c r="S1817" s="2044" t="s">
        <v>2351</v>
      </c>
    </row>
    <row r="1818" spans="19:19">
      <c r="S1818" s="2044" t="s">
        <v>2352</v>
      </c>
    </row>
    <row r="1819" spans="19:19">
      <c r="S1819" s="2044" t="s">
        <v>2353</v>
      </c>
    </row>
    <row r="1820" spans="19:19">
      <c r="S1820" s="2044" t="s">
        <v>2354</v>
      </c>
    </row>
    <row r="1821" spans="19:19">
      <c r="S1821" s="2044" t="s">
        <v>2355</v>
      </c>
    </row>
    <row r="1822" spans="19:19">
      <c r="S1822" s="2044" t="s">
        <v>2356</v>
      </c>
    </row>
    <row r="1823" spans="19:19">
      <c r="S1823" s="2044" t="s">
        <v>2357</v>
      </c>
    </row>
    <row r="1824" spans="19:19">
      <c r="S1824" s="2044" t="s">
        <v>2358</v>
      </c>
    </row>
    <row r="1825" spans="19:19">
      <c r="S1825" s="2044" t="s">
        <v>2359</v>
      </c>
    </row>
    <row r="1826" spans="19:19">
      <c r="S1826" s="2044" t="s">
        <v>2360</v>
      </c>
    </row>
    <row r="1827" spans="19:19">
      <c r="S1827" s="2044" t="s">
        <v>2361</v>
      </c>
    </row>
    <row r="1828" spans="19:19">
      <c r="S1828" s="2044" t="s">
        <v>2362</v>
      </c>
    </row>
    <row r="1829" spans="19:19">
      <c r="S1829" s="2044" t="s">
        <v>2363</v>
      </c>
    </row>
    <row r="1830" spans="19:19">
      <c r="S1830" s="2044" t="s">
        <v>2364</v>
      </c>
    </row>
    <row r="1831" spans="19:19">
      <c r="S1831" s="2044" t="s">
        <v>2365</v>
      </c>
    </row>
    <row r="1832" spans="19:19">
      <c r="S1832" s="2044" t="s">
        <v>2366</v>
      </c>
    </row>
    <row r="1833" spans="19:19">
      <c r="S1833" s="2044" t="s">
        <v>2367</v>
      </c>
    </row>
    <row r="1834" spans="19:19">
      <c r="S1834" s="2044" t="s">
        <v>2368</v>
      </c>
    </row>
    <row r="1835" spans="19:19">
      <c r="S1835" s="2044" t="s">
        <v>2369</v>
      </c>
    </row>
    <row r="1836" spans="19:19">
      <c r="S1836" s="2044" t="s">
        <v>2370</v>
      </c>
    </row>
    <row r="1837" spans="19:19">
      <c r="S1837" s="2044" t="s">
        <v>2371</v>
      </c>
    </row>
    <row r="1838" spans="19:19">
      <c r="S1838" s="2044" t="s">
        <v>2372</v>
      </c>
    </row>
    <row r="1839" spans="19:19">
      <c r="S1839" s="2044" t="s">
        <v>2373</v>
      </c>
    </row>
    <row r="1840" spans="19:19">
      <c r="S1840" s="2044" t="s">
        <v>2374</v>
      </c>
    </row>
    <row r="1841" spans="19:19">
      <c r="S1841" s="2044" t="s">
        <v>2375</v>
      </c>
    </row>
    <row r="1842" spans="19:19">
      <c r="S1842" s="2044" t="s">
        <v>2376</v>
      </c>
    </row>
    <row r="1843" spans="19:19">
      <c r="S1843" s="2044" t="s">
        <v>2377</v>
      </c>
    </row>
    <row r="1844" spans="19:19">
      <c r="S1844" s="2044" t="s">
        <v>2378</v>
      </c>
    </row>
    <row r="1845" spans="19:19">
      <c r="S1845" s="2044" t="s">
        <v>2379</v>
      </c>
    </row>
    <row r="1846" spans="19:19">
      <c r="S1846" s="2044" t="s">
        <v>2380</v>
      </c>
    </row>
    <row r="1847" spans="19:19">
      <c r="S1847" s="2044" t="s">
        <v>2381</v>
      </c>
    </row>
    <row r="1848" spans="19:19">
      <c r="S1848" s="2044" t="s">
        <v>2382</v>
      </c>
    </row>
    <row r="1849" spans="19:19">
      <c r="S1849" s="2044" t="s">
        <v>2383</v>
      </c>
    </row>
    <row r="1850" spans="19:19">
      <c r="S1850" s="2044" t="s">
        <v>2384</v>
      </c>
    </row>
    <row r="1851" spans="19:19">
      <c r="S1851" s="2044" t="s">
        <v>2385</v>
      </c>
    </row>
    <row r="1852" spans="19:19">
      <c r="S1852" s="2044" t="s">
        <v>2386</v>
      </c>
    </row>
    <row r="1853" spans="19:19">
      <c r="S1853" s="2044" t="s">
        <v>2387</v>
      </c>
    </row>
    <row r="1854" spans="19:19">
      <c r="S1854" s="2044" t="s">
        <v>2388</v>
      </c>
    </row>
    <row r="1855" spans="19:19">
      <c r="S1855" s="2044" t="s">
        <v>2389</v>
      </c>
    </row>
    <row r="1856" spans="19:19">
      <c r="S1856" s="2044" t="s">
        <v>2390</v>
      </c>
    </row>
    <row r="1857" spans="19:19">
      <c r="S1857" s="2044" t="s">
        <v>2391</v>
      </c>
    </row>
    <row r="1858" spans="19:19">
      <c r="S1858" s="2044" t="s">
        <v>2392</v>
      </c>
    </row>
    <row r="1859" spans="19:19">
      <c r="S1859" s="2044" t="s">
        <v>2393</v>
      </c>
    </row>
    <row r="1860" spans="19:19">
      <c r="S1860" s="2044" t="s">
        <v>2394</v>
      </c>
    </row>
    <row r="1861" spans="19:19">
      <c r="S1861" s="2044" t="s">
        <v>2395</v>
      </c>
    </row>
    <row r="1862" spans="19:19">
      <c r="S1862" s="2044" t="s">
        <v>2396</v>
      </c>
    </row>
    <row r="1863" spans="19:19">
      <c r="S1863" s="2044" t="s">
        <v>2397</v>
      </c>
    </row>
    <row r="1864" spans="19:19">
      <c r="S1864" s="2044" t="s">
        <v>2398</v>
      </c>
    </row>
    <row r="1865" spans="19:19">
      <c r="S1865" s="2044" t="s">
        <v>2399</v>
      </c>
    </row>
    <row r="1866" spans="19:19">
      <c r="S1866" s="2044" t="s">
        <v>2400</v>
      </c>
    </row>
    <row r="1867" spans="19:19">
      <c r="S1867" s="2044" t="s">
        <v>2401</v>
      </c>
    </row>
    <row r="1868" spans="19:19">
      <c r="S1868" s="2044" t="s">
        <v>2402</v>
      </c>
    </row>
    <row r="1869" spans="19:19">
      <c r="S1869" s="2044" t="s">
        <v>2403</v>
      </c>
    </row>
    <row r="1870" spans="19:19">
      <c r="S1870" s="2044" t="s">
        <v>2404</v>
      </c>
    </row>
    <row r="1871" spans="19:19">
      <c r="S1871" s="2044" t="s">
        <v>2405</v>
      </c>
    </row>
    <row r="1872" spans="19:19">
      <c r="S1872" s="2044" t="s">
        <v>2406</v>
      </c>
    </row>
    <row r="1873" spans="19:19">
      <c r="S1873" s="2044" t="s">
        <v>2407</v>
      </c>
    </row>
    <row r="1874" spans="19:19">
      <c r="S1874" s="2044" t="s">
        <v>2408</v>
      </c>
    </row>
    <row r="1875" spans="19:19">
      <c r="S1875" s="2044" t="s">
        <v>2409</v>
      </c>
    </row>
    <row r="1876" spans="19:19">
      <c r="S1876" s="2044" t="s">
        <v>2410</v>
      </c>
    </row>
    <row r="1877" spans="19:19">
      <c r="S1877" s="2044" t="s">
        <v>2411</v>
      </c>
    </row>
    <row r="1878" spans="19:19">
      <c r="S1878" s="2044" t="s">
        <v>2412</v>
      </c>
    </row>
    <row r="1879" spans="19:19">
      <c r="S1879" s="2044" t="s">
        <v>2413</v>
      </c>
    </row>
    <row r="1880" spans="19:19">
      <c r="S1880" s="2044" t="s">
        <v>2414</v>
      </c>
    </row>
    <row r="1881" spans="19:19">
      <c r="S1881" s="2044" t="s">
        <v>2415</v>
      </c>
    </row>
    <row r="1882" spans="19:19">
      <c r="S1882" s="2044" t="s">
        <v>2416</v>
      </c>
    </row>
    <row r="1883" spans="19:19">
      <c r="S1883" s="2044" t="s">
        <v>2417</v>
      </c>
    </row>
    <row r="1884" spans="19:19">
      <c r="S1884" s="2044" t="s">
        <v>2418</v>
      </c>
    </row>
    <row r="1885" spans="19:19">
      <c r="S1885" s="2044" t="s">
        <v>2419</v>
      </c>
    </row>
    <row r="1886" spans="19:19">
      <c r="S1886" s="2044" t="s">
        <v>2420</v>
      </c>
    </row>
    <row r="1887" spans="19:19">
      <c r="S1887" s="2044" t="s">
        <v>2421</v>
      </c>
    </row>
    <row r="1888" spans="19:19">
      <c r="S1888" s="2044" t="s">
        <v>2422</v>
      </c>
    </row>
    <row r="1889" spans="19:19">
      <c r="S1889" s="2044" t="s">
        <v>2423</v>
      </c>
    </row>
    <row r="1890" spans="19:19">
      <c r="S1890" s="2044" t="s">
        <v>2424</v>
      </c>
    </row>
    <row r="1891" spans="19:19">
      <c r="S1891" s="2044" t="s">
        <v>2425</v>
      </c>
    </row>
    <row r="1892" spans="19:19">
      <c r="S1892" s="2044" t="s">
        <v>2426</v>
      </c>
    </row>
    <row r="1893" spans="19:19">
      <c r="S1893" s="2044" t="s">
        <v>2427</v>
      </c>
    </row>
    <row r="1894" spans="19:19">
      <c r="S1894" s="2044" t="s">
        <v>2428</v>
      </c>
    </row>
    <row r="1895" spans="19:19">
      <c r="S1895" s="2044" t="s">
        <v>2429</v>
      </c>
    </row>
    <row r="1896" spans="19:19">
      <c r="S1896" s="2044" t="s">
        <v>2430</v>
      </c>
    </row>
    <row r="1897" spans="19:19">
      <c r="S1897" s="2044" t="s">
        <v>2431</v>
      </c>
    </row>
    <row r="1898" spans="19:19">
      <c r="S1898" s="2044" t="s">
        <v>2432</v>
      </c>
    </row>
    <row r="1899" spans="19:19">
      <c r="S1899" s="2044" t="s">
        <v>2433</v>
      </c>
    </row>
    <row r="1900" spans="19:19">
      <c r="S1900" s="2044" t="s">
        <v>2434</v>
      </c>
    </row>
    <row r="1901" spans="19:19">
      <c r="S1901" s="2044" t="s">
        <v>2435</v>
      </c>
    </row>
    <row r="1902" spans="19:19">
      <c r="S1902" s="2044" t="s">
        <v>2436</v>
      </c>
    </row>
    <row r="1903" spans="19:19">
      <c r="S1903" s="2044" t="s">
        <v>2437</v>
      </c>
    </row>
    <row r="1904" spans="19:19">
      <c r="S1904" s="2044" t="s">
        <v>2438</v>
      </c>
    </row>
    <row r="1905" spans="19:19">
      <c r="S1905" s="2044" t="s">
        <v>2439</v>
      </c>
    </row>
    <row r="1906" spans="19:19">
      <c r="S1906" s="2044" t="s">
        <v>2440</v>
      </c>
    </row>
    <row r="1907" spans="19:19">
      <c r="S1907" s="2044" t="s">
        <v>2441</v>
      </c>
    </row>
    <row r="1908" spans="19:19">
      <c r="S1908" s="2044" t="s">
        <v>2442</v>
      </c>
    </row>
    <row r="1909" spans="19:19">
      <c r="S1909" s="2044" t="s">
        <v>2443</v>
      </c>
    </row>
    <row r="1910" spans="19:19">
      <c r="S1910" s="2044" t="s">
        <v>2444</v>
      </c>
    </row>
    <row r="1911" spans="19:19">
      <c r="S1911" s="2044" t="s">
        <v>2445</v>
      </c>
    </row>
    <row r="1912" spans="19:19">
      <c r="S1912" s="2044" t="s">
        <v>2446</v>
      </c>
    </row>
    <row r="1913" spans="19:19">
      <c r="S1913" s="2044" t="s">
        <v>2447</v>
      </c>
    </row>
    <row r="1914" spans="19:19">
      <c r="S1914" s="2044" t="s">
        <v>2448</v>
      </c>
    </row>
    <row r="1915" spans="19:19">
      <c r="S1915" s="2044" t="s">
        <v>2449</v>
      </c>
    </row>
    <row r="1916" spans="19:19">
      <c r="S1916" s="2044" t="s">
        <v>2450</v>
      </c>
    </row>
    <row r="1917" spans="19:19">
      <c r="S1917" s="2044" t="s">
        <v>2451</v>
      </c>
    </row>
    <row r="1918" spans="19:19">
      <c r="S1918" s="2044" t="s">
        <v>2452</v>
      </c>
    </row>
    <row r="1919" spans="19:19">
      <c r="S1919" s="2044" t="s">
        <v>2453</v>
      </c>
    </row>
    <row r="1920" spans="19:19">
      <c r="S1920" s="2044" t="s">
        <v>2454</v>
      </c>
    </row>
    <row r="1921" spans="19:19">
      <c r="S1921" s="2044" t="s">
        <v>2455</v>
      </c>
    </row>
    <row r="1922" spans="19:19">
      <c r="S1922" s="2044" t="s">
        <v>2456</v>
      </c>
    </row>
    <row r="1923" spans="19:19">
      <c r="S1923" s="2044" t="s">
        <v>2457</v>
      </c>
    </row>
    <row r="1924" spans="19:19">
      <c r="S1924" s="2044" t="s">
        <v>2458</v>
      </c>
    </row>
    <row r="1925" spans="19:19">
      <c r="S1925" s="2044" t="s">
        <v>2459</v>
      </c>
    </row>
    <row r="1926" spans="19:19">
      <c r="S1926" s="2044" t="s">
        <v>2460</v>
      </c>
    </row>
    <row r="1927" spans="19:19">
      <c r="S1927" s="2044" t="s">
        <v>2461</v>
      </c>
    </row>
    <row r="1928" spans="19:19">
      <c r="S1928" s="2044" t="s">
        <v>2462</v>
      </c>
    </row>
    <row r="1929" spans="19:19">
      <c r="S1929" s="2044" t="s">
        <v>2463</v>
      </c>
    </row>
    <row r="1930" spans="19:19">
      <c r="S1930" s="2044" t="s">
        <v>2464</v>
      </c>
    </row>
    <row r="1931" spans="19:19">
      <c r="S1931" s="2044" t="s">
        <v>2465</v>
      </c>
    </row>
    <row r="1932" spans="19:19">
      <c r="S1932" s="2044" t="s">
        <v>2466</v>
      </c>
    </row>
    <row r="1933" spans="19:19">
      <c r="S1933" s="2044" t="s">
        <v>2467</v>
      </c>
    </row>
    <row r="1934" spans="19:19">
      <c r="S1934" s="2044" t="s">
        <v>2468</v>
      </c>
    </row>
    <row r="1935" spans="19:19">
      <c r="S1935" s="2044" t="s">
        <v>2469</v>
      </c>
    </row>
    <row r="1936" spans="19:19">
      <c r="S1936" s="2044" t="s">
        <v>2470</v>
      </c>
    </row>
    <row r="1937" spans="19:19">
      <c r="S1937" s="2044" t="s">
        <v>2471</v>
      </c>
    </row>
    <row r="1938" spans="19:19">
      <c r="S1938" s="2044" t="s">
        <v>2472</v>
      </c>
    </row>
    <row r="1939" spans="19:19">
      <c r="S1939" s="2044" t="s">
        <v>2473</v>
      </c>
    </row>
    <row r="1940" spans="19:19">
      <c r="S1940" s="2044" t="s">
        <v>2474</v>
      </c>
    </row>
    <row r="1941" spans="19:19">
      <c r="S1941" s="2044" t="s">
        <v>2475</v>
      </c>
    </row>
    <row r="1942" spans="19:19">
      <c r="S1942" s="2044" t="s">
        <v>2476</v>
      </c>
    </row>
    <row r="1943" spans="19:19">
      <c r="S1943" s="2044" t="s">
        <v>2477</v>
      </c>
    </row>
    <row r="1944" spans="19:19">
      <c r="S1944" s="2044" t="s">
        <v>2478</v>
      </c>
    </row>
    <row r="1945" spans="19:19">
      <c r="S1945" s="2044" t="s">
        <v>2479</v>
      </c>
    </row>
    <row r="1946" spans="19:19">
      <c r="S1946" s="2044" t="s">
        <v>2480</v>
      </c>
    </row>
    <row r="1947" spans="19:19">
      <c r="S1947" s="2044" t="s">
        <v>2481</v>
      </c>
    </row>
    <row r="1948" spans="19:19">
      <c r="S1948" s="2044" t="s">
        <v>2482</v>
      </c>
    </row>
    <row r="1949" spans="19:19">
      <c r="S1949" s="2044" t="s">
        <v>2483</v>
      </c>
    </row>
    <row r="1950" spans="19:19">
      <c r="S1950" s="2044" t="s">
        <v>2484</v>
      </c>
    </row>
    <row r="1951" spans="19:19">
      <c r="S1951" s="2044" t="s">
        <v>2485</v>
      </c>
    </row>
    <row r="1952" spans="19:19">
      <c r="S1952" s="2044" t="s">
        <v>2486</v>
      </c>
    </row>
    <row r="1953" spans="19:19">
      <c r="S1953" s="2044" t="s">
        <v>2487</v>
      </c>
    </row>
    <row r="1954" spans="19:19">
      <c r="S1954" s="2044" t="s">
        <v>2488</v>
      </c>
    </row>
    <row r="1955" spans="19:19">
      <c r="S1955" s="2044" t="s">
        <v>2489</v>
      </c>
    </row>
    <row r="1956" spans="19:19">
      <c r="S1956" s="2044" t="s">
        <v>2490</v>
      </c>
    </row>
    <row r="1957" spans="19:19">
      <c r="S1957" s="2044" t="s">
        <v>2491</v>
      </c>
    </row>
    <row r="1958" spans="19:19">
      <c r="S1958" s="2044" t="s">
        <v>2492</v>
      </c>
    </row>
    <row r="1959" spans="19:19">
      <c r="S1959" s="2044" t="s">
        <v>2493</v>
      </c>
    </row>
    <row r="1960" spans="19:19">
      <c r="S1960" s="2044" t="s">
        <v>2494</v>
      </c>
    </row>
    <row r="1961" spans="19:19">
      <c r="S1961" s="2044" t="s">
        <v>2495</v>
      </c>
    </row>
    <row r="1962" spans="19:19">
      <c r="S1962" s="2044" t="s">
        <v>2496</v>
      </c>
    </row>
    <row r="1963" spans="19:19">
      <c r="S1963" s="2044" t="s">
        <v>2497</v>
      </c>
    </row>
    <row r="1964" spans="19:19">
      <c r="S1964" s="2044" t="s">
        <v>2498</v>
      </c>
    </row>
    <row r="1965" spans="19:19">
      <c r="S1965" s="2044" t="s">
        <v>2499</v>
      </c>
    </row>
    <row r="1966" spans="19:19">
      <c r="S1966" s="2044" t="s">
        <v>2500</v>
      </c>
    </row>
    <row r="1967" spans="19:19">
      <c r="S1967" s="2044" t="s">
        <v>2501</v>
      </c>
    </row>
    <row r="1968" spans="19:19">
      <c r="S1968" s="2044" t="s">
        <v>2502</v>
      </c>
    </row>
    <row r="1969" spans="19:19">
      <c r="S1969" s="2044" t="s">
        <v>2503</v>
      </c>
    </row>
    <row r="1970" spans="19:19">
      <c r="S1970" s="2044" t="s">
        <v>2504</v>
      </c>
    </row>
    <row r="1971" spans="19:19">
      <c r="S1971" s="2044" t="s">
        <v>2505</v>
      </c>
    </row>
    <row r="1972" spans="19:19">
      <c r="S1972" s="2044" t="s">
        <v>2506</v>
      </c>
    </row>
    <row r="1973" spans="19:19">
      <c r="S1973" s="2044" t="s">
        <v>2507</v>
      </c>
    </row>
    <row r="1974" spans="19:19">
      <c r="S1974" s="2044" t="s">
        <v>2508</v>
      </c>
    </row>
    <row r="1975" spans="19:19">
      <c r="S1975" s="2044" t="s">
        <v>2509</v>
      </c>
    </row>
    <row r="1976" spans="19:19">
      <c r="S1976" s="2044" t="s">
        <v>2510</v>
      </c>
    </row>
    <row r="1977" spans="19:19">
      <c r="S1977" s="2044" t="s">
        <v>2511</v>
      </c>
    </row>
    <row r="1978" spans="19:19">
      <c r="S1978" s="2044" t="s">
        <v>2512</v>
      </c>
    </row>
    <row r="1979" spans="19:19">
      <c r="S1979" s="2044" t="s">
        <v>2513</v>
      </c>
    </row>
    <row r="1980" spans="19:19">
      <c r="S1980" s="2044" t="s">
        <v>2514</v>
      </c>
    </row>
    <row r="1981" spans="19:19">
      <c r="S1981" s="2044" t="s">
        <v>2515</v>
      </c>
    </row>
    <row r="1982" spans="19:19">
      <c r="S1982" s="2044" t="s">
        <v>2516</v>
      </c>
    </row>
    <row r="1983" spans="19:19">
      <c r="S1983" s="2044" t="s">
        <v>2517</v>
      </c>
    </row>
    <row r="1984" spans="19:19">
      <c r="S1984" s="2044" t="s">
        <v>2518</v>
      </c>
    </row>
    <row r="1985" spans="19:19">
      <c r="S1985" s="2044" t="s">
        <v>2519</v>
      </c>
    </row>
    <row r="1986" spans="19:19">
      <c r="S1986" s="2044" t="s">
        <v>2520</v>
      </c>
    </row>
    <row r="1987" spans="19:19">
      <c r="S1987" s="2044" t="s">
        <v>2521</v>
      </c>
    </row>
    <row r="1988" spans="19:19">
      <c r="S1988" s="2044" t="s">
        <v>2522</v>
      </c>
    </row>
    <row r="1989" spans="19:19">
      <c r="S1989" s="2044" t="s">
        <v>2523</v>
      </c>
    </row>
    <row r="1990" spans="19:19">
      <c r="S1990" s="2044" t="s">
        <v>2524</v>
      </c>
    </row>
    <row r="1991" spans="19:19">
      <c r="S1991" s="2044" t="s">
        <v>2525</v>
      </c>
    </row>
    <row r="1992" spans="19:19">
      <c r="S1992" s="2044" t="s">
        <v>2526</v>
      </c>
    </row>
    <row r="1993" spans="19:19">
      <c r="S1993" s="2044" t="s">
        <v>2527</v>
      </c>
    </row>
    <row r="1994" spans="19:19">
      <c r="S1994" s="2044" t="s">
        <v>2528</v>
      </c>
    </row>
    <row r="1995" spans="19:19">
      <c r="S1995" s="2044" t="s">
        <v>2529</v>
      </c>
    </row>
    <row r="1996" spans="19:19">
      <c r="S1996" s="2044" t="s">
        <v>2530</v>
      </c>
    </row>
    <row r="1997" spans="19:19">
      <c r="S1997" s="2044" t="s">
        <v>2531</v>
      </c>
    </row>
    <row r="1998" spans="19:19">
      <c r="S1998" s="2044" t="s">
        <v>2532</v>
      </c>
    </row>
    <row r="1999" spans="19:19">
      <c r="S1999" s="2044" t="s">
        <v>2533</v>
      </c>
    </row>
    <row r="2000" spans="19:19">
      <c r="S2000" s="2044" t="s">
        <v>2534</v>
      </c>
    </row>
    <row r="2001" spans="19:19">
      <c r="S2001" s="2044" t="s">
        <v>2535</v>
      </c>
    </row>
    <row r="2002" spans="19:19">
      <c r="S2002" s="2044" t="s">
        <v>2536</v>
      </c>
    </row>
    <row r="2003" spans="19:19">
      <c r="S2003" s="2044" t="s">
        <v>2537</v>
      </c>
    </row>
    <row r="2004" spans="19:19">
      <c r="S2004" s="2044" t="s">
        <v>2538</v>
      </c>
    </row>
    <row r="2005" spans="19:19">
      <c r="S2005" s="2044" t="s">
        <v>2539</v>
      </c>
    </row>
    <row r="2006" spans="19:19">
      <c r="S2006" s="2044" t="s">
        <v>2540</v>
      </c>
    </row>
    <row r="2007" spans="19:19">
      <c r="S2007" s="2044" t="s">
        <v>2541</v>
      </c>
    </row>
    <row r="2008" spans="19:19">
      <c r="S2008" s="2044" t="s">
        <v>2542</v>
      </c>
    </row>
    <row r="2009" spans="19:19">
      <c r="S2009" s="2044" t="s">
        <v>2543</v>
      </c>
    </row>
    <row r="2010" spans="19:19">
      <c r="S2010" s="2044" t="s">
        <v>2544</v>
      </c>
    </row>
    <row r="2011" spans="19:19">
      <c r="S2011" s="2044" t="s">
        <v>2545</v>
      </c>
    </row>
    <row r="2012" spans="19:19">
      <c r="S2012" s="2044" t="s">
        <v>2546</v>
      </c>
    </row>
    <row r="2013" spans="19:19">
      <c r="S2013" s="2044" t="s">
        <v>2547</v>
      </c>
    </row>
    <row r="2014" spans="19:19">
      <c r="S2014" s="2044" t="s">
        <v>2548</v>
      </c>
    </row>
    <row r="2015" spans="19:19">
      <c r="S2015" s="2044" t="s">
        <v>2549</v>
      </c>
    </row>
    <row r="2016" spans="19:19">
      <c r="S2016" s="2044" t="s">
        <v>2550</v>
      </c>
    </row>
    <row r="2017" spans="19:19">
      <c r="S2017" s="2044" t="s">
        <v>2551</v>
      </c>
    </row>
    <row r="2018" spans="19:19">
      <c r="S2018" s="2044" t="s">
        <v>2552</v>
      </c>
    </row>
    <row r="2019" spans="19:19">
      <c r="S2019" s="2044" t="s">
        <v>2553</v>
      </c>
    </row>
    <row r="2020" spans="19:19">
      <c r="S2020" s="2044" t="s">
        <v>2554</v>
      </c>
    </row>
    <row r="2021" spans="19:19">
      <c r="S2021" s="2044" t="s">
        <v>2555</v>
      </c>
    </row>
    <row r="2022" spans="19:19">
      <c r="S2022" s="2044" t="s">
        <v>2556</v>
      </c>
    </row>
    <row r="2023" spans="19:19">
      <c r="S2023" s="2044" t="s">
        <v>2557</v>
      </c>
    </row>
    <row r="2024" spans="19:19">
      <c r="S2024" s="2044" t="s">
        <v>2558</v>
      </c>
    </row>
    <row r="2025" spans="19:19">
      <c r="S2025" s="2044" t="s">
        <v>2559</v>
      </c>
    </row>
    <row r="2026" spans="19:19">
      <c r="S2026" s="2044" t="s">
        <v>2560</v>
      </c>
    </row>
    <row r="2027" spans="19:19">
      <c r="S2027" s="2044" t="s">
        <v>2561</v>
      </c>
    </row>
    <row r="2028" spans="19:19">
      <c r="S2028" s="2044" t="s">
        <v>2562</v>
      </c>
    </row>
    <row r="2029" spans="19:19">
      <c r="S2029" s="2044" t="s">
        <v>2563</v>
      </c>
    </row>
    <row r="2030" spans="19:19">
      <c r="S2030" s="2044" t="s">
        <v>2564</v>
      </c>
    </row>
    <row r="2031" spans="19:19">
      <c r="S2031" s="2044" t="s">
        <v>2565</v>
      </c>
    </row>
    <row r="2032" spans="19:19">
      <c r="S2032" s="2044" t="s">
        <v>2566</v>
      </c>
    </row>
    <row r="2033" spans="19:19">
      <c r="S2033" s="2044" t="s">
        <v>2567</v>
      </c>
    </row>
    <row r="2034" spans="19:19">
      <c r="S2034" s="2044" t="s">
        <v>2568</v>
      </c>
    </row>
    <row r="2035" spans="19:19">
      <c r="S2035" s="2044" t="s">
        <v>2569</v>
      </c>
    </row>
    <row r="2036" spans="19:19">
      <c r="S2036" s="2044" t="s">
        <v>2570</v>
      </c>
    </row>
    <row r="2037" spans="19:19">
      <c r="S2037" s="2044" t="s">
        <v>2571</v>
      </c>
    </row>
    <row r="2038" spans="19:19">
      <c r="S2038" s="2044" t="s">
        <v>2572</v>
      </c>
    </row>
    <row r="2039" spans="19:19">
      <c r="S2039" s="2044" t="s">
        <v>2573</v>
      </c>
    </row>
    <row r="2040" spans="19:19">
      <c r="S2040" s="2044" t="s">
        <v>2574</v>
      </c>
    </row>
    <row r="2041" spans="19:19">
      <c r="S2041" s="2044" t="s">
        <v>2575</v>
      </c>
    </row>
    <row r="2042" spans="19:19">
      <c r="S2042" s="2044" t="s">
        <v>2576</v>
      </c>
    </row>
    <row r="2043" spans="19:19">
      <c r="S2043" s="2044" t="s">
        <v>2577</v>
      </c>
    </row>
    <row r="2044" spans="19:19">
      <c r="S2044" s="2044" t="s">
        <v>2578</v>
      </c>
    </row>
    <row r="2045" spans="19:19">
      <c r="S2045" s="2044" t="s">
        <v>29</v>
      </c>
    </row>
    <row r="2046" spans="19:19">
      <c r="S2046" s="2044" t="s">
        <v>2579</v>
      </c>
    </row>
    <row r="2047" spans="19:19">
      <c r="S2047" s="2044" t="s">
        <v>2580</v>
      </c>
    </row>
    <row r="2048" spans="19:19">
      <c r="S2048" s="2044" t="s">
        <v>2581</v>
      </c>
    </row>
    <row r="2049" spans="19:19">
      <c r="S2049" s="2044" t="s">
        <v>2582</v>
      </c>
    </row>
    <row r="2050" spans="19:19">
      <c r="S2050" s="2044" t="s">
        <v>2583</v>
      </c>
    </row>
    <row r="2051" spans="19:19">
      <c r="S2051" s="2044" t="s">
        <v>2584</v>
      </c>
    </row>
    <row r="2052" spans="19:19">
      <c r="S2052" s="2044" t="s">
        <v>2585</v>
      </c>
    </row>
    <row r="2053" spans="19:19">
      <c r="S2053" s="2044" t="s">
        <v>2586</v>
      </c>
    </row>
    <row r="2054" spans="19:19">
      <c r="S2054" s="2044" t="s">
        <v>2587</v>
      </c>
    </row>
    <row r="2055" spans="19:19">
      <c r="S2055" s="2044" t="s">
        <v>2588</v>
      </c>
    </row>
    <row r="2056" spans="19:19">
      <c r="S2056" s="2044" t="s">
        <v>2589</v>
      </c>
    </row>
    <row r="2057" spans="19:19">
      <c r="S2057" s="2044" t="s">
        <v>2590</v>
      </c>
    </row>
    <row r="2058" spans="19:19">
      <c r="S2058" s="2044" t="s">
        <v>2591</v>
      </c>
    </row>
    <row r="2059" spans="19:19">
      <c r="S2059" s="2044" t="s">
        <v>2592</v>
      </c>
    </row>
    <row r="2060" spans="19:19">
      <c r="S2060" s="2044" t="s">
        <v>2593</v>
      </c>
    </row>
    <row r="2061" spans="19:19">
      <c r="S2061" s="2044" t="s">
        <v>2594</v>
      </c>
    </row>
    <row r="2062" spans="19:19">
      <c r="S2062" s="2044" t="s">
        <v>2595</v>
      </c>
    </row>
    <row r="2063" spans="19:19">
      <c r="S2063" s="2044" t="s">
        <v>2596</v>
      </c>
    </row>
    <row r="2064" spans="19:19">
      <c r="S2064" s="2044" t="s">
        <v>2597</v>
      </c>
    </row>
    <row r="2065" spans="19:19">
      <c r="S2065" s="2044" t="s">
        <v>2598</v>
      </c>
    </row>
    <row r="2066" spans="19:19">
      <c r="S2066" s="2044" t="s">
        <v>2599</v>
      </c>
    </row>
    <row r="2067" spans="19:19">
      <c r="S2067" s="2044" t="s">
        <v>2600</v>
      </c>
    </row>
    <row r="2068" spans="19:19">
      <c r="S2068" s="2044" t="s">
        <v>2601</v>
      </c>
    </row>
    <row r="2069" spans="19:19">
      <c r="S2069" s="2044" t="s">
        <v>2602</v>
      </c>
    </row>
    <row r="2070" spans="19:19">
      <c r="S2070" s="2044" t="s">
        <v>2603</v>
      </c>
    </row>
    <row r="2071" spans="19:19">
      <c r="S2071" s="2044" t="s">
        <v>2604</v>
      </c>
    </row>
    <row r="2072" spans="19:19">
      <c r="S2072" s="2044" t="s">
        <v>2605</v>
      </c>
    </row>
    <row r="2073" spans="19:19">
      <c r="S2073" s="2044" t="s">
        <v>2606</v>
      </c>
    </row>
    <row r="2074" spans="19:19">
      <c r="S2074" s="2044" t="s">
        <v>2607</v>
      </c>
    </row>
    <row r="2075" spans="19:19">
      <c r="S2075" s="2044" t="s">
        <v>2608</v>
      </c>
    </row>
    <row r="2076" spans="19:19">
      <c r="S2076" s="2044" t="s">
        <v>2609</v>
      </c>
    </row>
    <row r="2077" spans="19:19">
      <c r="S2077" s="2044" t="s">
        <v>2610</v>
      </c>
    </row>
    <row r="2078" spans="19:19">
      <c r="S2078" s="2044" t="s">
        <v>2611</v>
      </c>
    </row>
    <row r="2079" spans="19:19">
      <c r="S2079" s="2044" t="s">
        <v>2612</v>
      </c>
    </row>
    <row r="2080" spans="19:19">
      <c r="S2080" s="2044" t="s">
        <v>2613</v>
      </c>
    </row>
    <row r="2081" spans="19:19">
      <c r="S2081" s="2044" t="s">
        <v>2614</v>
      </c>
    </row>
    <row r="2082" spans="19:19">
      <c r="S2082" s="2044" t="s">
        <v>2615</v>
      </c>
    </row>
    <row r="2083" spans="19:19">
      <c r="S2083" s="2044" t="s">
        <v>2616</v>
      </c>
    </row>
    <row r="2084" spans="19:19">
      <c r="S2084" s="2044" t="s">
        <v>2617</v>
      </c>
    </row>
    <row r="2085" spans="19:19">
      <c r="S2085" s="2044" t="s">
        <v>2618</v>
      </c>
    </row>
    <row r="2086" spans="19:19">
      <c r="S2086" s="2044" t="s">
        <v>2619</v>
      </c>
    </row>
    <row r="2087" spans="19:19">
      <c r="S2087" s="2044" t="s">
        <v>2620</v>
      </c>
    </row>
    <row r="2088" spans="19:19">
      <c r="S2088" s="2044" t="s">
        <v>2621</v>
      </c>
    </row>
    <row r="2089" spans="19:19">
      <c r="S2089" s="2044" t="s">
        <v>2622</v>
      </c>
    </row>
    <row r="2090" spans="19:19">
      <c r="S2090" s="2044" t="s">
        <v>2623</v>
      </c>
    </row>
    <row r="2091" spans="19:19">
      <c r="S2091" s="2044" t="s">
        <v>2624</v>
      </c>
    </row>
    <row r="2092" spans="19:19">
      <c r="S2092" s="2044" t="s">
        <v>2625</v>
      </c>
    </row>
    <row r="2093" spans="19:19">
      <c r="S2093" s="2044" t="s">
        <v>2626</v>
      </c>
    </row>
    <row r="2094" spans="19:19">
      <c r="S2094" s="2044" t="s">
        <v>2627</v>
      </c>
    </row>
    <row r="2095" spans="19:19">
      <c r="S2095" s="2044" t="s">
        <v>2628</v>
      </c>
    </row>
    <row r="2096" spans="19:19">
      <c r="S2096" s="2044" t="s">
        <v>2629</v>
      </c>
    </row>
    <row r="2097" spans="19:19">
      <c r="S2097" s="2044" t="s">
        <v>2630</v>
      </c>
    </row>
    <row r="2098" spans="19:19">
      <c r="S2098" s="2044" t="s">
        <v>2631</v>
      </c>
    </row>
    <row r="2099" spans="19:19">
      <c r="S2099" s="2044" t="s">
        <v>2632</v>
      </c>
    </row>
    <row r="2100" spans="19:19">
      <c r="S2100" s="2044" t="s">
        <v>2633</v>
      </c>
    </row>
    <row r="2101" spans="19:19">
      <c r="S2101" s="2044" t="s">
        <v>2634</v>
      </c>
    </row>
    <row r="2102" spans="19:19">
      <c r="S2102" s="2044" t="s">
        <v>2635</v>
      </c>
    </row>
    <row r="2103" spans="19:19">
      <c r="S2103" s="2044" t="s">
        <v>2636</v>
      </c>
    </row>
    <row r="2104" spans="19:19">
      <c r="S2104" s="2044" t="s">
        <v>2637</v>
      </c>
    </row>
    <row r="2105" spans="19:19">
      <c r="S2105" s="2044" t="s">
        <v>2638</v>
      </c>
    </row>
    <row r="2106" spans="19:19">
      <c r="S2106" s="2044" t="s">
        <v>2639</v>
      </c>
    </row>
    <row r="2107" spans="19:19">
      <c r="S2107" s="2044" t="s">
        <v>2640</v>
      </c>
    </row>
    <row r="2108" spans="19:19">
      <c r="S2108" s="2044" t="s">
        <v>2641</v>
      </c>
    </row>
    <row r="2109" spans="19:19">
      <c r="S2109" s="2044" t="s">
        <v>2642</v>
      </c>
    </row>
    <row r="2110" spans="19:19">
      <c r="S2110" s="2044" t="s">
        <v>2643</v>
      </c>
    </row>
    <row r="2111" spans="19:19">
      <c r="S2111" s="2044" t="s">
        <v>2644</v>
      </c>
    </row>
    <row r="2112" spans="19:19">
      <c r="S2112" s="2044" t="s">
        <v>2645</v>
      </c>
    </row>
    <row r="2113" spans="19:19">
      <c r="S2113" s="2044" t="s">
        <v>2646</v>
      </c>
    </row>
    <row r="2114" spans="19:19">
      <c r="S2114" s="2044" t="s">
        <v>2647</v>
      </c>
    </row>
    <row r="2115" spans="19:19">
      <c r="S2115" s="2044" t="s">
        <v>2648</v>
      </c>
    </row>
    <row r="2116" spans="19:19">
      <c r="S2116" s="2044" t="s">
        <v>2649</v>
      </c>
    </row>
    <row r="2117" spans="19:19">
      <c r="S2117" s="2044" t="s">
        <v>2650</v>
      </c>
    </row>
    <row r="2118" spans="19:19">
      <c r="S2118" s="2044" t="s">
        <v>2651</v>
      </c>
    </row>
    <row r="2119" spans="19:19">
      <c r="S2119" s="2044" t="s">
        <v>2652</v>
      </c>
    </row>
    <row r="2120" spans="19:19">
      <c r="S2120" s="2044" t="s">
        <v>2653</v>
      </c>
    </row>
    <row r="2121" spans="19:19">
      <c r="S2121" s="2044" t="s">
        <v>2654</v>
      </c>
    </row>
    <row r="2122" spans="19:19">
      <c r="S2122" s="2044" t="s">
        <v>2655</v>
      </c>
    </row>
    <row r="2123" spans="19:19">
      <c r="S2123" s="2044" t="s">
        <v>2656</v>
      </c>
    </row>
    <row r="2124" spans="19:19">
      <c r="S2124" s="2044" t="s">
        <v>2657</v>
      </c>
    </row>
    <row r="2125" spans="19:19">
      <c r="S2125" s="2044" t="s">
        <v>2658</v>
      </c>
    </row>
    <row r="2126" spans="19:19">
      <c r="S2126" s="2044" t="s">
        <v>2659</v>
      </c>
    </row>
    <row r="2127" spans="19:19">
      <c r="S2127" s="2044" t="s">
        <v>2660</v>
      </c>
    </row>
    <row r="2128" spans="19:19">
      <c r="S2128" s="2044" t="s">
        <v>2661</v>
      </c>
    </row>
    <row r="2129" spans="19:19">
      <c r="S2129" s="2044" t="s">
        <v>2662</v>
      </c>
    </row>
    <row r="2130" spans="19:19">
      <c r="S2130" s="2044" t="s">
        <v>2663</v>
      </c>
    </row>
    <row r="2131" spans="19:19">
      <c r="S2131" s="2044" t="s">
        <v>2664</v>
      </c>
    </row>
    <row r="2132" spans="19:19">
      <c r="S2132" s="2044" t="s">
        <v>2665</v>
      </c>
    </row>
    <row r="2133" spans="19:19">
      <c r="S2133" s="2044" t="s">
        <v>2666</v>
      </c>
    </row>
    <row r="2134" spans="19:19">
      <c r="S2134" s="2044" t="s">
        <v>2667</v>
      </c>
    </row>
    <row r="2135" spans="19:19">
      <c r="S2135" s="2044" t="s">
        <v>2668</v>
      </c>
    </row>
    <row r="2136" spans="19:19">
      <c r="S2136" s="2044" t="s">
        <v>2669</v>
      </c>
    </row>
    <row r="2137" spans="19:19">
      <c r="S2137" s="2044" t="s">
        <v>2670</v>
      </c>
    </row>
    <row r="2138" spans="19:19">
      <c r="S2138" s="2044" t="s">
        <v>2671</v>
      </c>
    </row>
    <row r="2139" spans="19:19">
      <c r="S2139" s="2044" t="s">
        <v>2672</v>
      </c>
    </row>
    <row r="2140" spans="19:19">
      <c r="S2140" s="2044" t="s">
        <v>2673</v>
      </c>
    </row>
    <row r="2141" spans="19:19">
      <c r="S2141" s="2044" t="s">
        <v>2674</v>
      </c>
    </row>
    <row r="2142" spans="19:19">
      <c r="S2142" s="2044" t="s">
        <v>2675</v>
      </c>
    </row>
    <row r="2143" spans="19:19">
      <c r="S2143" s="2044" t="s">
        <v>2676</v>
      </c>
    </row>
    <row r="2144" spans="19:19">
      <c r="S2144" s="2044" t="s">
        <v>2677</v>
      </c>
    </row>
    <row r="2145" spans="19:19">
      <c r="S2145" s="2044" t="s">
        <v>2678</v>
      </c>
    </row>
    <row r="2146" spans="19:19">
      <c r="S2146" s="2044" t="s">
        <v>2679</v>
      </c>
    </row>
    <row r="2147" spans="19:19">
      <c r="S2147" s="2044" t="s">
        <v>2680</v>
      </c>
    </row>
    <row r="2148" spans="19:19">
      <c r="S2148" s="2044" t="s">
        <v>2681</v>
      </c>
    </row>
    <row r="2149" spans="19:19">
      <c r="S2149" s="2044" t="s">
        <v>2682</v>
      </c>
    </row>
    <row r="2150" spans="19:19">
      <c r="S2150" s="2044" t="s">
        <v>2683</v>
      </c>
    </row>
    <row r="2151" spans="19:19">
      <c r="S2151" s="2044" t="s">
        <v>2684</v>
      </c>
    </row>
    <row r="2152" spans="19:19">
      <c r="S2152" s="2044" t="s">
        <v>2685</v>
      </c>
    </row>
    <row r="2153" spans="19:19">
      <c r="S2153" s="2044" t="s">
        <v>2686</v>
      </c>
    </row>
    <row r="2154" spans="19:19">
      <c r="S2154" s="2044" t="s">
        <v>2687</v>
      </c>
    </row>
    <row r="2155" spans="19:19">
      <c r="S2155" s="2044" t="s">
        <v>2688</v>
      </c>
    </row>
    <row r="2156" spans="19:19">
      <c r="S2156" s="2044" t="s">
        <v>2689</v>
      </c>
    </row>
    <row r="2157" spans="19:19">
      <c r="S2157" s="2044" t="s">
        <v>2690</v>
      </c>
    </row>
    <row r="2158" spans="19:19">
      <c r="S2158" s="2044" t="s">
        <v>2691</v>
      </c>
    </row>
    <row r="2159" spans="19:19">
      <c r="S2159" s="2044" t="s">
        <v>2692</v>
      </c>
    </row>
    <row r="2160" spans="19:19">
      <c r="S2160" s="2044" t="s">
        <v>2693</v>
      </c>
    </row>
    <row r="2161" spans="19:19">
      <c r="S2161" s="2044" t="s">
        <v>2694</v>
      </c>
    </row>
    <row r="2162" spans="19:19">
      <c r="S2162" s="2044" t="s">
        <v>2695</v>
      </c>
    </row>
    <row r="2163" spans="19:19">
      <c r="S2163" s="2044" t="s">
        <v>2696</v>
      </c>
    </row>
    <row r="2164" spans="19:19">
      <c r="S2164" s="2044" t="s">
        <v>2697</v>
      </c>
    </row>
    <row r="2165" spans="19:19">
      <c r="S2165" s="2044" t="s">
        <v>2698</v>
      </c>
    </row>
    <row r="2166" spans="19:19">
      <c r="S2166" s="2044" t="s">
        <v>2699</v>
      </c>
    </row>
    <row r="2167" spans="19:19">
      <c r="S2167" s="2044" t="s">
        <v>2700</v>
      </c>
    </row>
    <row r="2168" spans="19:19">
      <c r="S2168" s="2044" t="s">
        <v>2701</v>
      </c>
    </row>
    <row r="2169" spans="19:19">
      <c r="S2169" s="2044" t="s">
        <v>2702</v>
      </c>
    </row>
    <row r="2170" spans="19:19">
      <c r="S2170" s="2044" t="s">
        <v>2703</v>
      </c>
    </row>
    <row r="2171" spans="19:19">
      <c r="S2171" s="2044" t="s">
        <v>2704</v>
      </c>
    </row>
    <row r="2172" spans="19:19">
      <c r="S2172" s="2044" t="s">
        <v>2705</v>
      </c>
    </row>
    <row r="2173" spans="19:19">
      <c r="S2173" s="2044" t="s">
        <v>2706</v>
      </c>
    </row>
    <row r="2174" spans="19:19">
      <c r="S2174" s="2044" t="s">
        <v>2707</v>
      </c>
    </row>
    <row r="2175" spans="19:19">
      <c r="S2175" s="2044" t="s">
        <v>2708</v>
      </c>
    </row>
    <row r="2176" spans="19:19">
      <c r="S2176" s="2044" t="s">
        <v>2709</v>
      </c>
    </row>
    <row r="2177" spans="19:19">
      <c r="S2177" s="2044" t="s">
        <v>2710</v>
      </c>
    </row>
    <row r="2178" spans="19:19">
      <c r="S2178" s="2044" t="s">
        <v>2711</v>
      </c>
    </row>
    <row r="2179" spans="19:19">
      <c r="S2179" s="2044" t="s">
        <v>2712</v>
      </c>
    </row>
    <row r="2180" spans="19:19">
      <c r="S2180" s="2044" t="s">
        <v>2713</v>
      </c>
    </row>
    <row r="2181" spans="19:19">
      <c r="S2181" s="2044" t="s">
        <v>2714</v>
      </c>
    </row>
    <row r="2182" spans="19:19">
      <c r="S2182" s="2044" t="s">
        <v>2715</v>
      </c>
    </row>
    <row r="2183" spans="19:19">
      <c r="S2183" s="2044" t="s">
        <v>2716</v>
      </c>
    </row>
    <row r="2184" spans="19:19">
      <c r="S2184" s="2044" t="s">
        <v>2717</v>
      </c>
    </row>
    <row r="2185" spans="19:19">
      <c r="S2185" s="2044" t="s">
        <v>2718</v>
      </c>
    </row>
    <row r="2186" spans="19:19">
      <c r="S2186" s="2044" t="s">
        <v>2719</v>
      </c>
    </row>
    <row r="2187" spans="19:19">
      <c r="S2187" s="2044" t="s">
        <v>2720</v>
      </c>
    </row>
    <row r="2188" spans="19:19">
      <c r="S2188" s="2044" t="s">
        <v>2721</v>
      </c>
    </row>
    <row r="2189" spans="19:19">
      <c r="S2189" s="2044" t="s">
        <v>2722</v>
      </c>
    </row>
    <row r="2190" spans="19:19">
      <c r="S2190" s="2044" t="s">
        <v>2723</v>
      </c>
    </row>
    <row r="2191" spans="19:19">
      <c r="S2191" s="2044" t="s">
        <v>2724</v>
      </c>
    </row>
    <row r="2192" spans="19:19">
      <c r="S2192" s="2044" t="s">
        <v>2725</v>
      </c>
    </row>
    <row r="2193" spans="19:19">
      <c r="S2193" s="2044" t="s">
        <v>2726</v>
      </c>
    </row>
    <row r="2194" spans="19:19">
      <c r="S2194" s="2044" t="s">
        <v>2727</v>
      </c>
    </row>
    <row r="2195" spans="19:19">
      <c r="S2195" s="2044" t="s">
        <v>2728</v>
      </c>
    </row>
    <row r="2196" spans="19:19">
      <c r="S2196" s="2044" t="s">
        <v>2729</v>
      </c>
    </row>
    <row r="2197" spans="19:19">
      <c r="S2197" s="2044" t="s">
        <v>2730</v>
      </c>
    </row>
    <row r="2198" spans="19:19">
      <c r="S2198" s="2044" t="s">
        <v>2731</v>
      </c>
    </row>
    <row r="2199" spans="19:19">
      <c r="S2199" s="2044" t="s">
        <v>2732</v>
      </c>
    </row>
    <row r="2200" spans="19:19">
      <c r="S2200" s="2044" t="s">
        <v>2733</v>
      </c>
    </row>
    <row r="2201" spans="19:19">
      <c r="S2201" s="2044" t="s">
        <v>2734</v>
      </c>
    </row>
    <row r="2202" spans="19:19">
      <c r="S2202" s="2044" t="s">
        <v>2735</v>
      </c>
    </row>
    <row r="2203" spans="19:19">
      <c r="S2203" s="2044" t="s">
        <v>2736</v>
      </c>
    </row>
    <row r="2204" spans="19:19">
      <c r="S2204" s="2044" t="s">
        <v>2737</v>
      </c>
    </row>
    <row r="2205" spans="19:19">
      <c r="S2205" s="2044" t="s">
        <v>2738</v>
      </c>
    </row>
    <row r="2206" spans="19:19">
      <c r="S2206" s="2044" t="s">
        <v>2739</v>
      </c>
    </row>
    <row r="2207" spans="19:19">
      <c r="S2207" s="2044" t="s">
        <v>2740</v>
      </c>
    </row>
    <row r="2208" spans="19:19">
      <c r="S2208" s="2044" t="s">
        <v>2741</v>
      </c>
    </row>
    <row r="2209" spans="19:19">
      <c r="S2209" s="2044" t="s">
        <v>2742</v>
      </c>
    </row>
    <row r="2210" spans="19:19">
      <c r="S2210" s="2044" t="s">
        <v>2743</v>
      </c>
    </row>
    <row r="2211" spans="19:19">
      <c r="S2211" s="2044" t="s">
        <v>2744</v>
      </c>
    </row>
    <row r="2212" spans="19:19">
      <c r="S2212" s="2044" t="s">
        <v>2745</v>
      </c>
    </row>
    <row r="2213" spans="19:19">
      <c r="S2213" s="2044" t="s">
        <v>2746</v>
      </c>
    </row>
    <row r="2214" spans="19:19">
      <c r="S2214" s="2044" t="s">
        <v>2747</v>
      </c>
    </row>
    <row r="2215" spans="19:19">
      <c r="S2215" s="2044" t="s">
        <v>2748</v>
      </c>
    </row>
    <row r="2216" spans="19:19">
      <c r="S2216" s="2044" t="s">
        <v>2749</v>
      </c>
    </row>
    <row r="2217" spans="19:19">
      <c r="S2217" s="2044" t="s">
        <v>2750</v>
      </c>
    </row>
    <row r="2218" spans="19:19">
      <c r="S2218" s="2044" t="s">
        <v>2751</v>
      </c>
    </row>
    <row r="2219" spans="19:19">
      <c r="S2219" s="2044" t="s">
        <v>2752</v>
      </c>
    </row>
    <row r="2220" spans="19:19">
      <c r="S2220" s="2044" t="s">
        <v>2753</v>
      </c>
    </row>
    <row r="2221" spans="19:19">
      <c r="S2221" s="2044" t="s">
        <v>2754</v>
      </c>
    </row>
    <row r="2222" spans="19:19">
      <c r="S2222" s="2044" t="s">
        <v>2755</v>
      </c>
    </row>
    <row r="2223" spans="19:19">
      <c r="S2223" s="2044" t="s">
        <v>2756</v>
      </c>
    </row>
    <row r="2224" spans="19:19">
      <c r="S2224" s="2044" t="s">
        <v>2757</v>
      </c>
    </row>
    <row r="2225" spans="19:19">
      <c r="S2225" s="2044" t="s">
        <v>2758</v>
      </c>
    </row>
    <row r="2226" spans="19:19">
      <c r="S2226" s="2044" t="s">
        <v>2759</v>
      </c>
    </row>
    <row r="2227" spans="19:19">
      <c r="S2227" s="2044" t="s">
        <v>2760</v>
      </c>
    </row>
    <row r="2228" spans="19:19">
      <c r="S2228" s="2044" t="s">
        <v>2761</v>
      </c>
    </row>
    <row r="2229" spans="19:19">
      <c r="S2229" s="2044" t="s">
        <v>2762</v>
      </c>
    </row>
    <row r="2230" spans="19:19">
      <c r="S2230" s="2044" t="s">
        <v>2763</v>
      </c>
    </row>
    <row r="2231" spans="19:19">
      <c r="S2231" s="2044" t="s">
        <v>2764</v>
      </c>
    </row>
    <row r="2232" spans="19:19">
      <c r="S2232" s="2044" t="s">
        <v>2765</v>
      </c>
    </row>
    <row r="2233" spans="19:19">
      <c r="S2233" s="2044" t="s">
        <v>2766</v>
      </c>
    </row>
    <row r="2234" spans="19:19">
      <c r="S2234" s="2044" t="s">
        <v>2767</v>
      </c>
    </row>
    <row r="2235" spans="19:19">
      <c r="S2235" s="2044" t="s">
        <v>2768</v>
      </c>
    </row>
    <row r="2236" spans="19:19">
      <c r="S2236" s="2044" t="s">
        <v>2769</v>
      </c>
    </row>
    <row r="2237" spans="19:19">
      <c r="S2237" s="2044" t="s">
        <v>2770</v>
      </c>
    </row>
    <row r="2238" spans="19:19">
      <c r="S2238" s="2044" t="s">
        <v>2771</v>
      </c>
    </row>
    <row r="2239" spans="19:19">
      <c r="S2239" s="2044" t="s">
        <v>2772</v>
      </c>
    </row>
    <row r="2240" spans="19:19">
      <c r="S2240" s="2044" t="s">
        <v>2773</v>
      </c>
    </row>
    <row r="2241" spans="19:19">
      <c r="S2241" s="2044" t="s">
        <v>2774</v>
      </c>
    </row>
    <row r="2242" spans="19:19">
      <c r="S2242" s="2044" t="s">
        <v>2775</v>
      </c>
    </row>
    <row r="2243" spans="19:19">
      <c r="S2243" s="2044" t="s">
        <v>2776</v>
      </c>
    </row>
    <row r="2244" spans="19:19">
      <c r="S2244" s="2044" t="s">
        <v>2777</v>
      </c>
    </row>
    <row r="2245" spans="19:19">
      <c r="S2245" s="2044" t="s">
        <v>2778</v>
      </c>
    </row>
    <row r="2246" spans="19:19">
      <c r="S2246" s="2044" t="s">
        <v>2779</v>
      </c>
    </row>
    <row r="2247" spans="19:19">
      <c r="S2247" s="2044" t="s">
        <v>2780</v>
      </c>
    </row>
    <row r="2248" spans="19:19">
      <c r="S2248" s="2044" t="s">
        <v>2781</v>
      </c>
    </row>
    <row r="2249" spans="19:19">
      <c r="S2249" s="2044" t="s">
        <v>2782</v>
      </c>
    </row>
    <row r="2250" spans="19:19">
      <c r="S2250" s="2044" t="s">
        <v>2783</v>
      </c>
    </row>
    <row r="2251" spans="19:19">
      <c r="S2251" s="2044" t="s">
        <v>2784</v>
      </c>
    </row>
    <row r="2252" spans="19:19">
      <c r="S2252" s="2044" t="s">
        <v>2785</v>
      </c>
    </row>
    <row r="2253" spans="19:19">
      <c r="S2253" s="2044" t="s">
        <v>2786</v>
      </c>
    </row>
    <row r="2254" spans="19:19">
      <c r="S2254" s="2044" t="s">
        <v>2787</v>
      </c>
    </row>
    <row r="2255" spans="19:19">
      <c r="S2255" s="2044" t="s">
        <v>2788</v>
      </c>
    </row>
    <row r="2256" spans="19:19">
      <c r="S2256" s="2044" t="s">
        <v>2789</v>
      </c>
    </row>
    <row r="2257" spans="19:19">
      <c r="S2257" s="2044" t="s">
        <v>2790</v>
      </c>
    </row>
    <row r="2258" spans="19:19">
      <c r="S2258" s="2044" t="s">
        <v>2791</v>
      </c>
    </row>
    <row r="2259" spans="19:19">
      <c r="S2259" s="2044" t="s">
        <v>2792</v>
      </c>
    </row>
    <row r="2260" spans="19:19">
      <c r="S2260" s="2044" t="s">
        <v>2793</v>
      </c>
    </row>
    <row r="2261" spans="19:19">
      <c r="S2261" s="2044" t="s">
        <v>2794</v>
      </c>
    </row>
    <row r="2262" spans="19:19">
      <c r="S2262" s="2044" t="s">
        <v>2795</v>
      </c>
    </row>
    <row r="2263" spans="19:19">
      <c r="S2263" s="2044" t="s">
        <v>2796</v>
      </c>
    </row>
    <row r="2264" spans="19:19">
      <c r="S2264" s="2044" t="s">
        <v>2797</v>
      </c>
    </row>
    <row r="2265" spans="19:19">
      <c r="S2265" s="2044" t="s">
        <v>2798</v>
      </c>
    </row>
    <row r="2266" spans="19:19">
      <c r="S2266" s="2044" t="s">
        <v>2799</v>
      </c>
    </row>
    <row r="2267" spans="19:19">
      <c r="S2267" s="2044" t="s">
        <v>2800</v>
      </c>
    </row>
    <row r="2268" spans="19:19">
      <c r="S2268" s="2044" t="s">
        <v>2801</v>
      </c>
    </row>
    <row r="2269" spans="19:19">
      <c r="S2269" s="2044" t="s">
        <v>2802</v>
      </c>
    </row>
    <row r="2270" spans="19:19">
      <c r="S2270" s="2044" t="s">
        <v>2803</v>
      </c>
    </row>
    <row r="2271" spans="19:19">
      <c r="S2271" s="2044" t="s">
        <v>2804</v>
      </c>
    </row>
    <row r="2272" spans="19:19">
      <c r="S2272" s="2044" t="s">
        <v>2805</v>
      </c>
    </row>
    <row r="2273" spans="19:19">
      <c r="S2273" s="2044" t="s">
        <v>2806</v>
      </c>
    </row>
    <row r="2274" spans="19:19">
      <c r="S2274" s="2044" t="s">
        <v>2807</v>
      </c>
    </row>
    <row r="2275" spans="19:19">
      <c r="S2275" s="2044" t="s">
        <v>2808</v>
      </c>
    </row>
    <row r="2276" spans="19:19">
      <c r="S2276" s="2044" t="s">
        <v>2809</v>
      </c>
    </row>
    <row r="2277" spans="19:19">
      <c r="S2277" s="2044" t="s">
        <v>2810</v>
      </c>
    </row>
    <row r="2278" spans="19:19">
      <c r="S2278" s="2044" t="s">
        <v>2811</v>
      </c>
    </row>
    <row r="2279" spans="19:19">
      <c r="S2279" s="2044" t="s">
        <v>2812</v>
      </c>
    </row>
    <row r="2280" spans="19:19">
      <c r="S2280" s="2044" t="s">
        <v>2813</v>
      </c>
    </row>
    <row r="2281" spans="19:19">
      <c r="S2281" s="2044" t="s">
        <v>2814</v>
      </c>
    </row>
    <row r="2282" spans="19:19">
      <c r="S2282" s="2044" t="s">
        <v>2815</v>
      </c>
    </row>
    <row r="2283" spans="19:19">
      <c r="S2283" s="2044" t="s">
        <v>2816</v>
      </c>
    </row>
    <row r="2284" spans="19:19">
      <c r="S2284" s="2044" t="s">
        <v>2817</v>
      </c>
    </row>
    <row r="2285" spans="19:19">
      <c r="S2285" s="2044" t="s">
        <v>2818</v>
      </c>
    </row>
    <row r="2286" spans="19:19">
      <c r="S2286" s="2044" t="s">
        <v>2819</v>
      </c>
    </row>
    <row r="2287" spans="19:19">
      <c r="S2287" s="2044" t="s">
        <v>2820</v>
      </c>
    </row>
    <row r="2288" spans="19:19">
      <c r="S2288" s="2044" t="s">
        <v>2821</v>
      </c>
    </row>
    <row r="2289" spans="19:19">
      <c r="S2289" s="2044" t="s">
        <v>2822</v>
      </c>
    </row>
    <row r="2290" spans="19:19">
      <c r="S2290" s="2044" t="s">
        <v>2823</v>
      </c>
    </row>
    <row r="2291" spans="19:19">
      <c r="S2291" s="2044" t="s">
        <v>2824</v>
      </c>
    </row>
    <row r="2292" spans="19:19">
      <c r="S2292" s="2044" t="s">
        <v>2825</v>
      </c>
    </row>
    <row r="2293" spans="19:19">
      <c r="S2293" s="2044" t="s">
        <v>2826</v>
      </c>
    </row>
    <row r="2294" spans="19:19">
      <c r="S2294" s="2044" t="s">
        <v>2827</v>
      </c>
    </row>
    <row r="2295" spans="19:19">
      <c r="S2295" s="2044" t="s">
        <v>2828</v>
      </c>
    </row>
    <row r="2296" spans="19:19">
      <c r="S2296" s="2044" t="s">
        <v>2829</v>
      </c>
    </row>
    <row r="2297" spans="19:19">
      <c r="S2297" s="2044" t="s">
        <v>2830</v>
      </c>
    </row>
    <row r="2298" spans="19:19">
      <c r="S2298" s="2044" t="s">
        <v>2831</v>
      </c>
    </row>
    <row r="2299" spans="19:19">
      <c r="S2299" s="2044" t="s">
        <v>2832</v>
      </c>
    </row>
    <row r="2300" spans="19:19">
      <c r="S2300" s="2044" t="s">
        <v>2833</v>
      </c>
    </row>
    <row r="2301" spans="19:19">
      <c r="S2301" s="2044" t="s">
        <v>2834</v>
      </c>
    </row>
    <row r="2302" spans="19:19">
      <c r="S2302" s="2044" t="s">
        <v>2835</v>
      </c>
    </row>
    <row r="2303" spans="19:19">
      <c r="S2303" s="2044" t="s">
        <v>2836</v>
      </c>
    </row>
    <row r="2304" spans="19:19">
      <c r="S2304" s="2044" t="s">
        <v>2837</v>
      </c>
    </row>
    <row r="2305" spans="19:19">
      <c r="S2305" s="2044" t="s">
        <v>2838</v>
      </c>
    </row>
    <row r="2306" spans="19:19">
      <c r="S2306" s="2044" t="s">
        <v>2839</v>
      </c>
    </row>
    <row r="2307" spans="19:19">
      <c r="S2307" s="2044" t="s">
        <v>2840</v>
      </c>
    </row>
    <row r="2308" spans="19:19">
      <c r="S2308" s="2044" t="s">
        <v>2841</v>
      </c>
    </row>
    <row r="2309" spans="19:19">
      <c r="S2309" s="2044" t="s">
        <v>2842</v>
      </c>
    </row>
    <row r="2310" spans="19:19">
      <c r="S2310" s="2044" t="s">
        <v>2843</v>
      </c>
    </row>
    <row r="2311" spans="19:19">
      <c r="S2311" s="2044" t="s">
        <v>2844</v>
      </c>
    </row>
    <row r="2312" spans="19:19">
      <c r="S2312" s="2044" t="s">
        <v>2845</v>
      </c>
    </row>
    <row r="2313" spans="19:19">
      <c r="S2313" s="2044" t="s">
        <v>2846</v>
      </c>
    </row>
    <row r="2314" spans="19:19">
      <c r="S2314" s="2044" t="s">
        <v>2847</v>
      </c>
    </row>
    <row r="2315" spans="19:19">
      <c r="S2315" s="2044" t="s">
        <v>2848</v>
      </c>
    </row>
    <row r="2316" spans="19:19">
      <c r="S2316" s="2044" t="s">
        <v>2849</v>
      </c>
    </row>
    <row r="2317" spans="19:19">
      <c r="S2317" s="2044" t="s">
        <v>2850</v>
      </c>
    </row>
    <row r="2318" spans="19:19">
      <c r="S2318" s="2044" t="s">
        <v>2851</v>
      </c>
    </row>
    <row r="2319" spans="19:19">
      <c r="S2319" s="2044" t="s">
        <v>2852</v>
      </c>
    </row>
    <row r="2320" spans="19:19">
      <c r="S2320" s="2044" t="s">
        <v>2853</v>
      </c>
    </row>
    <row r="2321" spans="19:19">
      <c r="S2321" s="2044" t="s">
        <v>2854</v>
      </c>
    </row>
    <row r="2322" spans="19:19">
      <c r="S2322" s="2044" t="s">
        <v>2855</v>
      </c>
    </row>
    <row r="2323" spans="19:19">
      <c r="S2323" s="2044" t="s">
        <v>2856</v>
      </c>
    </row>
    <row r="2324" spans="19:19">
      <c r="S2324" s="2044" t="s">
        <v>2857</v>
      </c>
    </row>
    <row r="2325" spans="19:19">
      <c r="S2325" s="2044" t="s">
        <v>2858</v>
      </c>
    </row>
    <row r="2326" spans="19:19">
      <c r="S2326" s="2044" t="s">
        <v>2859</v>
      </c>
    </row>
    <row r="2327" spans="19:19">
      <c r="S2327" s="2044" t="s">
        <v>2860</v>
      </c>
    </row>
    <row r="2328" spans="19:19">
      <c r="S2328" s="2044" t="s">
        <v>2861</v>
      </c>
    </row>
    <row r="2329" spans="19:19">
      <c r="S2329" s="2044" t="s">
        <v>2862</v>
      </c>
    </row>
    <row r="2330" spans="19:19">
      <c r="S2330" s="2044" t="s">
        <v>2863</v>
      </c>
    </row>
    <row r="2331" spans="19:19">
      <c r="S2331" s="2044" t="s">
        <v>2864</v>
      </c>
    </row>
    <row r="2332" spans="19:19">
      <c r="S2332" s="2044" t="s">
        <v>2865</v>
      </c>
    </row>
    <row r="2333" spans="19:19">
      <c r="S2333" s="2044" t="s">
        <v>2866</v>
      </c>
    </row>
    <row r="2334" spans="19:19">
      <c r="S2334" s="2044" t="s">
        <v>2867</v>
      </c>
    </row>
    <row r="2335" spans="19:19">
      <c r="S2335" s="2044" t="s">
        <v>2868</v>
      </c>
    </row>
    <row r="2336" spans="19:19">
      <c r="S2336" s="2044" t="s">
        <v>2869</v>
      </c>
    </row>
    <row r="2337" spans="19:19">
      <c r="S2337" s="2044" t="s">
        <v>2870</v>
      </c>
    </row>
    <row r="2338" spans="19:19">
      <c r="S2338" s="2044" t="s">
        <v>2871</v>
      </c>
    </row>
    <row r="2339" spans="19:19">
      <c r="S2339" s="2044" t="s">
        <v>2872</v>
      </c>
    </row>
    <row r="2340" spans="19:19">
      <c r="S2340" s="2044" t="s">
        <v>2873</v>
      </c>
    </row>
    <row r="2341" spans="19:19">
      <c r="S2341" s="2044" t="s">
        <v>2874</v>
      </c>
    </row>
    <row r="2342" spans="19:19">
      <c r="S2342" s="2044" t="s">
        <v>2875</v>
      </c>
    </row>
    <row r="2343" spans="19:19">
      <c r="S2343" s="2044" t="s">
        <v>2876</v>
      </c>
    </row>
    <row r="2344" spans="19:19">
      <c r="S2344" s="2044" t="s">
        <v>2877</v>
      </c>
    </row>
    <row r="2345" spans="19:19">
      <c r="S2345" s="2044" t="s">
        <v>2878</v>
      </c>
    </row>
    <row r="2346" spans="19:19">
      <c r="S2346" s="2044" t="s">
        <v>2879</v>
      </c>
    </row>
    <row r="2347" spans="19:19">
      <c r="S2347" s="2044" t="s">
        <v>2880</v>
      </c>
    </row>
    <row r="2348" spans="19:19">
      <c r="S2348" s="2044" t="s">
        <v>2881</v>
      </c>
    </row>
    <row r="2349" spans="19:19">
      <c r="S2349" s="2044" t="s">
        <v>2882</v>
      </c>
    </row>
    <row r="2350" spans="19:19">
      <c r="S2350" s="2044" t="s">
        <v>2883</v>
      </c>
    </row>
    <row r="2351" spans="19:19">
      <c r="S2351" s="2044" t="s">
        <v>2884</v>
      </c>
    </row>
    <row r="2352" spans="19:19">
      <c r="S2352" s="2044" t="s">
        <v>2885</v>
      </c>
    </row>
    <row r="2353" spans="19:19">
      <c r="S2353" s="2044" t="s">
        <v>2886</v>
      </c>
    </row>
    <row r="2354" spans="19:19">
      <c r="S2354" s="2044" t="s">
        <v>2887</v>
      </c>
    </row>
    <row r="2355" spans="19:19">
      <c r="S2355" s="2044" t="s">
        <v>2888</v>
      </c>
    </row>
    <row r="2356" spans="19:19">
      <c r="S2356" s="2044" t="s">
        <v>2889</v>
      </c>
    </row>
    <row r="2357" spans="19:19">
      <c r="S2357" s="2044" t="s">
        <v>2890</v>
      </c>
    </row>
    <row r="2358" spans="19:19">
      <c r="S2358" s="2044" t="s">
        <v>2891</v>
      </c>
    </row>
    <row r="2359" spans="19:19">
      <c r="S2359" s="2044" t="s">
        <v>2892</v>
      </c>
    </row>
    <row r="2360" spans="19:19">
      <c r="S2360" s="2044" t="s">
        <v>2893</v>
      </c>
    </row>
    <row r="2361" spans="19:19">
      <c r="S2361" s="2044" t="s">
        <v>2894</v>
      </c>
    </row>
    <row r="2362" spans="19:19">
      <c r="S2362" s="2044" t="s">
        <v>2895</v>
      </c>
    </row>
    <row r="2363" spans="19:19">
      <c r="S2363" s="2044" t="s">
        <v>2896</v>
      </c>
    </row>
    <row r="2364" spans="19:19">
      <c r="S2364" s="2044" t="s">
        <v>2897</v>
      </c>
    </row>
    <row r="2365" spans="19:19">
      <c r="S2365" s="2044" t="s">
        <v>2898</v>
      </c>
    </row>
    <row r="2366" spans="19:19">
      <c r="S2366" s="2044" t="s">
        <v>2899</v>
      </c>
    </row>
    <row r="2367" spans="19:19">
      <c r="S2367" s="2044" t="s">
        <v>2900</v>
      </c>
    </row>
    <row r="2368" spans="19:19">
      <c r="S2368" s="2044" t="s">
        <v>2901</v>
      </c>
    </row>
    <row r="2369" spans="19:19">
      <c r="S2369" s="2044" t="s">
        <v>2902</v>
      </c>
    </row>
    <row r="2370" spans="19:19">
      <c r="S2370" s="2044" t="s">
        <v>2903</v>
      </c>
    </row>
    <row r="2371" spans="19:19">
      <c r="S2371" s="2044" t="s">
        <v>2904</v>
      </c>
    </row>
    <row r="2372" spans="19:19">
      <c r="S2372" s="2044" t="s">
        <v>2905</v>
      </c>
    </row>
    <row r="2373" spans="19:19">
      <c r="S2373" s="2044" t="s">
        <v>2906</v>
      </c>
    </row>
    <row r="2374" spans="19:19">
      <c r="S2374" s="2044" t="s">
        <v>2907</v>
      </c>
    </row>
    <row r="2375" spans="19:19">
      <c r="S2375" s="2044" t="s">
        <v>2908</v>
      </c>
    </row>
    <row r="2376" spans="19:19">
      <c r="S2376" s="2044" t="s">
        <v>2909</v>
      </c>
    </row>
    <row r="2377" spans="19:19">
      <c r="S2377" s="2044" t="s">
        <v>2910</v>
      </c>
    </row>
    <row r="2378" spans="19:19">
      <c r="S2378" s="2044" t="s">
        <v>2911</v>
      </c>
    </row>
    <row r="2379" spans="19:19">
      <c r="S2379" s="2044" t="s">
        <v>2912</v>
      </c>
    </row>
    <row r="2380" spans="19:19">
      <c r="S2380" s="2044" t="s">
        <v>2913</v>
      </c>
    </row>
    <row r="2381" spans="19:19">
      <c r="S2381" s="2044" t="s">
        <v>2914</v>
      </c>
    </row>
    <row r="2382" spans="19:19">
      <c r="S2382" s="2044" t="s">
        <v>2915</v>
      </c>
    </row>
    <row r="2383" spans="19:19">
      <c r="S2383" s="2044" t="s">
        <v>2916</v>
      </c>
    </row>
    <row r="2384" spans="19:19">
      <c r="S2384" s="2044" t="s">
        <v>2917</v>
      </c>
    </row>
    <row r="2385" spans="19:19">
      <c r="S2385" s="2044" t="s">
        <v>2918</v>
      </c>
    </row>
    <row r="2386" spans="19:19">
      <c r="S2386" s="2044" t="s">
        <v>2919</v>
      </c>
    </row>
    <row r="2387" spans="19:19">
      <c r="S2387" s="2044" t="s">
        <v>2920</v>
      </c>
    </row>
    <row r="2388" spans="19:19">
      <c r="S2388" s="2044" t="s">
        <v>2921</v>
      </c>
    </row>
    <row r="2389" spans="19:19">
      <c r="S2389" s="2044" t="s">
        <v>2922</v>
      </c>
    </row>
    <row r="2390" spans="19:19">
      <c r="S2390" s="2044" t="s">
        <v>2923</v>
      </c>
    </row>
    <row r="2391" spans="19:19">
      <c r="S2391" s="2044" t="s">
        <v>2924</v>
      </c>
    </row>
    <row r="2392" spans="19:19">
      <c r="S2392" s="2044" t="s">
        <v>2925</v>
      </c>
    </row>
    <row r="2393" spans="19:19">
      <c r="S2393" s="2044" t="s">
        <v>2926</v>
      </c>
    </row>
    <row r="2394" spans="19:19">
      <c r="S2394" s="2044" t="s">
        <v>2927</v>
      </c>
    </row>
    <row r="2395" spans="19:19">
      <c r="S2395" s="2044" t="s">
        <v>2928</v>
      </c>
    </row>
    <row r="2396" spans="19:19">
      <c r="S2396" s="2044" t="s">
        <v>2929</v>
      </c>
    </row>
    <row r="2397" spans="19:19">
      <c r="S2397" s="2044" t="s">
        <v>2930</v>
      </c>
    </row>
    <row r="2398" spans="19:19">
      <c r="S2398" s="2044" t="s">
        <v>2931</v>
      </c>
    </row>
    <row r="2399" spans="19:19">
      <c r="S2399" s="2044" t="s">
        <v>2932</v>
      </c>
    </row>
    <row r="2400" spans="19:19">
      <c r="S2400" s="2044" t="s">
        <v>2933</v>
      </c>
    </row>
    <row r="2401" spans="19:19">
      <c r="S2401" s="2044" t="s">
        <v>2934</v>
      </c>
    </row>
    <row r="2402" spans="19:19">
      <c r="S2402" s="2044" t="s">
        <v>2935</v>
      </c>
    </row>
    <row r="2403" spans="19:19">
      <c r="S2403" s="2044" t="s">
        <v>2936</v>
      </c>
    </row>
    <row r="2404" spans="19:19">
      <c r="S2404" s="2044" t="s">
        <v>2937</v>
      </c>
    </row>
    <row r="2405" spans="19:19">
      <c r="S2405" s="2044" t="s">
        <v>2938</v>
      </c>
    </row>
    <row r="2406" spans="19:19">
      <c r="S2406" s="2044" t="s">
        <v>2939</v>
      </c>
    </row>
    <row r="2407" spans="19:19">
      <c r="S2407" s="2044" t="s">
        <v>2940</v>
      </c>
    </row>
    <row r="2408" spans="19:19">
      <c r="S2408" s="2044" t="s">
        <v>2941</v>
      </c>
    </row>
    <row r="2409" spans="19:19">
      <c r="S2409" s="2044" t="s">
        <v>2942</v>
      </c>
    </row>
    <row r="2410" spans="19:19">
      <c r="S2410" s="2044" t="s">
        <v>2943</v>
      </c>
    </row>
    <row r="2411" spans="19:19">
      <c r="S2411" s="2044" t="s">
        <v>2944</v>
      </c>
    </row>
    <row r="2412" spans="19:19">
      <c r="S2412" s="2044" t="s">
        <v>2945</v>
      </c>
    </row>
    <row r="2413" spans="19:19">
      <c r="S2413" s="2044" t="s">
        <v>2946</v>
      </c>
    </row>
    <row r="2414" spans="19:19">
      <c r="S2414" s="2044" t="s">
        <v>2947</v>
      </c>
    </row>
    <row r="2415" spans="19:19">
      <c r="S2415" s="2044" t="s">
        <v>2948</v>
      </c>
    </row>
    <row r="2416" spans="19:19">
      <c r="S2416" s="2044" t="s">
        <v>2949</v>
      </c>
    </row>
    <row r="2417" spans="19:19">
      <c r="S2417" s="2044" t="s">
        <v>2950</v>
      </c>
    </row>
    <row r="2418" spans="19:19">
      <c r="S2418" s="2044" t="s">
        <v>2951</v>
      </c>
    </row>
    <row r="2419" spans="19:19">
      <c r="S2419" s="2044" t="s">
        <v>2952</v>
      </c>
    </row>
    <row r="2420" spans="19:19">
      <c r="S2420" s="2044" t="s">
        <v>2953</v>
      </c>
    </row>
    <row r="2421" spans="19:19">
      <c r="S2421" s="2044" t="s">
        <v>2954</v>
      </c>
    </row>
    <row r="2422" spans="19:19">
      <c r="S2422" s="2044" t="s">
        <v>2955</v>
      </c>
    </row>
    <row r="2423" spans="19:19">
      <c r="S2423" s="2044" t="s">
        <v>2956</v>
      </c>
    </row>
    <row r="2424" spans="19:19">
      <c r="S2424" s="2044" t="s">
        <v>2957</v>
      </c>
    </row>
    <row r="2425" spans="19:19">
      <c r="S2425" s="2044" t="s">
        <v>2958</v>
      </c>
    </row>
    <row r="2426" spans="19:19">
      <c r="S2426" s="2044" t="s">
        <v>2959</v>
      </c>
    </row>
    <row r="2427" spans="19:19">
      <c r="S2427" s="2044" t="s">
        <v>2960</v>
      </c>
    </row>
    <row r="2428" spans="19:19">
      <c r="S2428" s="2044" t="s">
        <v>2961</v>
      </c>
    </row>
    <row r="2429" spans="19:19">
      <c r="S2429" s="2044" t="s">
        <v>2962</v>
      </c>
    </row>
    <row r="2430" spans="19:19">
      <c r="S2430" s="2044" t="s">
        <v>2963</v>
      </c>
    </row>
    <row r="2431" spans="19:19">
      <c r="S2431" s="2044" t="s">
        <v>2964</v>
      </c>
    </row>
    <row r="2432" spans="19:19">
      <c r="S2432" s="2044" t="s">
        <v>2965</v>
      </c>
    </row>
    <row r="2433" spans="19:19">
      <c r="S2433" s="2044" t="s">
        <v>2966</v>
      </c>
    </row>
    <row r="2434" spans="19:19">
      <c r="S2434" s="2044" t="s">
        <v>2967</v>
      </c>
    </row>
    <row r="2435" spans="19:19">
      <c r="S2435" s="2044" t="s">
        <v>2968</v>
      </c>
    </row>
    <row r="2436" spans="19:19">
      <c r="S2436" s="2044" t="s">
        <v>2969</v>
      </c>
    </row>
    <row r="2437" spans="19:19">
      <c r="S2437" s="2044" t="s">
        <v>2970</v>
      </c>
    </row>
    <row r="2438" spans="19:19">
      <c r="S2438" s="2044" t="s">
        <v>2971</v>
      </c>
    </row>
    <row r="2439" spans="19:19">
      <c r="S2439" s="2044" t="s">
        <v>2972</v>
      </c>
    </row>
    <row r="2440" spans="19:19">
      <c r="S2440" s="2044" t="s">
        <v>2973</v>
      </c>
    </row>
    <row r="2441" spans="19:19">
      <c r="S2441" s="2044" t="s">
        <v>2974</v>
      </c>
    </row>
    <row r="2442" spans="19:19">
      <c r="S2442" s="2044" t="s">
        <v>2975</v>
      </c>
    </row>
    <row r="2443" spans="19:19">
      <c r="S2443" s="2044" t="s">
        <v>2976</v>
      </c>
    </row>
    <row r="2444" spans="19:19">
      <c r="S2444" s="2044" t="s">
        <v>2977</v>
      </c>
    </row>
    <row r="2445" spans="19:19">
      <c r="S2445" s="2044" t="s">
        <v>2978</v>
      </c>
    </row>
    <row r="2446" spans="19:19">
      <c r="S2446" s="2044" t="s">
        <v>2979</v>
      </c>
    </row>
    <row r="2447" spans="19:19">
      <c r="S2447" s="2044" t="s">
        <v>2980</v>
      </c>
    </row>
    <row r="2448" spans="19:19">
      <c r="S2448" s="2044" t="s">
        <v>2981</v>
      </c>
    </row>
    <row r="2449" spans="19:19">
      <c r="S2449" s="2044" t="s">
        <v>2982</v>
      </c>
    </row>
    <row r="2450" spans="19:19">
      <c r="S2450" s="2044" t="s">
        <v>2983</v>
      </c>
    </row>
    <row r="2451" spans="19:19">
      <c r="S2451" s="2044" t="s">
        <v>2984</v>
      </c>
    </row>
    <row r="2452" spans="19:19">
      <c r="S2452" s="2044" t="s">
        <v>2985</v>
      </c>
    </row>
    <row r="2453" spans="19:19">
      <c r="S2453" s="2044" t="s">
        <v>2986</v>
      </c>
    </row>
    <row r="2454" spans="19:19">
      <c r="S2454" s="2044" t="s">
        <v>2987</v>
      </c>
    </row>
    <row r="2455" spans="19:19">
      <c r="S2455" s="2044" t="s">
        <v>2988</v>
      </c>
    </row>
    <row r="2456" spans="19:19">
      <c r="S2456" s="2044" t="s">
        <v>2989</v>
      </c>
    </row>
    <row r="2457" spans="19:19">
      <c r="S2457" s="2044" t="s">
        <v>2990</v>
      </c>
    </row>
    <row r="2458" spans="19:19">
      <c r="S2458" s="2044" t="s">
        <v>2991</v>
      </c>
    </row>
    <row r="2459" spans="19:19">
      <c r="S2459" s="2044" t="s">
        <v>2992</v>
      </c>
    </row>
    <row r="2460" spans="19:19">
      <c r="S2460" s="2044" t="s">
        <v>2993</v>
      </c>
    </row>
    <row r="2461" spans="19:19">
      <c r="S2461" s="2044" t="s">
        <v>2994</v>
      </c>
    </row>
    <row r="2462" spans="19:19">
      <c r="S2462" s="2044" t="s">
        <v>2995</v>
      </c>
    </row>
    <row r="2463" spans="19:19">
      <c r="S2463" s="2044" t="s">
        <v>2996</v>
      </c>
    </row>
    <row r="2464" spans="19:19">
      <c r="S2464" s="2044" t="s">
        <v>2997</v>
      </c>
    </row>
    <row r="2465" spans="19:19">
      <c r="S2465" s="2044" t="s">
        <v>2998</v>
      </c>
    </row>
    <row r="2466" spans="19:19">
      <c r="S2466" s="2044" t="s">
        <v>2999</v>
      </c>
    </row>
    <row r="2467" spans="19:19">
      <c r="S2467" s="2044" t="s">
        <v>3000</v>
      </c>
    </row>
    <row r="2468" spans="19:19">
      <c r="S2468" s="2044" t="s">
        <v>3001</v>
      </c>
    </row>
    <row r="2469" spans="19:19">
      <c r="S2469" s="2044" t="s">
        <v>3002</v>
      </c>
    </row>
    <row r="2470" spans="19:19">
      <c r="S2470" s="2044" t="s">
        <v>3003</v>
      </c>
    </row>
    <row r="2471" spans="19:19">
      <c r="S2471" s="2044" t="s">
        <v>3004</v>
      </c>
    </row>
    <row r="2472" spans="19:19">
      <c r="S2472" s="2044" t="s">
        <v>3005</v>
      </c>
    </row>
    <row r="2473" spans="19:19">
      <c r="S2473" s="2044" t="s">
        <v>3006</v>
      </c>
    </row>
    <row r="2474" spans="19:19">
      <c r="S2474" s="2044" t="s">
        <v>3007</v>
      </c>
    </row>
    <row r="2475" spans="19:19">
      <c r="S2475" s="2044" t="s">
        <v>3008</v>
      </c>
    </row>
    <row r="2476" spans="19:19">
      <c r="S2476" s="2044" t="s">
        <v>3009</v>
      </c>
    </row>
    <row r="2477" spans="19:19">
      <c r="S2477" s="2044" t="s">
        <v>3010</v>
      </c>
    </row>
    <row r="2478" spans="19:19">
      <c r="S2478" s="2044" t="s">
        <v>3011</v>
      </c>
    </row>
    <row r="2479" spans="19:19">
      <c r="S2479" s="2044" t="s">
        <v>3012</v>
      </c>
    </row>
    <row r="2480" spans="19:19">
      <c r="S2480" s="2044" t="s">
        <v>3013</v>
      </c>
    </row>
    <row r="2481" spans="19:19">
      <c r="S2481" s="2044" t="s">
        <v>3014</v>
      </c>
    </row>
    <row r="2482" spans="19:19">
      <c r="S2482" s="2044" t="s">
        <v>3015</v>
      </c>
    </row>
    <row r="2483" spans="19:19">
      <c r="S2483" s="2044" t="s">
        <v>3016</v>
      </c>
    </row>
    <row r="2484" spans="19:19">
      <c r="S2484" s="2044" t="s">
        <v>3017</v>
      </c>
    </row>
    <row r="2485" spans="19:19">
      <c r="S2485" s="2044" t="s">
        <v>3018</v>
      </c>
    </row>
    <row r="2486" spans="19:19">
      <c r="S2486" s="2044" t="s">
        <v>3019</v>
      </c>
    </row>
    <row r="2487" spans="19:19">
      <c r="S2487" s="2044" t="s">
        <v>3020</v>
      </c>
    </row>
    <row r="2488" spans="19:19">
      <c r="S2488" s="2044" t="s">
        <v>3021</v>
      </c>
    </row>
    <row r="2489" spans="19:19">
      <c r="S2489" s="2044" t="s">
        <v>3022</v>
      </c>
    </row>
    <row r="2490" spans="19:19">
      <c r="S2490" s="2044" t="s">
        <v>3023</v>
      </c>
    </row>
    <row r="2491" spans="19:19">
      <c r="S2491" s="2044" t="s">
        <v>3024</v>
      </c>
    </row>
    <row r="2492" spans="19:19">
      <c r="S2492" s="2044" t="s">
        <v>3025</v>
      </c>
    </row>
    <row r="2493" spans="19:19">
      <c r="S2493" s="2044" t="s">
        <v>3026</v>
      </c>
    </row>
    <row r="2494" spans="19:19">
      <c r="S2494" s="2044" t="s">
        <v>3027</v>
      </c>
    </row>
    <row r="2495" spans="19:19">
      <c r="S2495" s="2044" t="s">
        <v>3028</v>
      </c>
    </row>
    <row r="2496" spans="19:19">
      <c r="S2496" s="2044" t="s">
        <v>3029</v>
      </c>
    </row>
    <row r="2497" spans="19:19">
      <c r="S2497" s="2044" t="s">
        <v>3030</v>
      </c>
    </row>
    <row r="2498" spans="19:19">
      <c r="S2498" s="2044" t="s">
        <v>3031</v>
      </c>
    </row>
    <row r="2499" spans="19:19">
      <c r="S2499" s="2044" t="s">
        <v>3032</v>
      </c>
    </row>
    <row r="2500" spans="19:19">
      <c r="S2500" s="2044" t="s">
        <v>3033</v>
      </c>
    </row>
    <row r="2501" spans="19:19">
      <c r="S2501" s="2044" t="s">
        <v>3034</v>
      </c>
    </row>
    <row r="2502" spans="19:19">
      <c r="S2502" s="2044" t="s">
        <v>3035</v>
      </c>
    </row>
    <row r="2503" spans="19:19">
      <c r="S2503" s="2044" t="s">
        <v>3036</v>
      </c>
    </row>
    <row r="2504" spans="19:19">
      <c r="S2504" s="2044" t="s">
        <v>3037</v>
      </c>
    </row>
    <row r="2505" spans="19:19">
      <c r="S2505" s="2044" t="s">
        <v>3038</v>
      </c>
    </row>
    <row r="2506" spans="19:19">
      <c r="S2506" s="2044" t="s">
        <v>3039</v>
      </c>
    </row>
    <row r="2507" spans="19:19">
      <c r="S2507" s="2044" t="s">
        <v>3040</v>
      </c>
    </row>
    <row r="2508" spans="19:19">
      <c r="S2508" s="2044" t="s">
        <v>3041</v>
      </c>
    </row>
    <row r="2509" spans="19:19">
      <c r="S2509" s="2044" t="s">
        <v>3042</v>
      </c>
    </row>
    <row r="2510" spans="19:19">
      <c r="S2510" s="2044" t="s">
        <v>3043</v>
      </c>
    </row>
    <row r="2511" spans="19:19">
      <c r="S2511" s="2044" t="s">
        <v>3044</v>
      </c>
    </row>
    <row r="2512" spans="19:19">
      <c r="S2512" s="2044" t="s">
        <v>3045</v>
      </c>
    </row>
    <row r="2513" spans="19:19">
      <c r="S2513" s="2044" t="s">
        <v>3046</v>
      </c>
    </row>
    <row r="2514" spans="19:19">
      <c r="S2514" s="2044" t="s">
        <v>3047</v>
      </c>
    </row>
    <row r="2515" spans="19:19">
      <c r="S2515" s="2044" t="s">
        <v>3048</v>
      </c>
    </row>
    <row r="2516" spans="19:19">
      <c r="S2516" s="2044" t="s">
        <v>3049</v>
      </c>
    </row>
    <row r="2517" spans="19:19">
      <c r="S2517" s="2044" t="s">
        <v>3050</v>
      </c>
    </row>
    <row r="2518" spans="19:19">
      <c r="S2518" s="2044" t="s">
        <v>3051</v>
      </c>
    </row>
    <row r="2519" spans="19:19">
      <c r="S2519" s="2044" t="s">
        <v>3052</v>
      </c>
    </row>
    <row r="2520" spans="19:19">
      <c r="S2520" s="2044" t="s">
        <v>3053</v>
      </c>
    </row>
    <row r="2521" spans="19:19">
      <c r="S2521" s="2044" t="s">
        <v>3054</v>
      </c>
    </row>
    <row r="2522" spans="19:19">
      <c r="S2522" s="2044" t="s">
        <v>3055</v>
      </c>
    </row>
    <row r="2523" spans="19:19">
      <c r="S2523" s="2044" t="s">
        <v>3056</v>
      </c>
    </row>
    <row r="2524" spans="19:19">
      <c r="S2524" s="2044" t="s">
        <v>3057</v>
      </c>
    </row>
    <row r="2525" spans="19:19">
      <c r="S2525" s="2044" t="s">
        <v>3058</v>
      </c>
    </row>
    <row r="2526" spans="19:19">
      <c r="S2526" s="2044" t="s">
        <v>3059</v>
      </c>
    </row>
    <row r="2527" spans="19:19">
      <c r="S2527" s="2044" t="s">
        <v>3060</v>
      </c>
    </row>
    <row r="2528" spans="19:19">
      <c r="S2528" s="2044" t="s">
        <v>3061</v>
      </c>
    </row>
    <row r="2529" spans="19:19">
      <c r="S2529" s="2044" t="s">
        <v>3062</v>
      </c>
    </row>
    <row r="2530" spans="19:19">
      <c r="S2530" s="2044" t="s">
        <v>3063</v>
      </c>
    </row>
    <row r="2531" spans="19:19">
      <c r="S2531" s="2044" t="s">
        <v>3064</v>
      </c>
    </row>
    <row r="2532" spans="19:19">
      <c r="S2532" s="2044" t="s">
        <v>3065</v>
      </c>
    </row>
    <row r="2533" spans="19:19">
      <c r="S2533" s="2044" t="s">
        <v>3066</v>
      </c>
    </row>
    <row r="2534" spans="19:19">
      <c r="S2534" s="2044" t="s">
        <v>3067</v>
      </c>
    </row>
    <row r="2535" spans="19:19">
      <c r="S2535" s="2044" t="s">
        <v>3068</v>
      </c>
    </row>
    <row r="2536" spans="19:19">
      <c r="S2536" s="2044" t="s">
        <v>3069</v>
      </c>
    </row>
    <row r="2537" spans="19:19">
      <c r="S2537" s="2044" t="s">
        <v>3070</v>
      </c>
    </row>
    <row r="2538" spans="19:19">
      <c r="S2538" s="2044" t="s">
        <v>3071</v>
      </c>
    </row>
    <row r="2539" spans="19:19">
      <c r="S2539" s="2044" t="s">
        <v>3072</v>
      </c>
    </row>
    <row r="2540" spans="19:19">
      <c r="S2540" s="2044" t="s">
        <v>3073</v>
      </c>
    </row>
    <row r="2541" spans="19:19">
      <c r="S2541" s="2044" t="s">
        <v>3074</v>
      </c>
    </row>
    <row r="2542" spans="19:19">
      <c r="S2542" s="2044" t="s">
        <v>3075</v>
      </c>
    </row>
    <row r="2543" spans="19:19">
      <c r="S2543" s="2044" t="s">
        <v>3076</v>
      </c>
    </row>
    <row r="2544" spans="19:19">
      <c r="S2544" s="2044" t="s">
        <v>3077</v>
      </c>
    </row>
    <row r="2545" spans="19:19">
      <c r="S2545" s="2044" t="s">
        <v>3078</v>
      </c>
    </row>
    <row r="2546" spans="19:19">
      <c r="S2546" s="2044" t="s">
        <v>3079</v>
      </c>
    </row>
    <row r="2547" spans="19:19">
      <c r="S2547" s="2044" t="s">
        <v>3080</v>
      </c>
    </row>
    <row r="2548" spans="19:19">
      <c r="S2548" s="2044" t="s">
        <v>3081</v>
      </c>
    </row>
    <row r="2549" spans="19:19">
      <c r="S2549" s="2044" t="s">
        <v>3082</v>
      </c>
    </row>
    <row r="2550" spans="19:19">
      <c r="S2550" s="2044" t="s">
        <v>3083</v>
      </c>
    </row>
    <row r="2551" spans="19:19">
      <c r="S2551" s="2044" t="s">
        <v>3084</v>
      </c>
    </row>
    <row r="2552" spans="19:19">
      <c r="S2552" s="2044" t="s">
        <v>3085</v>
      </c>
    </row>
    <row r="2553" spans="19:19">
      <c r="S2553" s="2044" t="s">
        <v>3086</v>
      </c>
    </row>
    <row r="2554" spans="19:19">
      <c r="S2554" s="2044" t="s">
        <v>3087</v>
      </c>
    </row>
    <row r="2555" spans="19:19">
      <c r="S2555" s="2044" t="s">
        <v>3088</v>
      </c>
    </row>
    <row r="2556" spans="19:19">
      <c r="S2556" s="2044" t="s">
        <v>3089</v>
      </c>
    </row>
    <row r="2557" spans="19:19">
      <c r="S2557" s="2044" t="s">
        <v>3090</v>
      </c>
    </row>
    <row r="2558" spans="19:19">
      <c r="S2558" s="2044" t="s">
        <v>3091</v>
      </c>
    </row>
    <row r="2559" spans="19:19">
      <c r="S2559" s="2044" t="s">
        <v>3092</v>
      </c>
    </row>
    <row r="2560" spans="19:19">
      <c r="S2560" s="2044" t="s">
        <v>3093</v>
      </c>
    </row>
    <row r="2561" spans="19:19">
      <c r="S2561" s="2044" t="s">
        <v>3094</v>
      </c>
    </row>
    <row r="2562" spans="19:19">
      <c r="S2562" s="2044" t="s">
        <v>3095</v>
      </c>
    </row>
    <row r="2563" spans="19:19">
      <c r="S2563" s="2044" t="s">
        <v>3096</v>
      </c>
    </row>
    <row r="2564" spans="19:19">
      <c r="S2564" s="2044" t="s">
        <v>3097</v>
      </c>
    </row>
    <row r="2565" spans="19:19">
      <c r="S2565" s="2044" t="s">
        <v>3098</v>
      </c>
    </row>
    <row r="2566" spans="19:19">
      <c r="S2566" s="2044" t="s">
        <v>3099</v>
      </c>
    </row>
    <row r="2567" spans="19:19">
      <c r="S2567" s="2044" t="s">
        <v>3100</v>
      </c>
    </row>
    <row r="2568" spans="19:19">
      <c r="S2568" s="2044" t="s">
        <v>3101</v>
      </c>
    </row>
    <row r="2569" spans="19:19">
      <c r="S2569" s="2044" t="s">
        <v>3102</v>
      </c>
    </row>
    <row r="2570" spans="19:19">
      <c r="S2570" s="2044" t="s">
        <v>3103</v>
      </c>
    </row>
    <row r="2571" spans="19:19">
      <c r="S2571" s="2044" t="s">
        <v>3104</v>
      </c>
    </row>
    <row r="2572" spans="19:19">
      <c r="S2572" s="2044" t="s">
        <v>3105</v>
      </c>
    </row>
    <row r="2573" spans="19:19">
      <c r="S2573" s="2044" t="s">
        <v>3106</v>
      </c>
    </row>
    <row r="2574" spans="19:19">
      <c r="S2574" s="2044" t="s">
        <v>3107</v>
      </c>
    </row>
    <row r="2575" spans="19:19">
      <c r="S2575" s="2044" t="s">
        <v>3108</v>
      </c>
    </row>
    <row r="2576" spans="19:19">
      <c r="S2576" s="2044" t="s">
        <v>3109</v>
      </c>
    </row>
    <row r="2577" spans="19:19">
      <c r="S2577" s="2044" t="s">
        <v>3110</v>
      </c>
    </row>
    <row r="2578" spans="19:19">
      <c r="S2578" s="2044" t="s">
        <v>3111</v>
      </c>
    </row>
    <row r="2579" spans="19:19">
      <c r="S2579" s="2044" t="s">
        <v>3112</v>
      </c>
    </row>
    <row r="2580" spans="19:19">
      <c r="S2580" s="2044" t="s">
        <v>3113</v>
      </c>
    </row>
    <row r="2581" spans="19:19">
      <c r="S2581" s="2044" t="s">
        <v>3114</v>
      </c>
    </row>
    <row r="2582" spans="19:19">
      <c r="S2582" s="2044" t="s">
        <v>3115</v>
      </c>
    </row>
    <row r="2583" spans="19:19">
      <c r="S2583" s="2044" t="s">
        <v>3116</v>
      </c>
    </row>
    <row r="2584" spans="19:19">
      <c r="S2584" s="2044" t="s">
        <v>3117</v>
      </c>
    </row>
    <row r="2585" spans="19:19">
      <c r="S2585" s="2044" t="s">
        <v>3118</v>
      </c>
    </row>
    <row r="2586" spans="19:19">
      <c r="S2586" s="2044" t="s">
        <v>3119</v>
      </c>
    </row>
    <row r="2587" spans="19:19">
      <c r="S2587" s="2044" t="s">
        <v>3120</v>
      </c>
    </row>
    <row r="2588" spans="19:19">
      <c r="S2588" s="2044" t="s">
        <v>3121</v>
      </c>
    </row>
    <row r="2589" spans="19:19">
      <c r="S2589" s="2044" t="s">
        <v>3122</v>
      </c>
    </row>
    <row r="2590" spans="19:19">
      <c r="S2590" s="2044" t="s">
        <v>3123</v>
      </c>
    </row>
    <row r="2591" spans="19:19">
      <c r="S2591" s="2044" t="s">
        <v>3124</v>
      </c>
    </row>
    <row r="2592" spans="19:19">
      <c r="S2592" s="2044" t="s">
        <v>3125</v>
      </c>
    </row>
    <row r="2593" spans="19:19">
      <c r="S2593" s="2044" t="s">
        <v>3126</v>
      </c>
    </row>
    <row r="2594" spans="19:19">
      <c r="S2594" s="2044" t="s">
        <v>3127</v>
      </c>
    </row>
    <row r="2595" spans="19:19">
      <c r="S2595" s="2044" t="s">
        <v>3128</v>
      </c>
    </row>
    <row r="2596" spans="19:19">
      <c r="S2596" s="2044" t="s">
        <v>3129</v>
      </c>
    </row>
    <row r="2597" spans="19:19">
      <c r="S2597" s="2044" t="s">
        <v>3130</v>
      </c>
    </row>
    <row r="2598" spans="19:19">
      <c r="S2598" s="2044" t="s">
        <v>3131</v>
      </c>
    </row>
    <row r="2599" spans="19:19">
      <c r="S2599" s="2044" t="s">
        <v>3132</v>
      </c>
    </row>
    <row r="2600" spans="19:19">
      <c r="S2600" s="2044" t="s">
        <v>3133</v>
      </c>
    </row>
    <row r="2601" spans="19:19">
      <c r="S2601" s="2044" t="s">
        <v>3134</v>
      </c>
    </row>
    <row r="2602" spans="19:19">
      <c r="S2602" s="2044" t="s">
        <v>3135</v>
      </c>
    </row>
    <row r="2603" spans="19:19">
      <c r="S2603" s="2044" t="s">
        <v>3136</v>
      </c>
    </row>
    <row r="2604" spans="19:19">
      <c r="S2604" s="2044" t="s">
        <v>3137</v>
      </c>
    </row>
    <row r="2605" spans="19:19">
      <c r="S2605" s="2044" t="s">
        <v>3138</v>
      </c>
    </row>
    <row r="2606" spans="19:19">
      <c r="S2606" s="2044" t="s">
        <v>3139</v>
      </c>
    </row>
    <row r="2607" spans="19:19">
      <c r="S2607" s="2044" t="s">
        <v>3140</v>
      </c>
    </row>
    <row r="2608" spans="19:19">
      <c r="S2608" s="2044" t="s">
        <v>3141</v>
      </c>
    </row>
    <row r="2609" spans="19:19">
      <c r="S2609" s="2044" t="s">
        <v>3142</v>
      </c>
    </row>
    <row r="2610" spans="19:19">
      <c r="S2610" s="2044" t="s">
        <v>3143</v>
      </c>
    </row>
    <row r="2611" spans="19:19">
      <c r="S2611" s="2044" t="s">
        <v>3144</v>
      </c>
    </row>
    <row r="2612" spans="19:19">
      <c r="S2612" s="2044" t="s">
        <v>3145</v>
      </c>
    </row>
    <row r="2613" spans="19:19">
      <c r="S2613" s="2044" t="s">
        <v>3146</v>
      </c>
    </row>
    <row r="2614" spans="19:19">
      <c r="S2614" s="2044" t="s">
        <v>3147</v>
      </c>
    </row>
    <row r="2615" spans="19:19">
      <c r="S2615" s="2044" t="s">
        <v>3148</v>
      </c>
    </row>
    <row r="2616" spans="19:19">
      <c r="S2616" s="2044" t="s">
        <v>3149</v>
      </c>
    </row>
    <row r="2617" spans="19:19">
      <c r="S2617" s="2044" t="s">
        <v>3150</v>
      </c>
    </row>
    <row r="2618" spans="19:19">
      <c r="S2618" s="2044" t="s">
        <v>3151</v>
      </c>
    </row>
    <row r="2619" spans="19:19">
      <c r="S2619" s="2044" t="s">
        <v>3152</v>
      </c>
    </row>
    <row r="2620" spans="19:19">
      <c r="S2620" s="2044" t="s">
        <v>3153</v>
      </c>
    </row>
    <row r="2621" spans="19:19">
      <c r="S2621" s="2044" t="s">
        <v>3154</v>
      </c>
    </row>
    <row r="2622" spans="19:19">
      <c r="S2622" s="2044" t="s">
        <v>3155</v>
      </c>
    </row>
    <row r="2623" spans="19:19">
      <c r="S2623" s="2044" t="s">
        <v>3156</v>
      </c>
    </row>
    <row r="2624" spans="19:19">
      <c r="S2624" s="2044" t="s">
        <v>3157</v>
      </c>
    </row>
    <row r="2625" spans="19:19">
      <c r="S2625" s="2044" t="s">
        <v>3158</v>
      </c>
    </row>
    <row r="2626" spans="19:19">
      <c r="S2626" s="2044" t="s">
        <v>3159</v>
      </c>
    </row>
    <row r="2627" spans="19:19">
      <c r="S2627" s="2044" t="s">
        <v>3160</v>
      </c>
    </row>
    <row r="2628" spans="19:19">
      <c r="S2628" s="2044" t="s">
        <v>3161</v>
      </c>
    </row>
    <row r="2629" spans="19:19">
      <c r="S2629" s="2044" t="s">
        <v>3162</v>
      </c>
    </row>
    <row r="2630" spans="19:19">
      <c r="S2630" s="2044" t="s">
        <v>3163</v>
      </c>
    </row>
    <row r="2631" spans="19:19">
      <c r="S2631" s="2044" t="s">
        <v>3164</v>
      </c>
    </row>
    <row r="2632" spans="19:19">
      <c r="S2632" s="2044" t="s">
        <v>3165</v>
      </c>
    </row>
    <row r="2633" spans="19:19">
      <c r="S2633" s="2044" t="s">
        <v>3166</v>
      </c>
    </row>
    <row r="2634" spans="19:19">
      <c r="S2634" s="2044" t="s">
        <v>3167</v>
      </c>
    </row>
    <row r="2635" spans="19:19">
      <c r="S2635" s="2044" t="s">
        <v>3168</v>
      </c>
    </row>
    <row r="2636" spans="19:19">
      <c r="S2636" s="2044" t="s">
        <v>3169</v>
      </c>
    </row>
    <row r="2637" spans="19:19">
      <c r="S2637" s="2044" t="s">
        <v>3170</v>
      </c>
    </row>
    <row r="2638" spans="19:19">
      <c r="S2638" s="2044" t="s">
        <v>3171</v>
      </c>
    </row>
    <row r="2639" spans="19:19">
      <c r="S2639" s="2044" t="s">
        <v>3172</v>
      </c>
    </row>
    <row r="2640" spans="19:19">
      <c r="S2640" s="2044" t="s">
        <v>3173</v>
      </c>
    </row>
    <row r="2641" spans="19:19">
      <c r="S2641" s="2044" t="s">
        <v>3174</v>
      </c>
    </row>
    <row r="2642" spans="19:19">
      <c r="S2642" s="2044" t="s">
        <v>3175</v>
      </c>
    </row>
    <row r="2643" spans="19:19">
      <c r="S2643" s="2044" t="s">
        <v>3176</v>
      </c>
    </row>
    <row r="2644" spans="19:19">
      <c r="S2644" s="2044" t="s">
        <v>3177</v>
      </c>
    </row>
    <row r="2645" spans="19:19">
      <c r="S2645" s="2044" t="s">
        <v>3178</v>
      </c>
    </row>
    <row r="2646" spans="19:19">
      <c r="S2646" s="2044" t="s">
        <v>3179</v>
      </c>
    </row>
    <row r="2647" spans="19:19">
      <c r="S2647" s="2044" t="s">
        <v>3180</v>
      </c>
    </row>
    <row r="2648" spans="19:19">
      <c r="S2648" s="2044" t="s">
        <v>3181</v>
      </c>
    </row>
    <row r="2649" spans="19:19">
      <c r="S2649" s="2044" t="s">
        <v>3182</v>
      </c>
    </row>
    <row r="2650" spans="19:19">
      <c r="S2650" s="2044" t="s">
        <v>3183</v>
      </c>
    </row>
    <row r="2651" spans="19:19">
      <c r="S2651" s="2044" t="s">
        <v>3184</v>
      </c>
    </row>
    <row r="2652" spans="19:19">
      <c r="S2652" s="2044" t="s">
        <v>3185</v>
      </c>
    </row>
    <row r="2653" spans="19:19">
      <c r="S2653" s="2044" t="s">
        <v>3186</v>
      </c>
    </row>
    <row r="2654" spans="19:19">
      <c r="S2654" s="2044" t="s">
        <v>3187</v>
      </c>
    </row>
    <row r="2655" spans="19:19">
      <c r="S2655" s="2044" t="s">
        <v>3188</v>
      </c>
    </row>
    <row r="2656" spans="19:19">
      <c r="S2656" s="2044" t="s">
        <v>3189</v>
      </c>
    </row>
    <row r="2657" spans="19:19">
      <c r="S2657" s="2044" t="s">
        <v>3190</v>
      </c>
    </row>
    <row r="2658" spans="19:19">
      <c r="S2658" s="2044" t="s">
        <v>3191</v>
      </c>
    </row>
    <row r="2659" spans="19:19">
      <c r="S2659" s="2044" t="s">
        <v>3192</v>
      </c>
    </row>
    <row r="2660" spans="19:19">
      <c r="S2660" s="2044" t="s">
        <v>3193</v>
      </c>
    </row>
    <row r="2661" spans="19:19">
      <c r="S2661" s="2044" t="s">
        <v>3194</v>
      </c>
    </row>
    <row r="2662" spans="19:19">
      <c r="S2662" s="2044" t="s">
        <v>3195</v>
      </c>
    </row>
    <row r="2663" spans="19:19">
      <c r="S2663" s="2044" t="s">
        <v>3196</v>
      </c>
    </row>
    <row r="2664" spans="19:19">
      <c r="S2664" s="2044" t="s">
        <v>3197</v>
      </c>
    </row>
    <row r="2665" spans="19:19">
      <c r="S2665" s="2044" t="s">
        <v>3198</v>
      </c>
    </row>
    <row r="2666" spans="19:19">
      <c r="S2666" s="2044" t="s">
        <v>3199</v>
      </c>
    </row>
    <row r="2667" spans="19:19">
      <c r="S2667" s="2044" t="s">
        <v>3200</v>
      </c>
    </row>
    <row r="2668" spans="19:19">
      <c r="S2668" s="2044" t="s">
        <v>3201</v>
      </c>
    </row>
    <row r="2669" spans="19:19">
      <c r="S2669" s="2044" t="s">
        <v>3202</v>
      </c>
    </row>
    <row r="2670" spans="19:19">
      <c r="S2670" s="2044" t="s">
        <v>3203</v>
      </c>
    </row>
    <row r="2671" spans="19:19">
      <c r="S2671" s="2044" t="s">
        <v>3204</v>
      </c>
    </row>
    <row r="2672" spans="19:19">
      <c r="S2672" s="2044" t="s">
        <v>3205</v>
      </c>
    </row>
    <row r="2673" spans="19:19">
      <c r="S2673" s="2044" t="s">
        <v>3206</v>
      </c>
    </row>
    <row r="2674" spans="19:19">
      <c r="S2674" s="2044" t="s">
        <v>3207</v>
      </c>
    </row>
    <row r="2675" spans="19:19">
      <c r="S2675" s="2044" t="s">
        <v>3208</v>
      </c>
    </row>
    <row r="2676" spans="19:19">
      <c r="S2676" s="2044" t="s">
        <v>3209</v>
      </c>
    </row>
    <row r="2677" spans="19:19">
      <c r="S2677" s="2044" t="s">
        <v>3210</v>
      </c>
    </row>
    <row r="2678" spans="19:19">
      <c r="S2678" s="2044" t="s">
        <v>3211</v>
      </c>
    </row>
    <row r="2679" spans="19:19">
      <c r="S2679" s="2044" t="s">
        <v>3212</v>
      </c>
    </row>
    <row r="2680" spans="19:19">
      <c r="S2680" s="2044" t="s">
        <v>3213</v>
      </c>
    </row>
    <row r="2681" spans="19:19">
      <c r="S2681" s="2044" t="s">
        <v>3214</v>
      </c>
    </row>
    <row r="2682" spans="19:19">
      <c r="S2682" s="2044" t="s">
        <v>3215</v>
      </c>
    </row>
    <row r="2683" spans="19:19">
      <c r="S2683" s="2044" t="s">
        <v>3216</v>
      </c>
    </row>
    <row r="2684" spans="19:19">
      <c r="S2684" s="2044" t="s">
        <v>3217</v>
      </c>
    </row>
    <row r="2685" spans="19:19">
      <c r="S2685" s="2044" t="s">
        <v>3218</v>
      </c>
    </row>
    <row r="2686" spans="19:19">
      <c r="S2686" s="2044" t="s">
        <v>3219</v>
      </c>
    </row>
    <row r="2687" spans="19:19">
      <c r="S2687" s="2044" t="s">
        <v>3220</v>
      </c>
    </row>
    <row r="2688" spans="19:19">
      <c r="S2688" s="2044" t="s">
        <v>3221</v>
      </c>
    </row>
    <row r="2689" spans="19:19">
      <c r="S2689" s="2044" t="s">
        <v>3222</v>
      </c>
    </row>
    <row r="2690" spans="19:19">
      <c r="S2690" s="2044" t="s">
        <v>3223</v>
      </c>
    </row>
    <row r="2691" spans="19:19">
      <c r="S2691" s="2044" t="s">
        <v>3224</v>
      </c>
    </row>
    <row r="2692" spans="19:19">
      <c r="S2692" s="2044" t="s">
        <v>3225</v>
      </c>
    </row>
    <row r="2693" spans="19:19">
      <c r="S2693" s="2044" t="s">
        <v>3226</v>
      </c>
    </row>
    <row r="2694" spans="19:19">
      <c r="S2694" s="2044" t="s">
        <v>3227</v>
      </c>
    </row>
    <row r="2695" spans="19:19">
      <c r="S2695" s="2044" t="s">
        <v>3228</v>
      </c>
    </row>
    <row r="2696" spans="19:19">
      <c r="S2696" s="2044" t="s">
        <v>3229</v>
      </c>
    </row>
    <row r="2697" spans="19:19">
      <c r="S2697" s="2044" t="s">
        <v>3230</v>
      </c>
    </row>
    <row r="2698" spans="19:19">
      <c r="S2698" s="2044" t="s">
        <v>3231</v>
      </c>
    </row>
    <row r="2699" spans="19:19">
      <c r="S2699" s="2044" t="s">
        <v>3232</v>
      </c>
    </row>
    <row r="2700" spans="19:19">
      <c r="S2700" s="2044" t="s">
        <v>3233</v>
      </c>
    </row>
    <row r="2701" spans="19:19">
      <c r="S2701" s="2044" t="s">
        <v>3234</v>
      </c>
    </row>
    <row r="2702" spans="19:19">
      <c r="S2702" s="2044" t="s">
        <v>3235</v>
      </c>
    </row>
    <row r="2703" spans="19:19">
      <c r="S2703" s="2044" t="s">
        <v>3236</v>
      </c>
    </row>
    <row r="2704" spans="19:19">
      <c r="S2704" s="2044" t="s">
        <v>3237</v>
      </c>
    </row>
    <row r="2705" spans="19:19">
      <c r="S2705" s="2044" t="s">
        <v>3238</v>
      </c>
    </row>
    <row r="2706" spans="19:19">
      <c r="S2706" s="2044" t="s">
        <v>3239</v>
      </c>
    </row>
    <row r="2707" spans="19:19">
      <c r="S2707" s="2044" t="s">
        <v>3240</v>
      </c>
    </row>
    <row r="2708" spans="19:19">
      <c r="S2708" s="2044" t="s">
        <v>3241</v>
      </c>
    </row>
    <row r="2709" spans="19:19">
      <c r="S2709" s="2044" t="s">
        <v>3242</v>
      </c>
    </row>
    <row r="2710" spans="19:19">
      <c r="S2710" s="2044" t="s">
        <v>3243</v>
      </c>
    </row>
    <row r="2711" spans="19:19">
      <c r="S2711" s="2044" t="s">
        <v>3244</v>
      </c>
    </row>
    <row r="2712" spans="19:19">
      <c r="S2712" s="2044" t="s">
        <v>3245</v>
      </c>
    </row>
    <row r="2713" spans="19:19">
      <c r="S2713" s="2044" t="s">
        <v>3246</v>
      </c>
    </row>
    <row r="2714" spans="19:19">
      <c r="S2714" s="2044" t="s">
        <v>3247</v>
      </c>
    </row>
    <row r="2715" spans="19:19">
      <c r="S2715" s="2044" t="s">
        <v>3248</v>
      </c>
    </row>
    <row r="2716" spans="19:19">
      <c r="S2716" s="2044" t="s">
        <v>3249</v>
      </c>
    </row>
    <row r="2717" spans="19:19">
      <c r="S2717" s="2044" t="s">
        <v>3250</v>
      </c>
    </row>
    <row r="2718" spans="19:19">
      <c r="S2718" s="2044" t="s">
        <v>3251</v>
      </c>
    </row>
    <row r="2719" spans="19:19">
      <c r="S2719" s="2044" t="s">
        <v>3252</v>
      </c>
    </row>
    <row r="2720" spans="19:19">
      <c r="S2720" s="2044" t="s">
        <v>3253</v>
      </c>
    </row>
    <row r="2721" spans="19:19">
      <c r="S2721" s="2044" t="s">
        <v>3254</v>
      </c>
    </row>
    <row r="2722" spans="19:19">
      <c r="S2722" s="2044" t="s">
        <v>3255</v>
      </c>
    </row>
    <row r="2723" spans="19:19">
      <c r="S2723" s="2044" t="s">
        <v>3256</v>
      </c>
    </row>
    <row r="2724" spans="19:19">
      <c r="S2724" s="2044" t="s">
        <v>3257</v>
      </c>
    </row>
    <row r="2725" spans="19:19">
      <c r="S2725" s="2044" t="s">
        <v>3258</v>
      </c>
    </row>
    <row r="2726" spans="19:19">
      <c r="S2726" s="2044" t="s">
        <v>3259</v>
      </c>
    </row>
    <row r="2727" spans="19:19">
      <c r="S2727" s="2044" t="s">
        <v>3260</v>
      </c>
    </row>
    <row r="2728" spans="19:19">
      <c r="S2728" s="2044" t="s">
        <v>3261</v>
      </c>
    </row>
    <row r="2729" spans="19:19">
      <c r="S2729" s="2044" t="s">
        <v>3262</v>
      </c>
    </row>
    <row r="2730" spans="19:19">
      <c r="S2730" s="2044" t="s">
        <v>3263</v>
      </c>
    </row>
    <row r="2731" spans="19:19">
      <c r="S2731" s="2044" t="s">
        <v>3264</v>
      </c>
    </row>
    <row r="2732" spans="19:19">
      <c r="S2732" s="2044" t="s">
        <v>3265</v>
      </c>
    </row>
    <row r="2733" spans="19:19">
      <c r="S2733" s="2044" t="s">
        <v>3266</v>
      </c>
    </row>
    <row r="2734" spans="19:19">
      <c r="S2734" s="2044" t="s">
        <v>3267</v>
      </c>
    </row>
    <row r="2735" spans="19:19">
      <c r="S2735" s="2044" t="s">
        <v>3268</v>
      </c>
    </row>
    <row r="2736" spans="19:19">
      <c r="S2736" s="2044" t="s">
        <v>3269</v>
      </c>
    </row>
    <row r="2737" spans="19:19">
      <c r="S2737" s="2044" t="s">
        <v>3270</v>
      </c>
    </row>
    <row r="2738" spans="19:19">
      <c r="S2738" s="2044" t="s">
        <v>3271</v>
      </c>
    </row>
    <row r="2739" spans="19:19">
      <c r="S2739" s="2044" t="s">
        <v>3272</v>
      </c>
    </row>
    <row r="2740" spans="19:19">
      <c r="S2740" s="2044" t="s">
        <v>3273</v>
      </c>
    </row>
    <row r="2741" spans="19:19">
      <c r="S2741" s="2044" t="s">
        <v>3274</v>
      </c>
    </row>
    <row r="2742" spans="19:19">
      <c r="S2742" s="2044" t="s">
        <v>3275</v>
      </c>
    </row>
    <row r="2743" spans="19:19">
      <c r="S2743" s="2044" t="s">
        <v>3276</v>
      </c>
    </row>
    <row r="2744" spans="19:19">
      <c r="S2744" s="2044" t="s">
        <v>3277</v>
      </c>
    </row>
    <row r="2745" spans="19:19">
      <c r="S2745" s="2044" t="s">
        <v>3278</v>
      </c>
    </row>
    <row r="2746" spans="19:19">
      <c r="S2746" s="2044" t="s">
        <v>3279</v>
      </c>
    </row>
    <row r="2747" spans="19:19">
      <c r="S2747" s="2044" t="s">
        <v>3280</v>
      </c>
    </row>
    <row r="2748" spans="19:19">
      <c r="S2748" s="2044" t="s">
        <v>3281</v>
      </c>
    </row>
    <row r="2749" spans="19:19">
      <c r="S2749" s="2044" t="s">
        <v>3282</v>
      </c>
    </row>
    <row r="2750" spans="19:19">
      <c r="S2750" s="2044" t="s">
        <v>3283</v>
      </c>
    </row>
    <row r="2751" spans="19:19">
      <c r="S2751" s="2044" t="s">
        <v>3284</v>
      </c>
    </row>
    <row r="2752" spans="19:19">
      <c r="S2752" s="2044" t="s">
        <v>3285</v>
      </c>
    </row>
    <row r="2753" spans="19:19">
      <c r="S2753" s="2044" t="s">
        <v>3286</v>
      </c>
    </row>
    <row r="2754" spans="19:19">
      <c r="S2754" s="2044" t="s">
        <v>3287</v>
      </c>
    </row>
    <row r="2755" spans="19:19">
      <c r="S2755" s="2044" t="s">
        <v>3288</v>
      </c>
    </row>
    <row r="2756" spans="19:19">
      <c r="S2756" s="2044" t="s">
        <v>3289</v>
      </c>
    </row>
    <row r="2757" spans="19:19">
      <c r="S2757" s="2044" t="s">
        <v>3290</v>
      </c>
    </row>
    <row r="2758" spans="19:19">
      <c r="S2758" s="2044" t="s">
        <v>3291</v>
      </c>
    </row>
    <row r="2759" spans="19:19">
      <c r="S2759" s="2044" t="s">
        <v>3292</v>
      </c>
    </row>
    <row r="2760" spans="19:19">
      <c r="S2760" s="2044" t="s">
        <v>3293</v>
      </c>
    </row>
    <row r="2761" spans="19:19">
      <c r="S2761" s="2044" t="s">
        <v>3294</v>
      </c>
    </row>
    <row r="2762" spans="19:19">
      <c r="S2762" s="2044" t="s">
        <v>3295</v>
      </c>
    </row>
    <row r="2763" spans="19:19">
      <c r="S2763" s="2044" t="s">
        <v>3296</v>
      </c>
    </row>
    <row r="2764" spans="19:19">
      <c r="S2764" s="2044" t="s">
        <v>3297</v>
      </c>
    </row>
    <row r="2765" spans="19:19">
      <c r="S2765" s="2044" t="s">
        <v>3298</v>
      </c>
    </row>
    <row r="2766" spans="19:19">
      <c r="S2766" s="2044" t="s">
        <v>3299</v>
      </c>
    </row>
    <row r="2767" spans="19:19">
      <c r="S2767" s="2044" t="s">
        <v>3300</v>
      </c>
    </row>
    <row r="2768" spans="19:19">
      <c r="S2768" s="2044" t="s">
        <v>3301</v>
      </c>
    </row>
    <row r="2769" spans="19:19">
      <c r="S2769" s="2044" t="s">
        <v>3302</v>
      </c>
    </row>
    <row r="2770" spans="19:19">
      <c r="S2770" s="2044" t="s">
        <v>3303</v>
      </c>
    </row>
    <row r="2771" spans="19:19">
      <c r="S2771" s="2044" t="s">
        <v>3304</v>
      </c>
    </row>
    <row r="2772" spans="19:19">
      <c r="S2772" s="2044" t="s">
        <v>3305</v>
      </c>
    </row>
    <row r="2773" spans="19:19">
      <c r="S2773" s="2044" t="s">
        <v>3306</v>
      </c>
    </row>
    <row r="2774" spans="19:19">
      <c r="S2774" s="2044" t="s">
        <v>3307</v>
      </c>
    </row>
    <row r="2775" spans="19:19">
      <c r="S2775" s="2044" t="s">
        <v>3308</v>
      </c>
    </row>
    <row r="2776" spans="19:19">
      <c r="S2776" s="2044" t="s">
        <v>3309</v>
      </c>
    </row>
    <row r="2777" spans="19:19">
      <c r="S2777" s="2044" t="s">
        <v>3310</v>
      </c>
    </row>
    <row r="2778" spans="19:19">
      <c r="S2778" s="2044" t="s">
        <v>3311</v>
      </c>
    </row>
    <row r="2779" spans="19:19">
      <c r="S2779" s="2044" t="s">
        <v>3312</v>
      </c>
    </row>
    <row r="2780" spans="19:19">
      <c r="S2780" s="2044" t="s">
        <v>3313</v>
      </c>
    </row>
    <row r="2781" spans="19:19">
      <c r="S2781" s="2044" t="s">
        <v>3314</v>
      </c>
    </row>
    <row r="2782" spans="19:19">
      <c r="S2782" s="2044" t="s">
        <v>3315</v>
      </c>
    </row>
    <row r="2783" spans="19:19">
      <c r="S2783" s="2044" t="s">
        <v>3316</v>
      </c>
    </row>
    <row r="2784" spans="19:19">
      <c r="S2784" s="2044" t="s">
        <v>3317</v>
      </c>
    </row>
    <row r="2785" spans="19:19">
      <c r="S2785" s="2044" t="s">
        <v>3318</v>
      </c>
    </row>
    <row r="2786" spans="19:19">
      <c r="S2786" s="2044" t="s">
        <v>3319</v>
      </c>
    </row>
    <row r="2787" spans="19:19">
      <c r="S2787" s="2044" t="s">
        <v>3320</v>
      </c>
    </row>
    <row r="2788" spans="19:19">
      <c r="S2788" s="2044" t="s">
        <v>3321</v>
      </c>
    </row>
    <row r="2789" spans="19:19">
      <c r="S2789" s="2044" t="s">
        <v>3322</v>
      </c>
    </row>
    <row r="2790" spans="19:19">
      <c r="S2790" s="2044" t="s">
        <v>3323</v>
      </c>
    </row>
    <row r="2791" spans="19:19">
      <c r="S2791" s="2044" t="s">
        <v>3324</v>
      </c>
    </row>
    <row r="2792" spans="19:19">
      <c r="S2792" s="2044" t="s">
        <v>3325</v>
      </c>
    </row>
    <row r="2793" spans="19:19">
      <c r="S2793" s="2044" t="s">
        <v>3326</v>
      </c>
    </row>
    <row r="2794" spans="19:19">
      <c r="S2794" s="2044" t="s">
        <v>3327</v>
      </c>
    </row>
    <row r="2795" spans="19:19">
      <c r="S2795" s="2044" t="s">
        <v>3328</v>
      </c>
    </row>
    <row r="2796" spans="19:19">
      <c r="S2796" s="2044" t="s">
        <v>3329</v>
      </c>
    </row>
    <row r="2797" spans="19:19">
      <c r="S2797" s="2044" t="s">
        <v>3330</v>
      </c>
    </row>
    <row r="2798" spans="19:19">
      <c r="S2798" s="2044" t="s">
        <v>3331</v>
      </c>
    </row>
    <row r="2799" spans="19:19">
      <c r="S2799" s="2044" t="s">
        <v>3332</v>
      </c>
    </row>
    <row r="2800" spans="19:19">
      <c r="S2800" s="2044" t="s">
        <v>3333</v>
      </c>
    </row>
    <row r="2801" spans="19:19">
      <c r="S2801" s="2044" t="s">
        <v>3334</v>
      </c>
    </row>
    <row r="2802" spans="19:19">
      <c r="S2802" s="2044" t="s">
        <v>3335</v>
      </c>
    </row>
    <row r="2803" spans="19:19">
      <c r="S2803" s="2044" t="s">
        <v>3336</v>
      </c>
    </row>
    <row r="2804" spans="19:19">
      <c r="S2804" s="2044" t="s">
        <v>3337</v>
      </c>
    </row>
    <row r="2805" spans="19:19">
      <c r="S2805" s="2044" t="s">
        <v>3338</v>
      </c>
    </row>
    <row r="2806" spans="19:19">
      <c r="S2806" s="2044" t="s">
        <v>3339</v>
      </c>
    </row>
    <row r="2807" spans="19:19">
      <c r="S2807" s="2044" t="s">
        <v>3340</v>
      </c>
    </row>
    <row r="2808" spans="19:19">
      <c r="S2808" s="2044" t="s">
        <v>3341</v>
      </c>
    </row>
    <row r="2809" spans="19:19">
      <c r="S2809" s="2044" t="s">
        <v>3342</v>
      </c>
    </row>
    <row r="2810" spans="19:19">
      <c r="S2810" s="2044" t="s">
        <v>3343</v>
      </c>
    </row>
    <row r="2811" spans="19:19">
      <c r="S2811" s="2044" t="s">
        <v>3344</v>
      </c>
    </row>
    <row r="2812" spans="19:19">
      <c r="S2812" s="2044" t="s">
        <v>3345</v>
      </c>
    </row>
    <row r="2813" spans="19:19">
      <c r="S2813" s="2044" t="s">
        <v>3346</v>
      </c>
    </row>
    <row r="2814" spans="19:19">
      <c r="S2814" s="2044" t="s">
        <v>3347</v>
      </c>
    </row>
    <row r="2815" spans="19:19">
      <c r="S2815" s="2044" t="s">
        <v>3348</v>
      </c>
    </row>
    <row r="2816" spans="19:19">
      <c r="S2816" s="2044" t="s">
        <v>3349</v>
      </c>
    </row>
    <row r="2817" spans="19:19">
      <c r="S2817" s="2044" t="s">
        <v>3350</v>
      </c>
    </row>
    <row r="2818" spans="19:19">
      <c r="S2818" s="2044" t="s">
        <v>3351</v>
      </c>
    </row>
    <row r="2819" spans="19:19">
      <c r="S2819" s="2044" t="s">
        <v>3352</v>
      </c>
    </row>
    <row r="2820" spans="19:19">
      <c r="S2820" s="2044" t="s">
        <v>3353</v>
      </c>
    </row>
    <row r="2821" spans="19:19">
      <c r="S2821" s="2044" t="s">
        <v>3354</v>
      </c>
    </row>
    <row r="2822" spans="19:19">
      <c r="S2822" s="2044" t="s">
        <v>3355</v>
      </c>
    </row>
    <row r="2823" spans="19:19">
      <c r="S2823" s="2044" t="s">
        <v>3356</v>
      </c>
    </row>
    <row r="2824" spans="19:19">
      <c r="S2824" s="2044" t="s">
        <v>3357</v>
      </c>
    </row>
    <row r="2825" spans="19:19">
      <c r="S2825" s="2044" t="s">
        <v>3358</v>
      </c>
    </row>
    <row r="2826" spans="19:19">
      <c r="S2826" s="2044" t="s">
        <v>3359</v>
      </c>
    </row>
    <row r="2827" spans="19:19">
      <c r="S2827" s="2044" t="s">
        <v>3360</v>
      </c>
    </row>
    <row r="2828" spans="19:19">
      <c r="S2828" s="2044" t="s">
        <v>3361</v>
      </c>
    </row>
    <row r="2829" spans="19:19">
      <c r="S2829" s="2044" t="s">
        <v>3362</v>
      </c>
    </row>
    <row r="2830" spans="19:19">
      <c r="S2830" s="2044" t="s">
        <v>3363</v>
      </c>
    </row>
    <row r="2831" spans="19:19">
      <c r="S2831" s="2044" t="s">
        <v>3364</v>
      </c>
    </row>
    <row r="2832" spans="19:19">
      <c r="S2832" s="2044" t="s">
        <v>3365</v>
      </c>
    </row>
    <row r="2833" spans="19:19">
      <c r="S2833" s="2044" t="s">
        <v>3366</v>
      </c>
    </row>
    <row r="2834" spans="19:19">
      <c r="S2834" s="2044" t="s">
        <v>3367</v>
      </c>
    </row>
    <row r="2835" spans="19:19">
      <c r="S2835" s="2044" t="s">
        <v>3368</v>
      </c>
    </row>
    <row r="2836" spans="19:19">
      <c r="S2836" s="2044" t="s">
        <v>3369</v>
      </c>
    </row>
    <row r="2837" spans="19:19">
      <c r="S2837" s="2044" t="s">
        <v>3370</v>
      </c>
    </row>
    <row r="2838" spans="19:19">
      <c r="S2838" s="2044" t="s">
        <v>3371</v>
      </c>
    </row>
    <row r="2839" spans="19:19">
      <c r="S2839" s="2044" t="s">
        <v>3372</v>
      </c>
    </row>
    <row r="2840" spans="19:19">
      <c r="S2840" s="2044" t="s">
        <v>3373</v>
      </c>
    </row>
    <row r="2841" spans="19:19">
      <c r="S2841" s="2044" t="s">
        <v>3374</v>
      </c>
    </row>
    <row r="2842" spans="19:19">
      <c r="S2842" s="2044" t="s">
        <v>3375</v>
      </c>
    </row>
    <row r="2843" spans="19:19">
      <c r="S2843" s="2044" t="s">
        <v>3376</v>
      </c>
    </row>
    <row r="2844" spans="19:19">
      <c r="S2844" s="2044" t="s">
        <v>3377</v>
      </c>
    </row>
    <row r="2845" spans="19:19">
      <c r="S2845" s="2044" t="s">
        <v>3378</v>
      </c>
    </row>
    <row r="2846" spans="19:19">
      <c r="S2846" s="2044" t="s">
        <v>3379</v>
      </c>
    </row>
    <row r="2847" spans="19:19">
      <c r="S2847" s="2044" t="s">
        <v>3380</v>
      </c>
    </row>
    <row r="2848" spans="19:19">
      <c r="S2848" s="2044" t="s">
        <v>3381</v>
      </c>
    </row>
    <row r="2849" spans="19:19">
      <c r="S2849" s="2044" t="s">
        <v>3382</v>
      </c>
    </row>
    <row r="2850" spans="19:19">
      <c r="S2850" s="2044" t="s">
        <v>3383</v>
      </c>
    </row>
    <row r="2851" spans="19:19">
      <c r="S2851" s="2044" t="s">
        <v>3384</v>
      </c>
    </row>
    <row r="2852" spans="19:19">
      <c r="S2852" s="2044" t="s">
        <v>3385</v>
      </c>
    </row>
    <row r="2853" spans="19:19">
      <c r="S2853" s="2044" t="s">
        <v>3386</v>
      </c>
    </row>
    <row r="2854" spans="19:19">
      <c r="S2854" s="2044" t="s">
        <v>3387</v>
      </c>
    </row>
    <row r="2855" spans="19:19">
      <c r="S2855" s="2044" t="s">
        <v>3388</v>
      </c>
    </row>
    <row r="2856" spans="19:19">
      <c r="S2856" s="2044" t="s">
        <v>3389</v>
      </c>
    </row>
    <row r="2857" spans="19:19">
      <c r="S2857" s="2044" t="s">
        <v>3390</v>
      </c>
    </row>
    <row r="2858" spans="19:19">
      <c r="S2858" s="2044" t="s">
        <v>3391</v>
      </c>
    </row>
    <row r="2859" spans="19:19">
      <c r="S2859" s="2044" t="s">
        <v>3392</v>
      </c>
    </row>
    <row r="2860" spans="19:19">
      <c r="S2860" s="2044" t="s">
        <v>3393</v>
      </c>
    </row>
    <row r="2861" spans="19:19">
      <c r="S2861" s="2044" t="s">
        <v>3394</v>
      </c>
    </row>
    <row r="2862" spans="19:19">
      <c r="S2862" s="2044" t="s">
        <v>3395</v>
      </c>
    </row>
    <row r="2863" spans="19:19">
      <c r="S2863" s="2044" t="s">
        <v>3396</v>
      </c>
    </row>
    <row r="2864" spans="19:19">
      <c r="S2864" s="2044" t="s">
        <v>3397</v>
      </c>
    </row>
    <row r="2865" spans="19:19">
      <c r="S2865" s="2044" t="s">
        <v>3398</v>
      </c>
    </row>
    <row r="2866" spans="19:19">
      <c r="S2866" s="2044" t="s">
        <v>3399</v>
      </c>
    </row>
    <row r="2867" spans="19:19">
      <c r="S2867" s="2044" t="s">
        <v>3400</v>
      </c>
    </row>
    <row r="2868" spans="19:19">
      <c r="S2868" s="2044" t="s">
        <v>3401</v>
      </c>
    </row>
    <row r="2869" spans="19:19">
      <c r="S2869" s="2044" t="s">
        <v>3402</v>
      </c>
    </row>
    <row r="2870" spans="19:19">
      <c r="S2870" s="2044" t="s">
        <v>3403</v>
      </c>
    </row>
    <row r="2871" spans="19:19">
      <c r="S2871" s="2044" t="s">
        <v>3404</v>
      </c>
    </row>
    <row r="2872" spans="19:19">
      <c r="S2872" s="2044" t="s">
        <v>3405</v>
      </c>
    </row>
    <row r="2873" spans="19:19">
      <c r="S2873" s="2044" t="s">
        <v>3406</v>
      </c>
    </row>
    <row r="2874" spans="19:19">
      <c r="S2874" s="2044" t="s">
        <v>3407</v>
      </c>
    </row>
    <row r="2875" spans="19:19">
      <c r="S2875" s="2044" t="s">
        <v>3408</v>
      </c>
    </row>
    <row r="2876" spans="19:19">
      <c r="S2876" s="2044" t="s">
        <v>3409</v>
      </c>
    </row>
    <row r="2877" spans="19:19">
      <c r="S2877" s="2044" t="s">
        <v>3410</v>
      </c>
    </row>
    <row r="2878" spans="19:19">
      <c r="S2878" s="2044" t="s">
        <v>3411</v>
      </c>
    </row>
    <row r="2879" spans="19:19">
      <c r="S2879" s="2044" t="s">
        <v>3412</v>
      </c>
    </row>
    <row r="2880" spans="19:19">
      <c r="S2880" s="2044" t="s">
        <v>3413</v>
      </c>
    </row>
    <row r="2881" spans="19:19">
      <c r="S2881" s="2044" t="s">
        <v>3414</v>
      </c>
    </row>
    <row r="2882" spans="19:19">
      <c r="S2882" s="2044" t="s">
        <v>3415</v>
      </c>
    </row>
    <row r="2883" spans="19:19">
      <c r="S2883" s="2044" t="s">
        <v>3416</v>
      </c>
    </row>
    <row r="2884" spans="19:19">
      <c r="S2884" s="2044" t="s">
        <v>3417</v>
      </c>
    </row>
    <row r="2885" spans="19:19">
      <c r="S2885" s="2044" t="s">
        <v>3418</v>
      </c>
    </row>
    <row r="2886" spans="19:19">
      <c r="S2886" s="2044" t="s">
        <v>3419</v>
      </c>
    </row>
    <row r="2887" spans="19:19">
      <c r="S2887" s="2044" t="s">
        <v>3420</v>
      </c>
    </row>
    <row r="2888" spans="19:19">
      <c r="S2888" s="2044" t="s">
        <v>3421</v>
      </c>
    </row>
    <row r="2889" spans="19:19">
      <c r="S2889" s="2044" t="s">
        <v>3422</v>
      </c>
    </row>
    <row r="2890" spans="19:19">
      <c r="S2890" s="2044" t="s">
        <v>3423</v>
      </c>
    </row>
    <row r="2891" spans="19:19">
      <c r="S2891" s="2044" t="s">
        <v>3424</v>
      </c>
    </row>
    <row r="2892" spans="19:19">
      <c r="S2892" s="2044" t="s">
        <v>3425</v>
      </c>
    </row>
    <row r="2893" spans="19:19">
      <c r="S2893" s="2044" t="s">
        <v>3426</v>
      </c>
    </row>
    <row r="2894" spans="19:19">
      <c r="S2894" s="2044" t="s">
        <v>3427</v>
      </c>
    </row>
    <row r="2895" spans="19:19">
      <c r="S2895" s="2044" t="s">
        <v>3428</v>
      </c>
    </row>
    <row r="2896" spans="19:19">
      <c r="S2896" s="2044" t="s">
        <v>3429</v>
      </c>
    </row>
    <row r="2897" spans="19:19">
      <c r="S2897" s="2044" t="s">
        <v>3430</v>
      </c>
    </row>
    <row r="2898" spans="19:19">
      <c r="S2898" s="2044" t="s">
        <v>3431</v>
      </c>
    </row>
    <row r="2899" spans="19:19">
      <c r="S2899" s="2044" t="s">
        <v>3432</v>
      </c>
    </row>
    <row r="2900" spans="19:19">
      <c r="S2900" s="2044" t="s">
        <v>3433</v>
      </c>
    </row>
    <row r="2901" spans="19:19">
      <c r="S2901" s="2044" t="s">
        <v>3434</v>
      </c>
    </row>
    <row r="2902" spans="19:19">
      <c r="S2902" s="2044" t="s">
        <v>3435</v>
      </c>
    </row>
    <row r="2903" spans="19:19">
      <c r="S2903" s="2044" t="s">
        <v>3436</v>
      </c>
    </row>
    <row r="2904" spans="19:19">
      <c r="S2904" s="2044" t="s">
        <v>3437</v>
      </c>
    </row>
    <row r="2905" spans="19:19">
      <c r="S2905" s="2044" t="s">
        <v>3438</v>
      </c>
    </row>
    <row r="2906" spans="19:19">
      <c r="S2906" s="2044" t="s">
        <v>3439</v>
      </c>
    </row>
    <row r="2907" spans="19:19">
      <c r="S2907" s="2044" t="s">
        <v>3440</v>
      </c>
    </row>
    <row r="2908" spans="19:19">
      <c r="S2908" s="2044" t="s">
        <v>3441</v>
      </c>
    </row>
    <row r="2909" spans="19:19">
      <c r="S2909" s="2044" t="s">
        <v>3442</v>
      </c>
    </row>
    <row r="2910" spans="19:19">
      <c r="S2910" s="2044" t="s">
        <v>3443</v>
      </c>
    </row>
    <row r="2911" spans="19:19">
      <c r="S2911" s="2044" t="s">
        <v>3444</v>
      </c>
    </row>
    <row r="2912" spans="19:19">
      <c r="S2912" s="2044" t="s">
        <v>3445</v>
      </c>
    </row>
    <row r="2913" spans="19:19">
      <c r="S2913" s="2044" t="s">
        <v>3446</v>
      </c>
    </row>
    <row r="2914" spans="19:19">
      <c r="S2914" s="2044" t="s">
        <v>3447</v>
      </c>
    </row>
    <row r="2915" spans="19:19">
      <c r="S2915" s="2044" t="s">
        <v>3448</v>
      </c>
    </row>
    <row r="2916" spans="19:19">
      <c r="S2916" s="2044" t="s">
        <v>3449</v>
      </c>
    </row>
    <row r="2917" spans="19:19">
      <c r="S2917" s="2044" t="s">
        <v>3450</v>
      </c>
    </row>
    <row r="2918" spans="19:19">
      <c r="S2918" s="2044" t="s">
        <v>3451</v>
      </c>
    </row>
    <row r="2919" spans="19:19">
      <c r="S2919" s="2044" t="s">
        <v>3452</v>
      </c>
    </row>
    <row r="2920" spans="19:19">
      <c r="S2920" s="2044" t="s">
        <v>3453</v>
      </c>
    </row>
    <row r="2921" spans="19:19">
      <c r="S2921" s="2044" t="s">
        <v>3454</v>
      </c>
    </row>
    <row r="2922" spans="19:19">
      <c r="S2922" s="2044" t="s">
        <v>3455</v>
      </c>
    </row>
    <row r="2923" spans="19:19">
      <c r="S2923" s="2044" t="s">
        <v>3456</v>
      </c>
    </row>
    <row r="2924" spans="19:19">
      <c r="S2924" s="2044" t="s">
        <v>3457</v>
      </c>
    </row>
    <row r="2925" spans="19:19">
      <c r="S2925" s="2044" t="s">
        <v>3458</v>
      </c>
    </row>
    <row r="2926" spans="19:19">
      <c r="S2926" s="2044" t="s">
        <v>3459</v>
      </c>
    </row>
    <row r="2927" spans="19:19">
      <c r="S2927" s="2044" t="s">
        <v>3460</v>
      </c>
    </row>
    <row r="2928" spans="19:19">
      <c r="S2928" s="2044" t="s">
        <v>3461</v>
      </c>
    </row>
    <row r="2929" spans="19:19">
      <c r="S2929" s="2044" t="s">
        <v>3462</v>
      </c>
    </row>
    <row r="2930" spans="19:19">
      <c r="S2930" s="2044" t="s">
        <v>3463</v>
      </c>
    </row>
    <row r="2931" spans="19:19">
      <c r="S2931" s="2044" t="s">
        <v>3464</v>
      </c>
    </row>
    <row r="2932" spans="19:19">
      <c r="S2932" s="2044" t="s">
        <v>3465</v>
      </c>
    </row>
    <row r="2933" spans="19:19">
      <c r="S2933" s="2044" t="s">
        <v>3466</v>
      </c>
    </row>
    <row r="2934" spans="19:19">
      <c r="S2934" s="2044" t="s">
        <v>3467</v>
      </c>
    </row>
    <row r="2935" spans="19:19">
      <c r="S2935" s="2044" t="s">
        <v>3468</v>
      </c>
    </row>
    <row r="2936" spans="19:19">
      <c r="S2936" s="2044" t="s">
        <v>3469</v>
      </c>
    </row>
    <row r="2937" spans="19:19">
      <c r="S2937" s="2044" t="s">
        <v>3470</v>
      </c>
    </row>
    <row r="2938" spans="19:19">
      <c r="S2938" s="2044" t="s">
        <v>3471</v>
      </c>
    </row>
    <row r="2939" spans="19:19">
      <c r="S2939" s="2044" t="s">
        <v>3472</v>
      </c>
    </row>
    <row r="2940" spans="19:19">
      <c r="S2940" s="2044" t="s">
        <v>3473</v>
      </c>
    </row>
    <row r="2941" spans="19:19">
      <c r="S2941" s="2044" t="s">
        <v>3474</v>
      </c>
    </row>
    <row r="2942" spans="19:19">
      <c r="S2942" s="2044" t="s">
        <v>3475</v>
      </c>
    </row>
    <row r="2943" spans="19:19">
      <c r="S2943" s="2044" t="s">
        <v>3476</v>
      </c>
    </row>
    <row r="2944" spans="19:19">
      <c r="S2944" s="2044" t="s">
        <v>3477</v>
      </c>
    </row>
    <row r="2945" spans="19:19">
      <c r="S2945" s="2044" t="s">
        <v>3478</v>
      </c>
    </row>
    <row r="2946" spans="19:19">
      <c r="S2946" s="2044" t="s">
        <v>3479</v>
      </c>
    </row>
    <row r="2947" spans="19:19">
      <c r="S2947" s="2044" t="s">
        <v>3480</v>
      </c>
    </row>
    <row r="2948" spans="19:19">
      <c r="S2948" s="2044" t="s">
        <v>3481</v>
      </c>
    </row>
    <row r="2949" spans="19:19">
      <c r="S2949" s="2044" t="s">
        <v>3482</v>
      </c>
    </row>
    <row r="2950" spans="19:19">
      <c r="S2950" s="2044" t="s">
        <v>3483</v>
      </c>
    </row>
    <row r="2951" spans="19:19">
      <c r="S2951" s="2044" t="s">
        <v>3484</v>
      </c>
    </row>
    <row r="2952" spans="19:19">
      <c r="S2952" s="2044" t="s">
        <v>3485</v>
      </c>
    </row>
    <row r="2953" spans="19:19">
      <c r="S2953" s="2044" t="s">
        <v>3486</v>
      </c>
    </row>
    <row r="2954" spans="19:19">
      <c r="S2954" s="2044" t="s">
        <v>3487</v>
      </c>
    </row>
    <row r="2955" spans="19:19">
      <c r="S2955" s="2044" t="s">
        <v>3488</v>
      </c>
    </row>
    <row r="2956" spans="19:19">
      <c r="S2956" s="2044" t="s">
        <v>3489</v>
      </c>
    </row>
    <row r="2957" spans="19:19">
      <c r="S2957" s="2044" t="s">
        <v>3490</v>
      </c>
    </row>
    <row r="2958" spans="19:19">
      <c r="S2958" s="2044" t="s">
        <v>3491</v>
      </c>
    </row>
    <row r="2959" spans="19:19">
      <c r="S2959" s="2044" t="s">
        <v>3492</v>
      </c>
    </row>
    <row r="2960" spans="19:19">
      <c r="S2960" s="2044" t="s">
        <v>3493</v>
      </c>
    </row>
    <row r="2961" spans="19:19">
      <c r="S2961" s="2044" t="s">
        <v>3494</v>
      </c>
    </row>
    <row r="2962" spans="19:19">
      <c r="S2962" s="2044" t="s">
        <v>3495</v>
      </c>
    </row>
    <row r="2963" spans="19:19">
      <c r="S2963" s="2044" t="s">
        <v>3496</v>
      </c>
    </row>
    <row r="2964" spans="19:19">
      <c r="S2964" s="2044" t="s">
        <v>3497</v>
      </c>
    </row>
    <row r="2965" spans="19:19">
      <c r="S2965" s="2044" t="s">
        <v>3498</v>
      </c>
    </row>
    <row r="2966" spans="19:19">
      <c r="S2966" s="2044" t="s">
        <v>3499</v>
      </c>
    </row>
    <row r="2967" spans="19:19">
      <c r="S2967" s="2044" t="s">
        <v>3500</v>
      </c>
    </row>
    <row r="2968" spans="19:19">
      <c r="S2968" s="2044" t="s">
        <v>3501</v>
      </c>
    </row>
    <row r="2969" spans="19:19">
      <c r="S2969" s="2044" t="s">
        <v>3502</v>
      </c>
    </row>
    <row r="2970" spans="19:19">
      <c r="S2970" s="2044" t="s">
        <v>3503</v>
      </c>
    </row>
    <row r="2971" spans="19:19">
      <c r="S2971" s="2044" t="s">
        <v>3504</v>
      </c>
    </row>
    <row r="2972" spans="19:19">
      <c r="S2972" s="2044" t="s">
        <v>3505</v>
      </c>
    </row>
    <row r="2973" spans="19:19">
      <c r="S2973" s="2044" t="s">
        <v>3506</v>
      </c>
    </row>
    <row r="2974" spans="19:19">
      <c r="S2974" s="2044" t="s">
        <v>3507</v>
      </c>
    </row>
    <row r="2975" spans="19:19">
      <c r="S2975" s="2044" t="s">
        <v>3508</v>
      </c>
    </row>
    <row r="2976" spans="19:19">
      <c r="S2976" s="2044" t="s">
        <v>3509</v>
      </c>
    </row>
    <row r="2977" spans="19:19">
      <c r="S2977" s="2044" t="s">
        <v>3510</v>
      </c>
    </row>
    <row r="2978" spans="19:19">
      <c r="S2978" s="2044" t="s">
        <v>3511</v>
      </c>
    </row>
    <row r="2979" spans="19:19">
      <c r="S2979" s="2044" t="s">
        <v>3512</v>
      </c>
    </row>
    <row r="2980" spans="19:19">
      <c r="S2980" s="2044" t="s">
        <v>3513</v>
      </c>
    </row>
    <row r="2981" spans="19:19">
      <c r="S2981" s="2044" t="s">
        <v>3514</v>
      </c>
    </row>
    <row r="2982" spans="19:19">
      <c r="S2982" s="2044" t="s">
        <v>3515</v>
      </c>
    </row>
    <row r="2983" spans="19:19">
      <c r="S2983" s="2044" t="s">
        <v>3516</v>
      </c>
    </row>
    <row r="2984" spans="19:19">
      <c r="S2984" s="2044" t="s">
        <v>3517</v>
      </c>
    </row>
    <row r="2985" spans="19:19">
      <c r="S2985" s="2044" t="s">
        <v>3518</v>
      </c>
    </row>
    <row r="2986" spans="19:19">
      <c r="S2986" s="2044" t="s">
        <v>3519</v>
      </c>
    </row>
    <row r="2987" spans="19:19">
      <c r="S2987" s="2044" t="s">
        <v>3520</v>
      </c>
    </row>
    <row r="2988" spans="19:19">
      <c r="S2988" s="2044" t="s">
        <v>3521</v>
      </c>
    </row>
    <row r="2989" spans="19:19">
      <c r="S2989" s="2044" t="s">
        <v>3522</v>
      </c>
    </row>
    <row r="2990" spans="19:19">
      <c r="S2990" s="2044" t="s">
        <v>3523</v>
      </c>
    </row>
    <row r="2991" spans="19:19">
      <c r="S2991" s="2044" t="s">
        <v>3524</v>
      </c>
    </row>
    <row r="2992" spans="19:19">
      <c r="S2992" s="2044" t="s">
        <v>3525</v>
      </c>
    </row>
    <row r="2993" spans="19:19">
      <c r="S2993" s="2044" t="s">
        <v>3526</v>
      </c>
    </row>
    <row r="2994" spans="19:19">
      <c r="S2994" s="2044" t="s">
        <v>3527</v>
      </c>
    </row>
    <row r="2995" spans="19:19">
      <c r="S2995" s="2044" t="s">
        <v>3528</v>
      </c>
    </row>
    <row r="2996" spans="19:19">
      <c r="S2996" s="2044" t="s">
        <v>3529</v>
      </c>
    </row>
    <row r="2997" spans="19:19">
      <c r="S2997" s="2044" t="s">
        <v>3530</v>
      </c>
    </row>
    <row r="2998" spans="19:19">
      <c r="S2998" s="2044" t="s">
        <v>3531</v>
      </c>
    </row>
    <row r="2999" spans="19:19">
      <c r="S2999" s="2044" t="s">
        <v>3532</v>
      </c>
    </row>
    <row r="3000" spans="19:19">
      <c r="S3000" s="2044" t="s">
        <v>3533</v>
      </c>
    </row>
    <row r="3001" spans="19:19">
      <c r="S3001" s="2044" t="s">
        <v>3534</v>
      </c>
    </row>
    <row r="3002" spans="19:19">
      <c r="S3002" s="2044" t="s">
        <v>3535</v>
      </c>
    </row>
    <row r="3003" spans="19:19">
      <c r="S3003" s="2044" t="s">
        <v>3536</v>
      </c>
    </row>
    <row r="3004" spans="19:19">
      <c r="S3004" s="2044" t="s">
        <v>3537</v>
      </c>
    </row>
    <row r="3005" spans="19:19">
      <c r="S3005" s="2044" t="s">
        <v>3538</v>
      </c>
    </row>
    <row r="3006" spans="19:19">
      <c r="S3006" s="2044" t="s">
        <v>3539</v>
      </c>
    </row>
    <row r="3007" spans="19:19">
      <c r="S3007" s="2044" t="s">
        <v>3540</v>
      </c>
    </row>
    <row r="3008" spans="19:19">
      <c r="S3008" s="2044" t="s">
        <v>3541</v>
      </c>
    </row>
    <row r="3009" spans="19:19">
      <c r="S3009" s="2044" t="s">
        <v>3542</v>
      </c>
    </row>
    <row r="3010" spans="19:19">
      <c r="S3010" s="2044" t="s">
        <v>3543</v>
      </c>
    </row>
    <row r="3011" spans="19:19">
      <c r="S3011" s="2044" t="s">
        <v>3544</v>
      </c>
    </row>
    <row r="3012" spans="19:19">
      <c r="S3012" s="2044" t="s">
        <v>3545</v>
      </c>
    </row>
    <row r="3013" spans="19:19">
      <c r="S3013" s="2044" t="s">
        <v>3546</v>
      </c>
    </row>
    <row r="3014" spans="19:19">
      <c r="S3014" s="2044" t="s">
        <v>3547</v>
      </c>
    </row>
    <row r="3015" spans="19:19">
      <c r="S3015" s="2044" t="s">
        <v>3548</v>
      </c>
    </row>
    <row r="3016" spans="19:19">
      <c r="S3016" s="2044" t="s">
        <v>3549</v>
      </c>
    </row>
    <row r="3017" spans="19:19">
      <c r="S3017" s="2044" t="s">
        <v>3550</v>
      </c>
    </row>
    <row r="3018" spans="19:19">
      <c r="S3018" s="2044" t="s">
        <v>3551</v>
      </c>
    </row>
    <row r="3019" spans="19:19">
      <c r="S3019" s="2044" t="s">
        <v>3552</v>
      </c>
    </row>
    <row r="3020" spans="19:19">
      <c r="S3020" s="2044" t="s">
        <v>3553</v>
      </c>
    </row>
    <row r="3021" spans="19:19">
      <c r="S3021" s="2044" t="s">
        <v>3554</v>
      </c>
    </row>
    <row r="3022" spans="19:19">
      <c r="S3022" s="2044" t="s">
        <v>3555</v>
      </c>
    </row>
    <row r="3023" spans="19:19">
      <c r="S3023" s="2044" t="s">
        <v>3556</v>
      </c>
    </row>
    <row r="3024" spans="19:19">
      <c r="S3024" s="2044" t="s">
        <v>3557</v>
      </c>
    </row>
    <row r="3025" spans="19:19">
      <c r="S3025" s="2044" t="s">
        <v>3558</v>
      </c>
    </row>
    <row r="3026" spans="19:19">
      <c r="S3026" s="2044" t="s">
        <v>3559</v>
      </c>
    </row>
    <row r="3027" spans="19:19">
      <c r="S3027" s="2044" t="s">
        <v>3560</v>
      </c>
    </row>
  </sheetData>
  <protectedRanges>
    <protectedRange sqref="M5:M7 G4:G9" name="技能表以上" securityDescriptor=""/>
  </protectedRanges>
  <mergeCells count="80">
    <mergeCell ref="B2:E2"/>
    <mergeCell ref="S3:AG3"/>
    <mergeCell ref="O4:Q4"/>
    <mergeCell ref="T4:Y4"/>
    <mergeCell ref="C9:E9"/>
    <mergeCell ref="B10:E10"/>
    <mergeCell ref="B14:W14"/>
    <mergeCell ref="O15:Q15"/>
    <mergeCell ref="C17:K17"/>
    <mergeCell ref="C18:D18"/>
    <mergeCell ref="F18:G18"/>
    <mergeCell ref="H18:I18"/>
    <mergeCell ref="J18:K18"/>
    <mergeCell ref="C19:D19"/>
    <mergeCell ref="F19:G19"/>
    <mergeCell ref="H19:I19"/>
    <mergeCell ref="J19:K19"/>
    <mergeCell ref="C20:D20"/>
    <mergeCell ref="F20:G20"/>
    <mergeCell ref="H20:I20"/>
    <mergeCell ref="J20:K20"/>
    <mergeCell ref="AA20:AD20"/>
    <mergeCell ref="C21:D21"/>
    <mergeCell ref="F21:G21"/>
    <mergeCell ref="H21:I21"/>
    <mergeCell ref="J21:K21"/>
    <mergeCell ref="C22:D22"/>
    <mergeCell ref="F22:G22"/>
    <mergeCell ref="H22:I22"/>
    <mergeCell ref="J22:K22"/>
    <mergeCell ref="C23:D23"/>
    <mergeCell ref="F23:G23"/>
    <mergeCell ref="H23:I23"/>
    <mergeCell ref="J23:K23"/>
    <mergeCell ref="C24:D24"/>
    <mergeCell ref="F24:G24"/>
    <mergeCell ref="H24:I24"/>
    <mergeCell ref="J24:K24"/>
    <mergeCell ref="C25:D25"/>
    <mergeCell ref="C26:D26"/>
    <mergeCell ref="F26:G26"/>
    <mergeCell ref="H26:I26"/>
    <mergeCell ref="J26:K26"/>
    <mergeCell ref="C27:D27"/>
    <mergeCell ref="F27:G27"/>
    <mergeCell ref="H27:I27"/>
    <mergeCell ref="J27:K27"/>
    <mergeCell ref="C28:D28"/>
    <mergeCell ref="F28:G28"/>
    <mergeCell ref="H28:I28"/>
    <mergeCell ref="J28:K28"/>
    <mergeCell ref="F29:G29"/>
    <mergeCell ref="H29:I29"/>
    <mergeCell ref="J29:K29"/>
    <mergeCell ref="F30:G30"/>
    <mergeCell ref="H30:I30"/>
    <mergeCell ref="J30:K30"/>
    <mergeCell ref="F31:G31"/>
    <mergeCell ref="H31:I31"/>
    <mergeCell ref="J31:K31"/>
    <mergeCell ref="F32:G32"/>
    <mergeCell ref="H32:I32"/>
    <mergeCell ref="J32:K32"/>
    <mergeCell ref="C33:K33"/>
    <mergeCell ref="B3:B4"/>
    <mergeCell ref="C3:C4"/>
    <mergeCell ref="C34:C35"/>
    <mergeCell ref="C36:C37"/>
    <mergeCell ref="C38:C39"/>
    <mergeCell ref="C40:C41"/>
    <mergeCell ref="C42:C43"/>
    <mergeCell ref="C44:C45"/>
    <mergeCell ref="C46:C47"/>
    <mergeCell ref="H34:H35"/>
    <mergeCell ref="H36:H37"/>
    <mergeCell ref="H38:H39"/>
    <mergeCell ref="H40:H41"/>
    <mergeCell ref="H42:H43"/>
    <mergeCell ref="H44:H45"/>
    <mergeCell ref="H46:H47"/>
  </mergeCells>
  <dataValidations count="60">
    <dataValidation allowBlank="1" errorTitle="警告" error="人类力量范围为0~99" promptTitle="警告" sqref="H5 H6 H7 H8 H9 H10 H11 H12 L16" errorStyle="warning"/>
    <dataValidation allowBlank="1" showInputMessage="1" showErrorMessage="1" prompt="这是你所有资产加起来的总和。&#10;包括房屋汽车家具等等等等。" sqref="F21:G21 H21:I21 J21:K21 C25:D25 F29:G29 H29:I29 J29:K29"/>
    <dataValidation allowBlank="1" showInputMessage="1" showErrorMessage="1" promptTitle="提示" prompt="现金单位自行更换" sqref="F23:G23 H23:I23 J23:K23 C27:D27 F31:G31 H31:I31 J31:K31"/>
    <dataValidation allowBlank="1" showInputMessage="1" showErrorMessage="1" promptTitle="Accounting (05%)" prompt="- 使你理解会计工作的流程以及一个企业或者个人的金融职务。&#10;- 通过检查账簿，你可以发现做假账的员工，对资金的偷偷挪用，对行贿或者敲诈的款项支付，以及经济状况是否比表面陈述的更好或者更差。&#10;- 通过仔细检查旧账户，你可以了解过去的资金的得与失（谷物，奴隶贸易，威士忌酒的运营等）以及这些资金是付给了谁以及为了什么款项而支付。" sqref="X25"/>
    <dataValidation allowBlank="1" showInputMessage="1" showErrorMessage="1" promptTitle="Anthropology (01%)" prompt="- 使使用者能够通过观察来辨认和理解一个人的生活方式。&#10;- 如果技能使用者持续观察一个其他的文化一段时间，或者在有着关于某种已消失文化的正确资料环境下工作，那么他可以对文化方式以及道德习惯进行简单的预测，即使证据可能并不完整。&#10;- 通过学习文化一个月或者更久，人类学家开始理解这种文化是如何运作的以及，如果结合心理学，可以预测那些研究文化的行为和信仰。" sqref="X26"/>
    <dataValidation allowBlank="1" showInputMessage="1" showErrorMessage="1" promptTitle="Appraise (05%)" prompt="- 用来估计某种物品的价值，包括质量，使用的材料以及工艺。&#10;- 相关的，技能使用者可以准确地辨认出物品的年龄，评估它的历史关联性以及发现赝品。" sqref="X27"/>
    <dataValidation allowBlank="1" showInputMessage="1" showErrorMessage="1" promptTitle="Archaeology (01%)" prompt="- 允许从过去的文化中鉴定一件古董的年代以及辨别它，以及可以用来发现赝品。&#10;- 使获得建立以及开掘一个挖掘遗址的专业知识。&#10;通过对遗址的勘察，使用者可以推断留下这遗址的生物的目的和生活方式。&#10;- 人类学可能对此会有所帮助。&#10;- 考古学还有助于辨认已消失的人类语言的书面形式。" sqref="X28"/>
    <dataValidation allowBlank="1" showInputMessage="1" showErrorMessage="1" promptTitle="Art and Craft (05%)" prompt="- 许多这些例子都是与专业直接相联系的技能，但是这些技能可能只是休闲嗜好。你可以花费技能在任意专业化技能上。&#10;- 不可以加点在作为类属的“艺术与手艺”上。&#10;- 这项技能可能能使你制作或者修理一样东西—通常需要工具和时间，由 KP 来决定，如果必要的话。&#10;- 在适用成功程度分度的情况下，一个更高等级的成功表示这件物品有着高品质以及/或精致度高。&#10;（请点击下一个技艺）" sqref="X29"/>
    <dataValidation allowBlank="1" showInputMessage="1" showErrorMessage="1" promptTitle="Art and Craft (05%)" prompt="- 一个艺术或者手艺技能可能可以用于制作一个复&#10;制品或者赝品。在这情况下，难度等级将取决于需要复制的原品的复杂程度以及独特性。&#10;- 在伪造文件的场合下，将使用一个专门的专业化技能（伪造）。&#10;- 一个成功的检定可能可以提供一个物品的相关信&#10;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dataValidation allowBlank="1" showInputMessage="1" showErrorMessage="1" promptTitle="Charm (15%)" prompt="- 魅惑允许通过许多形式来使用，包括肉体魅力、诱惑、奉承或是单纯令人感到温暖的人格魅力。&#10;- 魅惑可能可以被用于迫使某人进行特定的行动，但是不会是与个人日常举止完全相反的行为。&#10;- 魅惑或是心理学技能可以用于对抗魅惑技能。&#10;- 魅惑技能可以被用于讨价还价来使一件物品或者服务的价格降低。&#10;- 如果成功，使用者得到了卖家的赞同，并且他们可能乐意降低一点价格。" sqref="X32"/>
    <dataValidation allowBlank="1" showInputMessage="1" showErrorMessage="1" promptTitle="提示" prompt="以下汇率的时间为2018年10月" sqref="C33:F33 G39 L39"/>
    <dataValidation allowBlank="1" showInputMessage="1" showErrorMessage="1" promptTitle="Climb (20%)" prompt="- 这项技能允许一名角色借助或者不借助绳索或者登山工具进行爬树、墙以及其他垂直表面。&#10;- 这项技能也同样包括用绳索下降。攀爬表面是否坚固，是否有可以用手握住的地方，风力，可见度，雨等等坏境状况都可能会影响难度等级。&#10;- 第一次在这个技能上失败可能意味着这攀爬超出了调查员的能力范围。在孤注一掷上失败则可能意味着摔落了下来，同时因此受到伤害。&#10;- 一个成功的攀爬检定应当允许调查员在任何场合下完成攀爬（而不是进行反复检定）。&#10;- 一次富有挑战性或者长距离的攀爬则应当增加难度等级。" sqref="X33"/>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10;- 互联网将大量的信息放置在了调查员的指尖上。&#10;- 使用互联网来找到高度详细以及/或模糊不清的咨询可能会需要一个计算机使用和图书馆使用的组合检定。&#10;- 这项技能在用电脑上网，检查电子邮件，或者运行一般的商品化软件时不需要使用。&#10;- 仅在现代可用。" sqref="X34"/>
    <dataValidation allowBlank="1" showInputMessage="1" showErrorMessage="1" promptTitle="Credit Rating (00%)" prompt="- 衡量了调查员表现出来的富裕程度以及经济上的&#10;自信度。&#10;- 钱是敲门砖；如果调查员尝试用他的经济地位来达成某个目标，那么也许使用信用评级技能会比较合适。&#10;- 信用评级可以被用来取代 APP 来评估第一印&#10;象。&#10;- 信用评级并不是一个被用于评估经济富裕度的技能，也不应该与其他技能挂钩。一个高信用评级在游戏中将会是一个有用的资源，并且应当在创造调查员时加上一定的点数。" sqref="X3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X36"/>
    <dataValidation allowBlank="1" showInputMessage="1" showErrorMessage="1" promptTitle="Disguise (05%)" prompt="- 使用在当你想要演出除你自己外的别人时。&#10;- 使用者改变了态度，习惯，以及/或声音来进行一个乔装，以另一个人或者另一类人的形象出现。&#10;- 戏剧化妆品可能会有所帮助，还有伪造的身份证。" sqref="X37"/>
    <dataValidation allowBlank="1" showInputMessage="1" showErrorMessage="1" promptTitle="Dodge (DEX/2) [无法孤注一骰]" prompt="- 允许调查员本能地闪避攻击，投掷过来的投射物以及诸如此类的。&#10;- 一名角色可以尝试在一场战斗轮中使用任何次数的闪避（但是对抗一次特定的攻击只能一次）。&#10;- 闪避可以通过经验来提升，就像其他的技能一样。&#10;- 如果一次攻击可以被看见，一名角色可以尝试闪避开它。&#10;- 想要闪避子弹是不可能的，因为运动中的它们是不可能被看见的；一名角色所能做到的最好的是做逃避的行动来造成自己更难被命中（“寻找掩体（可以在武器列表的可选规则里看见）“）。" sqref="X38"/>
    <dataValidation allowBlank="1" showInputMessage="1" showErrorMessage="1" promptTitle="Drive Auto (20%)" prompt="- 任何有着这项技能的人都可以驾驶一辆汽车或者&#10;轻型卡车，进行常规的移动，并且处理机动车的一般毛病。&#10;- 如果调查员想要甩掉一名追踪者或者追踪某人，则需要一个汽车驾驶检定。&#10;- 一些其他的文化可能用相似的事物来取代这个技&#10;能；因纽特人可能使用狗撬驾驶，或者维多利亚人可能使用四轮马车驾驶。" sqref="X39"/>
    <dataValidation allowBlank="1" showInputMessage="1" showErrorMessage="1" promptTitle="Electrical Repair (10%)" prompt="- 使调查员能够修理或者改装电气设备，例如自动点火装置，电动机，保险丝盒，以及防盗自动警铃。&#10;- 在现代，这项技能对现代电子器件几乎做不到什么。&#10;- 为了维修电气设备，可能需要特殊的部件或者工具。&#10;- 在 1920 年代的职业可能会需要这个技能，并且需要机械维修技能作为组合。&#10;- 电气维修也可能在现代的爆破上被使用，例如雷管，C-4 塑料炸弹，以及地雷。&#10;- 这些武器被设计得简单易用；只有一个大失败的结果才会造成不启动（记住这检定可以使用孤注一掷）。&#10;- 拆除爆炸物是远远更为复杂的，因为它们可能被安装了反" sqref="X40"/>
    <dataValidation allowBlank="1" showInputMessage="1" showErrorMessage="1" promptTitle="Electronics (01%)" prompt="- 用来发现并对电子设备的故障进行维修。&#10;- 允许制作简单的电子设备。&#10;- 这是个现代技能——在 1920 年代则是使用物理学以及电气维修来应对电子设备。&#10;- 不像电气维修技能，电子学工作的部件通常是不&#10;能临时配备的：它们通过精密的工作被设计出来通&#10;常如果没有正确的微晶片或者电路板，技能的使用者就无法进行工作，除非他们可以策划出一些形式的应急方案。" sqref="X41"/>
    <dataValidation allowBlank="1" showInputMessage="1" showErrorMessage="1" promptTitle="Fast Talk (05%) 也译作“快速交谈”" prompt="- 话术特别限定于言语上的哄骗，欺骗以及误导，例如迷惑一名门卫来让你进入一间俱乐部，误导警察看向另一边，以及诸如此类的。&#10;- 这项技能的对立技能为心理学或者话术。&#10;- 经过一段时间的相信期后（通常在使用话术的人离开场景之后），对方会意识到自己被欺骗了。如果达成了更高的难度等级可能会使这个时间更加长一点。&#10;-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10;- 急救必须在一小时内进行，在这种情况能回复 1 生命值的损伤。&#10;- 这项技能可以尝试一次，后续的尝试将为进行孤注一掷。&#10;- 两个人可以合作进行急救，只要其中一人成功便可以让生命值回复。&#10;- 成功的急救可以将一名昏迷的角色唤醒过来。&#10;- 一名角色只能进行一次成功的急救或者医学，直到受到其他伤害。" sqref="X51"/>
    <dataValidation allowBlank="1" showInputMessage="1" showErrorMessage="1" promptTitle="History (05%)" prompt="- 让一名调查员能够记住一个国家，城市，区域或&#10;者个人及其相关的重要情报。&#10;- 一个成功的检定可以用来帮助辨认先祖所熟悉的工具，科技，或者想法，但是对当下的所知甚少。" sqref="X52"/>
    <dataValidation allowBlank="1" showInputMessage="1" showErrorMessage="1" promptTitle="Intimidate (15%)" prompt="- 恐吓可以以许多形式使用，包括武力威慑，心理操控，以及威胁。这通常被用来使某人害怕，并迫使其进行某种特定的行为。&#10;- 恐吓的对抗技能为恐吓或者心理学。&#10;- 携带武器或者其他的有力的威胁或诱因来协助恐吓可能可以降低难度等级。&#10;- 当在恐吓上使用孤注一掷时，失败的可能结果之一是对目标进行了远远超过本身意图的恐吓。&#10;- 恐吓可以被用于降低一件物品或者服务的价格。如果成功，卖家可能会降低价格，或者免费交出，但是根据情况，对方可能会将这事情举报给警察或者当地犯罪组织的成员。" sqref="X53"/>
    <dataValidation allowBlank="1" showInputMessage="1" showErrorMessage="1" promptTitle="Jump (20%)" prompt="- 如果成功，调查员可以在垂直方向上跳起或跳下，或者从一个站立点或起步点水平向外跳。&#10;- 为了分辨哪些算在正常跳跃，困难跳跃以及极难跳跃，必须对判断进行训练。&#10;- 作为指导，当调查员想要安全地从垂直等同于其自身高度的地方跳下来时，需要一个常规难度的成功，或者水平地从其站立点跳过长度等同于他自身高度的坑，或者助跑后跳过两倍于其自身高度的距离。&#10;- 如果要达成两倍距离的跳跃，则需要一个极难难度的成功，牢记，最长跳跃的世界纪录为大约 8.95米。&#10;- 如果从高处摔落下来，一个成功的跳跃检定可以使对坠落有所准备，" sqref="X54"/>
    <dataValidation allowBlank="1" showInputMessage="1" showErrorMessage="1" promptTitle="Language (EDU)" prompt="- 当选择这项技能时，必须明确一门具体的语言并&#10;且写在技能的后面。&#10;- 在婴儿期或者童年早期，大多数人使用单一一门语言。&#10;- 玩家所选择作为母语的语言自动地以等同于调查员教育（EDU）属性为起始；此后，调查员以那个百分比或者更高的来进行理解，说，读以及写（如果更多的技能点数在调查员创作时加了上去）。" sqref="X58"/>
    <dataValidation allowBlank="1" showInputMessage="1" showErrorMessage="1" promptTitle="Law (05%)" prompt="- 代表你对相关法律、早期事件、法庭辩术或者法院程序了解的可能性。&#10;- 一个在法律实务上的专家可能会获得巨大的奖励以及政治事务所，但是这可能需要长达几年的认真申请——一个较高的信用评级在这关系&#10;上也十分重要。&#10;- 在美国，一个州的州法庭（State Bar）必须批准某人的法律实务。&#10;当到一个外国国家时，使用这项技能的难度等级可能会上升，除非这名角色花费数月的时间来学习这个国家的法律系统。" sqref="X59"/>
    <dataValidation allowBlank="1" showInputMessage="1" showErrorMessage="1" promptTitle="Library Use (20%)" prompt="- 图书馆使用使一名调查员能在图书馆找到一些信息，例如特定的一本书，新闻或者参考书，搜集文件或者资料库，假设需要的东西确实在那里的话。&#10;- 使用这个技能需要数小时的连续的调查。&#10;- 这项技能可以定位寻找一件隐藏的案例或者一本特殊收藏的稀有书籍，但是说服，话术，魅惑，恐吓，信用评级，或者特殊的证明书可能会需要来获得阅读这书或者信息的许可。" sqref="X60"/>
    <dataValidation allowBlank="1" showInputMessage="1" showErrorMessage="1" promptTitle="Listen (20%)" prompt="- 衡量一名调查员理解声音的能力，包括偶然听到&#10;的对话，一扇关着的门后的轻声嘀咕，以及咖啡厅里的私语。&#10;- KP 可以用这来决定一场即将发生的遭遇的形式：是你的调查员因被踩碎的树枝的声音而警觉到了到来的遭遇？&#10;- 甚至此外，一个较高的聆听技能可以指一名角色有着较高的警觉能力。" sqref="X61"/>
    <dataValidation allowBlank="1" showInputMessage="1" showErrorMessage="1" promptTitle="Locksmith (01%)" prompt="- 锁匠技能可以打开车门，热线自动装置，用铁撬撬开图书馆的窗子，解决中国机关箱（比如鲁班锁），以及穿过常规的商用警报系统。&#10;- 使用者可能会修复锁，制作钥匙，或者在万能钥匙，开锁工具或者其他工具的帮助下打开锁。&#10;- 特别困难的锁可能会需要一个更高的难度等级。" sqref="X62"/>
    <dataValidation allowBlank="1" showInputMessage="1" showErrorMessage="1" promptTitle="Mechanical Repair (10%)" prompt="- 这项技能允许调查员修理一个破损的机器或者制&#10;造一个新的。&#10;- 基础的木工手艺和管道项目也可以执行，制作物品也同样可以（例如一组滑轮系统）以及维修物品（例如蒸汽泵）。&#10;- 在使用技能中可能会需要特殊的工具或者部件。&#10;- 这项技能可以用来打开普通的家庭锁，但是更加专业的就不能了——见锁匠技能来打开更加复杂的锁。&#10;- 机械维修是一个与电气维修相伴随的技能，并且两者都可能需要来为了修理一个复杂的设备，例如汽车或者飞行器。" sqref="X63"/>
    <dataValidation allowBlank="1" showInputMessage="1" showErrorMessage="1" promptTitle="Medicine (01%)" prompt="- 使用者可以诊断并治疗事故，创伤，疾病，毒药&#10;等，并且可以提供公共健康建议。&#10;- 如果一个时代还并没有好的治疗某种疾病的疗法，那么这项技能的效果是有限的，不确定的，或者无效的。&#10;- 医学技能能给予大范围的对于药片以及药剂，是自然还是人造的知识，以及对副作用以及禁忌症状的理解。&#10;- 用医学技能来进行治疗最少要花费 1 小时时间，并且可以在造成了伤害后的任何时间进行处理，但是如果这并没有在同一天内进行处理，难度等级将会上升（需要一个困难难度的成功）。" sqref="X64"/>
    <dataValidation allowBlank="1" showInputMessage="1" showErrorMessage="1" promptTitle="Natural World (10%) 也译作“自然学”" prompt="- 起初指对于在自然环境中的植物以及动物生命的研究。&#10;- 直到 19 世纪，这门学科被分开到一系列的学术学科（生物学，植物学，等等）。&#10;- 作为一个技能，博物学达标了传统的（非科学的）知识以及农民，渔民，优秀的业余者，以及单纯的爱好者的个人观察。&#10;- 它可以一般地对物种，栖息地进行辨认，并且可以辨认踪迹、足迹以及叫声，也可以允许对什么事物可能对某种特定物种来说很重要进行猜测。&#10;- 如果要一个对自然世界的科学性的理解，那么应当去看生物学，植物学以及动物学技能。" sqref="X65"/>
    <dataValidation allowBlank="1" showInputMessage="1" showErrorMessage="1" promptTitle="Navigate (10%) 也译作“导航”" prompt="- 允许使用者在早上或者晚上，在暴风雨或者晴朗天气中认清自己的路。&#10;- 有着更高技能的人将对天文表图和工具，以及卫星定位装置十分熟悉，如果他们是在有着那些东西的时代的话。&#10;- 一名角色也可以用这项技能来测量以及对一块区域进行绘图（制图学），判断是有着几平方米的小岛或者是一块内陆区域—使用现代工具可以降低甚至取消难度等级。&#10;- KP 可以将这个技能的检定作为隐藏骰进行处理—调查员需要尝试去解决的一件事情，并且最后承受结果。&#10;- 如果角色对该区域十分熟悉，那么在这个检定上可以得到一个奖励骰。" sqref="X66"/>
    <dataValidation allowBlank="1" showInputMessage="1" showErrorMessage="1" promptTitle="Occult (05%)" prompt="- 使用者可以识别出神秘学道具，用语和概念，以及民间传统，并且可以辨认魔法书以及神秘学记号。&#10;- 神秘学家对有着代代相传的神秘知识的家庭十分熟悉，包括从埃及和苏美尔，从中世纪和文艺复兴时期的西方，以及也许从亚洲或者非洲。&#10;- 理解特定的书籍可能可以增加神秘学技能的百分比。这项技能不能运用于与克苏鲁神话相关的咒术，书本，以及魔法，尽管旧日支配者的崇拜者对于神秘学有着很高的接受能力。" sqref="X67"/>
    <dataValidation allowBlank="1" showInputMessage="1" showErrorMessage="1" promptTitle="Operate Heavy Machinery (01%)" prompt="- 当驾驶以及操纵一辆坦克，反铲挖土机，蒸汽挖土机或者其他巨型建造机械时需要这个技能。&#10;- 对于种类非常不同的机械，KP 可以决定提高难度等级，如果遇到的问题是极大程度上不熟悉的；例如，过去常常开推土机的某人，不会立刻能够掌握对船的引擎舱中的蒸汽涡轮机的使用。" sqref="X68"/>
    <dataValidation allowBlank="1" showInputMessage="1" showErrorMessage="1" promptTitle="Persuade (10%)" prompt="- 使用说服来通过一场有理有据的论述、争辩以及讨论让目标相信一个确切的想法，概念，或者信仰。&#10;说服并不一定需要涉及真实的内容。成功的说服技能的运用将花费不少的时间：至少半小时。&#10;- 如果你想快速地说服某人，你应该使用话术技能。&#10;取决于玩家表述的目标，如果调查员花费了足够的时间，说服造成的影响可能一直持续下去，并且无意识地影响着别人；可能会持续好几年，直到某件事件或者另一次得说服改变了目标的想法。&#10;- 说服可以被用于讨价还价，以此来削低某样物品或者服务的价格。如果成功，卖家将会完全地相信自己做了一场好买卖。" sqref="X69"/>
    <dataValidation allowBlank="1" showInputMessage="1" showErrorMessage="1" promptTitle="Pilot (01%)" prompt="- 相当于水上或者空中的汽车驾驶，这时使用空中飞行或者水上航行交通供给的技巧。你可以花费技能点来获得任何专业化技能。&#10;- 作为属类的驾驶技能不能被获得。一名调查员可以在调查员表格的空档下写上许多不同种的这一技巧（例如驾驶飞行器，驾驶飞艇等等）。&#10;- 每个的初始都是 01%。 &#10;- 不良的天气，极差的可见度，以及器材的损伤都可能会提高驾驶飞行器或水上航具的技能检定的难度等级。" sqref="X7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dataValidation allowBlank="1" showInputMessage="1" showErrorMessage="1" promptTitle="Psychology (10%)" prompt="对所有人来说都很通用的察觉方面的技能，允许使用者研究个人并且形成对于其他某人动机和人格的了解。" sqref="X72"/>
    <dataValidation allowBlank="1" showInputMessage="1" showErrorMessage="1" promptTitle="Ride (05%)" prompt="- 这项技能被用于给坐在鞍上驾驭马，驴子或者骡子，以及获得对这些骑乘动物、骑乘工具的基础照料知识，以及如何在疾驰中或困难地形上操纵坐骑。&#10;- 当坐骑出乎意外地抬起身子或失足时，骑手保持自己在坐骑上不摔落的几率等同于他的骑术技能。&#10;偏坐在马鞍上进行骑乘将会提高一个等级的难度等级。&#10;- 对于不熟悉的坐骑（例如骆驼）也可以成功地骑乘，但是可能会需要更高的难度等级。" sqref="X73"/>
    <dataValidation allowBlank="1" showInputMessage="1" showErrorMessage="1" promptTitle="Sleight of Hand (10%)" prompt="- 允许对物体进行视觉上的遮住，藏匿，或者掩盖，也许通过残害，衣服或者其他的干涉或促成错觉&#10;的材料，也许通过使用一个秘密的嵌板或者隔间。&#10;- 任何种类的巨大物件应当增加藏匿的难度。&#10;- 妙手包括偷窃，卡牌魔术，以及秘密使用手机。" sqref="X77"/>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10;- 对于调查员来说，这是一个重要的技能。" sqref="X78"/>
    <dataValidation allowBlank="1" showInputMessage="1" showErrorMessage="1" promptTitle="Stealth (20%)" prompt="- 安静地移动以及/或者躲藏的技巧，不惊扰到那些可能在听或者看的人们。&#10;- 当尝试躲避探查，玩家应当进行一个潜行的技能检定。&#10;- 与这项技能相关的能力意味着要么角色能够安静地移动（轻声轻足）以及/或者在伪装技巧上有所训练。&#10;- 这项技能也同样意味着角色可以在长时间维持一定程度的谨慎心态以及冷静的头脑来使自己保持静止和隐秘。" sqref="X79"/>
    <dataValidation allowBlank="1" showInputMessage="1" showErrorMessage="1" promptTitle="Survival (10%)" prompt="- 提供专业的如何在极端环境下生存的知识和技巧，例如在沙漠中或者极地环境，也包括海洋上或者荒野。&#10;- 内容包括狩猎的知识，搭建住所，可能遇到的危险的知识（例如如何避开有毒性的植物）等等，取决于所处的环境。&#10;- 你可以花费技能点来获得任何的专业化技能。&#10;- 作为属类的“生存”技能本身不能被获得。&#10;- 专业环境的生存技巧应当在技能选择时就决定下来，例如：生存（沙漠），（海洋），（极地），等等。" sqref="X80"/>
    <dataValidation allowBlank="1" showInputMessage="1" showErrorMessage="1" promptTitle="Swim (20%)" prompt="- 有能力在水或者其他液体中漂浮以及移动。&#10;- 只有在遭遇危险的时候需要进行游泳技能检定，或者当 KP认为合适的时候。" sqref="X81"/>
    <dataValidation allowBlank="1" showInputMessage="1" showErrorMessage="1" promptTitle="Throw (20%)" prompt="- 当需要用物体击中目标或者用物件的正确部分击中目标（例如小刀或者短柄小斧的刃）时，使用投掷技能。&#10;- 一件有着合理平衡构架的可以藏于手中大小的物品可以被投掷至多等同于 STR 码距离。" sqref="X82"/>
    <dataValidation allowBlank="1" showInputMessage="1" showErrorMessage="1" promptTitle="Track (10%)" prompt="- 一名调查员可以凭借追踪技能来通过土壤上的脚&#10;印，或是物体通过植被时留下的印记来追踪别人，或者是交通工具以及地球上的动物。&#10;- 时间的经过，雨，以及土地的种类都可能会影响追踪的难度等级。" sqref="X83"/>
    <dataValidation allowBlank="1" showInputMessage="1" showErrorMessage="1" promptTitle="Beast Training(05%)[非常规]" prompt="- 命令以及训练已驯化动物去完成一些简单任务的技能。&#10;- 这个技能最常用于狗上，但也包括鸟、猫、猴子以及其他（取决于 KP 的判断）。&#10;- 至于对动物的骑乘，例如马或者骆驼，则要用骑术技能来进行行动以及操控这些坐骑。" sqref="X84"/>
    <dataValidation allowBlank="1" showInputMessage="1" showErrorMessage="1" promptTitle="Diving (01%)[非常规]" prompt="- 使用者接受过在深海游泳的使用以及维持潜水设&#10;备的训练，水下导航，合适的下潜配重，以及应对紧急情况的方法。&#10;- 在 1942 年的水肺[潜水氧气筒]发明前，严格的潜水套装是装备着能从水面输送空气的连接管道。&#10;- 在现代，一名水肺潜水员将会熟悉当呼吸增压氧气时发生的潜水时的物理现象，气压，以及生理学的过程。" sqref="X85"/>
    <dataValidation allowBlank="1" showInputMessage="1" showErrorMessage="1" promptTitle="Demolitions (01%)[非常规]" prompt="- 在这项技能的帮助下，使用者将熟练于安全使用爆破，包括设置以及拆除炸药。&#10;- 地雷以及相似的设备被设计得容易设置（不需要检定）但是相对较为困难地进行除去或拆除。&#10;- 这项技能也包含军用等级的爆炸物（反人类地雷，塑料炸弹，等）。&#10;- 给予足够的时间和资源，这些专家可以装设炸药来摧毁一幢建筑，清除一个被堵住的隧道，以及赋予炸药不同用处（例如构造微量炸药，诡雷，以及其他）。" sqref="X86"/>
    <dataValidation allowBlank="1" showInputMessage="1" showErrorMessage="1" promptTitle="Read Lips (01%)[非常规]" prompt="- 这项技能允许好奇的调查员听懂一段交谈对话，而不需要听见对方说了什么。&#10;- 能看到对方的视线是必须的，并且如果只能看到其中一名说话者的唇（另一名可能只能看到背），那么只能辨认出一半的对话。&#10;- 读唇也可以用于与另一个人进行无声的交流（如果双方都是专家），允许相对更加复杂的短语以及含义。" sqref="X87"/>
    <dataValidation allowBlank="1" showInputMessage="1" showErrorMessage="1" promptTitle="Hypnosis (01%)[非常规]" prompt="- 使用者可以在一名自愿并经历过高度暗示、放松的目标身上引出出神似的状态，并且可能回忆起忘却&#10;的记忆。&#10;- 对于催眠的限制应当由 KP 根据适应自己游戏的情况来制定；这可能是只有自愿的目标可以被催眠，或者 KP 可能会允许这项技能以一种更加富有侵略&#10;性的方式被用在非自愿的目标身上。&#10;- 对那些遭受了精神创伤的人，这项技能可以当&#10;做催眠疗法来使用，减轻一名病人的恐惧或者狂躁（成功的使用这个技能意味着这名病人在该场合克服了恐惧或者狂躁），需要1D6次疗程。" sqref="X88"/>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10;- 这些武器通常过于巨大以至于无法单人进行操作,并且个人无法再没有工作队支援的情况下使用这武器，或者应当提高难度等级（取决于KP 的判断，也取决于使用的武器类型）。&#10;- 存在着许多不同的专业化武器，取决于游戏设定的时期，包括加农炮、榴弹炮、迫击炮以及火箭发射&#10;器。&#10;-作为一个战斗技能，炮术不能孤注一掷。" sqref="X89"/>
    <dataValidation allowBlank="1" showInputMessage="1" showErrorMessage="1" promptTitle="Knowledge （不定）[非常规]" prompt="这项技能代表一名觉得对一个超出人类常规知识范畴的事物的专业理解。学问的专业化应该具体并且不同寻常，例如：&#10;·梦学问&#10;·死灵之书学问（e.g.历史的）&#10;·UFO 学问&#10;·吸血鬼学问&#10;·狼人学问&#10;·亚狄斯星人学问" sqref="X90"/>
    <dataValidation allowBlank="1" promptTitle="提示" prompt="现金单位自行更换" sqref="C29:C31"/>
    <dataValidation allowBlank="1" showInputMessage="1" showErrorMessage="1" promptTitle="Fighting (不定) [无法孤注一骰]" prompt="- 格斗技能指的是一名角色在近距离战斗上的技能。你可以花费一定的点数来获得任何的专业化技能。&#10;- 作为类属的“格斗”技能不能够获得。选择对你的调查员的职业以及当时历史合适的专业格斗技能。&#10;- 那些有着 50%或者以上的格斗（斗殴）技能的&#10;调查员可能会希望选择一种正规的训练，并且作为背景的一部分来对他们的技能程度进行解释。&#10;- 格斗方式存在着各种各样的。武术只是单纯的一种提升一个人战斗技巧的方式。决定角色是如何学习格斗的，是否是从正规的军队训练，武术教室，或者以自己的努力从街头格斗中学会。[例如跆拳道]" sqref="X43:X46"/>
    <dataValidation allowBlank="1" showInputMessage="1" showErrorMessage="1" promptTitle="Firearms (不定) [无法孤注一骰]" prompt="- 包括了各种形式的火器，也包括了弓箭和弩。&#10;- 你可以花费技能点数来获得任何专业化技能。&#10;- 作为属类的“射击”技能不能被获得。选择与你调查员的职业与时代历史相契合的专业化技能。" sqref="X47:X50"/>
    <dataValidation allowBlank="1" showInputMessage="1" showErrorMessage="1" promptTitle="Language (Other)[01%]" prompt="- 当选择这个技能，必须明确一个具体的语言并且&#10;写在技能后面。&#10;- 一个人可以了解任何数量的语言。这项技能代表使用者可以了解，说，读以及写一门不是他母语的语言的可能性。&#10;- 远古或者不知名语言（例如 Aklo，Hyperborean&#10;这两种神话语言）不能被选择（除非 KP 同意）&#10;- 通常意义上的早期语言可以被选择。KP 可以提高难度等级，如果遇见了用那门语言的古式的演讲或者写作。&#10;- 单次的其他语言技能检定的成功通常允许对整本书的理解。" sqref="X55:X57"/>
    <dataValidation allowBlank="1" showInputMessage="1" showErrorMessage="1" promptTitle="Science (01%)" prompt="- 科学专业上的理论和实践的能力，拥有这个技能的人接受过一定程度的正式的教育或者训练，尽管一名博览群书的业余科学家也是可能存在的。&#10;- 对于知识的理解和认识受到游戏时代的限制。你可以花费点数&#10;来获得任何你想要的专业化技能。&#10;- 作为属类的“科学”技能不能被获得。&#10;- 每个专业化技能包括了一门专门的学科，并且列表所给出的并不是全部。许多专业跨越了不同的知识领域，并且有所重叠，例如数学和密码学，植物学和生物学，化学和药学。" sqref="X74:X76"/>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N66"/>
  <sheetViews>
    <sheetView showGridLines="0" workbookViewId="0">
      <selection activeCell="AI13" sqref="AI13"/>
    </sheetView>
  </sheetViews>
  <sheetFormatPr defaultColWidth="5.625" defaultRowHeight="17" customHeight="1"/>
  <cols>
    <col min="1" max="16384" width="5.625" style="1896" customWidth="1"/>
  </cols>
  <sheetData>
    <row r="1" ht="7" customHeight="1"/>
    <row r="2" customHeight="1" spans="2:40">
      <c r="B2" s="1897" t="str">
        <f>人物卡!C3&amp;"，"&amp;人物卡!G6&amp;"，"&amp;人物卡!C6&amp;"岁"&amp;"，"&amp;人物卡!C5&amp;"，"&amp;人物卡!G4&amp;"，"&amp;"现居："&amp;人物卡!C7&amp;"，"&amp;人物卡!G7&amp;"人"</f>
        <v>，，岁，，现代，现居：，人</v>
      </c>
      <c r="C2" s="1898"/>
      <c r="D2" s="1898"/>
      <c r="E2" s="1898"/>
      <c r="F2" s="1898"/>
      <c r="G2" s="1898"/>
      <c r="H2" s="1898"/>
      <c r="I2" s="1898"/>
      <c r="J2" s="1898"/>
      <c r="K2" s="1898"/>
      <c r="L2" s="1898"/>
      <c r="M2" s="1958"/>
      <c r="N2" s="1897" t="s">
        <v>3561</v>
      </c>
      <c r="O2" s="1898"/>
      <c r="P2" s="1898"/>
      <c r="Q2" s="1898"/>
      <c r="R2" s="1898"/>
      <c r="S2" s="1898"/>
      <c r="T2" s="1898"/>
      <c r="U2" s="1898"/>
      <c r="V2" s="1898"/>
      <c r="W2" s="1898"/>
      <c r="X2" s="1898"/>
      <c r="Y2" s="1958"/>
      <c r="Z2" s="2001" t="s">
        <v>3562</v>
      </c>
      <c r="AA2" s="2002"/>
      <c r="AB2" s="2002"/>
      <c r="AC2" s="2002"/>
      <c r="AD2" s="2002"/>
      <c r="AE2" s="2003"/>
      <c r="AF2" s="2004"/>
      <c r="AG2" s="2004"/>
      <c r="AH2" s="2004"/>
      <c r="AI2" s="2004"/>
      <c r="AJ2" s="2004"/>
      <c r="AK2" s="2004"/>
      <c r="AL2" s="2004"/>
      <c r="AM2" s="2004"/>
      <c r="AN2" s="2004"/>
    </row>
    <row r="3" customHeight="1" spans="2:40">
      <c r="B3" s="1899" t="s">
        <v>323</v>
      </c>
      <c r="C3" s="1900">
        <f>STR</f>
        <v>0</v>
      </c>
      <c r="D3" s="1900">
        <f>INT(C3/2)</f>
        <v>0</v>
      </c>
      <c r="E3" s="1901" t="s">
        <v>329</v>
      </c>
      <c r="F3" s="1902">
        <f>DEX</f>
        <v>0</v>
      </c>
      <c r="G3" s="1902">
        <f>INT(F3/2)</f>
        <v>0</v>
      </c>
      <c r="H3" s="1903" t="s">
        <v>352</v>
      </c>
      <c r="I3" s="1900">
        <f>POW</f>
        <v>0</v>
      </c>
      <c r="J3" s="1900">
        <f>INT(I3/2)</f>
        <v>0</v>
      </c>
      <c r="K3" s="1901" t="s">
        <v>348</v>
      </c>
      <c r="L3" s="1902">
        <f>INT</f>
        <v>0</v>
      </c>
      <c r="M3" s="1959">
        <f>INT(L3/2)</f>
        <v>0</v>
      </c>
      <c r="N3" s="1960" t="str">
        <f>IF(Q3=0,"",人物卡!D16)</f>
        <v/>
      </c>
      <c r="O3" s="1961"/>
      <c r="P3" s="1961"/>
      <c r="Q3" s="1986">
        <f>IF(人物卡!K16-人物卡!G16=0,0,人物卡!K16)</f>
        <v>0</v>
      </c>
      <c r="R3" s="1987">
        <f t="shared" ref="R3:R10" si="0">INT(Q3/2)</f>
        <v>0</v>
      </c>
      <c r="S3" s="1988">
        <f t="shared" ref="S3:S10" si="1">INT(Q3/5)</f>
        <v>0</v>
      </c>
      <c r="T3" s="1989" t="str">
        <f>IF(W3=0,"",人物卡!P16)</f>
        <v/>
      </c>
      <c r="U3" s="1989"/>
      <c r="V3" s="1989"/>
      <c r="W3" s="1990">
        <f>IF(人物卡!V16-人物卡!R16=0,0,人物卡!V16)</f>
        <v>0</v>
      </c>
      <c r="X3" s="1991">
        <f t="shared" ref="X3:X36" si="2">INT(W3/2)</f>
        <v>0</v>
      </c>
      <c r="Y3" s="2005">
        <f t="shared" ref="Y3:Y36" si="3">INT(W3/5)</f>
        <v>0</v>
      </c>
      <c r="Z3" s="2006" t="str">
        <f>人物卡!C8</f>
        <v>公元</v>
      </c>
      <c r="AA3" s="2007" t="str">
        <f>人物卡!D8</f>
        <v>2018年</v>
      </c>
      <c r="AB3" s="2007"/>
      <c r="AC3" s="2008" t="str">
        <f>人物卡!E8</f>
        <v>1月</v>
      </c>
      <c r="AD3" s="2009" t="str">
        <f>人物卡!G8</f>
        <v>0：00</v>
      </c>
      <c r="AE3" s="2010"/>
      <c r="AF3" s="2004"/>
      <c r="AG3" s="2004"/>
      <c r="AH3" s="2004"/>
      <c r="AI3" s="2004"/>
      <c r="AJ3" s="2004"/>
      <c r="AK3" s="2004"/>
      <c r="AL3" s="2004"/>
      <c r="AM3" s="2004"/>
      <c r="AN3" s="2004"/>
    </row>
    <row r="4" customHeight="1" spans="2:40">
      <c r="B4" s="1899"/>
      <c r="C4" s="1900"/>
      <c r="D4" s="1904">
        <f>INT(C3/5)</f>
        <v>0</v>
      </c>
      <c r="E4" s="1901"/>
      <c r="F4" s="1902"/>
      <c r="G4" s="1904">
        <f>INT(F3/5)</f>
        <v>0</v>
      </c>
      <c r="H4" s="1903"/>
      <c r="I4" s="1900"/>
      <c r="J4" s="1904">
        <f>INT(I3/5)</f>
        <v>0</v>
      </c>
      <c r="K4" s="1901"/>
      <c r="L4" s="1902"/>
      <c r="M4" s="1962">
        <f>INT(L3/5)</f>
        <v>0</v>
      </c>
      <c r="N4" s="1960" t="str">
        <f>IF(Q4=0,"",人物卡!D17)</f>
        <v/>
      </c>
      <c r="O4" s="1961"/>
      <c r="P4" s="1961"/>
      <c r="Q4" s="1986">
        <f>IF(人物卡!K17-人物卡!G17=0,0,人物卡!K17)</f>
        <v>0</v>
      </c>
      <c r="R4" s="1987">
        <f t="shared" si="0"/>
        <v>0</v>
      </c>
      <c r="S4" s="1988">
        <f t="shared" si="1"/>
        <v>0</v>
      </c>
      <c r="T4" s="1989" t="str">
        <f>IF(W4=0,"",人物卡!P17)</f>
        <v/>
      </c>
      <c r="U4" s="1989"/>
      <c r="V4" s="1989"/>
      <c r="W4" s="1990">
        <f>IF(人物卡!V17-人物卡!R17=0,0,人物卡!V17)</f>
        <v>0</v>
      </c>
      <c r="X4" s="1991">
        <f t="shared" si="2"/>
        <v>0</v>
      </c>
      <c r="Y4" s="2005">
        <f t="shared" si="3"/>
        <v>0</v>
      </c>
      <c r="Z4" s="2011"/>
      <c r="AA4" s="2012"/>
      <c r="AB4" s="2012"/>
      <c r="AC4" s="2013" t="str">
        <f>人物卡!F8</f>
        <v>1日</v>
      </c>
      <c r="AD4" s="2014"/>
      <c r="AE4" s="2015"/>
      <c r="AF4" s="2004"/>
      <c r="AG4" s="2004"/>
      <c r="AH4" s="2004"/>
      <c r="AI4" s="2004"/>
      <c r="AJ4" s="2004"/>
      <c r="AK4" s="2004"/>
      <c r="AL4" s="2004"/>
      <c r="AM4" s="2004"/>
      <c r="AN4" s="2004"/>
    </row>
    <row r="5" customHeight="1" spans="2:40">
      <c r="B5" s="1905" t="s">
        <v>335</v>
      </c>
      <c r="C5" s="1902">
        <f>CON</f>
        <v>0</v>
      </c>
      <c r="D5" s="1902">
        <f>INT(C5/2)</f>
        <v>0</v>
      </c>
      <c r="E5" s="1903" t="s">
        <v>345</v>
      </c>
      <c r="F5" s="1900">
        <f>APP</f>
        <v>0</v>
      </c>
      <c r="G5" s="1900">
        <f>INT(F5/2)</f>
        <v>0</v>
      </c>
      <c r="H5" s="1901" t="s">
        <v>357</v>
      </c>
      <c r="I5" s="1902">
        <f>EDU</f>
        <v>0</v>
      </c>
      <c r="J5" s="1902">
        <f>INT(I5/2)</f>
        <v>0</v>
      </c>
      <c r="K5" s="1903" t="s">
        <v>342</v>
      </c>
      <c r="L5" s="1900">
        <f>SIZ</f>
        <v>0</v>
      </c>
      <c r="M5" s="1963">
        <f>INT(L5/2)</f>
        <v>0</v>
      </c>
      <c r="N5" s="1960" t="str">
        <f>IF(Q5=0,"",人物卡!D18)</f>
        <v/>
      </c>
      <c r="O5" s="1961"/>
      <c r="P5" s="1961"/>
      <c r="Q5" s="1986">
        <f>IF(人物卡!K18-人物卡!G18=0,0,人物卡!K18)</f>
        <v>0</v>
      </c>
      <c r="R5" s="1987">
        <f t="shared" si="0"/>
        <v>0</v>
      </c>
      <c r="S5" s="1988">
        <f t="shared" si="1"/>
        <v>0</v>
      </c>
      <c r="T5" s="1989" t="str">
        <f>IF(W5=0,"",人物卡!P18)</f>
        <v/>
      </c>
      <c r="U5" s="1989"/>
      <c r="V5" s="1989"/>
      <c r="W5" s="1990">
        <f>IF(人物卡!V18-人物卡!R18=0,0,人物卡!V18)</f>
        <v>0</v>
      </c>
      <c r="X5" s="1991">
        <f t="shared" si="2"/>
        <v>0</v>
      </c>
      <c r="Y5" s="2005">
        <f t="shared" si="3"/>
        <v>0</v>
      </c>
      <c r="Z5" s="2016" t="s">
        <v>230</v>
      </c>
      <c r="AA5" s="2017"/>
      <c r="AB5" s="2017"/>
      <c r="AC5" s="2017"/>
      <c r="AD5" s="2017"/>
      <c r="AE5" s="2018"/>
      <c r="AF5" s="2004"/>
      <c r="AG5" s="2004"/>
      <c r="AH5" s="2004"/>
      <c r="AI5" s="2004"/>
      <c r="AJ5" s="2004"/>
      <c r="AK5" s="2004"/>
      <c r="AL5" s="2004"/>
      <c r="AM5" s="2004"/>
      <c r="AN5" s="2004"/>
    </row>
    <row r="6" customHeight="1" spans="2:40">
      <c r="B6" s="1906"/>
      <c r="C6" s="1907"/>
      <c r="D6" s="1908">
        <f>INT(C5/5)</f>
        <v>0</v>
      </c>
      <c r="E6" s="1909"/>
      <c r="F6" s="1910"/>
      <c r="G6" s="1908">
        <f>INT(F5/5)</f>
        <v>0</v>
      </c>
      <c r="H6" s="1911"/>
      <c r="I6" s="1907"/>
      <c r="J6" s="1908">
        <f>INT(I5/5)</f>
        <v>0</v>
      </c>
      <c r="K6" s="1909"/>
      <c r="L6" s="1910"/>
      <c r="M6" s="1964">
        <f>INT(L5/5)</f>
        <v>0</v>
      </c>
      <c r="N6" s="1960" t="str">
        <f>IF(Q6=0,"",人物卡!D19)</f>
        <v/>
      </c>
      <c r="O6" s="1961"/>
      <c r="P6" s="1961"/>
      <c r="Q6" s="1986">
        <f>IF(人物卡!K19-人物卡!G19=0,0,人物卡!K19)</f>
        <v>0</v>
      </c>
      <c r="R6" s="1987">
        <f t="shared" si="0"/>
        <v>0</v>
      </c>
      <c r="S6" s="1988">
        <f t="shared" si="1"/>
        <v>0</v>
      </c>
      <c r="T6" s="1989" t="str">
        <f>IF(W6=0,"",人物卡!P19)</f>
        <v/>
      </c>
      <c r="U6" s="1989"/>
      <c r="V6" s="1989"/>
      <c r="W6" s="1990">
        <f>IF(人物卡!V19-人物卡!R19=0,0,人物卡!V19)</f>
        <v>0</v>
      </c>
      <c r="X6" s="1991">
        <f t="shared" si="2"/>
        <v>0</v>
      </c>
      <c r="Y6" s="2005">
        <f t="shared" si="3"/>
        <v>0</v>
      </c>
      <c r="Z6" s="2019" t="s">
        <v>7</v>
      </c>
      <c r="AA6" s="2020"/>
      <c r="AB6" s="2020" t="s">
        <v>231</v>
      </c>
      <c r="AC6" s="2020"/>
      <c r="AD6" s="2020"/>
      <c r="AE6" s="2021"/>
      <c r="AF6" s="2004"/>
      <c r="AG6" s="2004"/>
      <c r="AH6" s="2004"/>
      <c r="AI6" s="2004"/>
      <c r="AJ6" s="2004"/>
      <c r="AK6" s="2004"/>
      <c r="AL6" s="2004"/>
      <c r="AM6" s="2004"/>
      <c r="AN6" s="2004"/>
    </row>
    <row r="7" customHeight="1" spans="2:40">
      <c r="B7" s="1912" t="s">
        <v>3563</v>
      </c>
      <c r="C7" s="1913">
        <f>人物卡!D10</f>
        <v>0</v>
      </c>
      <c r="D7" s="1914">
        <f>人物卡!E10</f>
        <v>0</v>
      </c>
      <c r="E7" s="1915" t="s">
        <v>3564</v>
      </c>
      <c r="F7" s="1916">
        <f>人物卡!I10</f>
        <v>0</v>
      </c>
      <c r="G7" s="1917">
        <f>人物卡!J10</f>
        <v>99</v>
      </c>
      <c r="H7" s="1918" t="s">
        <v>3565</v>
      </c>
      <c r="I7" s="1913">
        <f>人物卡!Q10</f>
        <v>0</v>
      </c>
      <c r="J7" s="1914">
        <f>MP</f>
        <v>0</v>
      </c>
      <c r="K7" s="1965" t="s">
        <v>3566</v>
      </c>
      <c r="L7" s="1915" t="str">
        <f>人物卡!V10</f>
        <v> </v>
      </c>
      <c r="M7" s="1966"/>
      <c r="N7" s="1967">
        <f t="shared" ref="N7:N9" si="4">IF(Q7=0,0,"技艺：")</f>
        <v>0</v>
      </c>
      <c r="O7" s="1961" t="str">
        <f>IF(N7=0,"",人物卡!E20)</f>
        <v/>
      </c>
      <c r="P7" s="1961"/>
      <c r="Q7" s="1986">
        <f>IF(人物卡!K20-人物卡!G20=0,0,人物卡!K20)</f>
        <v>0</v>
      </c>
      <c r="R7" s="1987">
        <f t="shared" si="0"/>
        <v>0</v>
      </c>
      <c r="S7" s="1988">
        <f t="shared" si="1"/>
        <v>0</v>
      </c>
      <c r="T7" s="1989" t="str">
        <f>IF(W7=0,"",人物卡!P20)</f>
        <v/>
      </c>
      <c r="U7" s="1989"/>
      <c r="V7" s="1989"/>
      <c r="W7" s="1990">
        <f>IF(人物卡!V20-人物卡!R20=0,0,人物卡!V20)</f>
        <v>0</v>
      </c>
      <c r="X7" s="1991">
        <f t="shared" si="2"/>
        <v>0</v>
      </c>
      <c r="Y7" s="2005">
        <f t="shared" si="3"/>
        <v>0</v>
      </c>
      <c r="Z7" s="2022" t="str">
        <f>人物卡!Z88</f>
        <v>例：大熊</v>
      </c>
      <c r="AA7" s="2023"/>
      <c r="AB7" s="2023" t="str">
        <f>人物卡!AC88</f>
        <v>那次团的二五仔，团灭了全体</v>
      </c>
      <c r="AC7" s="2023"/>
      <c r="AD7" s="2023"/>
      <c r="AE7" s="2024"/>
      <c r="AF7" s="2004"/>
      <c r="AG7" s="2004"/>
      <c r="AH7" s="2004"/>
      <c r="AI7" s="2004"/>
      <c r="AJ7" s="2004"/>
      <c r="AK7" s="2004"/>
      <c r="AL7" s="2004"/>
      <c r="AM7" s="2004"/>
      <c r="AN7" s="2004"/>
    </row>
    <row r="8" customHeight="1" spans="2:40">
      <c r="B8" s="1352"/>
      <c r="C8" s="1919"/>
      <c r="D8" s="1920"/>
      <c r="E8" s="1903"/>
      <c r="F8" s="1921"/>
      <c r="G8" s="1922"/>
      <c r="H8" s="1297"/>
      <c r="I8" s="1919"/>
      <c r="J8" s="1968"/>
      <c r="K8" s="1969"/>
      <c r="L8" s="1923"/>
      <c r="M8" s="1970"/>
      <c r="N8" s="1967">
        <f t="shared" si="4"/>
        <v>0</v>
      </c>
      <c r="O8" s="1961" t="str">
        <f>IF(N8=0,"",人物卡!E21)</f>
        <v/>
      </c>
      <c r="P8" s="1961"/>
      <c r="Q8" s="1986">
        <f>IF(人物卡!K21-人物卡!G21=0,0,人物卡!K21)</f>
        <v>0</v>
      </c>
      <c r="R8" s="1987">
        <f t="shared" si="0"/>
        <v>0</v>
      </c>
      <c r="S8" s="1988">
        <f t="shared" si="1"/>
        <v>0</v>
      </c>
      <c r="T8" s="1989" t="str">
        <f>IF(W8=0,"",人物卡!P21)</f>
        <v/>
      </c>
      <c r="U8" s="1989"/>
      <c r="V8" s="1989"/>
      <c r="W8" s="1990">
        <f>IF(人物卡!V21-人物卡!R21=0,0,人物卡!V21)</f>
        <v>0</v>
      </c>
      <c r="X8" s="1991">
        <f t="shared" si="2"/>
        <v>0</v>
      </c>
      <c r="Y8" s="2005">
        <f t="shared" si="3"/>
        <v>0</v>
      </c>
      <c r="Z8" s="2022">
        <f>人物卡!Z89</f>
        <v>0</v>
      </c>
      <c r="AA8" s="2023"/>
      <c r="AB8" s="2023">
        <f>人物卡!AC89</f>
        <v>0</v>
      </c>
      <c r="AC8" s="2023"/>
      <c r="AD8" s="2023"/>
      <c r="AE8" s="2024"/>
      <c r="AF8" s="2004"/>
      <c r="AG8" s="2004"/>
      <c r="AH8" s="2004"/>
      <c r="AI8" s="2004"/>
      <c r="AJ8" s="2004"/>
      <c r="AK8" s="2004"/>
      <c r="AL8" s="2004"/>
      <c r="AM8" s="2004"/>
      <c r="AN8" s="2004"/>
    </row>
    <row r="9" customHeight="1" spans="2:40">
      <c r="B9" s="1352" t="s">
        <v>3567</v>
      </c>
      <c r="C9" s="1248" t="str">
        <f>人物卡!W52</f>
        <v>0</v>
      </c>
      <c r="D9" s="1248"/>
      <c r="E9" s="1923" t="s">
        <v>3568</v>
      </c>
      <c r="F9" s="1923" t="str">
        <f>人物卡!W55</f>
        <v>0</v>
      </c>
      <c r="G9" s="1923"/>
      <c r="H9" s="1297" t="s">
        <v>3569</v>
      </c>
      <c r="I9" s="1248">
        <f>Luck</f>
        <v>0</v>
      </c>
      <c r="J9" s="1248"/>
      <c r="K9" s="1903" t="s">
        <v>3570</v>
      </c>
      <c r="L9" s="1923">
        <f>人物卡!Q7</f>
        <v>8</v>
      </c>
      <c r="M9" s="1970"/>
      <c r="N9" s="1967">
        <f t="shared" si="4"/>
        <v>0</v>
      </c>
      <c r="O9" s="1961" t="str">
        <f>IF(N9=0,"",人物卡!E22)</f>
        <v/>
      </c>
      <c r="P9" s="1961"/>
      <c r="Q9" s="1986">
        <f>IF(人物卡!K22-人物卡!G22=0,0,人物卡!K22)</f>
        <v>0</v>
      </c>
      <c r="R9" s="1987">
        <f t="shared" si="0"/>
        <v>0</v>
      </c>
      <c r="S9" s="1988">
        <f t="shared" si="1"/>
        <v>0</v>
      </c>
      <c r="T9" s="1989" t="str">
        <f>IF(W9=0,"",人物卡!P22)</f>
        <v/>
      </c>
      <c r="U9" s="1989"/>
      <c r="V9" s="1989"/>
      <c r="W9" s="1990">
        <f>IF(人物卡!V22-人物卡!R22=0,0,人物卡!V22)</f>
        <v>0</v>
      </c>
      <c r="X9" s="1991">
        <f t="shared" si="2"/>
        <v>0</v>
      </c>
      <c r="Y9" s="2005">
        <f t="shared" si="3"/>
        <v>0</v>
      </c>
      <c r="Z9" s="2022">
        <f>人物卡!Z90</f>
        <v>0</v>
      </c>
      <c r="AA9" s="2023"/>
      <c r="AB9" s="2023">
        <f>人物卡!AC90</f>
        <v>0</v>
      </c>
      <c r="AC9" s="2023"/>
      <c r="AD9" s="2023"/>
      <c r="AE9" s="2024"/>
      <c r="AF9" s="2004"/>
      <c r="AG9" s="2004"/>
      <c r="AH9" s="2004"/>
      <c r="AI9" s="2004"/>
      <c r="AJ9" s="2004"/>
      <c r="AK9" s="2004"/>
      <c r="AL9" s="2004"/>
      <c r="AM9" s="2004"/>
      <c r="AN9" s="2004"/>
    </row>
    <row r="10" customHeight="1" spans="2:40">
      <c r="B10" s="1924"/>
      <c r="C10" s="1296"/>
      <c r="D10" s="1296"/>
      <c r="E10" s="1909"/>
      <c r="F10" s="1909"/>
      <c r="G10" s="1909"/>
      <c r="H10" s="1296"/>
      <c r="I10" s="1296"/>
      <c r="J10" s="1296"/>
      <c r="K10" s="1909"/>
      <c r="L10" s="1909"/>
      <c r="M10" s="1971"/>
      <c r="N10" s="1960" t="str">
        <f>IF(Q10=0,"",人物卡!D23)</f>
        <v/>
      </c>
      <c r="O10" s="1961"/>
      <c r="P10" s="1961"/>
      <c r="Q10" s="1986">
        <f>IF(人物卡!K23-人物卡!G23=0,0,人物卡!K23)</f>
        <v>0</v>
      </c>
      <c r="R10" s="1987">
        <f t="shared" si="0"/>
        <v>0</v>
      </c>
      <c r="S10" s="1988">
        <f t="shared" si="1"/>
        <v>0</v>
      </c>
      <c r="T10" s="1989" t="str">
        <f>IF(W10=0,"",人物卡!P23)</f>
        <v/>
      </c>
      <c r="U10" s="1989"/>
      <c r="V10" s="1989"/>
      <c r="W10" s="1990">
        <f>IF(人物卡!V23-人物卡!R23=0,0,人物卡!V23)</f>
        <v>0</v>
      </c>
      <c r="X10" s="1991">
        <f t="shared" si="2"/>
        <v>0</v>
      </c>
      <c r="Y10" s="2005">
        <f t="shared" si="3"/>
        <v>0</v>
      </c>
      <c r="Z10" s="2022">
        <f>人物卡!Z91</f>
        <v>0</v>
      </c>
      <c r="AA10" s="2023"/>
      <c r="AB10" s="2023">
        <f>人物卡!AC91</f>
        <v>0</v>
      </c>
      <c r="AC10" s="2023"/>
      <c r="AD10" s="2023"/>
      <c r="AE10" s="2024"/>
      <c r="AF10" s="2004"/>
      <c r="AG10" s="2004"/>
      <c r="AH10" s="2004"/>
      <c r="AI10" s="2004"/>
      <c r="AJ10" s="2004"/>
      <c r="AK10" s="2004"/>
      <c r="AL10" s="2004"/>
      <c r="AM10" s="2004"/>
      <c r="AN10" s="2004"/>
    </row>
    <row r="11" customHeight="1" spans="2:40">
      <c r="B11" s="1897" t="s">
        <v>147</v>
      </c>
      <c r="C11" s="1898"/>
      <c r="D11" s="1898"/>
      <c r="E11" s="1898"/>
      <c r="F11" s="1898"/>
      <c r="G11" s="1898"/>
      <c r="H11" s="1898"/>
      <c r="I11" s="1898"/>
      <c r="J11" s="1898"/>
      <c r="K11" s="1898"/>
      <c r="L11" s="1898"/>
      <c r="M11" s="1958"/>
      <c r="N11" s="1960" t="str">
        <f>IF(Q11=0,"",人物卡!D24)</f>
        <v/>
      </c>
      <c r="O11" s="1961"/>
      <c r="P11" s="1961"/>
      <c r="Q11" s="1986">
        <f>IF(人物卡!K24-人物卡!G24=0,0,人物卡!K24)</f>
        <v>0</v>
      </c>
      <c r="R11" s="1987">
        <f t="shared" ref="R11:R15" si="5">INT(Q11/2)</f>
        <v>0</v>
      </c>
      <c r="S11" s="1988">
        <f t="shared" ref="S11:S15" si="6">INT(Q11/5)</f>
        <v>0</v>
      </c>
      <c r="T11" s="1989" t="str">
        <f>IF(W11=0,"",人物卡!P24)</f>
        <v/>
      </c>
      <c r="U11" s="1989"/>
      <c r="V11" s="1989"/>
      <c r="W11" s="1990">
        <f>IF(人物卡!V24-人物卡!R24=0,0,人物卡!V24)</f>
        <v>0</v>
      </c>
      <c r="X11" s="1991">
        <f t="shared" si="2"/>
        <v>0</v>
      </c>
      <c r="Y11" s="2005">
        <f t="shared" si="3"/>
        <v>0</v>
      </c>
      <c r="Z11" s="2022">
        <f>人物卡!Z92</f>
        <v>0</v>
      </c>
      <c r="AA11" s="2023"/>
      <c r="AB11" s="2023">
        <f>人物卡!AC92</f>
        <v>0</v>
      </c>
      <c r="AC11" s="2023"/>
      <c r="AD11" s="2023"/>
      <c r="AE11" s="2024"/>
      <c r="AI11" s="2004"/>
      <c r="AJ11" s="2004"/>
      <c r="AK11" s="2004"/>
      <c r="AL11" s="2004"/>
      <c r="AM11" s="2004"/>
      <c r="AN11" s="2004"/>
    </row>
    <row r="12" customHeight="1" spans="2:40">
      <c r="B12" s="1925" t="str">
        <f>人物卡!B53</f>
        <v>无</v>
      </c>
      <c r="C12" s="1926" t="str">
        <f>人物卡!D53</f>
        <v>肉搏</v>
      </c>
      <c r="D12" s="1926" t="str">
        <f>人物卡!E53</f>
        <v>斗殴</v>
      </c>
      <c r="E12" s="1926">
        <f>人物卡!G53</f>
        <v>25</v>
      </c>
      <c r="F12" s="1926">
        <f>人物卡!H53</f>
        <v>12</v>
      </c>
      <c r="G12" s="1926">
        <f>人物卡!I53</f>
        <v>5</v>
      </c>
      <c r="H12" s="1926" t="str">
        <f>人物卡!J53</f>
        <v>1D3+DB</v>
      </c>
      <c r="I12" s="1926" t="str">
        <f>人物卡!L53</f>
        <v>——</v>
      </c>
      <c r="J12" s="1926" t="str">
        <f>人物卡!N53</f>
        <v>×</v>
      </c>
      <c r="K12" s="1926">
        <f>人物卡!O53</f>
        <v>1</v>
      </c>
      <c r="L12" s="1926" t="str">
        <f>人物卡!Q53</f>
        <v>——</v>
      </c>
      <c r="M12" s="1972" t="str">
        <f>人物卡!S53</f>
        <v>——</v>
      </c>
      <c r="N12" s="1960" t="str">
        <f>IF(Q12=0,"",人物卡!D25)</f>
        <v/>
      </c>
      <c r="O12" s="1961"/>
      <c r="P12" s="1961"/>
      <c r="Q12" s="1986">
        <f>IF(人物卡!K25-人物卡!G25=0,0,人物卡!K25)</f>
        <v>0</v>
      </c>
      <c r="R12" s="1987">
        <f t="shared" si="5"/>
        <v>0</v>
      </c>
      <c r="S12" s="1988">
        <f t="shared" si="6"/>
        <v>0</v>
      </c>
      <c r="T12" s="1989" t="str">
        <f>IF(W12=0,"",人物卡!P25)</f>
        <v/>
      </c>
      <c r="U12" s="1989"/>
      <c r="V12" s="1989"/>
      <c r="W12" s="1990">
        <f>IF(人物卡!V25-人物卡!R25=0,0,人物卡!V25)</f>
        <v>0</v>
      </c>
      <c r="X12" s="1991">
        <f t="shared" si="2"/>
        <v>0</v>
      </c>
      <c r="Y12" s="2005">
        <f t="shared" si="3"/>
        <v>0</v>
      </c>
      <c r="Z12" s="2022">
        <f>人物卡!Z93</f>
        <v>0</v>
      </c>
      <c r="AA12" s="2023"/>
      <c r="AB12" s="2023">
        <f>人物卡!AC93</f>
        <v>0</v>
      </c>
      <c r="AC12" s="2023"/>
      <c r="AD12" s="2023"/>
      <c r="AE12" s="2024"/>
      <c r="AI12" s="2004"/>
      <c r="AJ12" s="2004"/>
      <c r="AK12" s="2004"/>
      <c r="AL12" s="2004"/>
      <c r="AM12" s="2004"/>
      <c r="AN12" s="2004"/>
    </row>
    <row r="13" customHeight="1" spans="2:40">
      <c r="B13" s="1927">
        <f>人物卡!B54</f>
        <v>0</v>
      </c>
      <c r="C13" s="1928">
        <f>人物卡!D54</f>
        <v>0</v>
      </c>
      <c r="D13" s="1928" t="str">
        <f>IF(人物卡!E54="请选择类型","",人物卡!E54)</f>
        <v>←请选择类型</v>
      </c>
      <c r="E13" s="1928" t="str">
        <f>人物卡!G54</f>
        <v/>
      </c>
      <c r="F13" s="1928" t="str">
        <f>人物卡!H54</f>
        <v/>
      </c>
      <c r="G13" s="1928" t="str">
        <f>人物卡!I54</f>
        <v/>
      </c>
      <c r="H13" s="1928" t="str">
        <f>人物卡!J54</f>
        <v/>
      </c>
      <c r="I13" s="1928" t="str">
        <f>人物卡!L54</f>
        <v/>
      </c>
      <c r="J13" s="1928" t="str">
        <f>人物卡!N54</f>
        <v/>
      </c>
      <c r="K13" s="1928" t="str">
        <f>人物卡!O54</f>
        <v/>
      </c>
      <c r="L13" s="1928" t="str">
        <f>人物卡!Q54</f>
        <v/>
      </c>
      <c r="M13" s="1973" t="str">
        <f>人物卡!S54</f>
        <v/>
      </c>
      <c r="N13" s="1960" t="str">
        <f>人物卡!D26</f>
        <v>信用评级</v>
      </c>
      <c r="O13" s="1961"/>
      <c r="P13" s="1961"/>
      <c r="Q13" s="1992">
        <f>人物卡!K26</f>
        <v>0</v>
      </c>
      <c r="R13" s="1993">
        <f>IF(Q13=0,32767,INT(Q13/2))</f>
        <v>32767</v>
      </c>
      <c r="S13" s="1994">
        <f>IF(Q13=0,32767,INT(Q13/5))</f>
        <v>32767</v>
      </c>
      <c r="T13" s="1989" t="str">
        <f>IF(W13=0,"",人物卡!P26)</f>
        <v/>
      </c>
      <c r="U13" s="1989"/>
      <c r="V13" s="1989"/>
      <c r="W13" s="1990">
        <f>IF(人物卡!V26-人物卡!R26=0,0,人物卡!V26)</f>
        <v>0</v>
      </c>
      <c r="X13" s="1991">
        <f t="shared" si="2"/>
        <v>0</v>
      </c>
      <c r="Y13" s="2005">
        <f t="shared" si="3"/>
        <v>0</v>
      </c>
      <c r="Z13" s="2022">
        <f>人物卡!Z94</f>
        <v>0</v>
      </c>
      <c r="AA13" s="2023"/>
      <c r="AB13" s="2023">
        <f>人物卡!AC94</f>
        <v>0</v>
      </c>
      <c r="AC13" s="2023"/>
      <c r="AD13" s="2023"/>
      <c r="AE13" s="2024"/>
      <c r="AF13" s="2004"/>
      <c r="AG13" s="2004"/>
      <c r="AH13" s="2004"/>
      <c r="AI13" s="2004"/>
      <c r="AJ13" s="2004"/>
      <c r="AK13" s="2004"/>
      <c r="AL13" s="2004"/>
      <c r="AM13" s="2004"/>
      <c r="AN13" s="2004"/>
    </row>
    <row r="14" customHeight="1" spans="2:40">
      <c r="B14" s="1929">
        <f>人物卡!B55</f>
        <v>0</v>
      </c>
      <c r="C14" s="1930">
        <f>人物卡!D55</f>
        <v>0</v>
      </c>
      <c r="D14" s="1930" t="str">
        <f>IF(人物卡!E55="请选择类型","",人物卡!E55)</f>
        <v/>
      </c>
      <c r="E14" s="1930" t="str">
        <f>人物卡!G55</f>
        <v/>
      </c>
      <c r="F14" s="1930" t="str">
        <f>人物卡!H55</f>
        <v/>
      </c>
      <c r="G14" s="1930" t="str">
        <f>人物卡!I55</f>
        <v/>
      </c>
      <c r="H14" s="1930" t="str">
        <f>人物卡!J55</f>
        <v/>
      </c>
      <c r="I14" s="1930" t="str">
        <f>人物卡!L55</f>
        <v/>
      </c>
      <c r="J14" s="1930" t="str">
        <f>人物卡!N55</f>
        <v/>
      </c>
      <c r="K14" s="1930" t="str">
        <f>人物卡!O55</f>
        <v/>
      </c>
      <c r="L14" s="1930" t="str">
        <f>人物卡!Q55</f>
        <v/>
      </c>
      <c r="M14" s="1974" t="str">
        <f>人物卡!S55</f>
        <v/>
      </c>
      <c r="N14" s="1960" t="str">
        <f>IF(Q14=0,"",人物卡!D27)</f>
        <v/>
      </c>
      <c r="O14" s="1961"/>
      <c r="P14" s="1961"/>
      <c r="Q14" s="1986">
        <f>IF(人物卡!K27-人物卡!G27=0,0,人物卡!K27)</f>
        <v>0</v>
      </c>
      <c r="R14" s="1987">
        <f t="shared" si="5"/>
        <v>0</v>
      </c>
      <c r="S14" s="1988">
        <f t="shared" si="6"/>
        <v>0</v>
      </c>
      <c r="T14" s="1995">
        <f>IF(W14=0,0,人物卡!P27)</f>
        <v>0</v>
      </c>
      <c r="U14" s="1989" t="str">
        <f>IF(T14=0,"",人物卡!Q27)</f>
        <v/>
      </c>
      <c r="V14" s="1989"/>
      <c r="W14" s="1990">
        <f>IF(人物卡!V27-人物卡!R27=0,0,人物卡!V27)</f>
        <v>0</v>
      </c>
      <c r="X14" s="1991">
        <f t="shared" si="2"/>
        <v>0</v>
      </c>
      <c r="Y14" s="2005">
        <f t="shared" si="3"/>
        <v>0</v>
      </c>
      <c r="Z14" s="2022">
        <f>人物卡!Z95</f>
        <v>0</v>
      </c>
      <c r="AA14" s="2023"/>
      <c r="AB14" s="2023">
        <f>人物卡!AC95</f>
        <v>0</v>
      </c>
      <c r="AC14" s="2023"/>
      <c r="AD14" s="2023"/>
      <c r="AE14" s="2024"/>
      <c r="AF14" s="2004"/>
      <c r="AG14" s="2004"/>
      <c r="AH14" s="2004"/>
      <c r="AI14" s="2004"/>
      <c r="AJ14" s="2004"/>
      <c r="AK14" s="2004"/>
      <c r="AL14" s="2004"/>
      <c r="AM14" s="2004"/>
      <c r="AN14" s="2004"/>
    </row>
    <row r="15" customHeight="1" spans="2:40">
      <c r="B15" s="1927">
        <f>人物卡!B56</f>
        <v>0</v>
      </c>
      <c r="C15" s="1928">
        <f>人物卡!D56</f>
        <v>0</v>
      </c>
      <c r="D15" s="1928" t="str">
        <f>IF(人物卡!E56="请选择类型","",人物卡!E56)</f>
        <v/>
      </c>
      <c r="E15" s="1928" t="str">
        <f>人物卡!G56</f>
        <v/>
      </c>
      <c r="F15" s="1928" t="str">
        <f>人物卡!H56</f>
        <v/>
      </c>
      <c r="G15" s="1928" t="str">
        <f>人物卡!I56</f>
        <v/>
      </c>
      <c r="H15" s="1928" t="str">
        <f>人物卡!J56</f>
        <v/>
      </c>
      <c r="I15" s="1928" t="str">
        <f>人物卡!L56</f>
        <v/>
      </c>
      <c r="J15" s="1928" t="str">
        <f>人物卡!N56</f>
        <v/>
      </c>
      <c r="K15" s="1928" t="str">
        <f>人物卡!O56</f>
        <v/>
      </c>
      <c r="L15" s="1928" t="str">
        <f>人物卡!Q56</f>
        <v/>
      </c>
      <c r="M15" s="1973" t="str">
        <f>人物卡!S56</f>
        <v/>
      </c>
      <c r="N15" s="1960" t="str">
        <f>IF(Q15=0,"",人物卡!D28)</f>
        <v/>
      </c>
      <c r="O15" s="1961"/>
      <c r="P15" s="1961"/>
      <c r="Q15" s="1986">
        <f>IF(人物卡!K28-人物卡!G28=0,0,人物卡!K28)</f>
        <v>0</v>
      </c>
      <c r="R15" s="1987">
        <f t="shared" si="5"/>
        <v>0</v>
      </c>
      <c r="S15" s="1988">
        <f t="shared" si="6"/>
        <v>0</v>
      </c>
      <c r="T15" s="1989" t="str">
        <f>IF(W15=0,"",人物卡!P28)</f>
        <v/>
      </c>
      <c r="U15" s="1989"/>
      <c r="V15" s="1989"/>
      <c r="W15" s="1990">
        <f>IF(人物卡!V28-人物卡!R28=0,0,人物卡!V28)</f>
        <v>0</v>
      </c>
      <c r="X15" s="1991">
        <f t="shared" si="2"/>
        <v>0</v>
      </c>
      <c r="Y15" s="2005">
        <f t="shared" si="3"/>
        <v>0</v>
      </c>
      <c r="Z15" s="2022">
        <f>人物卡!Z96</f>
        <v>0</v>
      </c>
      <c r="AA15" s="2023"/>
      <c r="AB15" s="2023">
        <f>人物卡!AC96</f>
        <v>0</v>
      </c>
      <c r="AC15" s="2023"/>
      <c r="AD15" s="2023"/>
      <c r="AE15" s="2024"/>
      <c r="AF15" s="2004"/>
      <c r="AG15" s="2004"/>
      <c r="AH15" s="2004"/>
      <c r="AI15" s="2004"/>
      <c r="AJ15" s="2004"/>
      <c r="AK15" s="2004"/>
      <c r="AL15" s="2004"/>
      <c r="AM15" s="2004"/>
      <c r="AN15" s="2004"/>
    </row>
    <row r="16" customHeight="1" spans="2:40">
      <c r="B16" s="1929">
        <f>人物卡!B57</f>
        <v>0</v>
      </c>
      <c r="C16" s="1931">
        <f>人物卡!D57</f>
        <v>0</v>
      </c>
      <c r="D16" s="1931">
        <f>IF(人物卡!E57="请选择类型","",人物卡!E57)</f>
        <v>0</v>
      </c>
      <c r="E16" s="1931">
        <f>人物卡!G57</f>
        <v>0</v>
      </c>
      <c r="F16" s="1931" t="str">
        <f>人物卡!H57</f>
        <v/>
      </c>
      <c r="G16" s="1931" t="str">
        <f>人物卡!I57</f>
        <v/>
      </c>
      <c r="H16" s="1931">
        <f>人物卡!J57</f>
        <v>0</v>
      </c>
      <c r="I16" s="1931">
        <f>人物卡!L57</f>
        <v>0</v>
      </c>
      <c r="J16" s="1931">
        <f>人物卡!N57</f>
        <v>0</v>
      </c>
      <c r="K16" s="1931">
        <f>人物卡!O57</f>
        <v>0</v>
      </c>
      <c r="L16" s="1931">
        <f>人物卡!Q57</f>
        <v>0</v>
      </c>
      <c r="M16" s="1974">
        <f>人物卡!S57</f>
        <v>0</v>
      </c>
      <c r="N16" s="1960" t="str">
        <f>人物卡!D29</f>
        <v>闪避</v>
      </c>
      <c r="O16" s="1961"/>
      <c r="P16" s="1961"/>
      <c r="Q16" s="1992">
        <f>人物卡!K29</f>
        <v>0</v>
      </c>
      <c r="R16" s="1993">
        <f>IF(Q16=0,32767,INT(Q16/2))</f>
        <v>32767</v>
      </c>
      <c r="S16" s="1994">
        <f>IF(Q16=0,32767,INT(Q16/5))</f>
        <v>32767</v>
      </c>
      <c r="T16" s="1989" t="str">
        <f>IF(W16=0,"",人物卡!P29)</f>
        <v/>
      </c>
      <c r="U16" s="1989"/>
      <c r="V16" s="1989"/>
      <c r="W16" s="1990">
        <f>IF(人物卡!V29-人物卡!R29=0,0,人物卡!V29)</f>
        <v>0</v>
      </c>
      <c r="X16" s="1991">
        <f t="shared" si="2"/>
        <v>0</v>
      </c>
      <c r="Y16" s="2005">
        <f t="shared" si="3"/>
        <v>0</v>
      </c>
      <c r="Z16" s="2022">
        <f>人物卡!Z97</f>
        <v>0</v>
      </c>
      <c r="AA16" s="2023"/>
      <c r="AB16" s="2023">
        <f>人物卡!AC97</f>
        <v>0</v>
      </c>
      <c r="AC16" s="2023"/>
      <c r="AD16" s="2023"/>
      <c r="AE16" s="2024"/>
      <c r="AF16" s="2004"/>
      <c r="AG16" s="2004"/>
      <c r="AH16" s="2004"/>
      <c r="AI16" s="2004"/>
      <c r="AJ16" s="2004"/>
      <c r="AK16" s="2004"/>
      <c r="AL16" s="2004"/>
      <c r="AM16" s="2004"/>
      <c r="AN16" s="2004"/>
    </row>
    <row r="17" customHeight="1" spans="2:40">
      <c r="B17" s="1897" t="s">
        <v>197</v>
      </c>
      <c r="C17" s="1898"/>
      <c r="D17" s="1898"/>
      <c r="E17" s="1898"/>
      <c r="F17" s="1898"/>
      <c r="G17" s="1898"/>
      <c r="H17" s="1898"/>
      <c r="I17" s="1898"/>
      <c r="J17" s="1898"/>
      <c r="K17" s="1898"/>
      <c r="L17" s="1898"/>
      <c r="M17" s="1958"/>
      <c r="N17" s="1960" t="str">
        <f>IF(Q17=0,"",人物卡!D30)</f>
        <v/>
      </c>
      <c r="O17" s="1961"/>
      <c r="P17" s="1961"/>
      <c r="Q17" s="1986">
        <f>IF(人物卡!K30-人物卡!G30=0,0,人物卡!K30)</f>
        <v>0</v>
      </c>
      <c r="R17" s="1987">
        <f t="shared" ref="R16:R36" si="7">INT(Q17/2)</f>
        <v>0</v>
      </c>
      <c r="S17" s="1988">
        <f t="shared" ref="S16:S36" si="8">INT(Q17/5)</f>
        <v>0</v>
      </c>
      <c r="T17" s="1989" t="str">
        <f>IF(W17=0,"",人物卡!P30)</f>
        <v/>
      </c>
      <c r="U17" s="1989"/>
      <c r="V17" s="1989"/>
      <c r="W17" s="1990">
        <f>IF(人物卡!V30-人物卡!R30=0,0,人物卡!V30)</f>
        <v>0</v>
      </c>
      <c r="X17" s="1991">
        <f t="shared" si="2"/>
        <v>0</v>
      </c>
      <c r="Y17" s="2005">
        <f t="shared" si="3"/>
        <v>0</v>
      </c>
      <c r="Z17" s="2025">
        <f>人物卡!Z98</f>
        <v>0</v>
      </c>
      <c r="AA17" s="2026"/>
      <c r="AB17" s="2026">
        <f>人物卡!AC98</f>
        <v>0</v>
      </c>
      <c r="AC17" s="2026"/>
      <c r="AD17" s="2026"/>
      <c r="AE17" s="2027"/>
      <c r="AF17" s="2004"/>
      <c r="AG17" s="2004"/>
      <c r="AH17" s="2004"/>
      <c r="AI17" s="2004"/>
      <c r="AJ17" s="2004"/>
      <c r="AK17" s="2004"/>
      <c r="AL17" s="2004"/>
      <c r="AM17" s="2004"/>
      <c r="AN17" s="2004"/>
    </row>
    <row r="18" customHeight="1" spans="2:40">
      <c r="B18" s="1932" t="s">
        <v>93</v>
      </c>
      <c r="C18" s="1933"/>
      <c r="D18" s="1933"/>
      <c r="E18" s="1933" t="s">
        <v>199</v>
      </c>
      <c r="F18" s="1933"/>
      <c r="G18" s="1933" t="s">
        <v>200</v>
      </c>
      <c r="H18" s="1933"/>
      <c r="I18" s="1933" t="s">
        <v>201</v>
      </c>
      <c r="J18" s="1933"/>
      <c r="K18" s="1933" t="s">
        <v>202</v>
      </c>
      <c r="L18" s="1933"/>
      <c r="M18" s="1975" t="s">
        <v>203</v>
      </c>
      <c r="N18" s="1960" t="str">
        <f>IF(Q18=0,"",人物卡!D31)</f>
        <v/>
      </c>
      <c r="O18" s="1961"/>
      <c r="P18" s="1961"/>
      <c r="Q18" s="1986">
        <f>IF(人物卡!K31-人物卡!G31=0,0,人物卡!K31)</f>
        <v>0</v>
      </c>
      <c r="R18" s="1987">
        <f t="shared" si="7"/>
        <v>0</v>
      </c>
      <c r="S18" s="1988">
        <f t="shared" si="8"/>
        <v>0</v>
      </c>
      <c r="T18" s="1995">
        <f t="shared" ref="T18:T20" si="9">IF(W18=0,0,"科学：")</f>
        <v>0</v>
      </c>
      <c r="U18" s="1989" t="str">
        <f>IF(T18=0,"",人物卡!Q31)</f>
        <v/>
      </c>
      <c r="V18" s="1989"/>
      <c r="W18" s="1990">
        <f>IF(人物卡!V31-人物卡!R31=0,0,人物卡!V31)</f>
        <v>0</v>
      </c>
      <c r="X18" s="1991">
        <f t="shared" si="2"/>
        <v>0</v>
      </c>
      <c r="Y18" s="2005">
        <f t="shared" si="3"/>
        <v>0</v>
      </c>
      <c r="Z18" s="2028"/>
      <c r="AA18" s="2029"/>
      <c r="AB18" s="2029"/>
      <c r="AC18" s="2029"/>
      <c r="AD18" s="2029"/>
      <c r="AE18" s="2030"/>
      <c r="AF18" s="2004"/>
      <c r="AM18" s="2004"/>
      <c r="AN18" s="2004"/>
    </row>
    <row r="19" customHeight="1" spans="2:40">
      <c r="B19" s="1934" t="str">
        <f>人物卡!B62</f>
        <v>0%/0%/0%</v>
      </c>
      <c r="C19" s="1935"/>
      <c r="D19" s="1935"/>
      <c r="E19" s="1935" t="str">
        <f>人物卡!D62</f>
        <v>身无分文</v>
      </c>
      <c r="F19" s="1935"/>
      <c r="G19" s="1935" t="str">
        <f>人物卡!E62</f>
        <v>10</v>
      </c>
      <c r="H19" s="1935"/>
      <c r="I19" s="1935" t="str">
        <f>人物卡!G62</f>
        <v>没有</v>
      </c>
      <c r="J19" s="1935"/>
      <c r="K19" s="1935" t="str">
        <f>人物卡!I62</f>
        <v>10</v>
      </c>
      <c r="L19" s="1935"/>
      <c r="M19" s="1580" t="str">
        <f>人物卡!K62</f>
        <v>美元</v>
      </c>
      <c r="N19" s="1960" t="str">
        <f>IF(Q19=0,"",人物卡!D32)</f>
        <v/>
      </c>
      <c r="O19" s="1961"/>
      <c r="P19" s="1961"/>
      <c r="Q19" s="1986">
        <f>IF(人物卡!K32-人物卡!G32=0,0,人物卡!K32)</f>
        <v>0</v>
      </c>
      <c r="R19" s="1987">
        <f t="shared" si="7"/>
        <v>0</v>
      </c>
      <c r="S19" s="1988">
        <f t="shared" si="8"/>
        <v>0</v>
      </c>
      <c r="T19" s="1995">
        <f t="shared" si="9"/>
        <v>0</v>
      </c>
      <c r="U19" s="1989" t="str">
        <f>IF(T19=0,"",人物卡!Q32)</f>
        <v/>
      </c>
      <c r="V19" s="1989"/>
      <c r="W19" s="1990">
        <f>IF(人物卡!V32-人物卡!R32=0,0,人物卡!V32)</f>
        <v>0</v>
      </c>
      <c r="X19" s="1991">
        <f t="shared" si="2"/>
        <v>0</v>
      </c>
      <c r="Y19" s="2005">
        <f t="shared" si="3"/>
        <v>0</v>
      </c>
      <c r="Z19" s="2028"/>
      <c r="AA19" s="2029"/>
      <c r="AB19" s="2029"/>
      <c r="AC19" s="2029"/>
      <c r="AD19" s="2029"/>
      <c r="AE19" s="2030"/>
      <c r="AF19" s="2004"/>
      <c r="AM19" s="2004"/>
      <c r="AN19" s="2004"/>
    </row>
    <row r="20" customHeight="1" spans="2:40">
      <c r="B20" s="1936" t="str">
        <f>人物卡!G63</f>
        <v>请在这里详述你的资产</v>
      </c>
      <c r="C20" s="1937"/>
      <c r="D20" s="1937"/>
      <c r="E20" s="1937"/>
      <c r="F20" s="1937"/>
      <c r="G20" s="1937"/>
      <c r="H20" s="1937"/>
      <c r="I20" s="1937"/>
      <c r="J20" s="1937"/>
      <c r="K20" s="1937"/>
      <c r="L20" s="1937"/>
      <c r="M20" s="1976"/>
      <c r="N20" s="1960" t="str">
        <f>IF(Q20=0,"",人物卡!D33)</f>
        <v/>
      </c>
      <c r="O20" s="1961"/>
      <c r="P20" s="1961"/>
      <c r="Q20" s="1986">
        <f>IF(人物卡!K33-人物卡!G33=0,0,人物卡!K33)</f>
        <v>0</v>
      </c>
      <c r="R20" s="1987">
        <f t="shared" si="7"/>
        <v>0</v>
      </c>
      <c r="S20" s="1988">
        <f t="shared" si="8"/>
        <v>0</v>
      </c>
      <c r="T20" s="1995">
        <f t="shared" si="9"/>
        <v>0</v>
      </c>
      <c r="U20" s="1989" t="str">
        <f>IF(T20=0,"",人物卡!Q33)</f>
        <v/>
      </c>
      <c r="V20" s="1989"/>
      <c r="W20" s="1990">
        <f>IF(人物卡!V33-人物卡!R33=0,0,人物卡!V33)</f>
        <v>0</v>
      </c>
      <c r="X20" s="1991">
        <f t="shared" si="2"/>
        <v>0</v>
      </c>
      <c r="Y20" s="2005">
        <f t="shared" si="3"/>
        <v>0</v>
      </c>
      <c r="Z20" s="2031"/>
      <c r="AA20" s="2032"/>
      <c r="AB20" s="2032"/>
      <c r="AC20" s="2032"/>
      <c r="AD20" s="2032"/>
      <c r="AE20" s="2033"/>
      <c r="AF20" s="2004"/>
      <c r="AM20" s="2004"/>
      <c r="AN20" s="2004"/>
    </row>
    <row r="21" customHeight="1" spans="2:40">
      <c r="B21" s="1897" t="s">
        <v>3571</v>
      </c>
      <c r="C21" s="1898"/>
      <c r="D21" s="1898"/>
      <c r="E21" s="1898"/>
      <c r="F21" s="1898"/>
      <c r="G21" s="1898"/>
      <c r="H21" s="1898"/>
      <c r="I21" s="1898"/>
      <c r="J21" s="1898"/>
      <c r="K21" s="1898"/>
      <c r="L21" s="1898"/>
      <c r="M21" s="1958"/>
      <c r="N21" s="1967">
        <f t="shared" ref="N21:N24" si="10">IF(Q21=0,0,"格斗：")</f>
        <v>0</v>
      </c>
      <c r="O21" s="1961" t="str">
        <f>IF(N21=0,"",人物卡!E34)</f>
        <v/>
      </c>
      <c r="P21" s="1961"/>
      <c r="Q21" s="1986">
        <f>IF(人物卡!K34-人物卡!G34=0,0,人物卡!K34)</f>
        <v>0</v>
      </c>
      <c r="R21" s="1987">
        <f t="shared" si="7"/>
        <v>0</v>
      </c>
      <c r="S21" s="1988">
        <f t="shared" si="8"/>
        <v>0</v>
      </c>
      <c r="T21" s="1989" t="str">
        <f>IF(W21=0,"",人物卡!P34)</f>
        <v/>
      </c>
      <c r="U21" s="1989"/>
      <c r="V21" s="1989"/>
      <c r="W21" s="1990">
        <f>IF(人物卡!V34-人物卡!R34=0,0,人物卡!V34)</f>
        <v>0</v>
      </c>
      <c r="X21" s="1991">
        <f t="shared" si="2"/>
        <v>0</v>
      </c>
      <c r="Y21" s="2005">
        <f t="shared" si="3"/>
        <v>0</v>
      </c>
      <c r="Z21" s="2016" t="s">
        <v>239</v>
      </c>
      <c r="AA21" s="2017"/>
      <c r="AB21" s="2017"/>
      <c r="AC21" s="2017"/>
      <c r="AD21" s="2017"/>
      <c r="AE21" s="2018"/>
      <c r="AF21" s="2004"/>
      <c r="AM21" s="2004"/>
      <c r="AN21" s="2004"/>
    </row>
    <row r="22" customHeight="1" spans="2:40">
      <c r="B22" s="1938">
        <f>人物卡!D79</f>
        <v>0</v>
      </c>
      <c r="C22" s="1939"/>
      <c r="D22" s="1939"/>
      <c r="E22" s="1939">
        <f>人物卡!D80</f>
        <v>0</v>
      </c>
      <c r="F22" s="1939"/>
      <c r="G22" s="1939"/>
      <c r="H22" s="1939">
        <f>人物卡!D81</f>
        <v>0</v>
      </c>
      <c r="I22" s="1939"/>
      <c r="J22" s="1939"/>
      <c r="K22" s="1939">
        <f>人物卡!D82</f>
        <v>0</v>
      </c>
      <c r="L22" s="1939"/>
      <c r="M22" s="1977"/>
      <c r="N22" s="1967">
        <f t="shared" si="10"/>
        <v>0</v>
      </c>
      <c r="O22" s="1961" t="str">
        <f>IF(N22=0,"",人物卡!E35)</f>
        <v/>
      </c>
      <c r="P22" s="1961"/>
      <c r="Q22" s="1986">
        <f>IF(人物卡!K35-人物卡!G35=0,0,人物卡!K35)</f>
        <v>0</v>
      </c>
      <c r="R22" s="1987">
        <f t="shared" si="7"/>
        <v>0</v>
      </c>
      <c r="S22" s="1988">
        <f t="shared" si="8"/>
        <v>0</v>
      </c>
      <c r="T22" s="1989" t="str">
        <f>IF(W22=0,"",人物卡!P35)</f>
        <v/>
      </c>
      <c r="U22" s="1989"/>
      <c r="V22" s="1989"/>
      <c r="W22" s="1990">
        <f>IF(人物卡!V35-人物卡!R35=0,0,人物卡!V35)</f>
        <v>0</v>
      </c>
      <c r="X22" s="1991">
        <f t="shared" si="2"/>
        <v>0</v>
      </c>
      <c r="Y22" s="2005">
        <f t="shared" si="3"/>
        <v>0</v>
      </c>
      <c r="Z22" s="2034" t="s">
        <v>247</v>
      </c>
      <c r="AA22" s="2035"/>
      <c r="AB22" s="2035"/>
      <c r="AC22" s="2035"/>
      <c r="AD22" s="2035" t="s">
        <v>3572</v>
      </c>
      <c r="AE22" s="2036"/>
      <c r="AF22" s="2004"/>
      <c r="AM22" s="2004"/>
      <c r="AN22" s="2004"/>
    </row>
    <row r="23" customHeight="1" spans="2:40">
      <c r="B23" s="1940">
        <f>人物卡!D83</f>
        <v>0</v>
      </c>
      <c r="C23" s="1941"/>
      <c r="D23" s="1941"/>
      <c r="E23" s="1941">
        <f>人物卡!D84</f>
        <v>0</v>
      </c>
      <c r="F23" s="1941"/>
      <c r="G23" s="1941"/>
      <c r="H23" s="1941">
        <f>人物卡!D85</f>
        <v>0</v>
      </c>
      <c r="I23" s="1941"/>
      <c r="J23" s="1941"/>
      <c r="K23" s="1941">
        <f>人物卡!D86</f>
        <v>0</v>
      </c>
      <c r="L23" s="1941"/>
      <c r="M23" s="1978"/>
      <c r="N23" s="1967">
        <f t="shared" si="10"/>
        <v>0</v>
      </c>
      <c r="O23" s="1961" t="str">
        <f>IF(N23=0,"",人物卡!E36)</f>
        <v/>
      </c>
      <c r="P23" s="1961"/>
      <c r="Q23" s="1986">
        <f>IF(人物卡!K36-人物卡!G36=0,0,人物卡!K36)</f>
        <v>0</v>
      </c>
      <c r="R23" s="1987">
        <f t="shared" si="7"/>
        <v>0</v>
      </c>
      <c r="S23" s="1988">
        <f t="shared" si="8"/>
        <v>0</v>
      </c>
      <c r="T23" s="1989" t="str">
        <f>IF(W23=0,"",人物卡!P36)</f>
        <v/>
      </c>
      <c r="U23" s="1989"/>
      <c r="V23" s="1989"/>
      <c r="W23" s="1990">
        <f>IF(人物卡!V36-人物卡!R36=0,0,人物卡!V36)</f>
        <v>0</v>
      </c>
      <c r="X23" s="1991">
        <f t="shared" si="2"/>
        <v>0</v>
      </c>
      <c r="Y23" s="2005">
        <f t="shared" si="3"/>
        <v>0</v>
      </c>
      <c r="Z23" s="1940" t="str">
        <f>人物卡!M92</f>
        <v>例：米-戈</v>
      </c>
      <c r="AA23" s="2037"/>
      <c r="AB23" s="2037"/>
      <c r="AC23" s="2037"/>
      <c r="AD23" s="2037">
        <f>人物卡!X92</f>
        <v>6</v>
      </c>
      <c r="AE23" s="1978"/>
      <c r="AF23" s="2004"/>
      <c r="AM23" s="2004"/>
      <c r="AN23" s="2004"/>
    </row>
    <row r="24" customHeight="1" spans="2:40">
      <c r="B24" s="1938">
        <f>人物卡!D87</f>
        <v>0</v>
      </c>
      <c r="C24" s="1939"/>
      <c r="D24" s="1939"/>
      <c r="E24" s="1939">
        <f>人物卡!D88</f>
        <v>0</v>
      </c>
      <c r="F24" s="1939"/>
      <c r="G24" s="1939"/>
      <c r="H24" s="1939">
        <f>人物卡!G79</f>
        <v>0</v>
      </c>
      <c r="I24" s="1939"/>
      <c r="J24" s="1939"/>
      <c r="K24" s="1939">
        <f>人物卡!G80</f>
        <v>0</v>
      </c>
      <c r="L24" s="1939"/>
      <c r="M24" s="1977"/>
      <c r="N24" s="1967">
        <f t="shared" si="10"/>
        <v>0</v>
      </c>
      <c r="O24" s="1961" t="str">
        <f>IF(N24=0,"",人物卡!E37)</f>
        <v/>
      </c>
      <c r="P24" s="1961"/>
      <c r="Q24" s="1986">
        <f>IF(人物卡!K37-人物卡!G37=0,0,人物卡!K37)</f>
        <v>0</v>
      </c>
      <c r="R24" s="1987">
        <f t="shared" si="7"/>
        <v>0</v>
      </c>
      <c r="S24" s="1988">
        <f t="shared" si="8"/>
        <v>0</v>
      </c>
      <c r="T24" s="1995">
        <f>IF(W24=0,0,人物卡!P37)</f>
        <v>0</v>
      </c>
      <c r="U24" s="1989" t="str">
        <f>IF(T24=0,"",人物卡!Q37)</f>
        <v/>
      </c>
      <c r="V24" s="1989"/>
      <c r="W24" s="1990">
        <f>IF(人物卡!V37-人物卡!R37=0,0,人物卡!V37)</f>
        <v>0</v>
      </c>
      <c r="X24" s="1991">
        <f t="shared" si="2"/>
        <v>0</v>
      </c>
      <c r="Y24" s="2005">
        <f t="shared" si="3"/>
        <v>0</v>
      </c>
      <c r="Z24" s="1940"/>
      <c r="AA24" s="1941"/>
      <c r="AB24" s="1941"/>
      <c r="AC24" s="2037"/>
      <c r="AD24" s="2037"/>
      <c r="AE24" s="1978"/>
      <c r="AF24" s="2004"/>
      <c r="AM24" s="2004"/>
      <c r="AN24" s="2004"/>
    </row>
    <row r="25" customHeight="1" spans="2:40">
      <c r="B25" s="1940">
        <f>人物卡!G81</f>
        <v>0</v>
      </c>
      <c r="C25" s="1941"/>
      <c r="D25" s="1941"/>
      <c r="E25" s="1941">
        <f>人物卡!G82</f>
        <v>0</v>
      </c>
      <c r="F25" s="1941"/>
      <c r="G25" s="1941"/>
      <c r="H25" s="1941">
        <f>人物卡!G83</f>
        <v>0</v>
      </c>
      <c r="I25" s="1941"/>
      <c r="J25" s="1941"/>
      <c r="K25" s="1941">
        <f>人物卡!G84</f>
        <v>0</v>
      </c>
      <c r="L25" s="1941"/>
      <c r="M25" s="1978"/>
      <c r="N25" s="1967">
        <f t="shared" ref="N25:N28" si="11">IF(Q25=0,0,"射击：")</f>
        <v>0</v>
      </c>
      <c r="O25" s="1961" t="str">
        <f>IF(N25=0,"",人物卡!E38)</f>
        <v/>
      </c>
      <c r="P25" s="1961"/>
      <c r="Q25" s="1986">
        <f>IF(人物卡!K38-人物卡!G38=0,0,人物卡!K38)</f>
        <v>0</v>
      </c>
      <c r="R25" s="1987">
        <f t="shared" si="7"/>
        <v>0</v>
      </c>
      <c r="S25" s="1988">
        <f t="shared" si="8"/>
        <v>0</v>
      </c>
      <c r="T25" s="1989" t="str">
        <f>IF(W25=0,"",人物卡!P38)</f>
        <v/>
      </c>
      <c r="U25" s="1989"/>
      <c r="V25" s="1989"/>
      <c r="W25" s="1990">
        <f>IF(人物卡!V38-人物卡!R38=0,0,人物卡!V38)</f>
        <v>0</v>
      </c>
      <c r="X25" s="1991">
        <f t="shared" si="2"/>
        <v>0</v>
      </c>
      <c r="Y25" s="2005">
        <f t="shared" si="3"/>
        <v>0</v>
      </c>
      <c r="Z25" s="1940"/>
      <c r="AA25" s="1941"/>
      <c r="AB25" s="1941"/>
      <c r="AC25" s="2037"/>
      <c r="AD25" s="2037"/>
      <c r="AE25" s="1978"/>
      <c r="AF25" s="2004"/>
      <c r="AM25" s="2004"/>
      <c r="AN25" s="2004"/>
    </row>
    <row r="26" customHeight="1" spans="2:40">
      <c r="B26" s="1942">
        <f>人物卡!G85</f>
        <v>0</v>
      </c>
      <c r="C26" s="1943"/>
      <c r="D26" s="1943"/>
      <c r="E26" s="1943">
        <f>人物卡!G86</f>
        <v>0</v>
      </c>
      <c r="F26" s="1943"/>
      <c r="G26" s="1943"/>
      <c r="H26" s="1943">
        <f>人物卡!G87</f>
        <v>0</v>
      </c>
      <c r="I26" s="1943"/>
      <c r="J26" s="1943"/>
      <c r="K26" s="1943">
        <f>人物卡!G88</f>
        <v>0</v>
      </c>
      <c r="L26" s="1943"/>
      <c r="M26" s="1979"/>
      <c r="N26" s="1967">
        <f t="shared" si="11"/>
        <v>0</v>
      </c>
      <c r="O26" s="1961" t="str">
        <f>IF(N26=0,"",人物卡!E39)</f>
        <v/>
      </c>
      <c r="P26" s="1961"/>
      <c r="Q26" s="1986">
        <f>IF(人物卡!K39-人物卡!G39=0,0,人物卡!K39)</f>
        <v>0</v>
      </c>
      <c r="R26" s="1987">
        <f t="shared" si="7"/>
        <v>0</v>
      </c>
      <c r="S26" s="1988">
        <f t="shared" si="8"/>
        <v>0</v>
      </c>
      <c r="T26" s="1989" t="str">
        <f>IF(W26=0,"",人物卡!P39)</f>
        <v/>
      </c>
      <c r="U26" s="1989"/>
      <c r="V26" s="1989"/>
      <c r="W26" s="1990">
        <f>IF(人物卡!V39-人物卡!R39=0,0,人物卡!V39)</f>
        <v>0</v>
      </c>
      <c r="X26" s="1991">
        <f t="shared" si="2"/>
        <v>0</v>
      </c>
      <c r="Y26" s="2005">
        <f t="shared" si="3"/>
        <v>0</v>
      </c>
      <c r="Z26" s="1940"/>
      <c r="AA26" s="1941"/>
      <c r="AB26" s="1941"/>
      <c r="AC26" s="2037"/>
      <c r="AD26" s="2037"/>
      <c r="AE26" s="1978"/>
      <c r="AF26" s="2004"/>
      <c r="AM26" s="2004"/>
      <c r="AN26" s="2004"/>
    </row>
    <row r="27" customHeight="1" spans="2:40">
      <c r="B27" s="1944" t="s">
        <v>198</v>
      </c>
      <c r="C27" s="1945"/>
      <c r="D27" s="1945"/>
      <c r="E27" s="1945"/>
      <c r="F27" s="1945"/>
      <c r="G27" s="1945"/>
      <c r="H27" s="1945"/>
      <c r="I27" s="1945"/>
      <c r="J27" s="1945"/>
      <c r="K27" s="1945"/>
      <c r="L27" s="1945"/>
      <c r="M27" s="1980"/>
      <c r="N27" s="1967">
        <f t="shared" si="11"/>
        <v>0</v>
      </c>
      <c r="O27" s="1961" t="str">
        <f>IF(N27=0,"",人物卡!E40)</f>
        <v/>
      </c>
      <c r="P27" s="1961"/>
      <c r="Q27" s="1986">
        <f>IF(人物卡!K40-人物卡!G40=0,0,人物卡!K40)</f>
        <v>0</v>
      </c>
      <c r="R27" s="1987">
        <f t="shared" si="7"/>
        <v>0</v>
      </c>
      <c r="S27" s="1988">
        <f t="shared" si="8"/>
        <v>0</v>
      </c>
      <c r="T27" s="1989" t="str">
        <f>IF(W27=0,"",人物卡!P40)</f>
        <v/>
      </c>
      <c r="U27" s="1989"/>
      <c r="V27" s="1989"/>
      <c r="W27" s="1990">
        <f>IF(人物卡!V40-人物卡!R40=0,0,人物卡!V40)</f>
        <v>0</v>
      </c>
      <c r="X27" s="1991">
        <f t="shared" si="2"/>
        <v>0</v>
      </c>
      <c r="Y27" s="2005">
        <f t="shared" si="3"/>
        <v>0</v>
      </c>
      <c r="Z27" s="1940"/>
      <c r="AA27" s="1941"/>
      <c r="AB27" s="1941"/>
      <c r="AC27" s="2037"/>
      <c r="AD27" s="2037"/>
      <c r="AE27" s="1978"/>
      <c r="AF27" s="2004"/>
      <c r="AM27" s="2004"/>
      <c r="AN27" s="2004"/>
    </row>
    <row r="28" customHeight="1" spans="2:40">
      <c r="B28" s="1934" t="s">
        <v>3573</v>
      </c>
      <c r="C28" s="1946">
        <f>人物卡!O61</f>
        <v>0</v>
      </c>
      <c r="D28" s="1941"/>
      <c r="E28" s="1941"/>
      <c r="F28" s="1941"/>
      <c r="G28" s="1947" t="s">
        <v>3574</v>
      </c>
      <c r="H28" s="1948" t="str">
        <f>人物卡!M79</f>
        <v>请务必在此填写背景故事！
使用Alt+Enter换行</v>
      </c>
      <c r="I28" s="1948"/>
      <c r="J28" s="1948"/>
      <c r="K28" s="1948"/>
      <c r="L28" s="1948"/>
      <c r="M28" s="1981"/>
      <c r="N28" s="1967">
        <f t="shared" si="11"/>
        <v>0</v>
      </c>
      <c r="O28" s="1961" t="str">
        <f>IF(N28=0,"",人物卡!E41)</f>
        <v/>
      </c>
      <c r="P28" s="1961"/>
      <c r="Q28" s="1986">
        <f>IF(人物卡!K41-人物卡!G41=0,0,人物卡!K41)</f>
        <v>0</v>
      </c>
      <c r="R28" s="1987">
        <f t="shared" si="7"/>
        <v>0</v>
      </c>
      <c r="S28" s="1988">
        <f t="shared" si="8"/>
        <v>0</v>
      </c>
      <c r="T28" s="1989" t="str">
        <f>IF(W28=0,"",人物卡!P41)</f>
        <v/>
      </c>
      <c r="U28" s="1989"/>
      <c r="V28" s="1989"/>
      <c r="W28" s="1990">
        <f>IF(人物卡!V41-人物卡!R41=0,0,人物卡!V41)</f>
        <v>0</v>
      </c>
      <c r="X28" s="1991">
        <f t="shared" si="2"/>
        <v>0</v>
      </c>
      <c r="Y28" s="2005">
        <f t="shared" si="3"/>
        <v>0</v>
      </c>
      <c r="Z28" s="1940"/>
      <c r="AA28" s="1941"/>
      <c r="AB28" s="1941"/>
      <c r="AC28" s="2037"/>
      <c r="AD28" s="2037"/>
      <c r="AE28" s="1978"/>
      <c r="AF28" s="2004"/>
      <c r="AM28" s="2004"/>
      <c r="AN28" s="2004"/>
    </row>
    <row r="29" customHeight="1" spans="2:40">
      <c r="B29" s="1949" t="s">
        <v>3575</v>
      </c>
      <c r="C29" s="1950">
        <f>人物卡!O63</f>
        <v>0</v>
      </c>
      <c r="D29" s="1939"/>
      <c r="E29" s="1939"/>
      <c r="F29" s="1939"/>
      <c r="G29" s="1951" t="str">
        <f>人物卡!X63</f>
        <v>☐</v>
      </c>
      <c r="H29" s="1948"/>
      <c r="I29" s="1948"/>
      <c r="J29" s="1948"/>
      <c r="K29" s="1948"/>
      <c r="L29" s="1948"/>
      <c r="M29" s="1981"/>
      <c r="N29" s="1960" t="str">
        <f>IF(Q29=0,"",人物卡!D42)</f>
        <v/>
      </c>
      <c r="O29" s="1961"/>
      <c r="P29" s="1961"/>
      <c r="Q29" s="1986">
        <f>IF(人物卡!K42-人物卡!G42=0,0,人物卡!K42)</f>
        <v>0</v>
      </c>
      <c r="R29" s="1987">
        <f t="shared" si="7"/>
        <v>0</v>
      </c>
      <c r="S29" s="1988">
        <f t="shared" si="8"/>
        <v>0</v>
      </c>
      <c r="T29" s="1989" t="str">
        <f>IF(W29=0,"",人物卡!P47)</f>
        <v/>
      </c>
      <c r="U29" s="1989"/>
      <c r="V29" s="1989"/>
      <c r="W29" s="1990">
        <f>IF(人物卡!V42-人物卡!R42=0,0,人物卡!V42)</f>
        <v>0</v>
      </c>
      <c r="X29" s="1991">
        <f t="shared" si="2"/>
        <v>0</v>
      </c>
      <c r="Y29" s="2005">
        <f t="shared" si="3"/>
        <v>0</v>
      </c>
      <c r="Z29" s="1940"/>
      <c r="AA29" s="1941"/>
      <c r="AB29" s="1941"/>
      <c r="AC29" s="2037"/>
      <c r="AD29" s="2037"/>
      <c r="AE29" s="1978"/>
      <c r="AF29" s="2004"/>
      <c r="AM29" s="2004"/>
      <c r="AN29" s="2004"/>
    </row>
    <row r="30" customHeight="1" spans="2:40">
      <c r="B30" s="1934" t="s">
        <v>3576</v>
      </c>
      <c r="C30" s="1946">
        <f>人物卡!O65</f>
        <v>0</v>
      </c>
      <c r="D30" s="1941"/>
      <c r="E30" s="1941"/>
      <c r="F30" s="1941"/>
      <c r="G30" s="1947" t="str">
        <f>人物卡!X65</f>
        <v>☐</v>
      </c>
      <c r="H30" s="1948"/>
      <c r="I30" s="1948"/>
      <c r="J30" s="1948"/>
      <c r="K30" s="1948"/>
      <c r="L30" s="1948"/>
      <c r="M30" s="1981"/>
      <c r="N30" s="1960" t="str">
        <f>IF(Q30=0,"",人物卡!D43)</f>
        <v/>
      </c>
      <c r="O30" s="1961"/>
      <c r="P30" s="1961"/>
      <c r="Q30" s="1986">
        <f>IF(人物卡!K43-人物卡!G43=0,0,人物卡!K43)</f>
        <v>0</v>
      </c>
      <c r="R30" s="1987">
        <f t="shared" si="7"/>
        <v>0</v>
      </c>
      <c r="S30" s="1988">
        <f t="shared" si="8"/>
        <v>0</v>
      </c>
      <c r="T30" s="1989" t="str">
        <f>IF(W30=0,"",人物卡!P43)</f>
        <v/>
      </c>
      <c r="U30" s="1989"/>
      <c r="V30" s="1989"/>
      <c r="W30" s="1990">
        <f>IF(人物卡!V43-人物卡!R43=0,0,人物卡!V43)</f>
        <v>0</v>
      </c>
      <c r="X30" s="1991">
        <f t="shared" si="2"/>
        <v>0</v>
      </c>
      <c r="Y30" s="2005">
        <f t="shared" si="3"/>
        <v>0</v>
      </c>
      <c r="Z30" s="1940"/>
      <c r="AA30" s="1941"/>
      <c r="AB30" s="1941"/>
      <c r="AC30" s="2037"/>
      <c r="AD30" s="2037"/>
      <c r="AE30" s="1978"/>
      <c r="AF30" s="2004"/>
      <c r="AM30" s="2004"/>
      <c r="AN30" s="2004"/>
    </row>
    <row r="31" customHeight="1" spans="2:40">
      <c r="B31" s="1949" t="s">
        <v>3577</v>
      </c>
      <c r="C31" s="1950">
        <f>人物卡!O67</f>
        <v>0</v>
      </c>
      <c r="D31" s="1939"/>
      <c r="E31" s="1939"/>
      <c r="F31" s="1939"/>
      <c r="G31" s="1951" t="str">
        <f>人物卡!X67</f>
        <v>☐</v>
      </c>
      <c r="H31" s="1948"/>
      <c r="I31" s="1948"/>
      <c r="J31" s="1948"/>
      <c r="K31" s="1948"/>
      <c r="L31" s="1948"/>
      <c r="M31" s="1981"/>
      <c r="N31" s="1960" t="str">
        <f>IF(Q31=0,"",人物卡!D44)</f>
        <v/>
      </c>
      <c r="O31" s="1961"/>
      <c r="P31" s="1961"/>
      <c r="Q31" s="1986">
        <f>IF(人物卡!K44-人物卡!G44=0,0,人物卡!K44)</f>
        <v>0</v>
      </c>
      <c r="R31" s="1987">
        <f t="shared" si="7"/>
        <v>0</v>
      </c>
      <c r="S31" s="1988">
        <f t="shared" si="8"/>
        <v>0</v>
      </c>
      <c r="T31" s="1989" t="str">
        <f>IF(W31=0,"",人物卡!P44)</f>
        <v/>
      </c>
      <c r="U31" s="1989"/>
      <c r="V31" s="1989"/>
      <c r="W31" s="1990">
        <f>IF(人物卡!V44-人物卡!R44=0,0,人物卡!V44)</f>
        <v>0</v>
      </c>
      <c r="X31" s="1991">
        <f t="shared" si="2"/>
        <v>0</v>
      </c>
      <c r="Y31" s="2005">
        <f t="shared" si="3"/>
        <v>0</v>
      </c>
      <c r="Z31" s="1940"/>
      <c r="AA31" s="1941"/>
      <c r="AB31" s="1941"/>
      <c r="AC31" s="2037"/>
      <c r="AD31" s="2037"/>
      <c r="AE31" s="1978"/>
      <c r="AF31" s="2004"/>
      <c r="AG31" s="2004"/>
      <c r="AH31" s="2004"/>
      <c r="AI31" s="2004"/>
      <c r="AJ31" s="2004"/>
      <c r="AK31" s="2004"/>
      <c r="AL31" s="2004"/>
      <c r="AM31" s="2004"/>
      <c r="AN31" s="2004"/>
    </row>
    <row r="32" customHeight="1" spans="2:40">
      <c r="B32" s="1934" t="s">
        <v>3578</v>
      </c>
      <c r="C32" s="1946">
        <f>人物卡!O69</f>
        <v>0</v>
      </c>
      <c r="D32" s="1941"/>
      <c r="E32" s="1941"/>
      <c r="F32" s="1941"/>
      <c r="G32" s="1947" t="str">
        <f>人物卡!X69</f>
        <v>☐</v>
      </c>
      <c r="H32" s="1948"/>
      <c r="I32" s="1948"/>
      <c r="J32" s="1948"/>
      <c r="K32" s="1948"/>
      <c r="L32" s="1948"/>
      <c r="M32" s="1981"/>
      <c r="N32" s="1960" t="str">
        <f>IF(Q32=0,"",人物卡!D45)</f>
        <v/>
      </c>
      <c r="O32" s="1961"/>
      <c r="P32" s="1961"/>
      <c r="Q32" s="1986">
        <f>IF(人物卡!K45-人物卡!G45=0,0,人物卡!K45)</f>
        <v>0</v>
      </c>
      <c r="R32" s="1987">
        <f t="shared" si="7"/>
        <v>0</v>
      </c>
      <c r="S32" s="1988">
        <f t="shared" si="8"/>
        <v>0</v>
      </c>
      <c r="T32" s="1989" t="str">
        <f>IF(W32=0,"",人物卡!P45)</f>
        <v/>
      </c>
      <c r="U32" s="1989"/>
      <c r="V32" s="1989"/>
      <c r="W32" s="1990">
        <f>IF(人物卡!V45-人物卡!R45=0,0,人物卡!V45)</f>
        <v>0</v>
      </c>
      <c r="X32" s="1991">
        <f t="shared" si="2"/>
        <v>0</v>
      </c>
      <c r="Y32" s="2005">
        <f t="shared" si="3"/>
        <v>0</v>
      </c>
      <c r="Z32" s="1940"/>
      <c r="AA32" s="1941"/>
      <c r="AB32" s="1941"/>
      <c r="AC32" s="2037"/>
      <c r="AD32" s="2037"/>
      <c r="AE32" s="1978"/>
      <c r="AF32" s="2004"/>
      <c r="AG32" s="2004"/>
      <c r="AH32" s="2004"/>
      <c r="AI32" s="2004"/>
      <c r="AJ32" s="2004"/>
      <c r="AK32" s="2004"/>
      <c r="AL32" s="2004"/>
      <c r="AM32" s="2004"/>
      <c r="AN32" s="2004"/>
    </row>
    <row r="33" customHeight="1" spans="2:40">
      <c r="B33" s="1949" t="s">
        <v>220</v>
      </c>
      <c r="C33" s="1950">
        <f>人物卡!O71</f>
        <v>0</v>
      </c>
      <c r="D33" s="1939"/>
      <c r="E33" s="1939"/>
      <c r="F33" s="1939"/>
      <c r="G33" s="1951" t="str">
        <f>人物卡!X71</f>
        <v>☐</v>
      </c>
      <c r="H33" s="1948"/>
      <c r="I33" s="1948"/>
      <c r="J33" s="1948"/>
      <c r="K33" s="1948"/>
      <c r="L33" s="1948"/>
      <c r="M33" s="1981"/>
      <c r="N33" s="1967">
        <f t="shared" ref="N33:N35" si="12">IF(Q33=0,0,"外语：")</f>
        <v>0</v>
      </c>
      <c r="O33" s="1961" t="str">
        <f>IF(N33=0,"",人物卡!E46)</f>
        <v/>
      </c>
      <c r="P33" s="1961"/>
      <c r="Q33" s="1986">
        <f>IF(人物卡!K46-人物卡!G46=0,0,人物卡!K46)</f>
        <v>0</v>
      </c>
      <c r="R33" s="1987">
        <f t="shared" si="7"/>
        <v>0</v>
      </c>
      <c r="S33" s="1988">
        <f t="shared" si="8"/>
        <v>0</v>
      </c>
      <c r="T33" s="1989" t="str">
        <f>IF(W33=0,"",人物卡!P46)</f>
        <v/>
      </c>
      <c r="U33" s="1989"/>
      <c r="V33" s="1989"/>
      <c r="W33" s="1990">
        <f>IF(人物卡!V46-人物卡!R46=0,0,人物卡!V46)</f>
        <v>0</v>
      </c>
      <c r="X33" s="1991">
        <f t="shared" si="2"/>
        <v>0</v>
      </c>
      <c r="Y33" s="2005">
        <f t="shared" si="3"/>
        <v>0</v>
      </c>
      <c r="Z33" s="2038"/>
      <c r="AA33" s="2039"/>
      <c r="AB33" s="2039"/>
      <c r="AC33" s="2039"/>
      <c r="AD33" s="2039"/>
      <c r="AE33" s="2040"/>
      <c r="AF33" s="2004"/>
      <c r="AG33" s="2004"/>
      <c r="AH33" s="2004"/>
      <c r="AI33" s="2004"/>
      <c r="AJ33" s="2004"/>
      <c r="AK33" s="2004"/>
      <c r="AL33" s="2004"/>
      <c r="AM33" s="2004"/>
      <c r="AN33" s="2004"/>
    </row>
    <row r="34" customHeight="1" spans="2:40">
      <c r="B34" s="1934" t="s">
        <v>3579</v>
      </c>
      <c r="C34" s="1946">
        <f>人物卡!O73</f>
        <v>0</v>
      </c>
      <c r="D34" s="1941"/>
      <c r="E34" s="1941"/>
      <c r="F34" s="1941"/>
      <c r="G34" s="1947" t="str">
        <f>人物卡!X73</f>
        <v>☐</v>
      </c>
      <c r="H34" s="1948"/>
      <c r="I34" s="1948"/>
      <c r="J34" s="1948"/>
      <c r="K34" s="1948"/>
      <c r="L34" s="1948"/>
      <c r="M34" s="1981"/>
      <c r="N34" s="1967">
        <f t="shared" si="12"/>
        <v>0</v>
      </c>
      <c r="O34" s="1961" t="str">
        <f>IF(N34=0,"",人物卡!E47)</f>
        <v/>
      </c>
      <c r="P34" s="1961"/>
      <c r="Q34" s="1986">
        <f>IF(人物卡!K47-人物卡!G47=0,0,人物卡!K47)</f>
        <v>0</v>
      </c>
      <c r="R34" s="1987">
        <f t="shared" si="7"/>
        <v>0</v>
      </c>
      <c r="S34" s="1988">
        <f t="shared" si="8"/>
        <v>0</v>
      </c>
      <c r="T34" s="1989" t="str">
        <f>IF(W34=0,"",人物卡!#REF!)</f>
        <v/>
      </c>
      <c r="U34" s="1989"/>
      <c r="V34" s="1989"/>
      <c r="W34" s="1990">
        <f>IF(人物卡!V47-人物卡!R47=0,0,人物卡!V47)</f>
        <v>0</v>
      </c>
      <c r="X34" s="1991">
        <f t="shared" si="2"/>
        <v>0</v>
      </c>
      <c r="Y34" s="2005">
        <f t="shared" si="3"/>
        <v>0</v>
      </c>
      <c r="Z34" s="2028"/>
      <c r="AA34" s="2029"/>
      <c r="AB34" s="2029"/>
      <c r="AC34" s="2029"/>
      <c r="AD34" s="2029"/>
      <c r="AE34" s="2030"/>
      <c r="AF34" s="2004"/>
      <c r="AG34" s="2004"/>
      <c r="AH34" s="2004"/>
      <c r="AI34" s="2004"/>
      <c r="AJ34" s="2004"/>
      <c r="AK34" s="2004"/>
      <c r="AL34" s="2004"/>
      <c r="AM34" s="2004"/>
      <c r="AN34" s="2004"/>
    </row>
    <row r="35" customHeight="1" spans="2:40">
      <c r="B35" s="1949" t="s">
        <v>3580</v>
      </c>
      <c r="C35" s="1950">
        <f>人物卡!O75</f>
        <v>0</v>
      </c>
      <c r="D35" s="1939"/>
      <c r="E35" s="1939"/>
      <c r="F35" s="1939"/>
      <c r="G35" s="1951" t="str">
        <f>人物卡!X75</f>
        <v>☐</v>
      </c>
      <c r="H35" s="1948"/>
      <c r="I35" s="1948"/>
      <c r="J35" s="1948"/>
      <c r="K35" s="1948"/>
      <c r="L35" s="1948"/>
      <c r="M35" s="1981"/>
      <c r="N35" s="1967">
        <f t="shared" si="12"/>
        <v>0</v>
      </c>
      <c r="O35" s="1961" t="str">
        <f>IF(N35=0,"",人物卡!E48)</f>
        <v/>
      </c>
      <c r="P35" s="1961"/>
      <c r="Q35" s="1986">
        <f>IF(人物卡!K48-人物卡!G48=0,0,人物卡!K48)</f>
        <v>0</v>
      </c>
      <c r="R35" s="1987">
        <f t="shared" si="7"/>
        <v>0</v>
      </c>
      <c r="S35" s="1988">
        <f t="shared" si="8"/>
        <v>0</v>
      </c>
      <c r="T35" s="1989" t="str">
        <f>IF(W35=0,"",人物卡!P48)</f>
        <v/>
      </c>
      <c r="U35" s="1989"/>
      <c r="V35" s="1989"/>
      <c r="W35" s="1990">
        <f>IF(人物卡!V48-人物卡!R48=0,0,人物卡!V48)</f>
        <v>0</v>
      </c>
      <c r="X35" s="1991">
        <f t="shared" si="2"/>
        <v>0</v>
      </c>
      <c r="Y35" s="2005">
        <f t="shared" si="3"/>
        <v>0</v>
      </c>
      <c r="Z35" s="2028"/>
      <c r="AA35" s="2029"/>
      <c r="AB35" s="2029"/>
      <c r="AC35" s="2029"/>
      <c r="AD35" s="2029"/>
      <c r="AE35" s="2030"/>
      <c r="AF35" s="2004"/>
      <c r="AG35" s="2004"/>
      <c r="AH35" s="2004"/>
      <c r="AI35" s="2004"/>
      <c r="AJ35" s="2004"/>
      <c r="AK35" s="2004"/>
      <c r="AL35" s="2004"/>
      <c r="AM35" s="2004"/>
      <c r="AN35" s="2004"/>
    </row>
    <row r="36" customHeight="1" spans="2:40">
      <c r="B36" s="1952" t="s">
        <v>3581</v>
      </c>
      <c r="C36" s="1953">
        <f>人物卡!O77</f>
        <v>0</v>
      </c>
      <c r="D36" s="1954"/>
      <c r="E36" s="1954"/>
      <c r="F36" s="1954"/>
      <c r="G36" s="1955"/>
      <c r="H36" s="1956"/>
      <c r="I36" s="1956"/>
      <c r="J36" s="1956"/>
      <c r="K36" s="1956"/>
      <c r="L36" s="1956"/>
      <c r="M36" s="1982"/>
      <c r="N36" s="1983" t="s">
        <v>3582</v>
      </c>
      <c r="O36" s="1910">
        <f>人物卡!E49</f>
        <v>0</v>
      </c>
      <c r="P36" s="1910"/>
      <c r="Q36" s="1996">
        <f>人物卡!K49</f>
        <v>0</v>
      </c>
      <c r="R36" s="1997">
        <f>IF(Q36=0,32767,INT(Q36/2))</f>
        <v>32767</v>
      </c>
      <c r="S36" s="1998">
        <f>IF(Q36=0,32767,INT(Q36/5))</f>
        <v>32767</v>
      </c>
      <c r="T36" s="1907" t="str">
        <f>IF(W36=0,"",人物卡!P49)</f>
        <v/>
      </c>
      <c r="U36" s="1907"/>
      <c r="V36" s="1907"/>
      <c r="W36" s="1999">
        <f>IF(人物卡!V49-人物卡!R49=0,0,人物卡!V49)</f>
        <v>0</v>
      </c>
      <c r="X36" s="2000">
        <f t="shared" si="2"/>
        <v>0</v>
      </c>
      <c r="Y36" s="2041">
        <f t="shared" si="3"/>
        <v>0</v>
      </c>
      <c r="Z36" s="2031"/>
      <c r="AA36" s="2032"/>
      <c r="AB36" s="2032"/>
      <c r="AC36" s="2032"/>
      <c r="AD36" s="2032"/>
      <c r="AE36" s="2033"/>
      <c r="AF36" s="2004"/>
      <c r="AG36" s="2004"/>
      <c r="AH36" s="2004"/>
      <c r="AI36" s="2004"/>
      <c r="AJ36" s="2004"/>
      <c r="AK36" s="2004"/>
      <c r="AL36" s="2004"/>
      <c r="AM36" s="2004"/>
      <c r="AN36" s="2004"/>
    </row>
    <row r="37" customHeight="1" spans="26:40">
      <c r="Z37" s="2004"/>
      <c r="AA37" s="2004"/>
      <c r="AB37" s="2004"/>
      <c r="AC37" s="2004"/>
      <c r="AD37" s="2004"/>
      <c r="AE37" s="2004"/>
      <c r="AF37" s="2004"/>
      <c r="AG37" s="2004"/>
      <c r="AH37" s="2004"/>
      <c r="AI37" s="2004"/>
      <c r="AJ37" s="2004"/>
      <c r="AK37" s="2004"/>
      <c r="AL37" s="2004"/>
      <c r="AM37" s="2004"/>
      <c r="AN37" s="2004"/>
    </row>
    <row r="38" customHeight="1" spans="2:25">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8"/>
    </row>
    <row r="39" customHeight="1" spans="2:25">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row>
    <row r="40" customHeight="1" spans="2:25">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8"/>
    </row>
    <row r="41" customHeight="1" spans="2:25">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8"/>
    </row>
    <row r="42" customHeight="1" spans="2:25">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8"/>
    </row>
    <row r="43" customHeight="1" spans="2:28">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2042"/>
      <c r="AA43" s="2042"/>
      <c r="AB43" s="2042"/>
    </row>
    <row r="44" customHeight="1" spans="2:28">
      <c r="B44" s="118"/>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2042"/>
      <c r="AA44" s="2042"/>
      <c r="AB44" s="2042"/>
    </row>
    <row r="45" customHeight="1" spans="2:2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2042"/>
      <c r="AA45" s="2042"/>
      <c r="AB45" s="2042"/>
    </row>
    <row r="46" customHeight="1" spans="2:28">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2043"/>
      <c r="AA46" s="2042"/>
      <c r="AB46" s="2042"/>
    </row>
    <row r="47" customHeight="1" spans="2:28">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2043"/>
      <c r="AA47" s="2042"/>
      <c r="AB47" s="2042"/>
    </row>
    <row r="48" customHeight="1" spans="2:28">
      <c r="B48" s="118"/>
      <c r="C48" s="118"/>
      <c r="D48" s="118"/>
      <c r="E48" s="118"/>
      <c r="F48" s="118"/>
      <c r="G48" s="118"/>
      <c r="H48" s="118"/>
      <c r="I48" s="118"/>
      <c r="J48" s="118"/>
      <c r="K48" s="118"/>
      <c r="L48" s="118"/>
      <c r="M48" s="118"/>
      <c r="N48" s="118"/>
      <c r="O48" s="118"/>
      <c r="P48" s="118"/>
      <c r="Q48" s="118"/>
      <c r="R48" s="118"/>
      <c r="S48" s="118"/>
      <c r="T48" s="118"/>
      <c r="U48" s="118"/>
      <c r="V48" s="118"/>
      <c r="W48" s="118"/>
      <c r="X48" s="118"/>
      <c r="Y48" s="118"/>
      <c r="Z48" s="2042"/>
      <c r="AA48" s="2042"/>
      <c r="AB48" s="2042"/>
    </row>
    <row r="49" customHeight="1" spans="2:28">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2042"/>
      <c r="AA49" s="2042"/>
      <c r="AB49" s="2042"/>
    </row>
    <row r="50" customHeight="1" spans="2:2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2043"/>
      <c r="AA50" s="2042"/>
      <c r="AB50" s="2042"/>
    </row>
    <row r="51" customHeight="1" spans="2:2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2043"/>
      <c r="AA51" s="2042"/>
      <c r="AB51" s="2042"/>
    </row>
    <row r="52" customHeight="1" spans="2:2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2043"/>
      <c r="AA52" s="2042"/>
      <c r="AB52" s="2042"/>
    </row>
    <row r="53" customHeight="1" spans="2:2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2042"/>
      <c r="AA53" s="2042"/>
      <c r="AB53" s="2042"/>
    </row>
    <row r="54" customHeight="1" spans="2:2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2042"/>
      <c r="AA54" s="2042"/>
      <c r="AB54" s="2042"/>
    </row>
    <row r="55" customHeight="1" spans="2:2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2042"/>
      <c r="AA55" s="2042"/>
      <c r="AB55" s="2042"/>
    </row>
    <row r="56" customHeight="1" spans="2:2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2042"/>
      <c r="AA56" s="2042"/>
      <c r="AB56" s="2042"/>
    </row>
    <row r="57" customHeight="1" spans="2:2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2042"/>
      <c r="AA57" s="2042"/>
      <c r="AB57" s="2042"/>
    </row>
    <row r="58" customHeight="1" spans="2:2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2042"/>
      <c r="AA58" s="2042"/>
      <c r="AB58" s="2042"/>
    </row>
    <row r="59" customHeight="1" spans="2:28">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2042"/>
      <c r="AA59" s="2042"/>
      <c r="AB59" s="2042"/>
    </row>
    <row r="60" customHeight="1" spans="2:28">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2042"/>
      <c r="AA60" s="2042"/>
      <c r="AB60" s="2042"/>
    </row>
    <row r="61" customHeight="1" spans="2:2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2042"/>
      <c r="AA61" s="2042"/>
      <c r="AB61" s="2042"/>
    </row>
    <row r="62" customHeight="1" spans="2:25">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row>
    <row r="63" customHeight="1" spans="2:17">
      <c r="B63" s="1957"/>
      <c r="C63" s="1957"/>
      <c r="D63" s="1957"/>
      <c r="E63" s="1957"/>
      <c r="F63" s="1957"/>
      <c r="G63" s="1957"/>
      <c r="H63" s="1957"/>
      <c r="I63" s="1957"/>
      <c r="J63" s="1957"/>
      <c r="K63" s="1984"/>
      <c r="L63" s="1984"/>
      <c r="M63" s="1985"/>
      <c r="N63" s="1985"/>
      <c r="O63" s="1985"/>
      <c r="P63" s="1985"/>
      <c r="Q63" s="1985"/>
    </row>
    <row r="64" customHeight="1" spans="2:17">
      <c r="B64" s="1957"/>
      <c r="C64" s="1957"/>
      <c r="D64" s="1957"/>
      <c r="E64" s="1957"/>
      <c r="F64" s="1957"/>
      <c r="G64" s="1957"/>
      <c r="H64" s="1957"/>
      <c r="I64" s="1957"/>
      <c r="J64" s="1957"/>
      <c r="L64" s="1985"/>
      <c r="M64" s="1985"/>
      <c r="N64" s="1985"/>
      <c r="O64" s="1985"/>
      <c r="P64" s="1985"/>
      <c r="Q64" s="1985"/>
    </row>
    <row r="65" customHeight="1" spans="2:17">
      <c r="B65" s="1957"/>
      <c r="C65" s="1957"/>
      <c r="D65" s="1957"/>
      <c r="E65" s="1957"/>
      <c r="F65" s="1957"/>
      <c r="G65" s="1957"/>
      <c r="H65" s="1957"/>
      <c r="I65" s="1957"/>
      <c r="J65" s="1957"/>
      <c r="L65" s="1985"/>
      <c r="M65" s="1985"/>
      <c r="N65" s="1985"/>
      <c r="O65" s="1985"/>
      <c r="P65" s="1985"/>
      <c r="Q65" s="1985"/>
    </row>
    <row r="66" customHeight="1" spans="12:17">
      <c r="L66" s="1985"/>
      <c r="M66" s="1985"/>
      <c r="N66" s="1985"/>
      <c r="O66" s="1985"/>
      <c r="P66" s="1985"/>
      <c r="Q66" s="1985"/>
    </row>
  </sheetData>
  <sheetProtection sheet="1" selectLockedCells="1" formatCells="0"/>
  <protectedRanges>
    <protectedRange sqref="E3:E4 H3:H4 B3:B4 B5:B6 E5:E6 K3:K4 H5:H6 K5:K6 AG3:AG6 AJ3:AJ6 AA4 AD4" name="技能表以上" securityDescriptor=""/>
  </protectedRanges>
  <mergeCells count="206">
    <mergeCell ref="B2:M2"/>
    <mergeCell ref="N2:Y2"/>
    <mergeCell ref="Z2:AE2"/>
    <mergeCell ref="N3:P3"/>
    <mergeCell ref="T3:V3"/>
    <mergeCell ref="N4:P4"/>
    <mergeCell ref="T4:V4"/>
    <mergeCell ref="N5:P5"/>
    <mergeCell ref="T5:V5"/>
    <mergeCell ref="Z5:AE5"/>
    <mergeCell ref="N6:P6"/>
    <mergeCell ref="T6:V6"/>
    <mergeCell ref="Z6:AA6"/>
    <mergeCell ref="AB6:AE6"/>
    <mergeCell ref="O7:P7"/>
    <mergeCell ref="T7:V7"/>
    <mergeCell ref="Z7:AA7"/>
    <mergeCell ref="AB7:AE7"/>
    <mergeCell ref="O8:P8"/>
    <mergeCell ref="T8:V8"/>
    <mergeCell ref="Z8:AA8"/>
    <mergeCell ref="AB8:AE8"/>
    <mergeCell ref="O9:P9"/>
    <mergeCell ref="T9:V9"/>
    <mergeCell ref="Z9:AA9"/>
    <mergeCell ref="AB9:AE9"/>
    <mergeCell ref="N10:P10"/>
    <mergeCell ref="T10:V10"/>
    <mergeCell ref="Z10:AA10"/>
    <mergeCell ref="AB10:AE10"/>
    <mergeCell ref="B11:M11"/>
    <mergeCell ref="N11:P11"/>
    <mergeCell ref="T11:V11"/>
    <mergeCell ref="Z11:AA11"/>
    <mergeCell ref="AB11:AE11"/>
    <mergeCell ref="N12:P12"/>
    <mergeCell ref="T12:V12"/>
    <mergeCell ref="Z12:AA12"/>
    <mergeCell ref="AB12:AE12"/>
    <mergeCell ref="N13:P13"/>
    <mergeCell ref="T13:V13"/>
    <mergeCell ref="Z13:AA13"/>
    <mergeCell ref="AB13:AE13"/>
    <mergeCell ref="N14:P14"/>
    <mergeCell ref="U14:V14"/>
    <mergeCell ref="Z14:AA14"/>
    <mergeCell ref="AB14:AE14"/>
    <mergeCell ref="N15:P15"/>
    <mergeCell ref="T15:V15"/>
    <mergeCell ref="Z15:AA15"/>
    <mergeCell ref="AB15:AE15"/>
    <mergeCell ref="N16:P16"/>
    <mergeCell ref="T16:V16"/>
    <mergeCell ref="Z16:AA16"/>
    <mergeCell ref="AB16:AE16"/>
    <mergeCell ref="B17:M17"/>
    <mergeCell ref="N17:P17"/>
    <mergeCell ref="T17:V17"/>
    <mergeCell ref="Z17:AA17"/>
    <mergeCell ref="AB17:AE17"/>
    <mergeCell ref="B18:D18"/>
    <mergeCell ref="E18:F18"/>
    <mergeCell ref="G18:H18"/>
    <mergeCell ref="I18:J18"/>
    <mergeCell ref="K18:L18"/>
    <mergeCell ref="N18:P18"/>
    <mergeCell ref="U18:V18"/>
    <mergeCell ref="B19:D19"/>
    <mergeCell ref="E19:F19"/>
    <mergeCell ref="G19:H19"/>
    <mergeCell ref="I19:J19"/>
    <mergeCell ref="K19:L19"/>
    <mergeCell ref="N19:P19"/>
    <mergeCell ref="U19:V19"/>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7:M27"/>
    <mergeCell ref="O27:P27"/>
    <mergeCell ref="T27:V27"/>
    <mergeCell ref="Z27:AC27"/>
    <mergeCell ref="AD27:AE27"/>
    <mergeCell ref="C28:F28"/>
    <mergeCell ref="O28:P28"/>
    <mergeCell ref="T28:V28"/>
    <mergeCell ref="Z28:AC28"/>
    <mergeCell ref="AD28:AE28"/>
    <mergeCell ref="C29:F29"/>
    <mergeCell ref="N29:P29"/>
    <mergeCell ref="T29:V29"/>
    <mergeCell ref="Z29:AC29"/>
    <mergeCell ref="AD29:AE29"/>
    <mergeCell ref="C30:F30"/>
    <mergeCell ref="N30:P30"/>
    <mergeCell ref="T30:V30"/>
    <mergeCell ref="Z30:AC30"/>
    <mergeCell ref="AD30:AE30"/>
    <mergeCell ref="C31:F31"/>
    <mergeCell ref="N31:P31"/>
    <mergeCell ref="T31:V31"/>
    <mergeCell ref="Z31:AC31"/>
    <mergeCell ref="AD31:AE31"/>
    <mergeCell ref="C32:F32"/>
    <mergeCell ref="N32:P32"/>
    <mergeCell ref="T32:V32"/>
    <mergeCell ref="Z32:AC32"/>
    <mergeCell ref="AD32:AE32"/>
    <mergeCell ref="C33:F33"/>
    <mergeCell ref="O33:P33"/>
    <mergeCell ref="T33:V33"/>
    <mergeCell ref="Z33:AC33"/>
    <mergeCell ref="AD33:AE33"/>
    <mergeCell ref="C34:F34"/>
    <mergeCell ref="O34:P34"/>
    <mergeCell ref="T34:V34"/>
    <mergeCell ref="C35:F35"/>
    <mergeCell ref="O35:P35"/>
    <mergeCell ref="T35:V35"/>
    <mergeCell ref="C36:G36"/>
    <mergeCell ref="O36:P36"/>
    <mergeCell ref="T36:V36"/>
    <mergeCell ref="B3:B4"/>
    <mergeCell ref="B5:B6"/>
    <mergeCell ref="B7:B8"/>
    <mergeCell ref="B9:B10"/>
    <mergeCell ref="C3:C4"/>
    <mergeCell ref="C5:C6"/>
    <mergeCell ref="C7:C8"/>
    <mergeCell ref="D7:D8"/>
    <mergeCell ref="E3:E4"/>
    <mergeCell ref="E5:E6"/>
    <mergeCell ref="E7:E8"/>
    <mergeCell ref="E9:E10"/>
    <mergeCell ref="F3:F4"/>
    <mergeCell ref="F5:F6"/>
    <mergeCell ref="F7:F8"/>
    <mergeCell ref="G7:G8"/>
    <mergeCell ref="H3:H4"/>
    <mergeCell ref="H5:H6"/>
    <mergeCell ref="H7:H8"/>
    <mergeCell ref="H9:H10"/>
    <mergeCell ref="I3:I4"/>
    <mergeCell ref="I5:I6"/>
    <mergeCell ref="I7:I8"/>
    <mergeCell ref="J7:J8"/>
    <mergeCell ref="K3:K4"/>
    <mergeCell ref="K5:K6"/>
    <mergeCell ref="K7:K8"/>
    <mergeCell ref="K9:K10"/>
    <mergeCell ref="L3:L4"/>
    <mergeCell ref="L5:L6"/>
    <mergeCell ref="Z3:Z4"/>
    <mergeCell ref="L7:M8"/>
    <mergeCell ref="C9:D10"/>
    <mergeCell ref="I9:J10"/>
    <mergeCell ref="F9:G10"/>
    <mergeCell ref="L9:M10"/>
    <mergeCell ref="H28:M36"/>
    <mergeCell ref="AA3:AB4"/>
    <mergeCell ref="AD3:AE4"/>
    <mergeCell ref="Z34:AE36"/>
    <mergeCell ref="Z18:AE20"/>
  </mergeCells>
  <dataValidations count="7">
    <dataValidation allowBlank="1" showInputMessage="1" showErrorMessage="1" sqref="B3:D3 E3:F3 G3 H3:I3 J3 K3:L3 M3 B4:D4 E4:F4 G4 H4:I4 J4 K4:L4 M4 B5:C5 D5 E5:F5 G5 H5:I5 J5 K5:L5 M5 B6:C6 D6 E6:F6 G6 H6:I6 J6 K6:L6 M6"/>
    <dataValidation type="list" allowBlank="1" showInputMessage="1" showErrorMessage="1" sqref="Z3">
      <formula1>"公元,公元前"</formula1>
    </dataValidation>
    <dataValidation type="list" allowBlank="1" showInputMessage="1" showErrorMessage="1" sqref="AA3">
      <formula1>附表!$S$25:$S$3027</formula1>
    </dataValidation>
    <dataValidation type="list" allowBlank="1" showInputMessage="1" showErrorMessage="1" sqref="AC3">
      <formula1>附表!$U$27:$U$38</formula1>
    </dataValidation>
    <dataValidation type="list" allowBlank="1" showInputMessage="1" showErrorMessage="1" sqref="AC4">
      <formula1>附表!$T$27:$T$57</formula1>
    </dataValidation>
    <dataValidation allowBlank="1" showErrorMessage="1" prompt="这是你所有资产加起来的总和。&#10;包括房屋汽车家具等等等等。" sqref="I18:J18 K18:L18"/>
    <dataValidation allowBlank="1" showErrorMessage="1" promptTitle="提示" prompt="现金单位自行更换" sqref="M18"/>
  </dataValidations>
  <pageMargins left="0.75" right="0.75" top="1" bottom="1" header="0.511805555555556" footer="0.511805555555556"/>
  <headerFooter/>
  <ignoredErrors>
    <ignoredError sqref="R13:S13 R16:S16" formula="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73"/>
  <sheetViews>
    <sheetView topLeftCell="A43" workbookViewId="0">
      <pane xSplit="1" topLeftCell="AQ1" activePane="topRight" state="frozen"/>
      <selection/>
      <selection pane="topRight" activeCell="CL50" sqref="CL50"/>
    </sheetView>
  </sheetViews>
  <sheetFormatPr defaultColWidth="2.975" defaultRowHeight="110.25" customHeight="1"/>
  <cols>
    <col min="1" max="1" width="20.75" style="1080" customWidth="1"/>
    <col min="2" max="2" width="6.125" style="1080"/>
    <col min="3" max="3" width="2.625" style="1080" customWidth="1"/>
    <col min="4" max="10" width="2.975" style="1080"/>
    <col min="11" max="11" width="4.125" style="1080"/>
    <col min="12" max="12" width="6.125" style="1080"/>
    <col min="13" max="88" width="2.975" style="1080"/>
    <col min="89" max="89" width="2.875" style="1080" customWidth="1"/>
    <col min="90" max="185" width="2.975" style="1080"/>
    <col min="186" max="204" width="2.975" style="1080" customWidth="1"/>
    <col min="205" max="205" width="10" style="1080" customWidth="1"/>
    <col min="206" max="244" width="2.975" style="1080" customWidth="1"/>
    <col min="245" max="16384" width="2.975" style="1080"/>
  </cols>
  <sheetData>
    <row r="1" s="1080" customFormat="1" ht="15" customHeight="1" spans="2:232">
      <c r="B1" s="1787">
        <v>2</v>
      </c>
      <c r="C1" s="1787">
        <v>3</v>
      </c>
      <c r="D1" s="1787">
        <v>4</v>
      </c>
      <c r="E1" s="1787">
        <v>5</v>
      </c>
      <c r="F1" s="1787">
        <v>6</v>
      </c>
      <c r="G1" s="1787">
        <v>7</v>
      </c>
      <c r="H1" s="1787">
        <v>8</v>
      </c>
      <c r="I1" s="1787">
        <v>9</v>
      </c>
      <c r="J1" s="1787">
        <v>10</v>
      </c>
      <c r="K1" s="1787">
        <v>11</v>
      </c>
      <c r="L1" s="1787">
        <v>12</v>
      </c>
      <c r="M1" s="1787">
        <v>13</v>
      </c>
      <c r="N1" s="1787">
        <v>14</v>
      </c>
      <c r="O1" s="1787">
        <v>15</v>
      </c>
      <c r="P1" s="1787">
        <v>16</v>
      </c>
      <c r="Q1" s="1787">
        <v>17</v>
      </c>
      <c r="R1" s="1787">
        <v>18</v>
      </c>
      <c r="S1" s="1787">
        <v>19</v>
      </c>
      <c r="T1" s="1787">
        <v>20</v>
      </c>
      <c r="U1" s="1787">
        <v>21</v>
      </c>
      <c r="V1" s="1787">
        <v>22</v>
      </c>
      <c r="W1" s="1787">
        <v>23</v>
      </c>
      <c r="X1" s="1787">
        <v>24</v>
      </c>
      <c r="Y1" s="1787">
        <v>25</v>
      </c>
      <c r="Z1" s="1787">
        <v>26</v>
      </c>
      <c r="AA1" s="1787">
        <v>27</v>
      </c>
      <c r="AB1" s="1787">
        <v>28</v>
      </c>
      <c r="AC1" s="1787">
        <v>29</v>
      </c>
      <c r="AD1" s="1787">
        <v>30</v>
      </c>
      <c r="AE1" s="1787">
        <v>31</v>
      </c>
      <c r="AF1" s="1787">
        <v>32</v>
      </c>
      <c r="AG1" s="1787">
        <v>33</v>
      </c>
      <c r="AH1" s="1787">
        <v>34</v>
      </c>
      <c r="AI1" s="1787">
        <v>35</v>
      </c>
      <c r="AJ1" s="1787">
        <v>36</v>
      </c>
      <c r="AK1" s="1787">
        <v>37</v>
      </c>
      <c r="AL1" s="1787">
        <v>38</v>
      </c>
      <c r="AM1" s="1787">
        <v>39</v>
      </c>
      <c r="AN1" s="1787">
        <v>40</v>
      </c>
      <c r="AO1" s="1787">
        <v>41</v>
      </c>
      <c r="AP1" s="1787">
        <v>42</v>
      </c>
      <c r="AQ1" s="1787">
        <v>43</v>
      </c>
      <c r="AR1" s="1787">
        <v>44</v>
      </c>
      <c r="AS1" s="1787">
        <v>45</v>
      </c>
      <c r="AT1" s="1787">
        <v>46</v>
      </c>
      <c r="AU1" s="1787">
        <v>47</v>
      </c>
      <c r="AV1" s="1787">
        <v>48</v>
      </c>
      <c r="AW1" s="1787">
        <v>49</v>
      </c>
      <c r="AX1" s="1787">
        <v>50</v>
      </c>
      <c r="AY1" s="1787">
        <v>51</v>
      </c>
      <c r="AZ1" s="1787">
        <v>52</v>
      </c>
      <c r="BA1" s="1787">
        <v>53</v>
      </c>
      <c r="BB1" s="1787">
        <v>54</v>
      </c>
      <c r="BC1" s="1787">
        <v>55</v>
      </c>
      <c r="BD1" s="1787">
        <v>56</v>
      </c>
      <c r="BE1" s="1787">
        <v>57</v>
      </c>
      <c r="BF1" s="1787">
        <v>58</v>
      </c>
      <c r="BG1" s="1787">
        <v>59</v>
      </c>
      <c r="BH1" s="1787">
        <v>60</v>
      </c>
      <c r="BI1" s="1787">
        <v>61</v>
      </c>
      <c r="BJ1" s="1787">
        <v>62</v>
      </c>
      <c r="BK1" s="1787">
        <v>63</v>
      </c>
      <c r="BL1" s="1787">
        <v>64</v>
      </c>
      <c r="BM1" s="1787">
        <v>65</v>
      </c>
      <c r="BN1" s="1787">
        <v>66</v>
      </c>
      <c r="BO1" s="1787">
        <v>67</v>
      </c>
      <c r="BP1" s="1787">
        <v>68</v>
      </c>
      <c r="BQ1" s="1787">
        <v>69</v>
      </c>
      <c r="BR1" s="1787">
        <v>70</v>
      </c>
      <c r="BS1" s="1787">
        <v>71</v>
      </c>
      <c r="BT1" s="1787">
        <v>72</v>
      </c>
      <c r="BU1" s="1787">
        <v>73</v>
      </c>
      <c r="BV1" s="1787">
        <v>74</v>
      </c>
      <c r="BW1" s="1787">
        <v>75</v>
      </c>
      <c r="BX1" s="1787">
        <v>76</v>
      </c>
      <c r="BY1" s="1787">
        <v>77</v>
      </c>
      <c r="BZ1" s="1787">
        <v>78</v>
      </c>
      <c r="CA1" s="1787">
        <v>79</v>
      </c>
      <c r="CB1" s="1787">
        <v>80</v>
      </c>
      <c r="CC1" s="1787">
        <v>81</v>
      </c>
      <c r="CD1" s="1787">
        <v>82</v>
      </c>
      <c r="CE1" s="1787">
        <v>83</v>
      </c>
      <c r="CF1" s="1787">
        <v>84</v>
      </c>
      <c r="CG1" s="1787">
        <v>85</v>
      </c>
      <c r="CH1" s="1787">
        <v>86</v>
      </c>
      <c r="CI1" s="1787">
        <v>87</v>
      </c>
      <c r="CJ1" s="1787">
        <v>88</v>
      </c>
      <c r="CK1" s="1787">
        <v>89</v>
      </c>
      <c r="CL1" s="1787">
        <v>90</v>
      </c>
      <c r="CM1" s="1787">
        <v>91</v>
      </c>
      <c r="CN1" s="1787">
        <v>92</v>
      </c>
      <c r="CO1" s="1787">
        <v>93</v>
      </c>
      <c r="CP1" s="1787">
        <v>94</v>
      </c>
      <c r="CQ1" s="1787">
        <v>95</v>
      </c>
      <c r="CR1" s="1787">
        <v>96</v>
      </c>
      <c r="CS1" s="1787">
        <v>97</v>
      </c>
      <c r="CT1" s="1787">
        <v>98</v>
      </c>
      <c r="CU1" s="1787">
        <v>99</v>
      </c>
      <c r="CV1" s="1787">
        <v>100</v>
      </c>
      <c r="CW1" s="1787">
        <v>101</v>
      </c>
      <c r="CX1" s="1787">
        <v>102</v>
      </c>
      <c r="CY1" s="1787">
        <v>103</v>
      </c>
      <c r="CZ1" s="1787">
        <v>104</v>
      </c>
      <c r="DA1" s="1787">
        <v>105</v>
      </c>
      <c r="DB1" s="1787">
        <v>106</v>
      </c>
      <c r="DC1" s="1787">
        <v>107</v>
      </c>
      <c r="DD1" s="1787">
        <v>108</v>
      </c>
      <c r="DE1" s="1787">
        <v>109</v>
      </c>
      <c r="DF1" s="1787">
        <v>110</v>
      </c>
      <c r="DG1" s="1787">
        <v>111</v>
      </c>
      <c r="DH1" s="1787">
        <v>112</v>
      </c>
      <c r="DI1" s="1787">
        <v>113</v>
      </c>
      <c r="DJ1" s="1787">
        <v>114</v>
      </c>
      <c r="DK1" s="1787">
        <v>115</v>
      </c>
      <c r="DL1" s="1787">
        <v>116</v>
      </c>
      <c r="DM1" s="1787">
        <v>117</v>
      </c>
      <c r="DN1" s="1787">
        <v>118</v>
      </c>
      <c r="DO1" s="1787">
        <v>119</v>
      </c>
      <c r="DP1" s="1787">
        <v>120</v>
      </c>
      <c r="DQ1" s="1787">
        <v>121</v>
      </c>
      <c r="DR1" s="1787">
        <v>122</v>
      </c>
      <c r="DS1" s="1787">
        <v>123</v>
      </c>
      <c r="DT1" s="1787">
        <v>124</v>
      </c>
      <c r="DU1" s="1787">
        <v>125</v>
      </c>
      <c r="DV1" s="1787">
        <v>126</v>
      </c>
      <c r="DW1" s="1787">
        <v>127</v>
      </c>
      <c r="DX1" s="1787">
        <v>128</v>
      </c>
      <c r="DY1" s="1787">
        <v>129</v>
      </c>
      <c r="DZ1" s="1787">
        <v>130</v>
      </c>
      <c r="EA1" s="1787">
        <v>131</v>
      </c>
      <c r="EB1" s="1787">
        <v>132</v>
      </c>
      <c r="EC1" s="1787">
        <v>133</v>
      </c>
      <c r="ED1" s="1787">
        <v>134</v>
      </c>
      <c r="EE1" s="1787">
        <v>135</v>
      </c>
      <c r="EF1" s="1787">
        <v>136</v>
      </c>
      <c r="EG1" s="1787">
        <v>137</v>
      </c>
      <c r="EH1" s="1787">
        <v>138</v>
      </c>
      <c r="EI1" s="1787">
        <v>139</v>
      </c>
      <c r="EJ1" s="1787">
        <v>140</v>
      </c>
      <c r="EK1" s="1787">
        <v>141</v>
      </c>
      <c r="EL1" s="1787">
        <v>142</v>
      </c>
      <c r="EM1" s="1787">
        <v>143</v>
      </c>
      <c r="EN1" s="1787">
        <v>144</v>
      </c>
      <c r="EO1" s="1787">
        <v>145</v>
      </c>
      <c r="EP1" s="1787">
        <v>146</v>
      </c>
      <c r="EQ1" s="1787">
        <v>147</v>
      </c>
      <c r="ER1" s="1787">
        <v>148</v>
      </c>
      <c r="ES1" s="1787">
        <v>149</v>
      </c>
      <c r="ET1" s="1787">
        <v>150</v>
      </c>
      <c r="EU1" s="1787">
        <v>151</v>
      </c>
      <c r="EV1" s="1787">
        <v>152</v>
      </c>
      <c r="EW1" s="1787">
        <v>153</v>
      </c>
      <c r="EX1" s="1787">
        <v>154</v>
      </c>
      <c r="EY1" s="1787">
        <v>155</v>
      </c>
      <c r="EZ1" s="1787">
        <v>156</v>
      </c>
      <c r="FA1" s="1787">
        <v>157</v>
      </c>
      <c r="FB1" s="1787">
        <v>158</v>
      </c>
      <c r="FC1" s="1787">
        <v>159</v>
      </c>
      <c r="FD1" s="1787">
        <v>160</v>
      </c>
      <c r="FE1" s="1787">
        <v>161</v>
      </c>
      <c r="FF1" s="1787">
        <v>162</v>
      </c>
      <c r="FG1" s="1787">
        <v>163</v>
      </c>
      <c r="FH1" s="1787">
        <v>164</v>
      </c>
      <c r="FI1" s="1787">
        <v>165</v>
      </c>
      <c r="FJ1" s="1787">
        <v>166</v>
      </c>
      <c r="FK1" s="1787">
        <v>167</v>
      </c>
      <c r="FL1" s="1787">
        <v>168</v>
      </c>
      <c r="FM1" s="1787">
        <v>169</v>
      </c>
      <c r="FN1" s="1787">
        <v>170</v>
      </c>
      <c r="FO1" s="1787">
        <v>171</v>
      </c>
      <c r="FP1" s="1787">
        <v>172</v>
      </c>
      <c r="FQ1" s="1787">
        <v>173</v>
      </c>
      <c r="FR1" s="1787">
        <v>174</v>
      </c>
      <c r="FS1" s="1787">
        <v>175</v>
      </c>
      <c r="FT1" s="1787">
        <v>176</v>
      </c>
      <c r="FU1" s="1787">
        <v>177</v>
      </c>
      <c r="FV1" s="1787">
        <v>178</v>
      </c>
      <c r="FW1" s="1787">
        <v>179</v>
      </c>
      <c r="FX1" s="1787">
        <v>180</v>
      </c>
      <c r="FY1" s="1787">
        <v>181</v>
      </c>
      <c r="FZ1" s="1787">
        <v>182</v>
      </c>
      <c r="GA1" s="1787">
        <v>183</v>
      </c>
      <c r="GB1" s="1787">
        <v>184</v>
      </c>
      <c r="GC1" s="1787">
        <v>185</v>
      </c>
      <c r="GD1" s="1787">
        <v>186</v>
      </c>
      <c r="GE1" s="1787">
        <v>187</v>
      </c>
      <c r="GF1" s="1787">
        <v>188</v>
      </c>
      <c r="GG1" s="1787">
        <v>189</v>
      </c>
      <c r="GH1" s="1787">
        <v>190</v>
      </c>
      <c r="GI1" s="1787">
        <v>191</v>
      </c>
      <c r="GJ1" s="1787">
        <v>192</v>
      </c>
      <c r="GK1" s="1787">
        <v>193</v>
      </c>
      <c r="GL1" s="1787">
        <v>194</v>
      </c>
      <c r="GM1" s="1787">
        <v>195</v>
      </c>
      <c r="GN1" s="1787">
        <v>196</v>
      </c>
      <c r="GO1" s="1787">
        <v>197</v>
      </c>
      <c r="GP1" s="1787">
        <v>198</v>
      </c>
      <c r="GQ1" s="1787">
        <v>199</v>
      </c>
      <c r="GR1" s="1787">
        <v>200</v>
      </c>
      <c r="GS1" s="1787">
        <v>201</v>
      </c>
      <c r="GT1" s="1787">
        <v>202</v>
      </c>
      <c r="GU1" s="1787">
        <v>203</v>
      </c>
      <c r="GV1" s="1787">
        <v>204</v>
      </c>
      <c r="GW1" s="1787">
        <v>1</v>
      </c>
      <c r="GX1" s="1080">
        <v>0</v>
      </c>
      <c r="GY1" s="1866">
        <v>205</v>
      </c>
      <c r="GZ1" s="1866">
        <v>206</v>
      </c>
      <c r="HA1" s="1866">
        <v>207</v>
      </c>
      <c r="HB1" s="1866">
        <v>208</v>
      </c>
      <c r="HC1" s="1866">
        <v>209</v>
      </c>
      <c r="HD1" s="1866">
        <v>210</v>
      </c>
      <c r="HE1" s="1866">
        <v>211</v>
      </c>
      <c r="HF1" s="1866">
        <v>212</v>
      </c>
      <c r="HG1" s="1866">
        <v>213</v>
      </c>
      <c r="HH1" s="1866">
        <v>214</v>
      </c>
      <c r="HI1" s="1866">
        <v>215</v>
      </c>
      <c r="HJ1" s="1866">
        <v>216</v>
      </c>
      <c r="HK1" s="1866">
        <v>217</v>
      </c>
      <c r="HL1" s="1866">
        <v>218</v>
      </c>
      <c r="HM1" s="1866">
        <v>219</v>
      </c>
      <c r="HN1" s="1866">
        <v>220</v>
      </c>
      <c r="HO1" s="1866">
        <v>221</v>
      </c>
      <c r="HP1" s="1866">
        <v>222</v>
      </c>
      <c r="HQ1" s="1866">
        <v>223</v>
      </c>
      <c r="HR1" s="1866">
        <v>224</v>
      </c>
      <c r="HS1" s="1866">
        <v>225</v>
      </c>
      <c r="HT1" s="1866">
        <v>226</v>
      </c>
      <c r="HU1" s="1866">
        <v>227</v>
      </c>
      <c r="HV1" s="1866">
        <v>228</v>
      </c>
      <c r="HW1" s="1866">
        <v>229</v>
      </c>
      <c r="HX1" s="1866">
        <v>230</v>
      </c>
    </row>
    <row r="2" s="1081" customFormat="1" ht="148" customHeight="1" spans="2:256">
      <c r="B2" s="1081" t="s">
        <v>3583</v>
      </c>
      <c r="C2" s="1081" t="s">
        <v>3584</v>
      </c>
      <c r="D2" s="1081" t="s">
        <v>3585</v>
      </c>
      <c r="E2" s="1081" t="s">
        <v>3586</v>
      </c>
      <c r="F2" s="1081" t="s">
        <v>3587</v>
      </c>
      <c r="G2" s="1081" t="s">
        <v>3588</v>
      </c>
      <c r="H2" s="1081" t="s">
        <v>3589</v>
      </c>
      <c r="I2" s="1081" t="s">
        <v>3590</v>
      </c>
      <c r="J2" s="1081" t="s">
        <v>3591</v>
      </c>
      <c r="K2" s="1081" t="s">
        <v>3592</v>
      </c>
      <c r="L2" s="1081" t="s">
        <v>3593</v>
      </c>
      <c r="M2" s="1081" t="s">
        <v>3594</v>
      </c>
      <c r="N2" s="1081" t="s">
        <v>3595</v>
      </c>
      <c r="O2" s="1081" t="s">
        <v>3596</v>
      </c>
      <c r="P2" s="1081" t="s">
        <v>3597</v>
      </c>
      <c r="Q2" s="1081" t="s">
        <v>3598</v>
      </c>
      <c r="R2" s="1081" t="s">
        <v>3599</v>
      </c>
      <c r="S2" s="1081" t="s">
        <v>3600</v>
      </c>
      <c r="T2" s="1081" t="s">
        <v>3601</v>
      </c>
      <c r="U2" s="1081" t="s">
        <v>3602</v>
      </c>
      <c r="V2" s="1081" t="s">
        <v>3603</v>
      </c>
      <c r="W2" s="1081" t="s">
        <v>3604</v>
      </c>
      <c r="X2" s="1081" t="s">
        <v>3605</v>
      </c>
      <c r="Y2" s="1081" t="s">
        <v>3606</v>
      </c>
      <c r="Z2" s="1081" t="s">
        <v>3607</v>
      </c>
      <c r="AA2" s="1081" t="s">
        <v>3608</v>
      </c>
      <c r="AB2" s="1081" t="s">
        <v>3609</v>
      </c>
      <c r="AC2" s="1081" t="s">
        <v>3610</v>
      </c>
      <c r="AD2" s="1081" t="s">
        <v>3611</v>
      </c>
      <c r="AE2" s="1081" t="s">
        <v>3612</v>
      </c>
      <c r="AF2" s="1081" t="s">
        <v>3613</v>
      </c>
      <c r="AG2" s="1081" t="s">
        <v>3614</v>
      </c>
      <c r="AH2" s="1081" t="s">
        <v>3615</v>
      </c>
      <c r="AI2" s="1081" t="s">
        <v>3616</v>
      </c>
      <c r="AJ2" s="1081" t="s">
        <v>3617</v>
      </c>
      <c r="AK2" s="1081" t="s">
        <v>3618</v>
      </c>
      <c r="AL2" s="1081" t="s">
        <v>3619</v>
      </c>
      <c r="AM2" s="1081" t="s">
        <v>3620</v>
      </c>
      <c r="AN2" s="1081" t="s">
        <v>3621</v>
      </c>
      <c r="AO2" s="1081" t="s">
        <v>3622</v>
      </c>
      <c r="AP2" s="1081" t="s">
        <v>3623</v>
      </c>
      <c r="AQ2" s="1081" t="s">
        <v>3624</v>
      </c>
      <c r="AR2" s="1081" t="s">
        <v>3625</v>
      </c>
      <c r="AS2" s="1081" t="s">
        <v>3626</v>
      </c>
      <c r="AT2" s="1081" t="s">
        <v>3627</v>
      </c>
      <c r="AU2" s="1081" t="s">
        <v>3628</v>
      </c>
      <c r="AV2" s="1081" t="s">
        <v>3629</v>
      </c>
      <c r="AW2" s="1081" t="s">
        <v>3630</v>
      </c>
      <c r="AX2" s="1081" t="s">
        <v>3631</v>
      </c>
      <c r="AY2" s="1081" t="s">
        <v>3632</v>
      </c>
      <c r="AZ2" s="1081" t="s">
        <v>3633</v>
      </c>
      <c r="BA2" s="1081" t="s">
        <v>3634</v>
      </c>
      <c r="BB2" s="1081" t="s">
        <v>3635</v>
      </c>
      <c r="BC2" s="1081" t="s">
        <v>3636</v>
      </c>
      <c r="BD2" s="1081" t="s">
        <v>3637</v>
      </c>
      <c r="BE2" s="1081" t="s">
        <v>3638</v>
      </c>
      <c r="BF2" s="1081" t="s">
        <v>3639</v>
      </c>
      <c r="BG2" s="1081" t="s">
        <v>3640</v>
      </c>
      <c r="BH2" s="1081" t="s">
        <v>3641</v>
      </c>
      <c r="BI2" s="1081" t="s">
        <v>3642</v>
      </c>
      <c r="BJ2" s="1081" t="s">
        <v>3643</v>
      </c>
      <c r="BK2" s="1081" t="s">
        <v>3644</v>
      </c>
      <c r="BL2" s="1081" t="s">
        <v>3645</v>
      </c>
      <c r="BM2" s="1081" t="s">
        <v>3646</v>
      </c>
      <c r="BN2" s="1081" t="s">
        <v>3647</v>
      </c>
      <c r="BO2" s="1081" t="s">
        <v>3648</v>
      </c>
      <c r="BP2" s="1081" t="s">
        <v>3649</v>
      </c>
      <c r="BQ2" s="1081" t="s">
        <v>3650</v>
      </c>
      <c r="BR2" s="1081" t="s">
        <v>3651</v>
      </c>
      <c r="BS2" s="1081" t="s">
        <v>3652</v>
      </c>
      <c r="BT2" s="1081" t="s">
        <v>3653</v>
      </c>
      <c r="BU2" s="1081" t="s">
        <v>3654</v>
      </c>
      <c r="BV2" s="1081" t="s">
        <v>3655</v>
      </c>
      <c r="BW2" s="1081" t="s">
        <v>3656</v>
      </c>
      <c r="BX2" s="1081" t="s">
        <v>3657</v>
      </c>
      <c r="BY2" s="1081" t="s">
        <v>3658</v>
      </c>
      <c r="BZ2" s="1081" t="s">
        <v>3659</v>
      </c>
      <c r="CA2" s="1081" t="s">
        <v>3660</v>
      </c>
      <c r="CB2" s="1081" t="s">
        <v>3661</v>
      </c>
      <c r="CC2" s="1081" t="s">
        <v>3662</v>
      </c>
      <c r="CD2" s="1081" t="s">
        <v>3663</v>
      </c>
      <c r="CE2" s="1081" t="s">
        <v>3664</v>
      </c>
      <c r="CF2" s="1081" t="s">
        <v>3665</v>
      </c>
      <c r="CG2" s="1081" t="s">
        <v>3666</v>
      </c>
      <c r="CH2" s="1081" t="s">
        <v>3667</v>
      </c>
      <c r="CI2" s="1081" t="s">
        <v>3668</v>
      </c>
      <c r="CJ2" s="1081" t="s">
        <v>3669</v>
      </c>
      <c r="CK2" s="1081" t="s">
        <v>3670</v>
      </c>
      <c r="CL2" s="1081" t="s">
        <v>3671</v>
      </c>
      <c r="CM2" s="1081" t="s">
        <v>3672</v>
      </c>
      <c r="CN2" s="1081" t="s">
        <v>3673</v>
      </c>
      <c r="CO2" s="1081" t="s">
        <v>3674</v>
      </c>
      <c r="CP2" s="1081" t="s">
        <v>3675</v>
      </c>
      <c r="CQ2" s="1081" t="s">
        <v>3676</v>
      </c>
      <c r="CR2" s="1081" t="s">
        <v>3677</v>
      </c>
      <c r="CS2" s="1081" t="s">
        <v>3678</v>
      </c>
      <c r="CT2" s="1081" t="s">
        <v>3679</v>
      </c>
      <c r="CU2" s="1081" t="s">
        <v>3680</v>
      </c>
      <c r="CV2" s="1081" t="s">
        <v>3681</v>
      </c>
      <c r="CW2" s="1081" t="s">
        <v>3682</v>
      </c>
      <c r="CX2" s="1081" t="s">
        <v>3683</v>
      </c>
      <c r="CY2" s="1081" t="s">
        <v>3684</v>
      </c>
      <c r="CZ2" s="1081" t="s">
        <v>3685</v>
      </c>
      <c r="DA2" s="1081" t="s">
        <v>3686</v>
      </c>
      <c r="DB2" s="1081" t="s">
        <v>3687</v>
      </c>
      <c r="DC2" s="1081" t="s">
        <v>3688</v>
      </c>
      <c r="DD2" s="1081" t="s">
        <v>3689</v>
      </c>
      <c r="DE2" s="1081" t="s">
        <v>3690</v>
      </c>
      <c r="DF2" s="1081" t="s">
        <v>3691</v>
      </c>
      <c r="DG2" s="1081" t="s">
        <v>3692</v>
      </c>
      <c r="DH2" s="1081" t="s">
        <v>3693</v>
      </c>
      <c r="DI2" s="1081" t="s">
        <v>3694</v>
      </c>
      <c r="DJ2" s="1081" t="s">
        <v>3695</v>
      </c>
      <c r="DK2" s="1081" t="s">
        <v>3696</v>
      </c>
      <c r="DL2" s="1081" t="s">
        <v>3697</v>
      </c>
      <c r="DM2" s="1081" t="s">
        <v>3698</v>
      </c>
      <c r="DN2" s="1081" t="s">
        <v>3699</v>
      </c>
      <c r="DO2" s="1081" t="s">
        <v>3700</v>
      </c>
      <c r="DP2" s="1081" t="s">
        <v>3701</v>
      </c>
      <c r="DQ2" s="1081" t="s">
        <v>3702</v>
      </c>
      <c r="DR2" s="1081" t="s">
        <v>3703</v>
      </c>
      <c r="DS2" s="1081" t="s">
        <v>3704</v>
      </c>
      <c r="DT2" s="1081" t="s">
        <v>3705</v>
      </c>
      <c r="DU2" s="1081" t="s">
        <v>3706</v>
      </c>
      <c r="DV2" s="1081" t="s">
        <v>3707</v>
      </c>
      <c r="DW2" s="1081" t="s">
        <v>3708</v>
      </c>
      <c r="DX2" s="1081" t="s">
        <v>3709</v>
      </c>
      <c r="DY2" s="1081" t="s">
        <v>3710</v>
      </c>
      <c r="DZ2" s="1081" t="s">
        <v>3711</v>
      </c>
      <c r="EA2" s="1081" t="s">
        <v>3712</v>
      </c>
      <c r="EB2" s="1081" t="s">
        <v>3713</v>
      </c>
      <c r="EC2" s="1081" t="s">
        <v>3714</v>
      </c>
      <c r="ED2" s="1081" t="s">
        <v>3715</v>
      </c>
      <c r="EE2" s="1081" t="s">
        <v>3716</v>
      </c>
      <c r="EF2" s="1081" t="s">
        <v>3717</v>
      </c>
      <c r="EG2" s="1081" t="s">
        <v>3718</v>
      </c>
      <c r="EH2" s="1081" t="s">
        <v>3719</v>
      </c>
      <c r="EI2" s="1081" t="s">
        <v>3720</v>
      </c>
      <c r="EJ2" s="1081" t="s">
        <v>3721</v>
      </c>
      <c r="EK2" s="1081" t="s">
        <v>3722</v>
      </c>
      <c r="EL2" s="1081" t="s">
        <v>3723</v>
      </c>
      <c r="EM2" s="1081" t="s">
        <v>3724</v>
      </c>
      <c r="EN2" s="1081" t="s">
        <v>3725</v>
      </c>
      <c r="EO2" s="1081" t="s">
        <v>3726</v>
      </c>
      <c r="EP2" s="1081" t="s">
        <v>3727</v>
      </c>
      <c r="EQ2" s="1081" t="s">
        <v>3728</v>
      </c>
      <c r="ER2" s="1081" t="s">
        <v>3729</v>
      </c>
      <c r="ES2" s="1081" t="s">
        <v>3730</v>
      </c>
      <c r="ET2" s="1081" t="s">
        <v>3731</v>
      </c>
      <c r="EU2" s="1081" t="s">
        <v>3732</v>
      </c>
      <c r="EV2" s="1081" t="s">
        <v>3733</v>
      </c>
      <c r="EW2" s="1081" t="s">
        <v>3734</v>
      </c>
      <c r="EX2" s="1081" t="s">
        <v>3735</v>
      </c>
      <c r="EY2" s="1081" t="s">
        <v>3736</v>
      </c>
      <c r="EZ2" s="1081" t="s">
        <v>3737</v>
      </c>
      <c r="FA2" s="1081" t="s">
        <v>3738</v>
      </c>
      <c r="FB2" s="1081" t="s">
        <v>3739</v>
      </c>
      <c r="FC2" s="1081" t="s">
        <v>3740</v>
      </c>
      <c r="FD2" s="1081" t="s">
        <v>3741</v>
      </c>
      <c r="FE2" s="1081" t="s">
        <v>3742</v>
      </c>
      <c r="FF2" s="1081" t="s">
        <v>3743</v>
      </c>
      <c r="FG2" s="1081" t="s">
        <v>3744</v>
      </c>
      <c r="FH2" s="1081" t="s">
        <v>3745</v>
      </c>
      <c r="FI2" s="1081" t="s">
        <v>3746</v>
      </c>
      <c r="FJ2" s="1081" t="s">
        <v>3747</v>
      </c>
      <c r="FK2" s="1081" t="s">
        <v>3748</v>
      </c>
      <c r="FL2" s="1081" t="s">
        <v>3749</v>
      </c>
      <c r="FM2" s="1081" t="s">
        <v>3750</v>
      </c>
      <c r="FN2" s="1081" t="s">
        <v>3751</v>
      </c>
      <c r="FO2" s="1081" t="s">
        <v>3752</v>
      </c>
      <c r="FP2" s="1081" t="s">
        <v>3753</v>
      </c>
      <c r="FQ2" s="1081" t="s">
        <v>3754</v>
      </c>
      <c r="FR2" s="1081" t="s">
        <v>3755</v>
      </c>
      <c r="FS2" s="1081" t="s">
        <v>3756</v>
      </c>
      <c r="FT2" s="1081" t="s">
        <v>3757</v>
      </c>
      <c r="FU2" s="1081" t="s">
        <v>3758</v>
      </c>
      <c r="FV2" s="1081" t="s">
        <v>3759</v>
      </c>
      <c r="FW2" s="1081" t="s">
        <v>3760</v>
      </c>
      <c r="FX2" s="1081" t="s">
        <v>3761</v>
      </c>
      <c r="FY2" s="1081" t="s">
        <v>3762</v>
      </c>
      <c r="FZ2" s="1081" t="s">
        <v>3763</v>
      </c>
      <c r="GA2" s="1081" t="s">
        <v>3764</v>
      </c>
      <c r="GB2" s="1081" t="s">
        <v>3765</v>
      </c>
      <c r="GC2" s="1081" t="s">
        <v>3766</v>
      </c>
      <c r="GD2" s="1081" t="s">
        <v>3767</v>
      </c>
      <c r="GE2" s="1081" t="s">
        <v>3768</v>
      </c>
      <c r="GF2" s="1081" t="s">
        <v>3769</v>
      </c>
      <c r="GG2" s="1081" t="s">
        <v>3770</v>
      </c>
      <c r="GH2" s="1081" t="s">
        <v>3771</v>
      </c>
      <c r="GI2" s="1081" t="s">
        <v>3772</v>
      </c>
      <c r="GJ2" s="1081" t="s">
        <v>3773</v>
      </c>
      <c r="GK2" s="1081" t="s">
        <v>3774</v>
      </c>
      <c r="GL2" s="1081" t="s">
        <v>3775</v>
      </c>
      <c r="GM2" s="1081" t="s">
        <v>3776</v>
      </c>
      <c r="GN2" s="1081" t="s">
        <v>3777</v>
      </c>
      <c r="GO2" s="1081" t="s">
        <v>3778</v>
      </c>
      <c r="GP2" s="1081" t="s">
        <v>3779</v>
      </c>
      <c r="GQ2" s="1081" t="s">
        <v>3780</v>
      </c>
      <c r="GR2" s="1081" t="s">
        <v>3781</v>
      </c>
      <c r="GS2" s="1081" t="s">
        <v>3782</v>
      </c>
      <c r="GT2" s="1081" t="s">
        <v>3783</v>
      </c>
      <c r="GU2" s="1081" t="s">
        <v>3784</v>
      </c>
      <c r="GV2" s="1081" t="s">
        <v>3785</v>
      </c>
      <c r="GW2" s="1081" t="s">
        <v>372</v>
      </c>
      <c r="GY2" s="1081" t="s">
        <v>3786</v>
      </c>
      <c r="GZ2" s="1081" t="s">
        <v>3787</v>
      </c>
      <c r="HA2" s="1081" t="s">
        <v>3788</v>
      </c>
      <c r="HB2" s="1081" t="s">
        <v>3594</v>
      </c>
      <c r="HC2" s="1081" t="s">
        <v>3789</v>
      </c>
      <c r="HD2" s="1081" t="s">
        <v>3790</v>
      </c>
      <c r="HE2" s="1081" t="s">
        <v>3791</v>
      </c>
      <c r="HF2" s="1081" t="s">
        <v>3792</v>
      </c>
      <c r="HG2" s="1081" t="s">
        <v>3608</v>
      </c>
      <c r="HH2" s="1081" t="s">
        <v>3793</v>
      </c>
      <c r="HI2" s="1081" t="s">
        <v>3794</v>
      </c>
      <c r="HJ2" s="1081" t="s">
        <v>3633</v>
      </c>
      <c r="HK2" s="1081" t="s">
        <v>3795</v>
      </c>
      <c r="HL2" s="1081" t="s">
        <v>3796</v>
      </c>
      <c r="HM2" s="1081" t="s">
        <v>3672</v>
      </c>
      <c r="HN2" s="1081" t="s">
        <v>3797</v>
      </c>
      <c r="HO2" s="1081" t="s">
        <v>3798</v>
      </c>
      <c r="HP2" s="1081" t="s">
        <v>3653</v>
      </c>
      <c r="HQ2" s="1081" t="s">
        <v>3799</v>
      </c>
      <c r="HR2" s="1081" t="s">
        <v>3800</v>
      </c>
      <c r="HS2" s="1081" t="s">
        <v>3801</v>
      </c>
      <c r="HT2" s="1081" t="s">
        <v>3682</v>
      </c>
      <c r="HU2" s="1081" t="s">
        <v>3802</v>
      </c>
      <c r="HV2" s="1081" t="s">
        <v>3803</v>
      </c>
      <c r="HW2" s="1081" t="s">
        <v>3804</v>
      </c>
      <c r="HX2" s="1081" t="s">
        <v>3805</v>
      </c>
      <c r="HY2" s="1878"/>
      <c r="HZ2" s="1878"/>
      <c r="IA2" s="1878"/>
      <c r="IB2" s="1878"/>
      <c r="IC2" s="1878"/>
      <c r="ID2" s="1878"/>
      <c r="IE2" s="1878"/>
      <c r="IF2" s="1878"/>
      <c r="IG2" s="1878"/>
      <c r="IH2" s="1878"/>
      <c r="II2" s="1878"/>
      <c r="IJ2" s="1878"/>
      <c r="IK2" s="1878"/>
      <c r="IL2" s="1878"/>
      <c r="IM2" s="1878"/>
      <c r="IN2" s="1878"/>
      <c r="IO2" s="1878"/>
      <c r="IP2" s="1878"/>
      <c r="IQ2" s="1878"/>
      <c r="IR2" s="1878"/>
      <c r="IS2" s="1878"/>
      <c r="IT2" s="1878"/>
      <c r="IU2" s="1878"/>
      <c r="IV2" s="1878"/>
    </row>
    <row r="3" s="1775" customFormat="1" ht="20" customHeight="1" spans="1:256">
      <c r="A3" s="1788" t="s">
        <v>3806</v>
      </c>
      <c r="B3" s="1789"/>
      <c r="C3" s="1789"/>
      <c r="D3" s="1789"/>
      <c r="E3" s="1789"/>
      <c r="F3" s="1789"/>
      <c r="G3" s="1789"/>
      <c r="H3" s="1789"/>
      <c r="I3" s="1789"/>
      <c r="J3" s="1789"/>
      <c r="K3" s="1789">
        <v>1</v>
      </c>
      <c r="L3" s="1789">
        <v>1</v>
      </c>
      <c r="M3" s="1789">
        <v>1</v>
      </c>
      <c r="N3" s="1789"/>
      <c r="O3" s="1789"/>
      <c r="P3" s="1789">
        <v>1</v>
      </c>
      <c r="Q3" s="1789"/>
      <c r="R3" s="1789">
        <v>1</v>
      </c>
      <c r="S3" s="1789"/>
      <c r="T3" s="1789">
        <v>1</v>
      </c>
      <c r="U3" s="1789"/>
      <c r="V3" s="1789">
        <v>1</v>
      </c>
      <c r="W3" s="1789"/>
      <c r="X3" s="1789"/>
      <c r="Y3" s="1789"/>
      <c r="Z3" s="1789">
        <v>1</v>
      </c>
      <c r="AA3" s="1789"/>
      <c r="AB3" s="1789"/>
      <c r="AC3" s="1789">
        <v>1</v>
      </c>
      <c r="AD3" s="1789"/>
      <c r="AE3" s="1789">
        <v>1</v>
      </c>
      <c r="AF3" s="1789">
        <v>1</v>
      </c>
      <c r="AG3" s="1789">
        <v>1</v>
      </c>
      <c r="AH3" s="1789">
        <v>1</v>
      </c>
      <c r="AI3" s="1789"/>
      <c r="AJ3" s="1789"/>
      <c r="AK3" s="1789">
        <v>1</v>
      </c>
      <c r="AL3" s="1789"/>
      <c r="AM3" s="1789"/>
      <c r="AN3" s="1789">
        <v>1</v>
      </c>
      <c r="AO3" s="1789">
        <v>1</v>
      </c>
      <c r="AP3" s="1789"/>
      <c r="AQ3" s="1789"/>
      <c r="AR3" s="1789"/>
      <c r="AS3" s="1789"/>
      <c r="AT3" s="1789"/>
      <c r="AU3" s="1789"/>
      <c r="AV3" s="1789"/>
      <c r="AW3" s="1789"/>
      <c r="AX3" s="1789"/>
      <c r="AY3" s="1789"/>
      <c r="AZ3" s="1789"/>
      <c r="BA3" s="1789">
        <v>1</v>
      </c>
      <c r="BB3" s="1789"/>
      <c r="BC3" s="1789"/>
      <c r="BD3" s="1789"/>
      <c r="BE3" s="1789"/>
      <c r="BF3" s="1789"/>
      <c r="BG3" s="1789"/>
      <c r="BH3" s="1789"/>
      <c r="BI3" s="1789"/>
      <c r="BJ3" s="1789"/>
      <c r="BK3" s="1789">
        <v>1</v>
      </c>
      <c r="BL3" s="1789"/>
      <c r="BM3" s="1789"/>
      <c r="BN3" s="1789"/>
      <c r="BO3" s="1789"/>
      <c r="BP3" s="1789">
        <v>1</v>
      </c>
      <c r="BQ3" s="1789"/>
      <c r="BR3" s="1789">
        <v>1</v>
      </c>
      <c r="BS3" s="1789"/>
      <c r="BT3" s="1789"/>
      <c r="BU3" s="1789"/>
      <c r="BV3" s="1789"/>
      <c r="BW3" s="1789"/>
      <c r="BX3" s="1789"/>
      <c r="BY3" s="1789"/>
      <c r="BZ3" s="1789"/>
      <c r="CA3" s="1789"/>
      <c r="CB3" s="1789"/>
      <c r="CC3" s="1789"/>
      <c r="CD3" s="1789"/>
      <c r="CE3" s="1789"/>
      <c r="CF3" s="1789"/>
      <c r="CG3" s="1789"/>
      <c r="CH3" s="1789"/>
      <c r="CI3" s="1789"/>
      <c r="CJ3" s="1789"/>
      <c r="CK3" s="1789">
        <v>1</v>
      </c>
      <c r="CL3" s="1789">
        <v>1</v>
      </c>
      <c r="CM3" s="1789"/>
      <c r="CN3" s="1789"/>
      <c r="CO3" s="1789"/>
      <c r="CP3" s="1789"/>
      <c r="CQ3" s="1789"/>
      <c r="CR3" s="1789"/>
      <c r="CS3" s="1789"/>
      <c r="CT3" s="1789">
        <v>1</v>
      </c>
      <c r="CU3" s="1789"/>
      <c r="CV3" s="1789">
        <v>1</v>
      </c>
      <c r="CW3" s="1789">
        <v>1</v>
      </c>
      <c r="CX3" s="1789">
        <v>1</v>
      </c>
      <c r="CY3" s="1789"/>
      <c r="CZ3" s="1789">
        <v>1</v>
      </c>
      <c r="DA3" s="1789">
        <v>1</v>
      </c>
      <c r="DB3" s="1789">
        <v>1</v>
      </c>
      <c r="DC3" s="1789">
        <v>1</v>
      </c>
      <c r="DD3" s="1789">
        <v>1</v>
      </c>
      <c r="DE3" s="1789"/>
      <c r="DF3" s="1789"/>
      <c r="DG3" s="1789"/>
      <c r="DH3" s="1789">
        <v>1</v>
      </c>
      <c r="DI3" s="1789"/>
      <c r="DJ3" s="1789"/>
      <c r="DK3" s="1789"/>
      <c r="DL3" s="1789"/>
      <c r="DM3" s="1789"/>
      <c r="DN3" s="1789"/>
      <c r="DO3" s="1789"/>
      <c r="DP3" s="1789"/>
      <c r="DQ3" s="1789"/>
      <c r="DR3" s="1789"/>
      <c r="DS3" s="1789"/>
      <c r="DT3" s="1789"/>
      <c r="DU3" s="1789"/>
      <c r="DV3" s="1789"/>
      <c r="DW3" s="1789"/>
      <c r="DX3" s="1789"/>
      <c r="DY3" s="1789"/>
      <c r="DZ3" s="1789"/>
      <c r="EA3" s="1789"/>
      <c r="EB3" s="1789"/>
      <c r="EC3" s="1789"/>
      <c r="ED3" s="1789"/>
      <c r="EE3" s="1789"/>
      <c r="EF3" s="1789"/>
      <c r="EG3" s="1789"/>
      <c r="EH3" s="1789">
        <v>1</v>
      </c>
      <c r="EI3" s="1789"/>
      <c r="EJ3" s="1789"/>
      <c r="EK3" s="1789"/>
      <c r="EL3" s="1789">
        <v>1</v>
      </c>
      <c r="EM3" s="1789"/>
      <c r="EN3" s="1789"/>
      <c r="EO3" s="1789"/>
      <c r="EP3" s="1789">
        <v>1</v>
      </c>
      <c r="EQ3" s="1789"/>
      <c r="ER3" s="1789"/>
      <c r="ES3" s="1789"/>
      <c r="ET3" s="1789"/>
      <c r="EU3" s="1789"/>
      <c r="EV3" s="1789"/>
      <c r="EW3" s="1789"/>
      <c r="EX3" s="1789"/>
      <c r="EY3" s="1789"/>
      <c r="EZ3" s="1789">
        <v>1</v>
      </c>
      <c r="FA3" s="1789">
        <v>1</v>
      </c>
      <c r="FB3" s="1789"/>
      <c r="FC3" s="1789">
        <v>1</v>
      </c>
      <c r="FD3" s="1789"/>
      <c r="FE3" s="1789"/>
      <c r="FF3" s="1789"/>
      <c r="FG3" s="1789">
        <v>1</v>
      </c>
      <c r="FH3" s="1789">
        <v>1</v>
      </c>
      <c r="FI3" s="1789"/>
      <c r="FJ3" s="1789">
        <v>1</v>
      </c>
      <c r="FK3" s="1789"/>
      <c r="FL3" s="1789"/>
      <c r="FM3" s="1789"/>
      <c r="FN3" s="1789"/>
      <c r="FO3" s="1789"/>
      <c r="FP3" s="1789"/>
      <c r="FQ3" s="1789"/>
      <c r="FR3" s="1789"/>
      <c r="FS3" s="1789"/>
      <c r="FT3" s="1789"/>
      <c r="FU3" s="1789"/>
      <c r="FV3" s="1789"/>
      <c r="FW3" s="1789"/>
      <c r="FX3" s="1789">
        <v>1</v>
      </c>
      <c r="FY3" s="1789"/>
      <c r="FZ3" s="1789"/>
      <c r="GA3" s="1789">
        <v>1</v>
      </c>
      <c r="GB3" s="1789">
        <v>1</v>
      </c>
      <c r="GC3" s="1789">
        <v>1</v>
      </c>
      <c r="GD3" s="1789">
        <v>1</v>
      </c>
      <c r="GE3" s="1789"/>
      <c r="GF3" s="1789"/>
      <c r="GG3" s="1789"/>
      <c r="GH3" s="1789"/>
      <c r="GI3" s="1789"/>
      <c r="GJ3" s="1789"/>
      <c r="GK3" s="1789"/>
      <c r="GL3" s="1789"/>
      <c r="GM3" s="1789"/>
      <c r="GN3" s="1789"/>
      <c r="GO3" s="1789"/>
      <c r="GP3" s="1789"/>
      <c r="GQ3" s="1789"/>
      <c r="GR3" s="1789"/>
      <c r="GS3" s="1789">
        <v>1</v>
      </c>
      <c r="GT3" s="1789"/>
      <c r="GU3" s="1789">
        <v>1</v>
      </c>
      <c r="GV3" s="1789"/>
      <c r="GW3" s="1789"/>
      <c r="GX3" s="1789"/>
      <c r="GY3" s="1789">
        <v>1</v>
      </c>
      <c r="GZ3" s="1789"/>
      <c r="HA3" s="1789"/>
      <c r="HB3" s="1789"/>
      <c r="HC3" s="1789"/>
      <c r="HD3" s="1789"/>
      <c r="HE3" s="1789"/>
      <c r="HF3" s="1789"/>
      <c r="HG3" s="1789"/>
      <c r="HH3" s="1789"/>
      <c r="HI3" s="1789"/>
      <c r="HJ3" s="1789"/>
      <c r="HK3" s="1789">
        <v>1</v>
      </c>
      <c r="HL3" s="1789"/>
      <c r="HM3" s="1789"/>
      <c r="HN3" s="1789"/>
      <c r="HO3" s="1789"/>
      <c r="HP3" s="1789"/>
      <c r="HQ3" s="1789"/>
      <c r="HR3" s="1789"/>
      <c r="HS3" s="1789"/>
      <c r="HT3" s="1789"/>
      <c r="HU3" s="1789"/>
      <c r="HV3" s="1789"/>
      <c r="HW3" s="1789"/>
      <c r="HX3" s="1789"/>
      <c r="HY3" s="1790"/>
      <c r="HZ3" s="1790"/>
      <c r="IA3" s="1790"/>
      <c r="IB3" s="1790"/>
      <c r="IC3" s="1790"/>
      <c r="ID3" s="1790"/>
      <c r="IE3" s="1790"/>
      <c r="IF3" s="1790"/>
      <c r="IG3" s="1790"/>
      <c r="IH3" s="1790"/>
      <c r="II3" s="1790"/>
      <c r="IJ3" s="1790"/>
      <c r="IK3" s="1790"/>
      <c r="IL3" s="1790"/>
      <c r="IM3" s="1790"/>
      <c r="IN3" s="1790"/>
      <c r="IO3" s="1790"/>
      <c r="IP3" s="1790"/>
      <c r="IQ3" s="1790"/>
      <c r="IR3" s="1790"/>
      <c r="IS3" s="1790"/>
      <c r="IT3" s="1790"/>
      <c r="IU3" s="1790"/>
      <c r="IV3" s="1790"/>
    </row>
    <row r="4" s="1775" customFormat="1" ht="20" customHeight="1" spans="1:256">
      <c r="A4" s="1788" t="s">
        <v>3807</v>
      </c>
      <c r="B4" s="1790"/>
      <c r="C4" s="1791"/>
      <c r="D4" s="1790"/>
      <c r="E4" s="1790"/>
      <c r="F4" s="1790"/>
      <c r="G4" s="1790"/>
      <c r="H4" s="1790"/>
      <c r="I4" s="1790"/>
      <c r="J4" s="1790"/>
      <c r="K4" s="1790"/>
      <c r="L4" s="1790"/>
      <c r="M4" s="1790"/>
      <c r="N4" s="1790"/>
      <c r="O4" s="1790"/>
      <c r="P4" s="1790"/>
      <c r="Q4" s="1790"/>
      <c r="R4" s="1790">
        <v>1</v>
      </c>
      <c r="S4" s="1790"/>
      <c r="T4" s="1790">
        <v>1</v>
      </c>
      <c r="U4" s="1790"/>
      <c r="V4" s="1790"/>
      <c r="W4" s="1790"/>
      <c r="X4" s="1790"/>
      <c r="Y4" s="1790"/>
      <c r="Z4" s="1790">
        <v>1</v>
      </c>
      <c r="AA4" s="1790"/>
      <c r="AB4" s="1790"/>
      <c r="AC4" s="1790"/>
      <c r="AD4" s="1790"/>
      <c r="AE4" s="1790"/>
      <c r="AF4" s="1790"/>
      <c r="AG4" s="1790">
        <v>1</v>
      </c>
      <c r="AH4" s="1790"/>
      <c r="AI4" s="1790"/>
      <c r="AJ4" s="1790"/>
      <c r="AK4" s="1790"/>
      <c r="AL4" s="1790"/>
      <c r="AM4" s="1790"/>
      <c r="AN4" s="1790"/>
      <c r="AO4" s="1790"/>
      <c r="AP4" s="1790"/>
      <c r="AQ4" s="1790"/>
      <c r="AR4" s="1790"/>
      <c r="AS4" s="1790"/>
      <c r="AT4" s="1790"/>
      <c r="AU4" s="1790"/>
      <c r="AV4" s="1790"/>
      <c r="AW4" s="1790"/>
      <c r="AX4" s="1790"/>
      <c r="AY4" s="1790"/>
      <c r="AZ4" s="1790"/>
      <c r="BA4" s="1790"/>
      <c r="BB4" s="1790"/>
      <c r="BC4" s="1790"/>
      <c r="BD4" s="1790"/>
      <c r="BE4" s="1790"/>
      <c r="BF4" s="1790"/>
      <c r="BG4" s="1790"/>
      <c r="BH4" s="1790"/>
      <c r="BI4" s="1790"/>
      <c r="BJ4" s="1790"/>
      <c r="BK4" s="1790"/>
      <c r="BL4" s="1790"/>
      <c r="BM4" s="1790"/>
      <c r="BN4" s="1790"/>
      <c r="BO4" s="1790"/>
      <c r="BP4" s="1790"/>
      <c r="BQ4" s="1790"/>
      <c r="BR4" s="1790"/>
      <c r="BS4" s="1790"/>
      <c r="BT4" s="1790"/>
      <c r="BU4" s="1790"/>
      <c r="BV4" s="1790"/>
      <c r="BW4" s="1790"/>
      <c r="BX4" s="1790"/>
      <c r="BY4" s="1790"/>
      <c r="BZ4" s="1790"/>
      <c r="CA4" s="1790"/>
      <c r="CB4" s="1790"/>
      <c r="CC4" s="1790"/>
      <c r="CD4" s="1790"/>
      <c r="CE4" s="1790"/>
      <c r="CF4" s="1790"/>
      <c r="CG4" s="1790"/>
      <c r="CH4" s="1790"/>
      <c r="CI4" s="1790"/>
      <c r="CJ4" s="1790"/>
      <c r="CK4" s="1790"/>
      <c r="CL4" s="1790"/>
      <c r="CM4" s="1790"/>
      <c r="CN4" s="1790"/>
      <c r="CO4" s="1790"/>
      <c r="CP4" s="1790"/>
      <c r="CQ4" s="1790"/>
      <c r="CR4" s="1790"/>
      <c r="CS4" s="1790"/>
      <c r="CT4" s="1790"/>
      <c r="CU4" s="1790"/>
      <c r="CV4" s="1790"/>
      <c r="CW4" s="1790"/>
      <c r="CX4" s="1790">
        <v>1</v>
      </c>
      <c r="CY4" s="1790"/>
      <c r="CZ4" s="1790"/>
      <c r="DA4" s="1790"/>
      <c r="DB4" s="1790"/>
      <c r="DC4" s="1790"/>
      <c r="DD4" s="1790"/>
      <c r="DE4" s="1790"/>
      <c r="DF4" s="1790"/>
      <c r="DG4" s="1790"/>
      <c r="DH4" s="1790"/>
      <c r="DI4" s="1790"/>
      <c r="DJ4" s="1790"/>
      <c r="DK4" s="1790"/>
      <c r="DL4" s="1790"/>
      <c r="DM4" s="1790"/>
      <c r="DN4" s="1790"/>
      <c r="DO4" s="1790"/>
      <c r="DP4" s="1790"/>
      <c r="DQ4" s="1790"/>
      <c r="DR4" s="1790"/>
      <c r="DS4" s="1790"/>
      <c r="DT4" s="1790"/>
      <c r="DU4" s="1790"/>
      <c r="DV4" s="1790"/>
      <c r="DW4" s="1790"/>
      <c r="DX4" s="1790"/>
      <c r="DY4" s="1790"/>
      <c r="DZ4" s="1790"/>
      <c r="EA4" s="1790"/>
      <c r="EB4" s="1790"/>
      <c r="EC4" s="1790"/>
      <c r="ED4" s="1790"/>
      <c r="EE4" s="1790"/>
      <c r="EF4" s="1790"/>
      <c r="EG4" s="1790"/>
      <c r="EH4" s="1790"/>
      <c r="EI4" s="1790"/>
      <c r="EJ4" s="1790"/>
      <c r="EK4" s="1790"/>
      <c r="EL4" s="1790"/>
      <c r="EM4" s="1790"/>
      <c r="EN4" s="1790"/>
      <c r="EO4" s="1790"/>
      <c r="EP4" s="1790"/>
      <c r="EQ4" s="1790"/>
      <c r="ER4" s="1790"/>
      <c r="ES4" s="1790"/>
      <c r="ET4" s="1790"/>
      <c r="EU4" s="1790"/>
      <c r="EV4" s="1790"/>
      <c r="EW4" s="1790"/>
      <c r="EX4" s="1790"/>
      <c r="EY4" s="1790"/>
      <c r="EZ4" s="1790"/>
      <c r="FA4" s="1790"/>
      <c r="FB4" s="1790"/>
      <c r="FC4" s="1790"/>
      <c r="FD4" s="1790"/>
      <c r="FE4" s="1790"/>
      <c r="FF4" s="1790"/>
      <c r="FG4" s="1790"/>
      <c r="FH4" s="1790"/>
      <c r="FI4" s="1790"/>
      <c r="FJ4" s="1790"/>
      <c r="FK4" s="1790"/>
      <c r="FL4" s="1790"/>
      <c r="FM4" s="1790"/>
      <c r="FN4" s="1790"/>
      <c r="FO4" s="1790"/>
      <c r="FP4" s="1790"/>
      <c r="FQ4" s="1790"/>
      <c r="FR4" s="1790"/>
      <c r="FS4" s="1790"/>
      <c r="FT4" s="1790"/>
      <c r="FU4" s="1790"/>
      <c r="FV4" s="1790"/>
      <c r="FW4" s="1790"/>
      <c r="FX4" s="1790"/>
      <c r="FY4" s="1790"/>
      <c r="FZ4" s="1790"/>
      <c r="GA4" s="1790"/>
      <c r="GB4" s="1790"/>
      <c r="GC4" s="1790"/>
      <c r="GD4" s="1790"/>
      <c r="GE4" s="1790"/>
      <c r="GF4" s="1790"/>
      <c r="GG4" s="1790"/>
      <c r="GH4" s="1790"/>
      <c r="GI4" s="1790"/>
      <c r="GJ4" s="1790"/>
      <c r="GK4" s="1790"/>
      <c r="GL4" s="1790"/>
      <c r="GM4" s="1790"/>
      <c r="GN4" s="1790"/>
      <c r="GO4" s="1790"/>
      <c r="GP4" s="1790"/>
      <c r="GQ4" s="1790"/>
      <c r="GR4" s="1790"/>
      <c r="GS4" s="1790"/>
      <c r="GT4" s="1790"/>
      <c r="GU4" s="1790"/>
      <c r="GV4" s="1790"/>
      <c r="GW4" s="1790"/>
      <c r="GX4" s="1790"/>
      <c r="GY4" s="1790"/>
      <c r="GZ4" s="1790"/>
      <c r="HA4" s="1790"/>
      <c r="HB4" s="1790"/>
      <c r="HC4" s="1790"/>
      <c r="HD4" s="1790"/>
      <c r="HE4" s="1790"/>
      <c r="HF4" s="1790"/>
      <c r="HG4" s="1790"/>
      <c r="HH4" s="1790"/>
      <c r="HI4" s="1790"/>
      <c r="HJ4" s="1790"/>
      <c r="HK4" s="1790"/>
      <c r="HL4" s="1790"/>
      <c r="HM4" s="1790"/>
      <c r="HN4" s="1790"/>
      <c r="HO4" s="1790"/>
      <c r="HP4" s="1790"/>
      <c r="HQ4" s="1790"/>
      <c r="HR4" s="1790"/>
      <c r="HS4" s="1790"/>
      <c r="HT4" s="1790"/>
      <c r="HU4" s="1790"/>
      <c r="HV4" s="1790"/>
      <c r="HW4" s="1790"/>
      <c r="HX4" s="1790"/>
      <c r="HY4" s="1790"/>
      <c r="HZ4" s="1790"/>
      <c r="IA4" s="1790"/>
      <c r="IB4" s="1790"/>
      <c r="IC4" s="1790"/>
      <c r="ID4" s="1790"/>
      <c r="IE4" s="1790"/>
      <c r="IF4" s="1790"/>
      <c r="IG4" s="1790"/>
      <c r="IH4" s="1790"/>
      <c r="II4" s="1790"/>
      <c r="IJ4" s="1790"/>
      <c r="IK4" s="1790"/>
      <c r="IL4" s="1790"/>
      <c r="IM4" s="1790"/>
      <c r="IN4" s="1790"/>
      <c r="IO4" s="1790"/>
      <c r="IP4" s="1790"/>
      <c r="IQ4" s="1790"/>
      <c r="IR4" s="1790"/>
      <c r="IS4" s="1790"/>
      <c r="IT4" s="1790"/>
      <c r="IU4" s="1790"/>
      <c r="IV4" s="1790"/>
    </row>
    <row r="5" s="1776" customFormat="1" ht="20" customHeight="1" spans="1:256">
      <c r="A5" s="1792" t="s">
        <v>3808</v>
      </c>
      <c r="B5" s="1793"/>
      <c r="C5" s="1793"/>
      <c r="D5" s="1793">
        <v>2</v>
      </c>
      <c r="E5" s="1793">
        <v>2</v>
      </c>
      <c r="F5" s="1793">
        <v>1</v>
      </c>
      <c r="G5" s="1793"/>
      <c r="H5" s="1793"/>
      <c r="I5" s="1793">
        <v>1</v>
      </c>
      <c r="J5" s="1793">
        <v>2</v>
      </c>
      <c r="K5" s="1793"/>
      <c r="L5" s="1793"/>
      <c r="M5" s="1793">
        <v>1</v>
      </c>
      <c r="N5" s="1793">
        <v>2</v>
      </c>
      <c r="O5" s="1793">
        <v>1</v>
      </c>
      <c r="P5" s="1793"/>
      <c r="Q5" s="1793">
        <v>2</v>
      </c>
      <c r="R5" s="1793"/>
      <c r="S5" s="1793">
        <v>1</v>
      </c>
      <c r="T5" s="1793">
        <v>1</v>
      </c>
      <c r="U5" s="1793"/>
      <c r="V5" s="1793"/>
      <c r="W5" s="1793">
        <v>1</v>
      </c>
      <c r="X5" s="1793"/>
      <c r="Y5" s="1793">
        <v>1</v>
      </c>
      <c r="Z5" s="1793"/>
      <c r="AA5" s="1793"/>
      <c r="AB5" s="1793"/>
      <c r="AC5" s="1793"/>
      <c r="AD5" s="1793">
        <v>2</v>
      </c>
      <c r="AE5" s="1793"/>
      <c r="AF5" s="1793">
        <v>2</v>
      </c>
      <c r="AG5" s="1793">
        <v>1</v>
      </c>
      <c r="AH5" s="1793">
        <v>2</v>
      </c>
      <c r="AI5" s="1793">
        <v>1</v>
      </c>
      <c r="AJ5" s="1793"/>
      <c r="AK5" s="1793">
        <v>1</v>
      </c>
      <c r="AL5" s="1793">
        <v>1</v>
      </c>
      <c r="AM5" s="1793">
        <v>2</v>
      </c>
      <c r="AN5" s="1793">
        <v>2</v>
      </c>
      <c r="AO5" s="1793"/>
      <c r="AP5" s="1793">
        <v>2</v>
      </c>
      <c r="AQ5" s="1793"/>
      <c r="AR5" s="1793"/>
      <c r="AS5" s="1793">
        <v>1</v>
      </c>
      <c r="AT5" s="1793">
        <v>2</v>
      </c>
      <c r="AU5" s="1793">
        <v>1</v>
      </c>
      <c r="AV5" s="1793"/>
      <c r="AW5" s="1793">
        <v>2</v>
      </c>
      <c r="AX5" s="1793"/>
      <c r="AY5" s="1793"/>
      <c r="AZ5" s="1793">
        <v>2</v>
      </c>
      <c r="BA5" s="1793"/>
      <c r="BB5" s="1793">
        <v>1</v>
      </c>
      <c r="BC5" s="1793"/>
      <c r="BD5" s="1793"/>
      <c r="BE5" s="1793">
        <v>2</v>
      </c>
      <c r="BF5" s="1793"/>
      <c r="BG5" s="1793">
        <v>2</v>
      </c>
      <c r="BH5" s="1793">
        <v>2</v>
      </c>
      <c r="BI5" s="1793">
        <v>2</v>
      </c>
      <c r="BJ5" s="1793">
        <v>2</v>
      </c>
      <c r="BK5" s="1793"/>
      <c r="BL5" s="1793">
        <v>1</v>
      </c>
      <c r="BM5" s="1793">
        <v>1</v>
      </c>
      <c r="BN5" s="1793">
        <v>1</v>
      </c>
      <c r="BO5" s="1793"/>
      <c r="BP5" s="1793"/>
      <c r="BQ5" s="1793"/>
      <c r="BR5" s="1793"/>
      <c r="BS5" s="1793"/>
      <c r="BT5" s="1793">
        <v>2</v>
      </c>
      <c r="BU5" s="1793"/>
      <c r="BV5" s="1793"/>
      <c r="BW5" s="1793"/>
      <c r="BX5" s="1793">
        <v>1</v>
      </c>
      <c r="BY5" s="1793"/>
      <c r="BZ5" s="1793"/>
      <c r="CA5" s="1793">
        <v>1</v>
      </c>
      <c r="CB5" s="1793">
        <v>1</v>
      </c>
      <c r="CC5" s="1793">
        <v>1</v>
      </c>
      <c r="CD5" s="1793"/>
      <c r="CE5" s="1793"/>
      <c r="CF5" s="1793">
        <v>1</v>
      </c>
      <c r="CG5" s="1793">
        <v>1</v>
      </c>
      <c r="CH5" s="1793">
        <v>1</v>
      </c>
      <c r="CI5" s="1793"/>
      <c r="CJ5" s="1793"/>
      <c r="CK5" s="1793">
        <v>1</v>
      </c>
      <c r="CL5" s="1793"/>
      <c r="CM5" s="1793">
        <v>1</v>
      </c>
      <c r="CN5" s="1793"/>
      <c r="CO5" s="1793"/>
      <c r="CP5" s="1793">
        <v>2</v>
      </c>
      <c r="CQ5" s="1793"/>
      <c r="CR5" s="1793"/>
      <c r="CS5" s="1793">
        <v>1</v>
      </c>
      <c r="CT5" s="1793"/>
      <c r="CU5" s="1793">
        <v>1</v>
      </c>
      <c r="CV5" s="1793">
        <v>2</v>
      </c>
      <c r="CW5" s="1793">
        <v>1</v>
      </c>
      <c r="CX5" s="1793">
        <v>2</v>
      </c>
      <c r="CY5" s="1793">
        <v>2</v>
      </c>
      <c r="CZ5" s="1793"/>
      <c r="DA5" s="1793">
        <v>1</v>
      </c>
      <c r="DB5" s="1793"/>
      <c r="DC5" s="1793"/>
      <c r="DD5" s="1793"/>
      <c r="DE5" s="1793">
        <v>1</v>
      </c>
      <c r="DF5" s="1793">
        <v>2</v>
      </c>
      <c r="DG5" s="1793">
        <v>2</v>
      </c>
      <c r="DH5" s="1793">
        <v>1</v>
      </c>
      <c r="DI5" s="1793">
        <v>2</v>
      </c>
      <c r="DJ5" s="1793">
        <v>2</v>
      </c>
      <c r="DK5" s="1793"/>
      <c r="DL5" s="1793"/>
      <c r="DM5" s="1793">
        <v>1</v>
      </c>
      <c r="DN5" s="1793">
        <v>1</v>
      </c>
      <c r="DO5" s="1793">
        <v>1</v>
      </c>
      <c r="DP5" s="1793">
        <v>1</v>
      </c>
      <c r="DQ5" s="1793">
        <v>3</v>
      </c>
      <c r="DR5" s="1793">
        <v>2</v>
      </c>
      <c r="DS5" s="1793">
        <v>1</v>
      </c>
      <c r="DT5" s="1793">
        <v>1</v>
      </c>
      <c r="DU5" s="1793">
        <v>1</v>
      </c>
      <c r="DV5" s="1793">
        <v>1</v>
      </c>
      <c r="DW5" s="1793">
        <v>2</v>
      </c>
      <c r="DX5" s="1793">
        <v>2</v>
      </c>
      <c r="DY5" s="1793">
        <v>2</v>
      </c>
      <c r="DZ5" s="1793">
        <v>2</v>
      </c>
      <c r="EA5" s="1793">
        <v>1</v>
      </c>
      <c r="EB5" s="1793"/>
      <c r="EC5" s="1793">
        <v>2</v>
      </c>
      <c r="ED5" s="1793"/>
      <c r="EE5" s="1793"/>
      <c r="EF5" s="1793"/>
      <c r="EG5" s="1793">
        <v>1</v>
      </c>
      <c r="EH5" s="1793">
        <v>1</v>
      </c>
      <c r="EI5" s="1793">
        <v>1</v>
      </c>
      <c r="EJ5" s="1793"/>
      <c r="EK5" s="1793">
        <v>2</v>
      </c>
      <c r="EL5" s="1793"/>
      <c r="EM5" s="1793">
        <v>1</v>
      </c>
      <c r="EN5" s="1793"/>
      <c r="EO5" s="1793"/>
      <c r="EP5" s="1793">
        <v>2</v>
      </c>
      <c r="EQ5" s="1793">
        <v>2</v>
      </c>
      <c r="ER5" s="1793">
        <v>2</v>
      </c>
      <c r="ES5" s="1793">
        <v>2</v>
      </c>
      <c r="ET5" s="1793">
        <v>2</v>
      </c>
      <c r="EU5" s="1793"/>
      <c r="EV5" s="1793">
        <v>2</v>
      </c>
      <c r="EW5" s="1793">
        <v>2</v>
      </c>
      <c r="EX5" s="1793"/>
      <c r="EY5" s="1793">
        <v>2</v>
      </c>
      <c r="EZ5" s="1793">
        <v>1</v>
      </c>
      <c r="FA5" s="1793"/>
      <c r="FB5" s="1793"/>
      <c r="FC5" s="1793">
        <v>1</v>
      </c>
      <c r="FD5" s="1793">
        <v>1</v>
      </c>
      <c r="FE5" s="1793">
        <v>1</v>
      </c>
      <c r="FF5" s="1793"/>
      <c r="FG5" s="1793"/>
      <c r="FH5" s="1793"/>
      <c r="FI5" s="1793"/>
      <c r="FJ5" s="1793"/>
      <c r="FK5" s="1793">
        <v>2</v>
      </c>
      <c r="FL5" s="1793"/>
      <c r="FM5" s="1793"/>
      <c r="FN5" s="1793"/>
      <c r="FO5" s="1793">
        <v>2</v>
      </c>
      <c r="FP5" s="1793">
        <v>1</v>
      </c>
      <c r="FQ5" s="1793"/>
      <c r="FR5" s="1793"/>
      <c r="FS5" s="1793"/>
      <c r="FT5" s="1793">
        <v>1</v>
      </c>
      <c r="FU5" s="1793"/>
      <c r="FV5" s="1793"/>
      <c r="FW5" s="1793">
        <v>2</v>
      </c>
      <c r="FX5" s="1793"/>
      <c r="FY5" s="1793"/>
      <c r="FZ5" s="1793">
        <v>1</v>
      </c>
      <c r="GA5" s="1793"/>
      <c r="GB5" s="1793"/>
      <c r="GC5" s="1793"/>
      <c r="GD5" s="1793">
        <v>1</v>
      </c>
      <c r="GE5" s="1793">
        <v>2</v>
      </c>
      <c r="GF5" s="1793">
        <v>2</v>
      </c>
      <c r="GG5" s="1793">
        <v>2</v>
      </c>
      <c r="GH5" s="1793"/>
      <c r="GI5" s="1793"/>
      <c r="GJ5" s="1793"/>
      <c r="GK5" s="1793"/>
      <c r="GL5" s="1793">
        <v>2</v>
      </c>
      <c r="GM5" s="1793">
        <v>2</v>
      </c>
      <c r="GN5" s="1793">
        <v>1</v>
      </c>
      <c r="GO5" s="1793">
        <v>2</v>
      </c>
      <c r="GP5" s="1793"/>
      <c r="GQ5" s="1793"/>
      <c r="GR5" s="1793">
        <v>1</v>
      </c>
      <c r="GS5" s="1793"/>
      <c r="GT5" s="1793"/>
      <c r="GU5" s="1793">
        <v>1</v>
      </c>
      <c r="GV5" s="1793">
        <v>1</v>
      </c>
      <c r="GW5" s="1790"/>
      <c r="GX5" s="1793"/>
      <c r="GY5" s="1793">
        <v>1</v>
      </c>
      <c r="GZ5" s="1793">
        <v>1</v>
      </c>
      <c r="HA5" s="1793"/>
      <c r="HB5" s="1793"/>
      <c r="HC5" s="1793">
        <v>1</v>
      </c>
      <c r="HD5" s="1793">
        <v>1</v>
      </c>
      <c r="HE5" s="1793">
        <v>1</v>
      </c>
      <c r="HF5" s="1793"/>
      <c r="HG5" s="1793">
        <v>1</v>
      </c>
      <c r="HH5" s="1793">
        <v>1</v>
      </c>
      <c r="HI5" s="1793"/>
      <c r="HJ5" s="1793">
        <v>2</v>
      </c>
      <c r="HK5" s="1793">
        <v>1</v>
      </c>
      <c r="HL5" s="1793"/>
      <c r="HM5" s="1793">
        <v>2</v>
      </c>
      <c r="HN5" s="1793">
        <v>2</v>
      </c>
      <c r="HO5" s="1793"/>
      <c r="HP5" s="1793">
        <v>2</v>
      </c>
      <c r="HQ5" s="1793"/>
      <c r="HR5" s="1793">
        <v>1</v>
      </c>
      <c r="HS5" s="1793">
        <v>1</v>
      </c>
      <c r="HT5" s="1793">
        <v>1</v>
      </c>
      <c r="HU5" s="1793"/>
      <c r="HV5" s="1793">
        <v>1</v>
      </c>
      <c r="HW5" s="1793"/>
      <c r="HX5" s="1793">
        <v>1</v>
      </c>
      <c r="HY5" s="1793"/>
      <c r="HZ5" s="1793"/>
      <c r="IA5" s="1793"/>
      <c r="IB5" s="1793"/>
      <c r="IC5" s="1793"/>
      <c r="ID5" s="1793"/>
      <c r="IE5" s="1793"/>
      <c r="IF5" s="1793"/>
      <c r="IG5" s="1793"/>
      <c r="IH5" s="1793"/>
      <c r="II5" s="1793"/>
      <c r="IJ5" s="1793"/>
      <c r="IK5" s="1793"/>
      <c r="IL5" s="1793"/>
      <c r="IM5" s="1793"/>
      <c r="IN5" s="1793"/>
      <c r="IO5" s="1793"/>
      <c r="IP5" s="1793"/>
      <c r="IQ5" s="1793"/>
      <c r="IR5" s="1793"/>
      <c r="IS5" s="1793"/>
      <c r="IT5" s="1793"/>
      <c r="IU5" s="1793"/>
      <c r="IV5" s="1793"/>
    </row>
    <row r="6" s="1775" customFormat="1" ht="20" customHeight="1" spans="1:229">
      <c r="A6" s="1794" t="s">
        <v>3809</v>
      </c>
      <c r="AG6" s="1775">
        <v>1</v>
      </c>
      <c r="CZ6" s="1775">
        <v>1</v>
      </c>
      <c r="DC6" s="1775">
        <v>1</v>
      </c>
      <c r="GA6" s="1775">
        <v>1</v>
      </c>
      <c r="GB6" s="1775">
        <v>1</v>
      </c>
      <c r="GS6" s="1775">
        <v>1</v>
      </c>
      <c r="HO6" s="1775">
        <v>1</v>
      </c>
      <c r="HU6" s="1775">
        <v>1</v>
      </c>
    </row>
    <row r="7" ht="20" customHeight="1" spans="1:232">
      <c r="A7" s="1080" t="s">
        <v>73</v>
      </c>
      <c r="B7" s="1795">
        <v>2</v>
      </c>
      <c r="C7" s="1795">
        <v>2</v>
      </c>
      <c r="D7" s="1795">
        <v>2</v>
      </c>
      <c r="E7" s="1795">
        <v>2</v>
      </c>
      <c r="F7" s="1795"/>
      <c r="G7" s="1795"/>
      <c r="H7" s="1795">
        <v>1</v>
      </c>
      <c r="I7" s="1795">
        <v>1</v>
      </c>
      <c r="J7" s="1795"/>
      <c r="K7" s="1795"/>
      <c r="L7" s="1795"/>
      <c r="M7" s="1795">
        <v>2</v>
      </c>
      <c r="N7" s="1795"/>
      <c r="O7" s="1795">
        <v>1</v>
      </c>
      <c r="P7" s="1795">
        <v>1</v>
      </c>
      <c r="Q7" s="1795">
        <v>1</v>
      </c>
      <c r="R7" s="1795"/>
      <c r="S7" s="1795"/>
      <c r="T7" s="1795"/>
      <c r="U7" s="1795">
        <v>2</v>
      </c>
      <c r="V7" s="1795">
        <v>1</v>
      </c>
      <c r="W7" s="1795">
        <v>1</v>
      </c>
      <c r="X7" s="1795">
        <v>2</v>
      </c>
      <c r="Y7" s="1795">
        <v>2</v>
      </c>
      <c r="Z7" s="1795"/>
      <c r="AA7" s="1795">
        <v>2</v>
      </c>
      <c r="AB7" s="1795"/>
      <c r="AC7" s="1795">
        <v>1</v>
      </c>
      <c r="AD7" s="1795"/>
      <c r="AE7" s="1795"/>
      <c r="AF7" s="1795"/>
      <c r="AG7" s="1795"/>
      <c r="AH7" s="1795">
        <v>1</v>
      </c>
      <c r="AI7" s="1795">
        <v>1</v>
      </c>
      <c r="AJ7" s="1795">
        <v>1</v>
      </c>
      <c r="AK7" s="1795"/>
      <c r="AL7" s="1795"/>
      <c r="AM7" s="1795">
        <v>2</v>
      </c>
      <c r="AN7" s="1795"/>
      <c r="AO7" s="1795">
        <v>1</v>
      </c>
      <c r="AP7" s="1795">
        <v>3</v>
      </c>
      <c r="AQ7" s="1795">
        <v>1</v>
      </c>
      <c r="AR7" s="1795">
        <v>2</v>
      </c>
      <c r="AS7" s="1795">
        <v>2</v>
      </c>
      <c r="AT7" s="1795">
        <v>1</v>
      </c>
      <c r="AU7" s="1795">
        <v>1</v>
      </c>
      <c r="AV7" s="1795">
        <v>1</v>
      </c>
      <c r="AW7" s="1795">
        <v>1</v>
      </c>
      <c r="AX7" s="1795"/>
      <c r="AY7" s="1795">
        <v>1</v>
      </c>
      <c r="AZ7" s="1795">
        <v>2</v>
      </c>
      <c r="BA7" s="1795"/>
      <c r="BB7" s="1795">
        <v>1</v>
      </c>
      <c r="BC7" s="1795">
        <v>1</v>
      </c>
      <c r="BD7" s="1795"/>
      <c r="BE7" s="1795">
        <v>1</v>
      </c>
      <c r="BF7" s="1795"/>
      <c r="BG7" s="1795"/>
      <c r="BH7" s="1795"/>
      <c r="BI7" s="1795">
        <v>2</v>
      </c>
      <c r="BJ7" s="1795"/>
      <c r="BK7" s="1795">
        <v>1</v>
      </c>
      <c r="BL7" s="1795"/>
      <c r="BM7" s="1795">
        <v>2</v>
      </c>
      <c r="BN7" s="1795"/>
      <c r="BO7" s="1795"/>
      <c r="BP7" s="1795">
        <v>1</v>
      </c>
      <c r="BQ7" s="1795">
        <v>1</v>
      </c>
      <c r="BR7" s="1795"/>
      <c r="BS7" s="1795">
        <v>1</v>
      </c>
      <c r="BT7" s="1795">
        <v>2</v>
      </c>
      <c r="BU7" s="1795">
        <v>4</v>
      </c>
      <c r="BV7" s="1795">
        <v>2</v>
      </c>
      <c r="BW7" s="1795">
        <v>1</v>
      </c>
      <c r="BX7" s="1795">
        <v>2</v>
      </c>
      <c r="BY7" s="1795"/>
      <c r="BZ7" s="1795"/>
      <c r="CA7" s="1795">
        <v>4</v>
      </c>
      <c r="CB7" s="1795"/>
      <c r="CC7" s="1795">
        <v>1</v>
      </c>
      <c r="CD7" s="1795"/>
      <c r="CE7" s="1795">
        <v>1</v>
      </c>
      <c r="CF7" s="1795"/>
      <c r="CG7" s="1795">
        <v>2</v>
      </c>
      <c r="CH7" s="1795">
        <v>2</v>
      </c>
      <c r="CI7" s="1795">
        <v>2</v>
      </c>
      <c r="CJ7" s="1795">
        <v>1</v>
      </c>
      <c r="CK7" s="1795">
        <v>1</v>
      </c>
      <c r="CL7" s="1795"/>
      <c r="CM7" s="1795"/>
      <c r="CN7" s="1795">
        <v>4</v>
      </c>
      <c r="CO7" s="1795">
        <v>1</v>
      </c>
      <c r="CP7" s="1795">
        <v>1</v>
      </c>
      <c r="CQ7" s="1795"/>
      <c r="CR7" s="1795">
        <v>2</v>
      </c>
      <c r="CS7" s="1795">
        <v>3</v>
      </c>
      <c r="CT7" s="1795"/>
      <c r="CU7" s="1795"/>
      <c r="CV7" s="1795">
        <v>1</v>
      </c>
      <c r="CW7" s="1795"/>
      <c r="CX7" s="1795">
        <v>1</v>
      </c>
      <c r="CY7" s="1795"/>
      <c r="CZ7" s="1795"/>
      <c r="DA7" s="1795"/>
      <c r="DB7" s="1795">
        <v>5</v>
      </c>
      <c r="DC7" s="1795"/>
      <c r="DD7" s="1795"/>
      <c r="DE7" s="1795"/>
      <c r="DF7" s="1795"/>
      <c r="DG7" s="1795">
        <v>1</v>
      </c>
      <c r="DH7" s="1795">
        <v>2</v>
      </c>
      <c r="DI7" s="1795">
        <v>2</v>
      </c>
      <c r="DJ7" s="1795">
        <v>3</v>
      </c>
      <c r="DK7" s="1795"/>
      <c r="DL7" s="1795"/>
      <c r="DM7" s="1795">
        <v>1</v>
      </c>
      <c r="DN7" s="1795">
        <v>1</v>
      </c>
      <c r="DO7" s="1795">
        <v>1</v>
      </c>
      <c r="DP7" s="1795">
        <v>1</v>
      </c>
      <c r="DQ7" s="1795">
        <v>1</v>
      </c>
      <c r="DR7" s="1795">
        <v>2</v>
      </c>
      <c r="DS7" s="1795">
        <v>1</v>
      </c>
      <c r="DT7" s="1795">
        <v>1</v>
      </c>
      <c r="DU7" s="1795">
        <v>1</v>
      </c>
      <c r="DV7" s="1795"/>
      <c r="DW7" s="1795">
        <v>2</v>
      </c>
      <c r="DX7" s="1795"/>
      <c r="DY7" s="1795">
        <v>1</v>
      </c>
      <c r="DZ7" s="1795">
        <v>2</v>
      </c>
      <c r="EA7" s="1795">
        <v>1</v>
      </c>
      <c r="EB7" s="1795">
        <v>2</v>
      </c>
      <c r="EC7" s="1795">
        <v>2</v>
      </c>
      <c r="ED7" s="1795">
        <v>2</v>
      </c>
      <c r="EE7" s="1795">
        <v>2</v>
      </c>
      <c r="EF7" s="1795">
        <v>2</v>
      </c>
      <c r="EG7" s="1795">
        <v>1</v>
      </c>
      <c r="EH7" s="1795">
        <v>2</v>
      </c>
      <c r="EI7" s="1795">
        <v>2</v>
      </c>
      <c r="EJ7" s="1795">
        <v>1</v>
      </c>
      <c r="EK7" s="1795">
        <v>1</v>
      </c>
      <c r="EL7" s="1795">
        <v>1</v>
      </c>
      <c r="EM7" s="1795">
        <v>3</v>
      </c>
      <c r="EN7" s="1795">
        <v>2</v>
      </c>
      <c r="EO7" s="1795">
        <v>2</v>
      </c>
      <c r="EP7" s="1795">
        <v>1</v>
      </c>
      <c r="EQ7" s="1795">
        <v>1</v>
      </c>
      <c r="ER7" s="1795">
        <v>4</v>
      </c>
      <c r="ES7" s="1795">
        <v>2</v>
      </c>
      <c r="ET7" s="1795">
        <v>2</v>
      </c>
      <c r="EU7" s="1795">
        <v>1</v>
      </c>
      <c r="EV7" s="1795">
        <v>2</v>
      </c>
      <c r="EW7" s="1795">
        <v>2</v>
      </c>
      <c r="EX7" s="1795"/>
      <c r="EY7" s="1795">
        <v>1</v>
      </c>
      <c r="EZ7" s="1795"/>
      <c r="FA7" s="1795"/>
      <c r="FB7" s="1795">
        <v>3</v>
      </c>
      <c r="FC7" s="1795">
        <v>1</v>
      </c>
      <c r="FD7" s="1795">
        <v>1</v>
      </c>
      <c r="FE7" s="1795">
        <v>1</v>
      </c>
      <c r="FF7" s="1795">
        <v>2</v>
      </c>
      <c r="FG7" s="1795">
        <v>0</v>
      </c>
      <c r="FH7" s="1795">
        <v>1</v>
      </c>
      <c r="FI7" s="1795">
        <v>1</v>
      </c>
      <c r="FJ7" s="1795"/>
      <c r="FK7" s="1795">
        <v>2</v>
      </c>
      <c r="FL7" s="1795">
        <v>1</v>
      </c>
      <c r="FM7" s="1795">
        <v>2</v>
      </c>
      <c r="FN7" s="1795"/>
      <c r="FO7" s="1795">
        <v>1</v>
      </c>
      <c r="FP7" s="1795"/>
      <c r="FQ7" s="1795">
        <v>2</v>
      </c>
      <c r="FR7" s="1795">
        <v>1</v>
      </c>
      <c r="FS7" s="1795"/>
      <c r="FT7" s="1795">
        <v>1</v>
      </c>
      <c r="FU7" s="1795">
        <v>1</v>
      </c>
      <c r="FV7" s="1795"/>
      <c r="FW7" s="1795">
        <v>2</v>
      </c>
      <c r="FX7" s="1795">
        <v>1</v>
      </c>
      <c r="FY7" s="1795"/>
      <c r="FZ7" s="1795"/>
      <c r="GA7" s="1795"/>
      <c r="GB7" s="1795"/>
      <c r="GC7" s="1795"/>
      <c r="GD7" s="1795"/>
      <c r="GE7" s="1795">
        <v>2</v>
      </c>
      <c r="GF7" s="1795">
        <v>2</v>
      </c>
      <c r="GG7" s="1795">
        <v>2</v>
      </c>
      <c r="GH7" s="1795">
        <v>2</v>
      </c>
      <c r="GI7" s="1795">
        <v>2</v>
      </c>
      <c r="GJ7" s="1795">
        <v>2</v>
      </c>
      <c r="GK7" s="1795">
        <v>2</v>
      </c>
      <c r="GL7" s="1795"/>
      <c r="GM7" s="1795">
        <v>2</v>
      </c>
      <c r="GN7" s="1795"/>
      <c r="GO7" s="1795">
        <v>1</v>
      </c>
      <c r="GP7" s="1795">
        <v>2</v>
      </c>
      <c r="GQ7" s="1795">
        <v>1</v>
      </c>
      <c r="GR7" s="1795">
        <v>2</v>
      </c>
      <c r="GS7" s="1795"/>
      <c r="GT7" s="1795">
        <v>3</v>
      </c>
      <c r="GU7" s="1795"/>
      <c r="GV7" s="1795">
        <v>2</v>
      </c>
      <c r="GW7" s="1795">
        <f>职业列表!J11</f>
        <v>0</v>
      </c>
      <c r="GX7" s="1795"/>
      <c r="GY7" s="1795">
        <v>1</v>
      </c>
      <c r="GZ7" s="1795">
        <v>2</v>
      </c>
      <c r="HA7" s="1795">
        <v>3</v>
      </c>
      <c r="HB7" s="1795">
        <v>2</v>
      </c>
      <c r="HC7" s="1795">
        <v>2</v>
      </c>
      <c r="HD7" s="1795">
        <v>1</v>
      </c>
      <c r="HE7" s="1795">
        <v>2</v>
      </c>
      <c r="HF7" s="1795">
        <v>2</v>
      </c>
      <c r="HG7" s="1795">
        <v>1</v>
      </c>
      <c r="HH7" s="1795">
        <v>1</v>
      </c>
      <c r="HI7" s="1795">
        <v>6</v>
      </c>
      <c r="HJ7" s="1795">
        <v>3</v>
      </c>
      <c r="HK7" s="1795"/>
      <c r="HL7" s="1795"/>
      <c r="HM7" s="1795">
        <v>1</v>
      </c>
      <c r="HN7" s="1795"/>
      <c r="HO7" s="1795">
        <v>1</v>
      </c>
      <c r="HP7" s="1795">
        <v>2</v>
      </c>
      <c r="HQ7" s="1795">
        <v>2</v>
      </c>
      <c r="HR7" s="1795"/>
      <c r="HS7" s="1795">
        <v>6</v>
      </c>
      <c r="HT7" s="1795">
        <v>6</v>
      </c>
      <c r="HU7" s="1795">
        <v>1</v>
      </c>
      <c r="HV7" s="1795">
        <v>1</v>
      </c>
      <c r="HW7" s="1795">
        <v>2</v>
      </c>
      <c r="HX7" s="1795"/>
    </row>
    <row r="8" s="1080" customFormat="1" ht="20" customHeight="1" spans="1:256">
      <c r="A8" s="1796" t="s">
        <v>65</v>
      </c>
      <c r="B8" s="1797" t="s">
        <v>3810</v>
      </c>
      <c r="C8" s="1798"/>
      <c r="D8" s="1798"/>
      <c r="E8" s="1798"/>
      <c r="F8" s="1798"/>
      <c r="G8" s="1798"/>
      <c r="H8" s="1798"/>
      <c r="I8" s="1798"/>
      <c r="J8" s="1797" t="s">
        <v>3810</v>
      </c>
      <c r="K8" s="1798"/>
      <c r="L8" s="1797" t="s">
        <v>3810</v>
      </c>
      <c r="M8" s="1798"/>
      <c r="N8" s="1798"/>
      <c r="O8" s="1798"/>
      <c r="P8" s="1798"/>
      <c r="Q8" s="1797" t="s">
        <v>3810</v>
      </c>
      <c r="R8" s="1798"/>
      <c r="S8" s="1797" t="s">
        <v>3810</v>
      </c>
      <c r="T8" s="1798"/>
      <c r="U8" s="1798"/>
      <c r="V8" s="1838" t="s">
        <v>3806</v>
      </c>
      <c r="W8" s="1797" t="s">
        <v>3810</v>
      </c>
      <c r="X8" s="1798"/>
      <c r="Y8" s="1798"/>
      <c r="Z8" s="1798"/>
      <c r="AA8" s="1797" t="s">
        <v>3810</v>
      </c>
      <c r="AB8" s="1798"/>
      <c r="AC8" s="1798"/>
      <c r="AD8" s="1798"/>
      <c r="AE8" s="1798"/>
      <c r="AF8" s="1798"/>
      <c r="AG8" s="1798"/>
      <c r="AH8" s="1798"/>
      <c r="AI8" s="1797" t="s">
        <v>3810</v>
      </c>
      <c r="AJ8" s="1797" t="s">
        <v>3810</v>
      </c>
      <c r="AK8" s="1798"/>
      <c r="AL8" s="1798"/>
      <c r="AM8" s="1797" t="s">
        <v>3810</v>
      </c>
      <c r="AN8" s="1798"/>
      <c r="AO8" s="1797" t="s">
        <v>3810</v>
      </c>
      <c r="AP8" s="1798"/>
      <c r="AQ8" s="1798"/>
      <c r="AR8" s="1798"/>
      <c r="AS8" s="1798"/>
      <c r="AT8" s="1798"/>
      <c r="AU8" s="1797" t="s">
        <v>3810</v>
      </c>
      <c r="AV8" s="1797" t="s">
        <v>3810</v>
      </c>
      <c r="AW8" s="1797" t="s">
        <v>3810</v>
      </c>
      <c r="AX8" s="1798"/>
      <c r="AY8" s="1798"/>
      <c r="AZ8" s="1798"/>
      <c r="BA8" s="1798"/>
      <c r="BB8" s="1798"/>
      <c r="BC8" s="1798"/>
      <c r="BD8" s="1798"/>
      <c r="BE8" s="1798"/>
      <c r="BF8" s="1798"/>
      <c r="BG8" s="1797" t="s">
        <v>3810</v>
      </c>
      <c r="BH8" s="1798"/>
      <c r="BI8" s="1798"/>
      <c r="BJ8" s="1798"/>
      <c r="BK8" s="1798"/>
      <c r="BL8" s="1798"/>
      <c r="BM8" s="1798"/>
      <c r="BN8" s="1798"/>
      <c r="BO8" s="1798"/>
      <c r="BP8" s="1798"/>
      <c r="BQ8" s="1798"/>
      <c r="BR8" s="1798"/>
      <c r="BS8" s="1798"/>
      <c r="BT8" s="1797" t="s">
        <v>3810</v>
      </c>
      <c r="BU8" s="1797" t="s">
        <v>3810</v>
      </c>
      <c r="BV8" s="1798"/>
      <c r="BW8" s="1797" t="s">
        <v>3810</v>
      </c>
      <c r="BX8" s="1798"/>
      <c r="BY8" s="1798"/>
      <c r="BZ8" s="1797" t="s">
        <v>3810</v>
      </c>
      <c r="CA8" s="1798"/>
      <c r="CB8" s="1798"/>
      <c r="CC8" s="1798"/>
      <c r="CD8" s="1798"/>
      <c r="CE8" s="1798"/>
      <c r="CF8" s="1797" t="s">
        <v>3810</v>
      </c>
      <c r="CG8" s="1798"/>
      <c r="CH8" s="1798"/>
      <c r="CI8" s="1798"/>
      <c r="CJ8" s="1797" t="s">
        <v>3810</v>
      </c>
      <c r="CK8" s="1798"/>
      <c r="CL8" s="1798"/>
      <c r="CM8" s="1798"/>
      <c r="CN8" s="1798"/>
      <c r="CO8" s="1798"/>
      <c r="CP8" s="1798"/>
      <c r="CQ8" s="1798"/>
      <c r="CR8" s="1797" t="s">
        <v>3810</v>
      </c>
      <c r="CS8" s="1798"/>
      <c r="CT8" s="1798"/>
      <c r="CU8" s="1798"/>
      <c r="CV8" s="1797" t="s">
        <v>3810</v>
      </c>
      <c r="CW8" s="1798"/>
      <c r="CX8" s="1797" t="s">
        <v>3810</v>
      </c>
      <c r="CY8" s="1797" t="s">
        <v>3810</v>
      </c>
      <c r="CZ8" s="1798"/>
      <c r="DA8" s="1798"/>
      <c r="DB8" s="1798"/>
      <c r="DC8" s="1798"/>
      <c r="DD8" s="1798"/>
      <c r="DE8" s="1797" t="s">
        <v>3810</v>
      </c>
      <c r="DF8" s="1797" t="s">
        <v>3810</v>
      </c>
      <c r="DG8" s="1797" t="s">
        <v>3810</v>
      </c>
      <c r="DH8" s="1797" t="s">
        <v>3810</v>
      </c>
      <c r="DI8" s="1797" t="s">
        <v>3810</v>
      </c>
      <c r="DJ8" s="1798"/>
      <c r="DK8" s="1797" t="s">
        <v>3810</v>
      </c>
      <c r="DL8" s="1798"/>
      <c r="DM8" s="1798"/>
      <c r="DN8" s="1798"/>
      <c r="DO8" s="1798"/>
      <c r="DP8" s="1798"/>
      <c r="DQ8" s="1798"/>
      <c r="DR8" s="1838" t="s">
        <v>3810</v>
      </c>
      <c r="DS8" s="1838" t="s">
        <v>3810</v>
      </c>
      <c r="DT8" s="1838" t="s">
        <v>3810</v>
      </c>
      <c r="DU8" s="1798"/>
      <c r="DV8" s="1798"/>
      <c r="DW8" s="1798"/>
      <c r="DX8" s="1798"/>
      <c r="DY8" s="1838" t="s">
        <v>3810</v>
      </c>
      <c r="DZ8" s="1838" t="s">
        <v>3810</v>
      </c>
      <c r="EA8" s="1798"/>
      <c r="EB8" s="1838" t="s">
        <v>3810</v>
      </c>
      <c r="EC8" s="1838" t="s">
        <v>3810</v>
      </c>
      <c r="ED8" s="1798"/>
      <c r="EE8" s="1798"/>
      <c r="EF8" s="1798"/>
      <c r="EG8" s="1838" t="s">
        <v>3810</v>
      </c>
      <c r="EH8" s="1838" t="s">
        <v>3810</v>
      </c>
      <c r="EI8" s="1798"/>
      <c r="EJ8" s="1798"/>
      <c r="EK8" s="1838" t="s">
        <v>3810</v>
      </c>
      <c r="EL8" s="1798"/>
      <c r="EM8" s="1838" t="s">
        <v>3810</v>
      </c>
      <c r="EN8" s="1798"/>
      <c r="EO8" s="1798"/>
      <c r="EP8" s="1838" t="s">
        <v>3810</v>
      </c>
      <c r="EQ8" s="1838" t="s">
        <v>3810</v>
      </c>
      <c r="ER8" s="1838" t="s">
        <v>3810</v>
      </c>
      <c r="ES8" s="1798"/>
      <c r="ET8" s="1838" t="s">
        <v>3810</v>
      </c>
      <c r="EU8" s="1838" t="s">
        <v>3810</v>
      </c>
      <c r="EV8" s="1798"/>
      <c r="EW8" s="1838" t="s">
        <v>3810</v>
      </c>
      <c r="EX8" s="1798"/>
      <c r="EY8" s="1798"/>
      <c r="EZ8" s="1798"/>
      <c r="FA8" s="1798"/>
      <c r="FB8" s="1798"/>
      <c r="FC8" s="1798"/>
      <c r="FD8" s="1798"/>
      <c r="FE8" s="1798"/>
      <c r="FF8" s="1798"/>
      <c r="FG8" s="1798"/>
      <c r="FH8" s="1798"/>
      <c r="FI8" s="1798"/>
      <c r="FJ8" s="1798"/>
      <c r="FK8" s="1798"/>
      <c r="FL8" s="1798"/>
      <c r="FM8" s="1798"/>
      <c r="FN8" s="1798"/>
      <c r="FO8" s="1798"/>
      <c r="FP8" s="1798"/>
      <c r="FQ8" s="1838" t="s">
        <v>3810</v>
      </c>
      <c r="FR8" s="1798"/>
      <c r="FS8" s="1798"/>
      <c r="FT8" s="1838" t="s">
        <v>3810</v>
      </c>
      <c r="FU8" s="1798"/>
      <c r="FV8" s="1798"/>
      <c r="FW8" s="1798"/>
      <c r="FX8" s="1838" t="s">
        <v>3810</v>
      </c>
      <c r="FY8" s="1798"/>
      <c r="FZ8" s="1798"/>
      <c r="GA8" s="1798"/>
      <c r="GB8" s="1798"/>
      <c r="GC8" s="1798"/>
      <c r="GD8" s="1798"/>
      <c r="GE8" s="1798"/>
      <c r="GF8" s="1798"/>
      <c r="GG8" s="1798"/>
      <c r="GH8" s="1798"/>
      <c r="GI8" s="1798"/>
      <c r="GJ8" s="1798"/>
      <c r="GK8" s="1798"/>
      <c r="GL8" s="1798"/>
      <c r="GM8" s="1798"/>
      <c r="GN8" s="1798"/>
      <c r="GO8" s="1798"/>
      <c r="GP8" s="1798"/>
      <c r="GQ8" s="1798"/>
      <c r="GR8" s="1798"/>
      <c r="GS8" s="1798"/>
      <c r="GT8" s="1798"/>
      <c r="GU8" s="1798"/>
      <c r="GV8" s="1798"/>
      <c r="GW8" s="1857" t="str">
        <f>IF(ISTEXT(IFERROR(VLOOKUP(本职技能!A8,职业列表!I3:J10,1,FALSE),0)),"★","")</f>
        <v/>
      </c>
      <c r="GX8" s="1798"/>
      <c r="GY8" s="1798"/>
      <c r="GZ8" s="1853" t="s">
        <v>3810</v>
      </c>
      <c r="HA8" s="1798"/>
      <c r="HB8" s="1798"/>
      <c r="HC8" s="1798"/>
      <c r="HD8" s="1797"/>
      <c r="HE8" s="1798"/>
      <c r="HF8" s="1797"/>
      <c r="HG8" s="1853" t="s">
        <v>3810</v>
      </c>
      <c r="HH8" s="1798"/>
      <c r="HI8" s="1798"/>
      <c r="HJ8" s="1798"/>
      <c r="HK8" s="1797"/>
      <c r="HL8" s="1798"/>
      <c r="HM8" s="1836" t="s">
        <v>3810</v>
      </c>
      <c r="HN8" s="1798"/>
      <c r="HO8" s="1798"/>
      <c r="HP8" s="1838" t="s">
        <v>3810</v>
      </c>
      <c r="HQ8" s="1797"/>
      <c r="HR8" s="1798"/>
      <c r="HS8" s="1798"/>
      <c r="HT8" s="1798"/>
      <c r="HU8" s="1797" t="s">
        <v>3809</v>
      </c>
      <c r="HV8" s="1798" t="s">
        <v>3810</v>
      </c>
      <c r="HW8" s="1798"/>
      <c r="HX8" s="1798"/>
      <c r="HY8" s="1878"/>
      <c r="HZ8" s="1878"/>
      <c r="IA8" s="1878"/>
      <c r="IB8" s="1878"/>
      <c r="IC8" s="1878"/>
      <c r="ID8" s="1878"/>
      <c r="IE8" s="1878"/>
      <c r="IF8" s="1878"/>
      <c r="IG8" s="1878"/>
      <c r="IH8" s="1878"/>
      <c r="II8" s="1878"/>
      <c r="IJ8" s="1878"/>
      <c r="IK8" s="1878"/>
      <c r="IL8" s="1878"/>
      <c r="IM8" s="1878"/>
      <c r="IN8" s="1878"/>
      <c r="IO8" s="1878"/>
      <c r="IP8" s="1878"/>
      <c r="IQ8" s="1878"/>
      <c r="IR8" s="1878"/>
      <c r="IS8" s="1878"/>
      <c r="IT8" s="1878"/>
      <c r="IU8" s="1878"/>
      <c r="IV8" s="1878"/>
    </row>
    <row r="9" s="1080" customFormat="1" ht="20" customHeight="1" spans="1:256">
      <c r="A9" s="1796" t="s">
        <v>67</v>
      </c>
      <c r="B9" s="1797"/>
      <c r="C9" s="1798"/>
      <c r="D9" s="1798"/>
      <c r="E9" s="1798"/>
      <c r="F9" s="1798"/>
      <c r="G9" s="1798"/>
      <c r="H9" s="1798"/>
      <c r="I9" s="1798"/>
      <c r="J9" s="1798"/>
      <c r="K9" s="1798"/>
      <c r="L9" s="1798"/>
      <c r="M9" s="1798"/>
      <c r="N9" s="1798"/>
      <c r="O9" s="1798"/>
      <c r="P9" s="1798"/>
      <c r="Q9" s="1798"/>
      <c r="R9" s="1798"/>
      <c r="S9" s="1798"/>
      <c r="T9" s="1798"/>
      <c r="U9" s="1798"/>
      <c r="V9" s="1798"/>
      <c r="W9" s="1798"/>
      <c r="X9" s="1798"/>
      <c r="Y9" s="1798"/>
      <c r="Z9" s="1798"/>
      <c r="AA9" s="1798"/>
      <c r="AB9" s="1798"/>
      <c r="AC9" s="1798"/>
      <c r="AD9" s="1798"/>
      <c r="AE9" s="1798"/>
      <c r="AF9" s="1798"/>
      <c r="AG9" s="1798"/>
      <c r="AH9" s="1798"/>
      <c r="AI9" s="1798"/>
      <c r="AJ9" s="1798"/>
      <c r="AK9" s="1798"/>
      <c r="AL9" s="1798"/>
      <c r="AM9" s="1798"/>
      <c r="AN9" s="1798"/>
      <c r="AO9" s="1798"/>
      <c r="AP9" s="1798"/>
      <c r="AQ9" s="1798"/>
      <c r="AR9" s="1798"/>
      <c r="AS9" s="1798"/>
      <c r="AT9" s="1798"/>
      <c r="AU9" s="1798"/>
      <c r="AV9" s="1798"/>
      <c r="AW9" s="1798"/>
      <c r="AX9" s="1798"/>
      <c r="AY9" s="1798"/>
      <c r="AZ9" s="1798"/>
      <c r="BA9" s="1798"/>
      <c r="BB9" s="1798"/>
      <c r="BC9" s="1798"/>
      <c r="BD9" s="1798"/>
      <c r="BE9" s="1798"/>
      <c r="BF9" s="1798"/>
      <c r="BG9" s="1798"/>
      <c r="BH9" s="1798"/>
      <c r="BI9" s="1798"/>
      <c r="BJ9" s="1798"/>
      <c r="BK9" s="1798"/>
      <c r="BL9" s="1798"/>
      <c r="BM9" s="1798"/>
      <c r="BN9" s="1798"/>
      <c r="BO9" s="1798"/>
      <c r="BP9" s="1798"/>
      <c r="BQ9" s="1798"/>
      <c r="BR9" s="1798"/>
      <c r="BS9" s="1798"/>
      <c r="BT9" s="1798"/>
      <c r="BU9" s="1798"/>
      <c r="BV9" s="1798"/>
      <c r="BW9" s="1798"/>
      <c r="BX9" s="1798"/>
      <c r="BY9" s="1798"/>
      <c r="BZ9" s="1798"/>
      <c r="CA9" s="1798"/>
      <c r="CB9" s="1798"/>
      <c r="CC9" s="1798" t="s">
        <v>3810</v>
      </c>
      <c r="CD9" s="1798"/>
      <c r="CE9" s="1797" t="s">
        <v>3810</v>
      </c>
      <c r="CF9" s="1798"/>
      <c r="CG9" s="1798"/>
      <c r="CH9" s="1798"/>
      <c r="CI9" s="1798"/>
      <c r="CJ9" s="1798"/>
      <c r="CK9" s="1798"/>
      <c r="CL9" s="1798"/>
      <c r="CM9" s="1798"/>
      <c r="CN9" s="1798"/>
      <c r="CO9" s="1798"/>
      <c r="CP9" s="1798"/>
      <c r="CQ9" s="1798"/>
      <c r="CR9" s="1798"/>
      <c r="CS9" s="1798"/>
      <c r="CT9" s="1798"/>
      <c r="CU9" s="1798"/>
      <c r="CV9" s="1798"/>
      <c r="CW9" s="1798"/>
      <c r="CX9" s="1798"/>
      <c r="CY9" s="1798"/>
      <c r="CZ9" s="1798"/>
      <c r="DA9" s="1798"/>
      <c r="DB9" s="1798"/>
      <c r="DC9" s="1798"/>
      <c r="DD9" s="1798"/>
      <c r="DE9" s="1798"/>
      <c r="DF9" s="1798"/>
      <c r="DG9" s="1798"/>
      <c r="DH9" s="1798"/>
      <c r="DI9" s="1798"/>
      <c r="DJ9" s="1798"/>
      <c r="DK9" s="1798"/>
      <c r="DL9" s="1798"/>
      <c r="DM9" s="1798"/>
      <c r="DN9" s="1798"/>
      <c r="DO9" s="1798"/>
      <c r="DP9" s="1798"/>
      <c r="DQ9" s="1798"/>
      <c r="DR9" s="1798"/>
      <c r="DS9" s="1798"/>
      <c r="DT9" s="1798"/>
      <c r="DU9" s="1798"/>
      <c r="DV9" s="1798"/>
      <c r="DW9" s="1798"/>
      <c r="DX9" s="1798"/>
      <c r="DY9" s="1798"/>
      <c r="DZ9" s="1798"/>
      <c r="EA9" s="1798"/>
      <c r="EB9" s="1798"/>
      <c r="EC9" s="1798"/>
      <c r="ED9" s="1798"/>
      <c r="EE9" s="1798"/>
      <c r="EF9" s="1798"/>
      <c r="EG9" s="1798"/>
      <c r="EH9" s="1798"/>
      <c r="EI9" s="1798"/>
      <c r="EJ9" s="1798"/>
      <c r="EK9" s="1798"/>
      <c r="EL9" s="1838" t="s">
        <v>3810</v>
      </c>
      <c r="EM9" s="1798"/>
      <c r="EN9" s="1798"/>
      <c r="EO9" s="1798"/>
      <c r="EP9" s="1798"/>
      <c r="EQ9" s="1798"/>
      <c r="ER9" s="1798"/>
      <c r="ES9" s="1798"/>
      <c r="ET9" s="1798"/>
      <c r="EU9" s="1798"/>
      <c r="EV9" s="1798"/>
      <c r="EW9" s="1798"/>
      <c r="EX9" s="1798"/>
      <c r="EY9" s="1798"/>
      <c r="EZ9" s="1798"/>
      <c r="FA9" s="1798"/>
      <c r="FB9" s="1798"/>
      <c r="FC9" s="1798"/>
      <c r="FD9" s="1798"/>
      <c r="FE9" s="1798"/>
      <c r="FF9" s="1798"/>
      <c r="FG9" s="1798"/>
      <c r="FH9" s="1798"/>
      <c r="FI9" s="1798"/>
      <c r="FJ9" s="1798"/>
      <c r="FK9" s="1798"/>
      <c r="FL9" s="1798"/>
      <c r="FM9" s="1798"/>
      <c r="FN9" s="1798"/>
      <c r="FO9" s="1798"/>
      <c r="FP9" s="1798"/>
      <c r="FQ9" s="1798"/>
      <c r="FR9" s="1798"/>
      <c r="FS9" s="1798"/>
      <c r="FT9" s="1798"/>
      <c r="FU9" s="1798"/>
      <c r="FV9" s="1798"/>
      <c r="FW9" s="1798"/>
      <c r="FX9" s="1798"/>
      <c r="FY9" s="1798"/>
      <c r="FZ9" s="1798"/>
      <c r="GA9" s="1798"/>
      <c r="GB9" s="1798"/>
      <c r="GC9" s="1798"/>
      <c r="GD9" s="1798"/>
      <c r="GE9" s="1798"/>
      <c r="GF9" s="1798"/>
      <c r="GG9" s="1798"/>
      <c r="GH9" s="1798"/>
      <c r="GI9" s="1798"/>
      <c r="GJ9" s="1798"/>
      <c r="GK9" s="1798"/>
      <c r="GL9" s="1798"/>
      <c r="GM9" s="1798"/>
      <c r="GN9" s="1798"/>
      <c r="GO9" s="1798"/>
      <c r="GP9" s="1798"/>
      <c r="GQ9" s="1798"/>
      <c r="GR9" s="1798"/>
      <c r="GS9" s="1798"/>
      <c r="GT9" s="1798"/>
      <c r="GU9" s="1798"/>
      <c r="GV9" s="1798"/>
      <c r="GW9" s="1798" t="str">
        <f>IF(ISTEXT(IFERROR(VLOOKUP(A9,职业列表!I3:J10,1,FALSE),0)),"★","")</f>
        <v/>
      </c>
      <c r="GX9" s="1798"/>
      <c r="GY9" s="1798"/>
      <c r="GZ9" s="1798"/>
      <c r="HA9" s="1798"/>
      <c r="HB9" s="1798"/>
      <c r="HC9" s="1798"/>
      <c r="HD9" s="1798"/>
      <c r="HE9" s="1798"/>
      <c r="HF9" s="1853" t="s">
        <v>3810</v>
      </c>
      <c r="HG9" s="1798"/>
      <c r="HH9" s="1798"/>
      <c r="HI9" s="1798"/>
      <c r="HJ9" s="1798"/>
      <c r="HK9" s="1798"/>
      <c r="HL9" s="1853" t="s">
        <v>3810</v>
      </c>
      <c r="HM9" s="1798"/>
      <c r="HN9" s="1798"/>
      <c r="HO9" s="1798"/>
      <c r="HP9" s="1798"/>
      <c r="HQ9" s="1798"/>
      <c r="HR9" s="1798"/>
      <c r="HS9" s="1798"/>
      <c r="HT9" s="1798"/>
      <c r="HU9" s="1798"/>
      <c r="HV9" s="1798"/>
      <c r="HW9" s="1798"/>
      <c r="HX9" s="1798"/>
      <c r="HY9" s="1878"/>
      <c r="HZ9" s="1878"/>
      <c r="IA9" s="1878"/>
      <c r="IB9" s="1878"/>
      <c r="IC9" s="1878"/>
      <c r="ID9" s="1878"/>
      <c r="IE9" s="1878"/>
      <c r="IF9" s="1878"/>
      <c r="IG9" s="1878"/>
      <c r="IH9" s="1878"/>
      <c r="II9" s="1878"/>
      <c r="IJ9" s="1878"/>
      <c r="IK9" s="1878"/>
      <c r="IL9" s="1878"/>
      <c r="IM9" s="1878"/>
      <c r="IN9" s="1878"/>
      <c r="IO9" s="1878"/>
      <c r="IP9" s="1878"/>
      <c r="IQ9" s="1878"/>
      <c r="IR9" s="1878"/>
      <c r="IS9" s="1878"/>
      <c r="IT9" s="1878"/>
      <c r="IU9" s="1878"/>
      <c r="IV9" s="1878"/>
    </row>
    <row r="10" s="1080" customFormat="1" ht="20" customHeight="1" spans="1:256">
      <c r="A10" s="1796" t="s">
        <v>71</v>
      </c>
      <c r="B10" s="1797"/>
      <c r="C10" s="1798"/>
      <c r="D10" s="1798"/>
      <c r="E10" s="1798"/>
      <c r="F10" s="1798"/>
      <c r="G10" s="1798"/>
      <c r="H10" s="1798"/>
      <c r="I10" s="1798"/>
      <c r="J10" s="1797" t="s">
        <v>3810</v>
      </c>
      <c r="K10" s="1798"/>
      <c r="L10" s="1798"/>
      <c r="M10" s="1798"/>
      <c r="N10" s="1798"/>
      <c r="O10" s="1798"/>
      <c r="P10" s="1798"/>
      <c r="Q10" s="1798"/>
      <c r="R10" s="1798"/>
      <c r="S10" s="1797" t="s">
        <v>3810</v>
      </c>
      <c r="T10" s="1798"/>
      <c r="U10" s="1798"/>
      <c r="V10" s="1838" t="s">
        <v>3806</v>
      </c>
      <c r="W10" s="1798"/>
      <c r="X10" s="1798"/>
      <c r="Y10" s="1798"/>
      <c r="Z10" s="1798"/>
      <c r="AA10" s="1798"/>
      <c r="AB10" s="1798"/>
      <c r="AC10" s="1798"/>
      <c r="AD10" s="1798"/>
      <c r="AE10" s="1797" t="s">
        <v>3810</v>
      </c>
      <c r="AF10" s="1797" t="s">
        <v>3810</v>
      </c>
      <c r="AG10" s="1797" t="s">
        <v>3810</v>
      </c>
      <c r="AH10" s="1798"/>
      <c r="AI10" s="1797" t="s">
        <v>3810</v>
      </c>
      <c r="AJ10" s="1797" t="s">
        <v>3810</v>
      </c>
      <c r="AK10" s="1798"/>
      <c r="AL10" s="1798"/>
      <c r="AM10" s="1798"/>
      <c r="AN10" s="1798"/>
      <c r="AO10" s="1798"/>
      <c r="AP10" s="1798"/>
      <c r="AQ10" s="1798"/>
      <c r="AR10" s="1798"/>
      <c r="AS10" s="1798"/>
      <c r="AT10" s="1798"/>
      <c r="AU10" s="1798"/>
      <c r="AV10" s="1798"/>
      <c r="AW10" s="1798"/>
      <c r="AX10" s="1798"/>
      <c r="AY10" s="1798"/>
      <c r="AZ10" s="1798"/>
      <c r="BA10" s="1798"/>
      <c r="BB10" s="1798"/>
      <c r="BC10" s="1798"/>
      <c r="BD10" s="1798"/>
      <c r="BE10" s="1798"/>
      <c r="BF10" s="1798"/>
      <c r="BG10" s="1798"/>
      <c r="BH10" s="1798"/>
      <c r="BI10" s="1798"/>
      <c r="BJ10" s="1798"/>
      <c r="BK10" s="1798"/>
      <c r="BL10" s="1798"/>
      <c r="BM10" s="1798"/>
      <c r="BN10" s="1798"/>
      <c r="BO10" s="1798"/>
      <c r="BP10" s="1798"/>
      <c r="BQ10" s="1798"/>
      <c r="BR10" s="1798"/>
      <c r="BS10" s="1798"/>
      <c r="BT10" s="1798"/>
      <c r="BU10" s="1798"/>
      <c r="BV10" s="1798"/>
      <c r="BW10" s="1798"/>
      <c r="BX10" s="1798"/>
      <c r="BY10" s="1798"/>
      <c r="BZ10" s="1797" t="s">
        <v>3810</v>
      </c>
      <c r="CA10" s="1798"/>
      <c r="CB10" s="1798"/>
      <c r="CC10" s="1798"/>
      <c r="CD10" s="1798"/>
      <c r="CE10" s="1798"/>
      <c r="CF10" s="1798"/>
      <c r="CG10" s="1798"/>
      <c r="CH10" s="1798"/>
      <c r="CI10" s="1798"/>
      <c r="CJ10" s="1798"/>
      <c r="CK10" s="1798"/>
      <c r="CL10" s="1798"/>
      <c r="CM10" s="1798"/>
      <c r="CN10" s="1798"/>
      <c r="CO10" s="1798"/>
      <c r="CP10" s="1798"/>
      <c r="CQ10" s="1798"/>
      <c r="CR10" s="1798"/>
      <c r="CS10" s="1798"/>
      <c r="CT10" s="1798"/>
      <c r="CU10" s="1798"/>
      <c r="CV10" s="1798"/>
      <c r="CW10" s="1798"/>
      <c r="CX10" s="1798"/>
      <c r="CY10" s="1798"/>
      <c r="CZ10" s="1798"/>
      <c r="DA10" s="1798"/>
      <c r="DB10" s="1798"/>
      <c r="DC10" s="1798"/>
      <c r="DD10" s="1798"/>
      <c r="DE10" s="1798"/>
      <c r="DF10" s="1798"/>
      <c r="DG10" s="1798"/>
      <c r="DH10" s="1798"/>
      <c r="DI10" s="1798"/>
      <c r="DJ10" s="1798"/>
      <c r="DK10" s="1798"/>
      <c r="DL10" s="1798"/>
      <c r="DM10" s="1798"/>
      <c r="DN10" s="1798"/>
      <c r="DO10" s="1798"/>
      <c r="DP10" s="1798"/>
      <c r="DQ10" s="1798"/>
      <c r="DR10" s="1798"/>
      <c r="DS10" s="1798"/>
      <c r="DT10" s="1798"/>
      <c r="DU10" s="1798"/>
      <c r="DV10" s="1798"/>
      <c r="DW10" s="1798"/>
      <c r="DX10" s="1798"/>
      <c r="DY10" s="1798"/>
      <c r="DZ10" s="1838" t="s">
        <v>3810</v>
      </c>
      <c r="EA10" s="1798"/>
      <c r="EB10" s="1798"/>
      <c r="EC10" s="1798"/>
      <c r="ED10" s="1798"/>
      <c r="EE10" s="1798"/>
      <c r="EF10" s="1798"/>
      <c r="EG10" s="1798"/>
      <c r="EH10" s="1798"/>
      <c r="EI10" s="1798"/>
      <c r="EJ10" s="1798"/>
      <c r="EK10" s="1798"/>
      <c r="EL10" s="1798"/>
      <c r="EM10" s="1798"/>
      <c r="EN10" s="1798"/>
      <c r="EO10" s="1798"/>
      <c r="EP10" s="1798"/>
      <c r="EQ10" s="1798"/>
      <c r="ER10" s="1798"/>
      <c r="ES10" s="1798"/>
      <c r="ET10" s="1838" t="s">
        <v>3810</v>
      </c>
      <c r="EU10" s="1798"/>
      <c r="EV10" s="1798"/>
      <c r="EW10" s="1798"/>
      <c r="EX10" s="1798"/>
      <c r="EY10" s="1798"/>
      <c r="EZ10" s="1838" t="s">
        <v>3810</v>
      </c>
      <c r="FA10" s="1798"/>
      <c r="FB10" s="1798"/>
      <c r="FC10" s="1798"/>
      <c r="FD10" s="1798"/>
      <c r="FE10" s="1798"/>
      <c r="FF10" s="1798"/>
      <c r="FG10" s="1798"/>
      <c r="FH10" s="1798"/>
      <c r="FI10" s="1798"/>
      <c r="FJ10" s="1798"/>
      <c r="FK10" s="1798"/>
      <c r="FL10" s="1798"/>
      <c r="FM10" s="1798"/>
      <c r="FN10" s="1798"/>
      <c r="FO10" s="1798"/>
      <c r="FP10" s="1798"/>
      <c r="FQ10" s="1798"/>
      <c r="FR10" s="1798"/>
      <c r="FS10" s="1798"/>
      <c r="FT10" s="1798"/>
      <c r="FU10" s="1798"/>
      <c r="FV10" s="1798"/>
      <c r="FW10" s="1798"/>
      <c r="FX10" s="1798"/>
      <c r="FY10" s="1798"/>
      <c r="FZ10" s="1798"/>
      <c r="GA10" s="1798"/>
      <c r="GB10" s="1798"/>
      <c r="GC10" s="1798"/>
      <c r="GD10" s="1798"/>
      <c r="GE10" s="1798"/>
      <c r="GF10" s="1798"/>
      <c r="GG10" s="1798"/>
      <c r="GH10" s="1798"/>
      <c r="GI10" s="1798"/>
      <c r="GJ10" s="1798"/>
      <c r="GK10" s="1798"/>
      <c r="GL10" s="1798"/>
      <c r="GM10" s="1798"/>
      <c r="GN10" s="1798"/>
      <c r="GO10" s="1798"/>
      <c r="GP10" s="1798"/>
      <c r="GQ10" s="1798"/>
      <c r="GR10" s="1798"/>
      <c r="GS10" s="1798"/>
      <c r="GT10" s="1798"/>
      <c r="GU10" s="1798"/>
      <c r="GV10" s="1798"/>
      <c r="GW10" s="1798" t="str">
        <f>IF(ISTEXT(IFERROR(VLOOKUP(A10,职业列表!I3:J10,1,FALSE),0)),"★","")</f>
        <v/>
      </c>
      <c r="GX10" s="1798"/>
      <c r="GY10" s="1853" t="s">
        <v>3810</v>
      </c>
      <c r="GZ10" s="1798" t="s">
        <v>3810</v>
      </c>
      <c r="HA10" s="1798"/>
      <c r="HB10" s="1853" t="s">
        <v>3810</v>
      </c>
      <c r="HC10" s="1798"/>
      <c r="HD10" s="1797"/>
      <c r="HE10" s="1798"/>
      <c r="HF10" s="1798" t="s">
        <v>3810</v>
      </c>
      <c r="HG10" s="1853" t="s">
        <v>3810</v>
      </c>
      <c r="HH10" s="1853" t="s">
        <v>3810</v>
      </c>
      <c r="HI10" s="1798"/>
      <c r="HJ10" s="1798"/>
      <c r="HK10" s="1798"/>
      <c r="HL10" s="1853" t="s">
        <v>3810</v>
      </c>
      <c r="HM10" s="1797"/>
      <c r="HN10" s="1853" t="s">
        <v>3810</v>
      </c>
      <c r="HO10" s="1872" t="s">
        <v>3810</v>
      </c>
      <c r="HP10" s="1838" t="s">
        <v>3810</v>
      </c>
      <c r="HQ10" s="1798"/>
      <c r="HR10" s="1798"/>
      <c r="HS10" s="1798"/>
      <c r="HT10" s="1798"/>
      <c r="HU10" s="1798" t="s">
        <v>3809</v>
      </c>
      <c r="HV10" s="1798" t="s">
        <v>3810</v>
      </c>
      <c r="HW10" s="1798"/>
      <c r="HX10" s="1798"/>
      <c r="HY10" s="1878"/>
      <c r="HZ10" s="1878"/>
      <c r="IA10" s="1878"/>
      <c r="IB10" s="1878"/>
      <c r="IC10" s="1878"/>
      <c r="ID10" s="1878"/>
      <c r="IE10" s="1878"/>
      <c r="IF10" s="1878"/>
      <c r="IG10" s="1878"/>
      <c r="IH10" s="1878"/>
      <c r="II10" s="1878"/>
      <c r="IJ10" s="1878"/>
      <c r="IK10" s="1878"/>
      <c r="IL10" s="1878"/>
      <c r="IM10" s="1878"/>
      <c r="IN10" s="1878"/>
      <c r="IO10" s="1878"/>
      <c r="IP10" s="1878"/>
      <c r="IQ10" s="1878"/>
      <c r="IR10" s="1878"/>
      <c r="IS10" s="1878"/>
      <c r="IT10" s="1878"/>
      <c r="IU10" s="1878"/>
      <c r="IV10" s="1878"/>
    </row>
    <row r="11" s="1080" customFormat="1" ht="20" customHeight="1" spans="1:256">
      <c r="A11" s="1796" t="s">
        <v>74</v>
      </c>
      <c r="B11" s="1797"/>
      <c r="C11" s="1798"/>
      <c r="D11" s="1798"/>
      <c r="E11" s="1798"/>
      <c r="F11" s="1798"/>
      <c r="G11" s="1798"/>
      <c r="H11" s="1798"/>
      <c r="I11" s="1798"/>
      <c r="J11" s="1798"/>
      <c r="K11" s="1797" t="s">
        <v>3810</v>
      </c>
      <c r="L11" s="1798"/>
      <c r="M11" s="1798"/>
      <c r="N11" s="1798"/>
      <c r="O11" s="1798"/>
      <c r="P11" s="1798"/>
      <c r="Q11" s="1798"/>
      <c r="R11" s="1798"/>
      <c r="S11" s="1798"/>
      <c r="T11" s="1798"/>
      <c r="U11" s="1798"/>
      <c r="V11" s="1798"/>
      <c r="W11" s="1798"/>
      <c r="X11" s="1798"/>
      <c r="Y11" s="1798"/>
      <c r="Z11" s="1798"/>
      <c r="AA11" s="1798"/>
      <c r="AB11" s="1798"/>
      <c r="AC11" s="1798"/>
      <c r="AD11" s="1798"/>
      <c r="AE11" s="1798"/>
      <c r="AF11" s="1798"/>
      <c r="AG11" s="1798"/>
      <c r="AH11" s="1798"/>
      <c r="AI11" s="1798"/>
      <c r="AJ11" s="1798"/>
      <c r="AK11" s="1798"/>
      <c r="AL11" s="1798"/>
      <c r="AM11" s="1798"/>
      <c r="AN11" s="1798"/>
      <c r="AO11" s="1798"/>
      <c r="AP11" s="1798"/>
      <c r="AQ11" s="1798"/>
      <c r="AR11" s="1798"/>
      <c r="AS11" s="1798"/>
      <c r="AT11" s="1798"/>
      <c r="AU11" s="1798"/>
      <c r="AV11" s="1798"/>
      <c r="AW11" s="1798"/>
      <c r="AX11" s="1798"/>
      <c r="AY11" s="1798"/>
      <c r="AZ11" s="1798"/>
      <c r="BA11" s="1798"/>
      <c r="BB11" s="1798"/>
      <c r="BC11" s="1798"/>
      <c r="BD11" s="1798"/>
      <c r="BE11" s="1798"/>
      <c r="BF11" s="1798"/>
      <c r="BG11" s="1798"/>
      <c r="BH11" s="1798"/>
      <c r="BI11" s="1798"/>
      <c r="BJ11" s="1798"/>
      <c r="BK11" s="1798"/>
      <c r="BL11" s="1798"/>
      <c r="BM11" s="1798"/>
      <c r="BN11" s="1798"/>
      <c r="BO11" s="1798"/>
      <c r="BP11" s="1798"/>
      <c r="BQ11" s="1798"/>
      <c r="BR11" s="1798"/>
      <c r="BS11" s="1798"/>
      <c r="BT11" s="1798"/>
      <c r="BU11" s="1798"/>
      <c r="BV11" s="1798"/>
      <c r="BW11" s="1798"/>
      <c r="BX11" s="1798"/>
      <c r="BY11" s="1798"/>
      <c r="BZ11" s="1797" t="s">
        <v>3810</v>
      </c>
      <c r="CA11" s="1798"/>
      <c r="CB11" s="1798"/>
      <c r="CC11" s="1797"/>
      <c r="CD11" s="1798"/>
      <c r="CE11" s="1798"/>
      <c r="CF11" s="1798"/>
      <c r="CG11" s="1798"/>
      <c r="CH11" s="1798"/>
      <c r="CI11" s="1798"/>
      <c r="CJ11" s="1798"/>
      <c r="CK11" s="1798"/>
      <c r="CL11" s="1798"/>
      <c r="CM11" s="1798"/>
      <c r="CN11" s="1798"/>
      <c r="CO11" s="1798"/>
      <c r="CP11" s="1798"/>
      <c r="CQ11" s="1798"/>
      <c r="CR11" s="1798"/>
      <c r="CS11" s="1798"/>
      <c r="CT11" s="1798"/>
      <c r="CU11" s="1798"/>
      <c r="CV11" s="1798"/>
      <c r="CW11" s="1798"/>
      <c r="CX11" s="1798"/>
      <c r="CY11" s="1798"/>
      <c r="CZ11" s="1798"/>
      <c r="DA11" s="1798"/>
      <c r="DB11" s="1798"/>
      <c r="DC11" s="1798"/>
      <c r="DD11" s="1798"/>
      <c r="DE11" s="1798"/>
      <c r="DF11" s="1798"/>
      <c r="DG11" s="1798"/>
      <c r="DH11" s="1798"/>
      <c r="DI11" s="1798"/>
      <c r="DJ11" s="1798"/>
      <c r="DK11" s="1798"/>
      <c r="DL11" s="1798"/>
      <c r="DM11" s="1798"/>
      <c r="DN11" s="1798"/>
      <c r="DO11" s="1798"/>
      <c r="DP11" s="1798"/>
      <c r="DQ11" s="1798"/>
      <c r="DR11" s="1798"/>
      <c r="DS11" s="1798"/>
      <c r="DT11" s="1798"/>
      <c r="DU11" s="1798"/>
      <c r="DV11" s="1798"/>
      <c r="DW11" s="1798"/>
      <c r="DX11" s="1798"/>
      <c r="DY11" s="1798"/>
      <c r="DZ11" s="1798"/>
      <c r="EA11" s="1798"/>
      <c r="EB11" s="1798"/>
      <c r="EC11" s="1798"/>
      <c r="ED11" s="1798"/>
      <c r="EE11" s="1798"/>
      <c r="EF11" s="1798"/>
      <c r="EG11" s="1798"/>
      <c r="EH11" s="1798"/>
      <c r="EI11" s="1798"/>
      <c r="EJ11" s="1798"/>
      <c r="EK11" s="1798"/>
      <c r="EL11" s="1798"/>
      <c r="EM11" s="1798"/>
      <c r="EN11" s="1798"/>
      <c r="EO11" s="1798"/>
      <c r="EP11" s="1798"/>
      <c r="EQ11" s="1798"/>
      <c r="ER11" s="1798"/>
      <c r="ES11" s="1798"/>
      <c r="ET11" s="1798"/>
      <c r="EU11" s="1798"/>
      <c r="EV11" s="1798"/>
      <c r="EW11" s="1798"/>
      <c r="EX11" s="1798"/>
      <c r="EY11" s="1798"/>
      <c r="EZ11" s="1798"/>
      <c r="FA11" s="1798"/>
      <c r="FB11" s="1798"/>
      <c r="FC11" s="1798"/>
      <c r="FD11" s="1798"/>
      <c r="FE11" s="1798"/>
      <c r="FF11" s="1798"/>
      <c r="FG11" s="1798"/>
      <c r="FH11" s="1798"/>
      <c r="FI11" s="1798"/>
      <c r="FJ11" s="1798"/>
      <c r="FK11" s="1798"/>
      <c r="FL11" s="1798"/>
      <c r="FM11" s="1798"/>
      <c r="FN11" s="1798"/>
      <c r="FO11" s="1798"/>
      <c r="FP11" s="1798"/>
      <c r="FQ11" s="1798"/>
      <c r="FR11" s="1798"/>
      <c r="FS11" s="1798"/>
      <c r="FT11" s="1798"/>
      <c r="FU11" s="1798"/>
      <c r="FV11" s="1798"/>
      <c r="FW11" s="1798"/>
      <c r="FX11" s="1798"/>
      <c r="FY11" s="1798"/>
      <c r="FZ11" s="1798"/>
      <c r="GA11" s="1798"/>
      <c r="GB11" s="1798"/>
      <c r="GC11" s="1798"/>
      <c r="GD11" s="1798"/>
      <c r="GE11" s="1798"/>
      <c r="GF11" s="1798"/>
      <c r="GG11" s="1798"/>
      <c r="GH11" s="1798"/>
      <c r="GI11" s="1798"/>
      <c r="GJ11" s="1798"/>
      <c r="GK11" s="1798"/>
      <c r="GL11" s="1798"/>
      <c r="GM11" s="1798"/>
      <c r="GN11" s="1798"/>
      <c r="GO11" s="1798"/>
      <c r="GP11" s="1798"/>
      <c r="GQ11" s="1798"/>
      <c r="GR11" s="1798"/>
      <c r="GS11" s="1798"/>
      <c r="GT11" s="1798"/>
      <c r="GU11" s="1798"/>
      <c r="GV11" s="1798"/>
      <c r="GW11" s="1798" t="str">
        <f>IF(ISTEXT(IFERROR(VLOOKUP(A11,职业列表!I3:J10,1,FALSE),0)),"★","")</f>
        <v/>
      </c>
      <c r="GX11" s="1798"/>
      <c r="GY11" s="1798"/>
      <c r="GZ11" s="1798"/>
      <c r="HA11" s="1798"/>
      <c r="HB11" s="1798"/>
      <c r="HC11" s="1798"/>
      <c r="HD11" s="1798"/>
      <c r="HE11" s="1797"/>
      <c r="HF11" s="1798"/>
      <c r="HG11" s="1798"/>
      <c r="HH11" s="1798"/>
      <c r="HI11" s="1798"/>
      <c r="HJ11" s="1798"/>
      <c r="HK11" s="1798"/>
      <c r="HL11" s="1798" t="s">
        <v>3810</v>
      </c>
      <c r="HM11" s="1798"/>
      <c r="HN11" s="1798"/>
      <c r="HO11" s="1798"/>
      <c r="HP11" s="1798"/>
      <c r="HQ11" s="1798"/>
      <c r="HR11" s="1798"/>
      <c r="HS11" s="1798"/>
      <c r="HT11" s="1798"/>
      <c r="HU11" s="1798"/>
      <c r="HV11" s="1798"/>
      <c r="HW11" s="1798"/>
      <c r="HX11" s="1798"/>
      <c r="HY11" s="1878"/>
      <c r="HZ11" s="1878"/>
      <c r="IA11" s="1878"/>
      <c r="IB11" s="1878"/>
      <c r="IC11" s="1878"/>
      <c r="ID11" s="1878"/>
      <c r="IE11" s="1878"/>
      <c r="IF11" s="1878"/>
      <c r="IG11" s="1878"/>
      <c r="IH11" s="1878"/>
      <c r="II11" s="1878"/>
      <c r="IJ11" s="1878"/>
      <c r="IK11" s="1878"/>
      <c r="IL11" s="1878"/>
      <c r="IM11" s="1878"/>
      <c r="IN11" s="1878"/>
      <c r="IO11" s="1878"/>
      <c r="IP11" s="1878"/>
      <c r="IQ11" s="1878"/>
      <c r="IR11" s="1878"/>
      <c r="IS11" s="1878"/>
      <c r="IT11" s="1878"/>
      <c r="IU11" s="1878"/>
      <c r="IV11" s="1878"/>
    </row>
    <row r="12" s="1777" customFormat="1" ht="20" customHeight="1" spans="1:256">
      <c r="A12" s="1799" t="s">
        <v>76</v>
      </c>
      <c r="B12" s="1800"/>
      <c r="C12" s="1801"/>
      <c r="D12" s="1801" t="s">
        <v>3811</v>
      </c>
      <c r="E12" s="1801" t="s">
        <v>3811</v>
      </c>
      <c r="F12" s="1801"/>
      <c r="G12" s="1801"/>
      <c r="H12" s="1801"/>
      <c r="I12" s="1800" t="s">
        <v>3810</v>
      </c>
      <c r="J12" s="1801"/>
      <c r="K12" s="1801"/>
      <c r="L12" s="1837" t="s">
        <v>3812</v>
      </c>
      <c r="M12" s="1800" t="s">
        <v>3810</v>
      </c>
      <c r="N12" s="1801"/>
      <c r="O12" s="1801"/>
      <c r="P12" s="1837" t="s">
        <v>3813</v>
      </c>
      <c r="Q12" s="1801"/>
      <c r="R12" s="1801"/>
      <c r="S12" s="1801"/>
      <c r="T12" s="1801"/>
      <c r="U12" s="1801"/>
      <c r="V12" s="1800" t="s">
        <v>3810</v>
      </c>
      <c r="W12" s="1801"/>
      <c r="X12" s="1801"/>
      <c r="Y12" s="1801"/>
      <c r="Z12" s="1801"/>
      <c r="AA12" s="1800" t="s">
        <v>3810</v>
      </c>
      <c r="AB12" s="1801"/>
      <c r="AC12" s="1801"/>
      <c r="AD12" s="1801"/>
      <c r="AE12" s="1801"/>
      <c r="AF12" s="1801" t="s">
        <v>3811</v>
      </c>
      <c r="AG12" s="1801" t="s">
        <v>3814</v>
      </c>
      <c r="AH12" s="1800" t="s">
        <v>3810</v>
      </c>
      <c r="AI12" s="1801" t="s">
        <v>3815</v>
      </c>
      <c r="AJ12" s="1801" t="s">
        <v>3815</v>
      </c>
      <c r="AK12" s="1801"/>
      <c r="AL12" s="1801"/>
      <c r="AM12" s="1801"/>
      <c r="AN12" s="1801"/>
      <c r="AO12" s="1801" t="s">
        <v>3816</v>
      </c>
      <c r="AP12" s="1800" t="s">
        <v>3810</v>
      </c>
      <c r="AQ12" s="1801"/>
      <c r="AR12" s="1801"/>
      <c r="AS12" s="1801"/>
      <c r="AT12" s="1801"/>
      <c r="AU12" s="1801"/>
      <c r="AV12" s="1801"/>
      <c r="AW12" s="1801"/>
      <c r="AX12" s="1801"/>
      <c r="AY12" s="1837" t="s">
        <v>3817</v>
      </c>
      <c r="AZ12" s="1837" t="s">
        <v>3818</v>
      </c>
      <c r="BA12" s="1801"/>
      <c r="BB12" s="1837" t="s">
        <v>3819</v>
      </c>
      <c r="BC12" s="1801"/>
      <c r="BD12" s="1801"/>
      <c r="BE12" s="1801"/>
      <c r="BF12" s="1801"/>
      <c r="BG12" s="1801" t="s">
        <v>3811</v>
      </c>
      <c r="BH12" s="1801"/>
      <c r="BI12" s="1801"/>
      <c r="BJ12" s="1800" t="s">
        <v>3810</v>
      </c>
      <c r="BK12" s="1800" t="s">
        <v>3810</v>
      </c>
      <c r="BL12" s="1801"/>
      <c r="BM12" s="1854" t="s">
        <v>3820</v>
      </c>
      <c r="BN12" s="1801" t="s">
        <v>3811</v>
      </c>
      <c r="BO12" s="1801"/>
      <c r="BP12" s="1801"/>
      <c r="BQ12" s="1801"/>
      <c r="BR12" s="1801"/>
      <c r="BS12" s="1801"/>
      <c r="BT12" s="1801"/>
      <c r="BU12" s="1801"/>
      <c r="BV12" s="1800" t="s">
        <v>3810</v>
      </c>
      <c r="BW12" s="1801"/>
      <c r="BX12" s="1800" t="s">
        <v>3810</v>
      </c>
      <c r="BY12" s="1801"/>
      <c r="BZ12" s="1801"/>
      <c r="CA12" s="1801" t="s">
        <v>3821</v>
      </c>
      <c r="CB12" s="1801"/>
      <c r="CC12" s="1801"/>
      <c r="CD12" s="1801"/>
      <c r="CE12" s="1801" t="s">
        <v>3816</v>
      </c>
      <c r="CF12" s="1801"/>
      <c r="CG12" s="1801" t="s">
        <v>3816</v>
      </c>
      <c r="CH12" s="1801" t="s">
        <v>3816</v>
      </c>
      <c r="CI12" s="1801"/>
      <c r="CJ12" s="1801"/>
      <c r="CK12" s="1854" t="s">
        <v>3814</v>
      </c>
      <c r="CL12" s="1801"/>
      <c r="CM12" s="1801" t="s">
        <v>3816</v>
      </c>
      <c r="CN12" s="1801"/>
      <c r="CO12" s="1801"/>
      <c r="CP12" s="1800" t="s">
        <v>3810</v>
      </c>
      <c r="CQ12" s="1801"/>
      <c r="CR12" s="1801"/>
      <c r="CS12" s="1801"/>
      <c r="CT12" s="1801"/>
      <c r="CU12" s="1801"/>
      <c r="CV12" s="1801"/>
      <c r="CW12" s="1801"/>
      <c r="CX12" s="1801"/>
      <c r="CY12" s="1801"/>
      <c r="CZ12" s="1801"/>
      <c r="DA12" s="1801" t="s">
        <v>3814</v>
      </c>
      <c r="DB12" s="1801"/>
      <c r="DC12" s="1801"/>
      <c r="DD12" s="1801"/>
      <c r="DE12" s="1801"/>
      <c r="DF12" s="1801"/>
      <c r="DG12" s="1861" t="s">
        <v>3810</v>
      </c>
      <c r="DH12" s="1801"/>
      <c r="DI12" s="1801"/>
      <c r="DJ12" s="1801"/>
      <c r="DK12" s="1801" t="s">
        <v>3822</v>
      </c>
      <c r="DL12" s="1801"/>
      <c r="DM12" s="1801"/>
      <c r="DN12" s="1801"/>
      <c r="DO12" s="1801"/>
      <c r="DP12" s="1801"/>
      <c r="DQ12" s="1801"/>
      <c r="DR12" s="1801"/>
      <c r="DS12" s="1801"/>
      <c r="DT12" s="1801"/>
      <c r="DU12" s="1801"/>
      <c r="DV12" s="1801"/>
      <c r="DW12" s="1801"/>
      <c r="DX12" s="1837" t="s">
        <v>3813</v>
      </c>
      <c r="DY12" s="1801"/>
      <c r="DZ12" s="1801"/>
      <c r="EA12" s="1801"/>
      <c r="EB12" s="1801"/>
      <c r="EC12" s="1801"/>
      <c r="ED12" s="1801"/>
      <c r="EE12" s="1801"/>
      <c r="EF12" s="1801"/>
      <c r="EG12" s="1801"/>
      <c r="EH12" s="1801"/>
      <c r="EI12" s="1837" t="s">
        <v>3810</v>
      </c>
      <c r="EJ12" s="1837" t="s">
        <v>3816</v>
      </c>
      <c r="EK12" s="1801"/>
      <c r="EL12" s="1801"/>
      <c r="EM12" s="1837" t="s">
        <v>3821</v>
      </c>
      <c r="EN12" s="1801"/>
      <c r="EO12" s="1837" t="s">
        <v>3811</v>
      </c>
      <c r="EP12" s="1801"/>
      <c r="EQ12" s="1801"/>
      <c r="ER12" s="1801"/>
      <c r="ES12" s="1837" t="s">
        <v>3810</v>
      </c>
      <c r="ET12" s="1801"/>
      <c r="EU12" s="1837" t="s">
        <v>3816</v>
      </c>
      <c r="EV12" s="1801"/>
      <c r="EW12" s="1801"/>
      <c r="EX12" s="1837" t="s">
        <v>3816</v>
      </c>
      <c r="EY12" s="1801"/>
      <c r="EZ12" s="1801"/>
      <c r="FA12" s="1801"/>
      <c r="FB12" s="1801"/>
      <c r="FC12" s="1837" t="s">
        <v>3823</v>
      </c>
      <c r="FD12" s="1837" t="s">
        <v>3823</v>
      </c>
      <c r="FE12" s="1837" t="s">
        <v>3810</v>
      </c>
      <c r="FF12" s="1801"/>
      <c r="FG12" s="1801"/>
      <c r="FH12" s="1837" t="s">
        <v>3811</v>
      </c>
      <c r="FI12" s="1837" t="s">
        <v>3823</v>
      </c>
      <c r="FJ12" s="1801"/>
      <c r="FK12" s="1801"/>
      <c r="FL12" s="1801"/>
      <c r="FM12" s="1801"/>
      <c r="FN12" s="1801"/>
      <c r="FO12" s="1837" t="s">
        <v>3810</v>
      </c>
      <c r="FP12" s="1837" t="s">
        <v>3810</v>
      </c>
      <c r="FQ12" s="1837" t="s">
        <v>3824</v>
      </c>
      <c r="FR12" s="1801"/>
      <c r="FS12" s="1801"/>
      <c r="FT12" s="1801"/>
      <c r="FU12" s="1837" t="s">
        <v>3816</v>
      </c>
      <c r="FV12" s="1801"/>
      <c r="FW12" s="1837" t="s">
        <v>3818</v>
      </c>
      <c r="FX12" s="1837" t="s">
        <v>3816</v>
      </c>
      <c r="FY12" s="1801"/>
      <c r="FZ12" s="1801"/>
      <c r="GA12" s="1801"/>
      <c r="GB12" s="1801"/>
      <c r="GC12" s="1801"/>
      <c r="GD12" s="1801"/>
      <c r="GE12" s="1837" t="s">
        <v>3811</v>
      </c>
      <c r="GF12" s="1837" t="s">
        <v>3825</v>
      </c>
      <c r="GG12" s="1837" t="s">
        <v>3811</v>
      </c>
      <c r="GH12" s="1801"/>
      <c r="GI12" s="1837" t="s">
        <v>3811</v>
      </c>
      <c r="GJ12" s="1837" t="s">
        <v>3811</v>
      </c>
      <c r="GK12" s="1837" t="s">
        <v>3811</v>
      </c>
      <c r="GL12" s="1837" t="s">
        <v>3811</v>
      </c>
      <c r="GM12" s="1801"/>
      <c r="GN12" s="1837" t="s">
        <v>3816</v>
      </c>
      <c r="GO12" s="1837" t="s">
        <v>3811</v>
      </c>
      <c r="GP12" s="1837" t="s">
        <v>3824</v>
      </c>
      <c r="GQ12" s="1837" t="s">
        <v>3826</v>
      </c>
      <c r="GR12" s="1801"/>
      <c r="GS12" s="1801"/>
      <c r="GT12" s="1801"/>
      <c r="GU12" s="1801"/>
      <c r="GV12" s="1837" t="s">
        <v>3827</v>
      </c>
      <c r="GW12" s="1798" t="str">
        <f>IF(ISTEXT(IFERROR(VLOOKUP(A12,职业列表!I3:J10,1,FALSE),0)),"★","")</f>
        <v/>
      </c>
      <c r="GX12" s="1801"/>
      <c r="GY12" s="1854" t="s">
        <v>3810</v>
      </c>
      <c r="GZ12" s="1854" t="s">
        <v>3810</v>
      </c>
      <c r="HA12" s="1801"/>
      <c r="HB12" s="1854" t="s">
        <v>3810</v>
      </c>
      <c r="HC12" s="1867" t="s">
        <v>3828</v>
      </c>
      <c r="HD12" s="1801"/>
      <c r="HE12" s="1801"/>
      <c r="HF12" s="1837"/>
      <c r="HG12" s="1800" t="s">
        <v>3810</v>
      </c>
      <c r="HH12" s="1801"/>
      <c r="HI12" s="1801"/>
      <c r="HJ12" s="1837" t="s">
        <v>3810</v>
      </c>
      <c r="HK12" s="1801"/>
      <c r="HL12" s="1801"/>
      <c r="HM12" s="1854" t="s">
        <v>3816</v>
      </c>
      <c r="HN12" s="1854" t="s">
        <v>3816</v>
      </c>
      <c r="HO12" s="1801" t="s">
        <v>3809</v>
      </c>
      <c r="HP12" s="1800"/>
      <c r="HQ12" s="1801"/>
      <c r="HR12" s="1801"/>
      <c r="HS12" s="1801"/>
      <c r="HT12" s="1854" t="s">
        <v>3810</v>
      </c>
      <c r="HU12" s="1867" t="s">
        <v>3810</v>
      </c>
      <c r="HV12" s="1854" t="s">
        <v>3810</v>
      </c>
      <c r="HW12" s="1801"/>
      <c r="HX12" s="1801"/>
      <c r="HY12" s="1879"/>
      <c r="HZ12" s="1879"/>
      <c r="IA12" s="1879"/>
      <c r="IB12" s="1879"/>
      <c r="IC12" s="1879"/>
      <c r="ID12" s="1879"/>
      <c r="IE12" s="1879"/>
      <c r="IF12" s="1879"/>
      <c r="IG12" s="1879"/>
      <c r="IH12" s="1879"/>
      <c r="II12" s="1879"/>
      <c r="IJ12" s="1879"/>
      <c r="IK12" s="1879"/>
      <c r="IL12" s="1879"/>
      <c r="IM12" s="1879"/>
      <c r="IN12" s="1879"/>
      <c r="IO12" s="1879"/>
      <c r="IP12" s="1879"/>
      <c r="IQ12" s="1879"/>
      <c r="IR12" s="1879"/>
      <c r="IS12" s="1879"/>
      <c r="IT12" s="1879"/>
      <c r="IU12" s="1879"/>
      <c r="IV12" s="1879"/>
    </row>
    <row r="13" s="1080" customFormat="1" ht="20" customHeight="1" spans="1:256">
      <c r="A13" s="1802" t="s">
        <v>78</v>
      </c>
      <c r="B13" s="1803"/>
      <c r="C13" s="1803"/>
      <c r="D13" s="1803"/>
      <c r="E13" s="1803"/>
      <c r="F13" s="1803"/>
      <c r="G13" s="1803"/>
      <c r="H13" s="1803"/>
      <c r="I13" s="1803"/>
      <c r="J13" s="1803"/>
      <c r="K13" s="1803"/>
      <c r="L13" s="1798"/>
      <c r="M13" s="1803"/>
      <c r="N13" s="1803"/>
      <c r="O13" s="1803"/>
      <c r="P13" s="1803"/>
      <c r="Q13" s="1803"/>
      <c r="R13" s="1803"/>
      <c r="S13" s="1803"/>
      <c r="T13" s="1803"/>
      <c r="U13" s="1803"/>
      <c r="V13" s="1803"/>
      <c r="W13" s="1803"/>
      <c r="X13" s="1803"/>
      <c r="Y13" s="1803"/>
      <c r="Z13" s="1803"/>
      <c r="AA13" s="1797" t="s">
        <v>3810</v>
      </c>
      <c r="AB13" s="1803"/>
      <c r="AC13" s="1803"/>
      <c r="AD13" s="1803"/>
      <c r="AE13" s="1803"/>
      <c r="AF13" s="1803"/>
      <c r="AG13" s="1803"/>
      <c r="AH13" s="1803"/>
      <c r="AI13" s="1803"/>
      <c r="AJ13" s="1803"/>
      <c r="AK13" s="1803"/>
      <c r="AL13" s="1803"/>
      <c r="AM13" s="1803"/>
      <c r="AN13" s="1803"/>
      <c r="AO13" s="1797" t="s">
        <v>3810</v>
      </c>
      <c r="AP13" s="1803"/>
      <c r="AQ13" s="1803"/>
      <c r="AR13" s="1803"/>
      <c r="AS13" s="1803"/>
      <c r="AT13" s="1803"/>
      <c r="AU13" s="1803"/>
      <c r="AV13" s="1803"/>
      <c r="AW13" s="1803"/>
      <c r="AX13" s="1803"/>
      <c r="AY13" s="1798"/>
      <c r="AZ13" s="1852" t="s">
        <v>3829</v>
      </c>
      <c r="BA13" s="1803"/>
      <c r="BB13" s="1803"/>
      <c r="BC13" s="1803"/>
      <c r="BD13" s="1803"/>
      <c r="BE13" s="1803"/>
      <c r="BF13" s="1803"/>
      <c r="BG13" s="1803"/>
      <c r="BH13" s="1803"/>
      <c r="BI13" s="1803"/>
      <c r="BJ13" s="1803"/>
      <c r="BK13" s="1803"/>
      <c r="BL13" s="1803"/>
      <c r="BM13" s="1852" t="s">
        <v>3830</v>
      </c>
      <c r="BN13" s="1803"/>
      <c r="BO13" s="1803"/>
      <c r="BP13" s="1803"/>
      <c r="BQ13" s="1803"/>
      <c r="BR13" s="1803"/>
      <c r="BS13" s="1803"/>
      <c r="BT13" s="1803"/>
      <c r="BU13" s="1803"/>
      <c r="BV13" s="1797" t="s">
        <v>3810</v>
      </c>
      <c r="BW13" s="1803"/>
      <c r="BX13" s="1803"/>
      <c r="BY13" s="1803"/>
      <c r="BZ13" s="1803"/>
      <c r="CA13" s="1803"/>
      <c r="CB13" s="1803"/>
      <c r="CC13" s="1803"/>
      <c r="CD13" s="1803"/>
      <c r="CE13" s="1803"/>
      <c r="CF13" s="1803"/>
      <c r="CG13" s="1803"/>
      <c r="CH13" s="1803"/>
      <c r="CI13" s="1803"/>
      <c r="CJ13" s="1803"/>
      <c r="CK13" s="1803"/>
      <c r="CL13" s="1803"/>
      <c r="CM13" s="1803"/>
      <c r="CN13" s="1803"/>
      <c r="CO13" s="1803"/>
      <c r="CP13" s="1803"/>
      <c r="CQ13" s="1803"/>
      <c r="CR13" s="1803"/>
      <c r="CS13" s="1803"/>
      <c r="CT13" s="1803"/>
      <c r="CU13" s="1803"/>
      <c r="CV13" s="1803"/>
      <c r="CW13" s="1803"/>
      <c r="CX13" s="1803" t="s">
        <v>3831</v>
      </c>
      <c r="CY13" s="1803"/>
      <c r="CZ13" s="1803"/>
      <c r="DA13" s="1803"/>
      <c r="DB13" s="1803"/>
      <c r="DC13" s="1803"/>
      <c r="DD13" s="1803"/>
      <c r="DE13" s="1803"/>
      <c r="DF13" s="1803"/>
      <c r="DG13" s="1803"/>
      <c r="DH13" s="1803"/>
      <c r="DI13" s="1803"/>
      <c r="DJ13" s="1803"/>
      <c r="DK13" s="1803"/>
      <c r="DL13" s="1798"/>
      <c r="DM13" s="1798"/>
      <c r="DN13" s="1798"/>
      <c r="DO13" s="1798"/>
      <c r="DP13" s="1798"/>
      <c r="DQ13" s="1798"/>
      <c r="DR13" s="1798"/>
      <c r="DS13" s="1798"/>
      <c r="DT13" s="1798"/>
      <c r="DU13" s="1798"/>
      <c r="DV13" s="1798"/>
      <c r="DW13" s="1798"/>
      <c r="DX13" s="1798"/>
      <c r="DY13" s="1798"/>
      <c r="DZ13" s="1798"/>
      <c r="EA13" s="1798"/>
      <c r="EB13" s="1798"/>
      <c r="EC13" s="1798"/>
      <c r="ED13" s="1798"/>
      <c r="EE13" s="1798"/>
      <c r="EF13" s="1798"/>
      <c r="EG13" s="1798"/>
      <c r="EH13" s="1798"/>
      <c r="EI13" s="1798"/>
      <c r="EJ13" s="1798"/>
      <c r="EK13" s="1798"/>
      <c r="EL13" s="1798"/>
      <c r="EM13" s="1798"/>
      <c r="EN13" s="1798"/>
      <c r="EO13" s="1798"/>
      <c r="EP13" s="1798"/>
      <c r="EQ13" s="1798"/>
      <c r="ER13" s="1798"/>
      <c r="ES13" s="1798"/>
      <c r="ET13" s="1798"/>
      <c r="EU13" s="1798"/>
      <c r="EV13" s="1798"/>
      <c r="EW13" s="1798"/>
      <c r="EX13" s="1798"/>
      <c r="EY13" s="1798"/>
      <c r="EZ13" s="1798"/>
      <c r="FA13" s="1798"/>
      <c r="FB13" s="1798"/>
      <c r="FC13" s="1798"/>
      <c r="FD13" s="1838" t="s">
        <v>3810</v>
      </c>
      <c r="FE13" s="1798"/>
      <c r="FF13" s="1798"/>
      <c r="FG13" s="1798"/>
      <c r="FH13" s="1798"/>
      <c r="FI13" s="1838" t="s">
        <v>3810</v>
      </c>
      <c r="FJ13" s="1798"/>
      <c r="FK13" s="1798"/>
      <c r="FL13" s="1798"/>
      <c r="FM13" s="1798"/>
      <c r="FN13" s="1798"/>
      <c r="FO13" s="1798"/>
      <c r="FP13" s="1798"/>
      <c r="FQ13" s="1798"/>
      <c r="FR13" s="1798"/>
      <c r="FS13" s="1798"/>
      <c r="FT13" s="1798"/>
      <c r="FU13" s="1798"/>
      <c r="FV13" s="1798"/>
      <c r="FW13" s="1838" t="s">
        <v>3829</v>
      </c>
      <c r="FX13" s="1838" t="s">
        <v>3810</v>
      </c>
      <c r="FY13" s="1798"/>
      <c r="FZ13" s="1798"/>
      <c r="GA13" s="1798"/>
      <c r="GB13" s="1798"/>
      <c r="GC13" s="1798"/>
      <c r="GD13" s="1798"/>
      <c r="GE13" s="1838" t="s">
        <v>3825</v>
      </c>
      <c r="GF13" s="1838" t="s">
        <v>3832</v>
      </c>
      <c r="GG13" s="1838" t="s">
        <v>3833</v>
      </c>
      <c r="GH13" s="1798"/>
      <c r="GI13" s="1798"/>
      <c r="GJ13" s="1798"/>
      <c r="GK13" s="1798"/>
      <c r="GL13" s="1838" t="s">
        <v>3825</v>
      </c>
      <c r="GM13" s="1798"/>
      <c r="GN13" s="1798"/>
      <c r="GO13" s="1798"/>
      <c r="GP13" s="1838" t="s">
        <v>3834</v>
      </c>
      <c r="GQ13" s="1798"/>
      <c r="GR13" s="1798"/>
      <c r="GS13" s="1798"/>
      <c r="GT13" s="1798"/>
      <c r="GU13" s="1798"/>
      <c r="GV13" s="1798"/>
      <c r="GW13" s="1798" t="str">
        <f>IF(ISTEXT(IFERROR(VLOOKUP(A13,职业列表!I3:J10,1,FALSE),0)),"★","")</f>
        <v/>
      </c>
      <c r="GX13" s="1798"/>
      <c r="GY13" s="1803"/>
      <c r="GZ13" s="1803"/>
      <c r="HA13" s="1803"/>
      <c r="HB13" s="1803"/>
      <c r="HC13" s="1803"/>
      <c r="HD13" s="1803"/>
      <c r="HE13" s="1803"/>
      <c r="HF13" s="1798"/>
      <c r="HG13" s="1803"/>
      <c r="HH13" s="1803"/>
      <c r="HI13" s="1803"/>
      <c r="HJ13" s="1803"/>
      <c r="HK13" s="1803"/>
      <c r="HL13" s="1803"/>
      <c r="HM13" s="1803"/>
      <c r="HN13" s="1803"/>
      <c r="HO13" s="1803"/>
      <c r="HP13" s="1803"/>
      <c r="HQ13" s="1803"/>
      <c r="HR13" s="1803"/>
      <c r="HS13" s="1803"/>
      <c r="HT13" s="1803"/>
      <c r="HU13" s="1797"/>
      <c r="HV13" s="1803"/>
      <c r="HW13" s="1803"/>
      <c r="HX13" s="1803"/>
      <c r="HY13" s="1878"/>
      <c r="HZ13" s="1878"/>
      <c r="IA13" s="1878"/>
      <c r="IB13" s="1878"/>
      <c r="IC13" s="1878"/>
      <c r="ID13" s="1878"/>
      <c r="IE13" s="1878"/>
      <c r="IF13" s="1878"/>
      <c r="IG13" s="1878"/>
      <c r="IH13" s="1878"/>
      <c r="II13" s="1878"/>
      <c r="IJ13" s="1878"/>
      <c r="IK13" s="1878"/>
      <c r="IL13" s="1878"/>
      <c r="IM13" s="1878"/>
      <c r="IN13" s="1878"/>
      <c r="IO13" s="1878"/>
      <c r="IP13" s="1878"/>
      <c r="IQ13" s="1878"/>
      <c r="IR13" s="1878"/>
      <c r="IS13" s="1878"/>
      <c r="IT13" s="1878"/>
      <c r="IU13" s="1878"/>
      <c r="IV13" s="1878"/>
    </row>
    <row r="14" s="1080" customFormat="1" ht="20" customHeight="1" spans="1:256">
      <c r="A14" s="1802" t="s">
        <v>80</v>
      </c>
      <c r="B14" s="1803"/>
      <c r="C14" s="1803"/>
      <c r="D14" s="1803"/>
      <c r="E14" s="1803"/>
      <c r="F14" s="1803"/>
      <c r="G14" s="1803"/>
      <c r="H14" s="1803"/>
      <c r="I14" s="1803"/>
      <c r="J14" s="1803"/>
      <c r="K14" s="1803"/>
      <c r="L14" s="1803"/>
      <c r="M14" s="1803"/>
      <c r="N14" s="1803"/>
      <c r="O14" s="1803"/>
      <c r="P14" s="1803"/>
      <c r="Q14" s="1803"/>
      <c r="R14" s="1803"/>
      <c r="S14" s="1803"/>
      <c r="T14" s="1803"/>
      <c r="U14" s="1803"/>
      <c r="V14" s="1803"/>
      <c r="W14" s="1803"/>
      <c r="X14" s="1803"/>
      <c r="Y14" s="1803"/>
      <c r="Z14" s="1803"/>
      <c r="AA14" s="1803"/>
      <c r="AB14" s="1803"/>
      <c r="AC14" s="1803"/>
      <c r="AD14" s="1803"/>
      <c r="AE14" s="1803"/>
      <c r="AF14" s="1803"/>
      <c r="AG14" s="1803"/>
      <c r="AH14" s="1803"/>
      <c r="AI14" s="1803"/>
      <c r="AJ14" s="1803"/>
      <c r="AK14" s="1803"/>
      <c r="AL14" s="1803"/>
      <c r="AM14" s="1803"/>
      <c r="AN14" s="1803"/>
      <c r="AO14" s="1803"/>
      <c r="AP14" s="1803"/>
      <c r="AQ14" s="1803"/>
      <c r="AR14" s="1803"/>
      <c r="AS14" s="1803"/>
      <c r="AT14" s="1803"/>
      <c r="AU14" s="1803"/>
      <c r="AV14" s="1803"/>
      <c r="AW14" s="1803"/>
      <c r="AX14" s="1803"/>
      <c r="AY14" s="1803"/>
      <c r="AZ14" s="1852" t="s">
        <v>3835</v>
      </c>
      <c r="BA14" s="1803"/>
      <c r="BB14" s="1803"/>
      <c r="BC14" s="1803"/>
      <c r="BD14" s="1803"/>
      <c r="BE14" s="1803"/>
      <c r="BF14" s="1803"/>
      <c r="BG14" s="1803"/>
      <c r="BH14" s="1803"/>
      <c r="BI14" s="1803"/>
      <c r="BJ14" s="1803"/>
      <c r="BK14" s="1803"/>
      <c r="BL14" s="1803"/>
      <c r="BM14" s="1803"/>
      <c r="BN14" s="1803"/>
      <c r="BO14" s="1803"/>
      <c r="BP14" s="1803"/>
      <c r="BQ14" s="1803"/>
      <c r="BR14" s="1803"/>
      <c r="BS14" s="1803"/>
      <c r="BT14" s="1803"/>
      <c r="BU14" s="1803"/>
      <c r="BV14" s="1797" t="s">
        <v>3810</v>
      </c>
      <c r="BW14" s="1803"/>
      <c r="BX14" s="1803"/>
      <c r="BY14" s="1803"/>
      <c r="BZ14" s="1803"/>
      <c r="CA14" s="1803"/>
      <c r="CB14" s="1803"/>
      <c r="CC14" s="1803"/>
      <c r="CD14" s="1803"/>
      <c r="CE14" s="1803"/>
      <c r="CF14" s="1803"/>
      <c r="CG14" s="1803"/>
      <c r="CH14" s="1803"/>
      <c r="CI14" s="1803"/>
      <c r="CJ14" s="1803"/>
      <c r="CK14" s="1803"/>
      <c r="CL14" s="1803"/>
      <c r="CM14" s="1803"/>
      <c r="CN14" s="1803"/>
      <c r="CO14" s="1803"/>
      <c r="CP14" s="1803"/>
      <c r="CQ14" s="1803"/>
      <c r="CR14" s="1803"/>
      <c r="CS14" s="1803"/>
      <c r="CT14" s="1803"/>
      <c r="CU14" s="1803"/>
      <c r="CV14" s="1803"/>
      <c r="CW14" s="1803"/>
      <c r="CX14" s="1803" t="s">
        <v>3836</v>
      </c>
      <c r="CY14" s="1803"/>
      <c r="CZ14" s="1803"/>
      <c r="DA14" s="1803"/>
      <c r="DB14" s="1803"/>
      <c r="DC14" s="1803"/>
      <c r="DD14" s="1803"/>
      <c r="DE14" s="1803"/>
      <c r="DF14" s="1803"/>
      <c r="DG14" s="1803"/>
      <c r="DH14" s="1803"/>
      <c r="DI14" s="1803"/>
      <c r="DJ14" s="1803"/>
      <c r="DK14" s="1803"/>
      <c r="DL14" s="1798"/>
      <c r="DM14" s="1798"/>
      <c r="DN14" s="1798"/>
      <c r="DO14" s="1798"/>
      <c r="DP14" s="1798"/>
      <c r="DQ14" s="1798"/>
      <c r="DR14" s="1798"/>
      <c r="DS14" s="1798"/>
      <c r="DT14" s="1798"/>
      <c r="DU14" s="1798"/>
      <c r="DV14" s="1798"/>
      <c r="DW14" s="1798"/>
      <c r="DX14" s="1798"/>
      <c r="DY14" s="1798"/>
      <c r="DZ14" s="1798"/>
      <c r="EA14" s="1798"/>
      <c r="EB14" s="1798"/>
      <c r="EC14" s="1798"/>
      <c r="ED14" s="1798"/>
      <c r="EE14" s="1798"/>
      <c r="EF14" s="1798"/>
      <c r="EG14" s="1798"/>
      <c r="EH14" s="1798"/>
      <c r="EI14" s="1798"/>
      <c r="EJ14" s="1798"/>
      <c r="EK14" s="1798"/>
      <c r="EL14" s="1798"/>
      <c r="EM14" s="1798"/>
      <c r="EN14" s="1798"/>
      <c r="EO14" s="1798"/>
      <c r="EP14" s="1798"/>
      <c r="EQ14" s="1798"/>
      <c r="ER14" s="1798"/>
      <c r="ES14" s="1798"/>
      <c r="ET14" s="1798"/>
      <c r="EU14" s="1798"/>
      <c r="EV14" s="1798"/>
      <c r="EW14" s="1798"/>
      <c r="EX14" s="1798"/>
      <c r="EY14" s="1798"/>
      <c r="EZ14" s="1798"/>
      <c r="FA14" s="1798"/>
      <c r="FB14" s="1798"/>
      <c r="FC14" s="1798"/>
      <c r="FD14" s="1798"/>
      <c r="FE14" s="1798"/>
      <c r="FF14" s="1798"/>
      <c r="FG14" s="1798"/>
      <c r="FH14" s="1798"/>
      <c r="FI14" s="1798"/>
      <c r="FJ14" s="1798"/>
      <c r="FK14" s="1798"/>
      <c r="FL14" s="1798"/>
      <c r="FM14" s="1798"/>
      <c r="FN14" s="1798"/>
      <c r="FO14" s="1798"/>
      <c r="FP14" s="1798"/>
      <c r="FQ14" s="1798"/>
      <c r="FR14" s="1798"/>
      <c r="FS14" s="1798"/>
      <c r="FT14" s="1798"/>
      <c r="FU14" s="1798"/>
      <c r="FV14" s="1798"/>
      <c r="FW14" s="1838" t="s">
        <v>3835</v>
      </c>
      <c r="FX14" s="1798"/>
      <c r="FY14" s="1798"/>
      <c r="FZ14" s="1798"/>
      <c r="GA14" s="1798"/>
      <c r="GB14" s="1798"/>
      <c r="GC14" s="1798"/>
      <c r="GD14" s="1798"/>
      <c r="GE14" s="1838" t="s">
        <v>3832</v>
      </c>
      <c r="GF14" s="1838" t="s">
        <v>3821</v>
      </c>
      <c r="GG14" s="1838" t="s">
        <v>3837</v>
      </c>
      <c r="GH14" s="1798"/>
      <c r="GI14" s="1798"/>
      <c r="GJ14" s="1798"/>
      <c r="GK14" s="1798"/>
      <c r="GL14" s="1838" t="s">
        <v>3833</v>
      </c>
      <c r="GM14" s="1798"/>
      <c r="GN14" s="1798"/>
      <c r="GO14" s="1798"/>
      <c r="GP14" s="1838" t="s">
        <v>3838</v>
      </c>
      <c r="GQ14" s="1798"/>
      <c r="GR14" s="1798"/>
      <c r="GS14" s="1798"/>
      <c r="GT14" s="1798"/>
      <c r="GU14" s="1798"/>
      <c r="GV14" s="1798"/>
      <c r="GW14" s="1798" t="str">
        <f>IF(ISTEXT(IFERROR(VLOOKUP(A14,职业列表!I3:J10,1,FALSE),0)),"★","")</f>
        <v/>
      </c>
      <c r="GX14" s="1798"/>
      <c r="GY14" s="1803"/>
      <c r="GZ14" s="1803"/>
      <c r="HA14" s="1803"/>
      <c r="HB14" s="1803"/>
      <c r="HC14" s="1803"/>
      <c r="HD14" s="1803"/>
      <c r="HE14" s="1803"/>
      <c r="HF14" s="1803"/>
      <c r="HG14" s="1803"/>
      <c r="HH14" s="1803"/>
      <c r="HI14" s="1803"/>
      <c r="HJ14" s="1803"/>
      <c r="HK14" s="1803"/>
      <c r="HL14" s="1803"/>
      <c r="HM14" s="1803"/>
      <c r="HN14" s="1803"/>
      <c r="HO14" s="1803"/>
      <c r="HP14" s="1803"/>
      <c r="HQ14" s="1803"/>
      <c r="HR14" s="1803"/>
      <c r="HS14" s="1803"/>
      <c r="HT14" s="1803"/>
      <c r="HU14" s="1803"/>
      <c r="HV14" s="1803"/>
      <c r="HW14" s="1803"/>
      <c r="HX14" s="1803"/>
      <c r="HY14" s="1878"/>
      <c r="HZ14" s="1878"/>
      <c r="IA14" s="1878"/>
      <c r="IB14" s="1878"/>
      <c r="IC14" s="1878"/>
      <c r="ID14" s="1878"/>
      <c r="IE14" s="1878"/>
      <c r="IF14" s="1878"/>
      <c r="IG14" s="1878"/>
      <c r="IH14" s="1878"/>
      <c r="II14" s="1878"/>
      <c r="IJ14" s="1878"/>
      <c r="IK14" s="1878"/>
      <c r="IL14" s="1878"/>
      <c r="IM14" s="1878"/>
      <c r="IN14" s="1878"/>
      <c r="IO14" s="1878"/>
      <c r="IP14" s="1878"/>
      <c r="IQ14" s="1878"/>
      <c r="IR14" s="1878"/>
      <c r="IS14" s="1878"/>
      <c r="IT14" s="1878"/>
      <c r="IU14" s="1878"/>
      <c r="IV14" s="1878"/>
    </row>
    <row r="15" s="1778" customFormat="1" ht="20" customHeight="1" spans="1:256">
      <c r="A15" s="1804" t="s">
        <v>82</v>
      </c>
      <c r="B15" s="1805"/>
      <c r="C15" s="1806"/>
      <c r="D15" s="1807" t="s">
        <v>3808</v>
      </c>
      <c r="E15" s="1806" t="s">
        <v>3808</v>
      </c>
      <c r="F15" s="1806" t="s">
        <v>3808</v>
      </c>
      <c r="G15" s="1806"/>
      <c r="H15" s="1806"/>
      <c r="I15" s="1806" t="s">
        <v>3808</v>
      </c>
      <c r="J15" s="1806" t="s">
        <v>3808</v>
      </c>
      <c r="K15" s="1806"/>
      <c r="L15" s="1806"/>
      <c r="M15" s="1806" t="s">
        <v>3808</v>
      </c>
      <c r="N15" s="1807" t="s">
        <v>3808</v>
      </c>
      <c r="O15" s="1806" t="s">
        <v>3808</v>
      </c>
      <c r="P15" s="1806"/>
      <c r="Q15" s="1806" t="s">
        <v>3808</v>
      </c>
      <c r="R15" s="1806"/>
      <c r="S15" s="1806" t="s">
        <v>3808</v>
      </c>
      <c r="T15" s="1806" t="s">
        <v>3808</v>
      </c>
      <c r="U15" s="1806"/>
      <c r="V15" s="1806"/>
      <c r="W15" s="1841" t="s">
        <v>3808</v>
      </c>
      <c r="X15" s="1806"/>
      <c r="Y15" s="1841" t="s">
        <v>3808</v>
      </c>
      <c r="Z15" s="1806"/>
      <c r="AA15" s="1806"/>
      <c r="AB15" s="1806"/>
      <c r="AC15" s="1806"/>
      <c r="AD15" s="1841" t="s">
        <v>3808</v>
      </c>
      <c r="AE15" s="1806"/>
      <c r="AF15" s="1841" t="s">
        <v>3808</v>
      </c>
      <c r="AG15" s="1841" t="s">
        <v>3808</v>
      </c>
      <c r="AH15" s="1841" t="s">
        <v>3808</v>
      </c>
      <c r="AI15" s="1841" t="s">
        <v>3808</v>
      </c>
      <c r="AJ15" s="1806"/>
      <c r="AK15" s="1841" t="s">
        <v>3808</v>
      </c>
      <c r="AL15" s="1841" t="s">
        <v>3808</v>
      </c>
      <c r="AM15" s="1841" t="s">
        <v>3808</v>
      </c>
      <c r="AN15" s="1841" t="s">
        <v>3808</v>
      </c>
      <c r="AO15" s="1848"/>
      <c r="AP15" s="1841" t="s">
        <v>3808</v>
      </c>
      <c r="AQ15" s="1806"/>
      <c r="AR15" s="1806"/>
      <c r="AS15" s="1841" t="s">
        <v>3808</v>
      </c>
      <c r="AT15" s="1841" t="s">
        <v>3808</v>
      </c>
      <c r="AU15" s="1841" t="s">
        <v>3808</v>
      </c>
      <c r="AV15" s="1806"/>
      <c r="AW15" s="1841" t="s">
        <v>3808</v>
      </c>
      <c r="AX15" s="1805" t="s">
        <v>3810</v>
      </c>
      <c r="AY15" s="1806"/>
      <c r="AZ15" s="1841" t="s">
        <v>3808</v>
      </c>
      <c r="BA15" s="1806"/>
      <c r="BB15" s="1841" t="s">
        <v>3808</v>
      </c>
      <c r="BC15" s="1806"/>
      <c r="BD15" s="1806"/>
      <c r="BE15" s="1841" t="s">
        <v>3808</v>
      </c>
      <c r="BF15" s="1806"/>
      <c r="BG15" s="1841" t="s">
        <v>3808</v>
      </c>
      <c r="BH15" s="1841" t="s">
        <v>3808</v>
      </c>
      <c r="BI15" s="1841" t="s">
        <v>3808</v>
      </c>
      <c r="BJ15" s="1841" t="s">
        <v>3808</v>
      </c>
      <c r="BK15" s="1806"/>
      <c r="BL15" s="1841" t="s">
        <v>3808</v>
      </c>
      <c r="BM15" s="1841" t="s">
        <v>3808</v>
      </c>
      <c r="BN15" s="1841" t="s">
        <v>3808</v>
      </c>
      <c r="BO15" s="1806"/>
      <c r="BP15" s="1806"/>
      <c r="BQ15" s="1806"/>
      <c r="BR15" s="1806"/>
      <c r="BS15" s="1848"/>
      <c r="BT15" s="1841" t="s">
        <v>3808</v>
      </c>
      <c r="BU15" s="1806"/>
      <c r="BV15" s="1806"/>
      <c r="BW15" s="1841" t="s">
        <v>3808</v>
      </c>
      <c r="BX15" s="1841" t="s">
        <v>3808</v>
      </c>
      <c r="BY15" s="1806"/>
      <c r="BZ15" s="1806"/>
      <c r="CA15" s="1841" t="s">
        <v>3808</v>
      </c>
      <c r="CB15" s="1841" t="s">
        <v>3808</v>
      </c>
      <c r="CC15" s="1841" t="s">
        <v>3808</v>
      </c>
      <c r="CD15" s="1806"/>
      <c r="CE15" s="1806"/>
      <c r="CF15" s="1841" t="s">
        <v>3808</v>
      </c>
      <c r="CG15" s="1841" t="s">
        <v>3808</v>
      </c>
      <c r="CH15" s="1841" t="s">
        <v>3808</v>
      </c>
      <c r="CI15" s="1806"/>
      <c r="CJ15" s="1806"/>
      <c r="CK15" s="1841" t="s">
        <v>3808</v>
      </c>
      <c r="CL15" s="1806" t="s">
        <v>3808</v>
      </c>
      <c r="CM15" s="1841" t="s">
        <v>3808</v>
      </c>
      <c r="CN15" s="1806"/>
      <c r="CO15" s="1841"/>
      <c r="CP15" s="1841" t="s">
        <v>3808</v>
      </c>
      <c r="CQ15" s="1806"/>
      <c r="CR15" s="1806"/>
      <c r="CS15" s="1841" t="s">
        <v>3808</v>
      </c>
      <c r="CT15" s="1806"/>
      <c r="CU15" s="1841" t="s">
        <v>3808</v>
      </c>
      <c r="CV15" s="1841" t="s">
        <v>3808</v>
      </c>
      <c r="CW15" s="1841" t="s">
        <v>3808</v>
      </c>
      <c r="CX15" s="1806" t="s">
        <v>3808</v>
      </c>
      <c r="CY15" s="1841" t="s">
        <v>3808</v>
      </c>
      <c r="CZ15" s="1806"/>
      <c r="DA15" s="1841" t="s">
        <v>3808</v>
      </c>
      <c r="DB15" s="1806"/>
      <c r="DC15" s="1806"/>
      <c r="DD15" s="1806"/>
      <c r="DE15" s="1841" t="s">
        <v>3808</v>
      </c>
      <c r="DF15" s="1841" t="s">
        <v>3808</v>
      </c>
      <c r="DG15" s="1841" t="s">
        <v>3808</v>
      </c>
      <c r="DH15" s="1841" t="s">
        <v>3808</v>
      </c>
      <c r="DI15" s="1841" t="s">
        <v>3808</v>
      </c>
      <c r="DJ15" s="1841" t="s">
        <v>3808</v>
      </c>
      <c r="DK15" s="1806"/>
      <c r="DL15" s="1841" t="s">
        <v>3810</v>
      </c>
      <c r="DM15" s="1841" t="s">
        <v>3808</v>
      </c>
      <c r="DN15" s="1841" t="s">
        <v>3808</v>
      </c>
      <c r="DO15" s="1841" t="s">
        <v>3808</v>
      </c>
      <c r="DP15" s="1841" t="s">
        <v>3808</v>
      </c>
      <c r="DQ15" s="1841" t="s">
        <v>3808</v>
      </c>
      <c r="DR15" s="1841" t="s">
        <v>3808</v>
      </c>
      <c r="DS15" s="1841" t="s">
        <v>3808</v>
      </c>
      <c r="DT15" s="1841" t="s">
        <v>3808</v>
      </c>
      <c r="DU15" s="1841" t="s">
        <v>3808</v>
      </c>
      <c r="DV15" s="1841" t="s">
        <v>3808</v>
      </c>
      <c r="DW15" s="1841" t="s">
        <v>3808</v>
      </c>
      <c r="DX15" s="1841" t="s">
        <v>3808</v>
      </c>
      <c r="DY15" s="1841" t="s">
        <v>3808</v>
      </c>
      <c r="DZ15" s="1841" t="s">
        <v>3808</v>
      </c>
      <c r="EA15" s="1841" t="s">
        <v>3808</v>
      </c>
      <c r="EB15" s="1806"/>
      <c r="EC15" s="1841" t="s">
        <v>3808</v>
      </c>
      <c r="ED15" s="1806"/>
      <c r="EE15" s="1806"/>
      <c r="EF15" s="1806"/>
      <c r="EG15" s="1841" t="s">
        <v>3808</v>
      </c>
      <c r="EH15" s="1841" t="s">
        <v>3808</v>
      </c>
      <c r="EI15" s="1841" t="s">
        <v>3808</v>
      </c>
      <c r="EJ15" s="1806"/>
      <c r="EK15" s="1841" t="s">
        <v>3808</v>
      </c>
      <c r="EL15" s="1806"/>
      <c r="EM15" s="1841" t="s">
        <v>3808</v>
      </c>
      <c r="EN15" s="1806"/>
      <c r="EO15" s="1841" t="s">
        <v>3810</v>
      </c>
      <c r="EP15" s="1841" t="s">
        <v>3808</v>
      </c>
      <c r="EQ15" s="1841" t="s">
        <v>3808</v>
      </c>
      <c r="ER15" s="1841" t="s">
        <v>3808</v>
      </c>
      <c r="ES15" s="1841" t="s">
        <v>3808</v>
      </c>
      <c r="ET15" s="1841" t="s">
        <v>3808</v>
      </c>
      <c r="EU15" s="1806"/>
      <c r="EV15" s="1841" t="s">
        <v>3808</v>
      </c>
      <c r="EW15" s="1841" t="s">
        <v>3808</v>
      </c>
      <c r="EX15" s="1806"/>
      <c r="EY15" s="1841" t="s">
        <v>3808</v>
      </c>
      <c r="EZ15" s="1841" t="s">
        <v>3808</v>
      </c>
      <c r="FA15" s="1806"/>
      <c r="FB15" s="1806"/>
      <c r="FC15" s="1841" t="s">
        <v>3808</v>
      </c>
      <c r="FD15" s="1841" t="s">
        <v>3808</v>
      </c>
      <c r="FE15" s="1841" t="s">
        <v>3808</v>
      </c>
      <c r="FF15" s="1806"/>
      <c r="FG15" s="1806"/>
      <c r="FH15" s="1806"/>
      <c r="FI15" s="1806"/>
      <c r="FJ15" s="1806"/>
      <c r="FK15" s="1841" t="s">
        <v>3808</v>
      </c>
      <c r="FL15" s="1806"/>
      <c r="FM15" s="1806"/>
      <c r="FN15" s="1806"/>
      <c r="FO15" s="1841" t="s">
        <v>3808</v>
      </c>
      <c r="FP15" s="1841" t="s">
        <v>3808</v>
      </c>
      <c r="FQ15" s="1806"/>
      <c r="FR15" s="1806"/>
      <c r="FS15" s="1806"/>
      <c r="FT15" s="1841" t="s">
        <v>3808</v>
      </c>
      <c r="FU15" s="1806"/>
      <c r="FV15" s="1806"/>
      <c r="FW15" s="1841" t="s">
        <v>3808</v>
      </c>
      <c r="FX15" s="1806"/>
      <c r="FY15" s="1806"/>
      <c r="FZ15" s="1841" t="s">
        <v>3808</v>
      </c>
      <c r="GA15" s="1806"/>
      <c r="GB15" s="1806"/>
      <c r="GC15" s="1806"/>
      <c r="GD15" s="1841" t="s">
        <v>3808</v>
      </c>
      <c r="GE15" s="1841" t="s">
        <v>3808</v>
      </c>
      <c r="GF15" s="1841" t="s">
        <v>3808</v>
      </c>
      <c r="GG15" s="1841" t="s">
        <v>3808</v>
      </c>
      <c r="GH15" s="1806"/>
      <c r="GI15" s="1841" t="s">
        <v>3810</v>
      </c>
      <c r="GJ15" s="1841" t="s">
        <v>3810</v>
      </c>
      <c r="GK15" s="1841" t="s">
        <v>3810</v>
      </c>
      <c r="GL15" s="1841" t="s">
        <v>3808</v>
      </c>
      <c r="GM15" s="1841" t="s">
        <v>3808</v>
      </c>
      <c r="GN15" s="1841" t="s">
        <v>3808</v>
      </c>
      <c r="GO15" s="1841" t="s">
        <v>3808</v>
      </c>
      <c r="GP15" s="1806"/>
      <c r="GQ15" s="1806"/>
      <c r="GR15" s="1841" t="s">
        <v>3808</v>
      </c>
      <c r="GS15" s="1806"/>
      <c r="GT15" s="1806"/>
      <c r="GU15" s="1841" t="s">
        <v>3808</v>
      </c>
      <c r="GV15" s="1841" t="s">
        <v>3808</v>
      </c>
      <c r="GW15" s="1798" t="str">
        <f>IF(ISTEXT(IFERROR(VLOOKUP(A15,职业列表!I3:J10,1,FALSE),0)),"★","")</f>
        <v/>
      </c>
      <c r="GX15" s="1806"/>
      <c r="GY15" s="1807" t="s">
        <v>3808</v>
      </c>
      <c r="GZ15" s="1806" t="s">
        <v>3808</v>
      </c>
      <c r="HA15" s="1806" t="s">
        <v>3808</v>
      </c>
      <c r="HB15" s="1806"/>
      <c r="HC15" s="1806" t="s">
        <v>3808</v>
      </c>
      <c r="HD15" s="1806"/>
      <c r="HE15" s="1806" t="s">
        <v>3808</v>
      </c>
      <c r="HF15" s="1806"/>
      <c r="HG15" s="1807" t="s">
        <v>3808</v>
      </c>
      <c r="HH15" s="1806" t="s">
        <v>3808</v>
      </c>
      <c r="HI15" s="1806"/>
      <c r="HJ15" s="1806" t="s">
        <v>3808</v>
      </c>
      <c r="HK15" s="1807" t="s">
        <v>3808</v>
      </c>
      <c r="HL15" s="1806"/>
      <c r="HM15" s="1806" t="s">
        <v>3808</v>
      </c>
      <c r="HN15" s="1807" t="s">
        <v>3808</v>
      </c>
      <c r="HO15" s="1807" t="s">
        <v>3808</v>
      </c>
      <c r="HP15" s="1806" t="s">
        <v>3808</v>
      </c>
      <c r="HQ15" s="1841"/>
      <c r="HR15" s="1807" t="s">
        <v>3808</v>
      </c>
      <c r="HS15" s="1806" t="s">
        <v>3808</v>
      </c>
      <c r="HT15" s="1806" t="s">
        <v>3808</v>
      </c>
      <c r="HU15" s="1806"/>
      <c r="HV15" s="1807" t="s">
        <v>3808</v>
      </c>
      <c r="HW15" s="1806"/>
      <c r="HX15" s="1841" t="s">
        <v>3808</v>
      </c>
      <c r="HY15" s="1880"/>
      <c r="HZ15" s="1880"/>
      <c r="IA15" s="1880"/>
      <c r="IB15" s="1880"/>
      <c r="IC15" s="1880"/>
      <c r="ID15" s="1880"/>
      <c r="IE15" s="1880"/>
      <c r="IF15" s="1880"/>
      <c r="IG15" s="1880"/>
      <c r="IH15" s="1880"/>
      <c r="II15" s="1880"/>
      <c r="IJ15" s="1880"/>
      <c r="IK15" s="1880"/>
      <c r="IL15" s="1880"/>
      <c r="IM15" s="1880"/>
      <c r="IN15" s="1880"/>
      <c r="IO15" s="1880"/>
      <c r="IP15" s="1880"/>
      <c r="IQ15" s="1880"/>
      <c r="IR15" s="1880"/>
      <c r="IS15" s="1880"/>
      <c r="IT15" s="1880"/>
      <c r="IU15" s="1880"/>
      <c r="IV15" s="1880"/>
    </row>
    <row r="16" s="1080" customFormat="1" ht="20" customHeight="1" spans="1:256">
      <c r="A16" s="1796" t="s">
        <v>85</v>
      </c>
      <c r="B16" s="1797"/>
      <c r="C16" s="1797" t="s">
        <v>3810</v>
      </c>
      <c r="D16" s="1798"/>
      <c r="E16" s="1798"/>
      <c r="F16" s="1798"/>
      <c r="G16" s="1798"/>
      <c r="H16" s="1798"/>
      <c r="I16" s="1798"/>
      <c r="J16" s="1798"/>
      <c r="K16" s="1798"/>
      <c r="L16" s="1798"/>
      <c r="M16" s="1798"/>
      <c r="N16" s="1798"/>
      <c r="O16" s="1797" t="s">
        <v>3810</v>
      </c>
      <c r="P16" s="1798"/>
      <c r="Q16" s="1798"/>
      <c r="R16" s="1798"/>
      <c r="S16" s="1798"/>
      <c r="T16" s="1798"/>
      <c r="U16" s="1798"/>
      <c r="V16" s="1798"/>
      <c r="W16" s="1798"/>
      <c r="X16" s="1798"/>
      <c r="Y16" s="1798"/>
      <c r="Z16" s="1798"/>
      <c r="AA16" s="1798"/>
      <c r="AB16" s="1798"/>
      <c r="AC16" s="1798"/>
      <c r="AD16" s="1798"/>
      <c r="AE16" s="1797" t="s">
        <v>3810</v>
      </c>
      <c r="AF16" s="1798"/>
      <c r="AG16" s="1798"/>
      <c r="AH16" s="1798"/>
      <c r="AI16" s="1798"/>
      <c r="AJ16" s="1798"/>
      <c r="AK16" s="1798"/>
      <c r="AL16" s="1797" t="s">
        <v>3810</v>
      </c>
      <c r="AM16" s="1798"/>
      <c r="AN16" s="1798"/>
      <c r="AO16" s="1798"/>
      <c r="AP16" s="1798"/>
      <c r="AQ16" s="1798"/>
      <c r="AR16" s="1798"/>
      <c r="AS16" s="1797" t="s">
        <v>3810</v>
      </c>
      <c r="AT16" s="1798"/>
      <c r="AU16" s="1798"/>
      <c r="AV16" s="1798"/>
      <c r="AW16" s="1798"/>
      <c r="AX16" s="1798"/>
      <c r="AY16" s="1798"/>
      <c r="AZ16" s="1798"/>
      <c r="BA16" s="1798" t="s">
        <v>3806</v>
      </c>
      <c r="BB16" s="1798"/>
      <c r="BC16" s="1798"/>
      <c r="BD16" s="1797" t="s">
        <v>3810</v>
      </c>
      <c r="BE16" s="1798"/>
      <c r="BF16" s="1798"/>
      <c r="BG16" s="1798"/>
      <c r="BH16" s="1798"/>
      <c r="BI16" s="1798"/>
      <c r="BJ16" s="1798"/>
      <c r="BK16" s="1797" t="s">
        <v>3810</v>
      </c>
      <c r="BL16" s="1798"/>
      <c r="BM16" s="1798"/>
      <c r="BN16" s="1798"/>
      <c r="BO16" s="1798"/>
      <c r="BP16" s="1798"/>
      <c r="BQ16" s="1798"/>
      <c r="BR16" s="1797" t="s">
        <v>3810</v>
      </c>
      <c r="BS16" s="1797" t="s">
        <v>3810</v>
      </c>
      <c r="BT16" s="1798"/>
      <c r="BU16" s="1798"/>
      <c r="BV16" s="1797" t="s">
        <v>3810</v>
      </c>
      <c r="BW16" s="1798"/>
      <c r="BX16" s="1798"/>
      <c r="BY16" s="1797" t="s">
        <v>3810</v>
      </c>
      <c r="BZ16" s="1798"/>
      <c r="CA16" s="1798"/>
      <c r="CB16" s="1798"/>
      <c r="CC16" s="1798"/>
      <c r="CD16" s="1798"/>
      <c r="CE16" s="1798"/>
      <c r="CF16" s="1798"/>
      <c r="CG16" s="1798"/>
      <c r="CH16" s="1797" t="s">
        <v>3810</v>
      </c>
      <c r="CI16" s="1798"/>
      <c r="CJ16" s="1798"/>
      <c r="CK16" s="1798"/>
      <c r="CL16" s="1798"/>
      <c r="CM16" s="1798"/>
      <c r="CN16" s="1798"/>
      <c r="CO16" s="1797" t="s">
        <v>3810</v>
      </c>
      <c r="CP16" s="1798"/>
      <c r="CQ16" s="1798"/>
      <c r="CR16" s="1798"/>
      <c r="CS16" s="1798"/>
      <c r="CT16" s="1798"/>
      <c r="CU16" s="1798"/>
      <c r="CV16" s="1798"/>
      <c r="CW16" s="1798"/>
      <c r="CX16" s="1798"/>
      <c r="CY16" s="1798"/>
      <c r="CZ16" s="1798" t="s">
        <v>3806</v>
      </c>
      <c r="DA16" s="1798"/>
      <c r="DB16" s="1798"/>
      <c r="DC16" s="1797" t="s">
        <v>3810</v>
      </c>
      <c r="DD16" s="1797" t="s">
        <v>3810</v>
      </c>
      <c r="DE16" s="1798"/>
      <c r="DF16" s="1798"/>
      <c r="DG16" s="1798"/>
      <c r="DH16" s="1798"/>
      <c r="DI16" s="1798"/>
      <c r="DJ16" s="1798"/>
      <c r="DK16" s="1798"/>
      <c r="DL16" s="1798"/>
      <c r="DM16" s="1838" t="s">
        <v>3810</v>
      </c>
      <c r="DN16" s="1838" t="s">
        <v>3810</v>
      </c>
      <c r="DO16" s="1798"/>
      <c r="DP16" s="1838" t="s">
        <v>3810</v>
      </c>
      <c r="DQ16" s="1798"/>
      <c r="DR16" s="1798"/>
      <c r="DS16" s="1798"/>
      <c r="DT16" s="1798"/>
      <c r="DU16" s="1798"/>
      <c r="DV16" s="1798"/>
      <c r="DW16" s="1798"/>
      <c r="DX16" s="1798"/>
      <c r="DY16" s="1798"/>
      <c r="DZ16" s="1798"/>
      <c r="EA16" s="1798"/>
      <c r="EB16" s="1798"/>
      <c r="EC16" s="1798"/>
      <c r="ED16" s="1798"/>
      <c r="EE16" s="1798"/>
      <c r="EF16" s="1798"/>
      <c r="EG16" s="1798"/>
      <c r="EH16" s="1838" t="s">
        <v>3806</v>
      </c>
      <c r="EI16" s="1838" t="s">
        <v>3810</v>
      </c>
      <c r="EJ16" s="1798"/>
      <c r="EK16" s="1798"/>
      <c r="EL16" s="1838" t="s">
        <v>3810</v>
      </c>
      <c r="EM16" s="1798"/>
      <c r="EN16" s="1798"/>
      <c r="EO16" s="1798"/>
      <c r="EP16" s="1798"/>
      <c r="EQ16" s="1798"/>
      <c r="ER16" s="1798"/>
      <c r="ES16" s="1798"/>
      <c r="ET16" s="1798"/>
      <c r="EU16" s="1798"/>
      <c r="EV16" s="1798"/>
      <c r="EW16" s="1798"/>
      <c r="EX16" s="1798"/>
      <c r="EY16" s="1798"/>
      <c r="EZ16" s="1838" t="s">
        <v>3810</v>
      </c>
      <c r="FA16" s="1798"/>
      <c r="FB16" s="1798"/>
      <c r="FC16" s="1798"/>
      <c r="FD16" s="1798"/>
      <c r="FE16" s="1798"/>
      <c r="FF16" s="1798"/>
      <c r="FG16" s="1838" t="s">
        <v>3810</v>
      </c>
      <c r="FH16" s="1798"/>
      <c r="FI16" s="1798"/>
      <c r="FJ16" s="1798"/>
      <c r="FK16" s="1798"/>
      <c r="FL16" s="1798"/>
      <c r="FM16" s="1798"/>
      <c r="FN16" s="1798"/>
      <c r="FO16" s="1798"/>
      <c r="FP16" s="1798"/>
      <c r="FQ16" s="1798"/>
      <c r="FR16" s="1798"/>
      <c r="FS16" s="1838" t="s">
        <v>3810</v>
      </c>
      <c r="FT16" s="1798"/>
      <c r="FU16" s="1798"/>
      <c r="FV16" s="1838" t="s">
        <v>3810</v>
      </c>
      <c r="FW16" s="1798"/>
      <c r="FX16" s="1798"/>
      <c r="FY16" s="1798"/>
      <c r="FZ16" s="1798"/>
      <c r="GA16" s="1838" t="s">
        <v>3806</v>
      </c>
      <c r="GB16" s="1838" t="s">
        <v>3806</v>
      </c>
      <c r="GC16" s="1838" t="s">
        <v>3806</v>
      </c>
      <c r="GD16" s="1798"/>
      <c r="GE16" s="1798"/>
      <c r="GF16" s="1798"/>
      <c r="GG16" s="1798"/>
      <c r="GH16" s="1838" t="s">
        <v>3810</v>
      </c>
      <c r="GI16" s="1798"/>
      <c r="GJ16" s="1798"/>
      <c r="GK16" s="1798"/>
      <c r="GL16" s="1798"/>
      <c r="GM16" s="1798"/>
      <c r="GN16" s="1798"/>
      <c r="GO16" s="1798"/>
      <c r="GP16" s="1838" t="s">
        <v>3810</v>
      </c>
      <c r="GQ16" s="1798"/>
      <c r="GR16" s="1798"/>
      <c r="GS16" s="1838" t="s">
        <v>3806</v>
      </c>
      <c r="GT16" s="1798"/>
      <c r="GU16" s="1798"/>
      <c r="GV16" s="1798"/>
      <c r="GW16" s="1798" t="str">
        <f>IF(ISTEXT(IFERROR(VLOOKUP(A16,职业列表!I3:J10,1,FALSE),0)),"★","")</f>
        <v/>
      </c>
      <c r="GX16" s="1798"/>
      <c r="GY16" s="1798"/>
      <c r="GZ16" s="1798"/>
      <c r="HA16" s="1798"/>
      <c r="HB16" s="1798"/>
      <c r="HC16" s="1798"/>
      <c r="HD16" s="1798"/>
      <c r="HE16" s="1798"/>
      <c r="HF16" s="1798"/>
      <c r="HG16" s="1798"/>
      <c r="HH16" s="1798"/>
      <c r="HI16" s="1797"/>
      <c r="HJ16" s="1798"/>
      <c r="HK16" s="1798" t="s">
        <v>3806</v>
      </c>
      <c r="HL16" s="1798" t="s">
        <v>3810</v>
      </c>
      <c r="HM16" s="1798"/>
      <c r="HN16" s="1798"/>
      <c r="HO16" s="1798" t="s">
        <v>3809</v>
      </c>
      <c r="HP16" s="1798"/>
      <c r="HQ16" s="1798"/>
      <c r="HR16" s="1798"/>
      <c r="HS16" s="1798"/>
      <c r="HT16" s="1798"/>
      <c r="HU16" s="1798"/>
      <c r="HV16" s="1798"/>
      <c r="HW16" s="1798"/>
      <c r="HX16" s="1798"/>
      <c r="HY16" s="1878"/>
      <c r="HZ16" s="1878"/>
      <c r="IA16" s="1878"/>
      <c r="IB16" s="1878"/>
      <c r="IC16" s="1878"/>
      <c r="ID16" s="1878"/>
      <c r="IE16" s="1878"/>
      <c r="IF16" s="1878"/>
      <c r="IG16" s="1878"/>
      <c r="IH16" s="1878"/>
      <c r="II16" s="1878"/>
      <c r="IJ16" s="1878"/>
      <c r="IK16" s="1878"/>
      <c r="IL16" s="1878"/>
      <c r="IM16" s="1878"/>
      <c r="IN16" s="1878"/>
      <c r="IO16" s="1878"/>
      <c r="IP16" s="1878"/>
      <c r="IQ16" s="1878"/>
      <c r="IR16" s="1878"/>
      <c r="IS16" s="1878"/>
      <c r="IT16" s="1878"/>
      <c r="IU16" s="1878"/>
      <c r="IV16" s="1878"/>
    </row>
    <row r="17" s="1080" customFormat="1" ht="20" customHeight="1" spans="1:256">
      <c r="A17" s="1808" t="s">
        <v>87</v>
      </c>
      <c r="B17" s="1797"/>
      <c r="C17" s="1798"/>
      <c r="D17" s="1798"/>
      <c r="E17" s="1798"/>
      <c r="F17" s="1798"/>
      <c r="G17" s="1798"/>
      <c r="H17" s="1798"/>
      <c r="I17" s="1798"/>
      <c r="J17" s="1798"/>
      <c r="K17" s="1798"/>
      <c r="L17" s="1838" t="s">
        <v>3806</v>
      </c>
      <c r="M17" s="1798"/>
      <c r="N17" s="1798"/>
      <c r="O17" s="1798"/>
      <c r="P17" s="1798"/>
      <c r="Q17" s="1798"/>
      <c r="R17" s="1798"/>
      <c r="S17" s="1798"/>
      <c r="T17" s="1798"/>
      <c r="U17" s="1798"/>
      <c r="V17" s="1798"/>
      <c r="W17" s="1798"/>
      <c r="X17" s="1797" t="s">
        <v>3810</v>
      </c>
      <c r="Y17" s="1797" t="s">
        <v>3810</v>
      </c>
      <c r="Z17" s="1798"/>
      <c r="AA17" s="1798"/>
      <c r="AB17" s="1798"/>
      <c r="AC17" s="1798"/>
      <c r="AD17" s="1798"/>
      <c r="AE17" s="1798"/>
      <c r="AF17" s="1798"/>
      <c r="AG17" s="1798"/>
      <c r="AH17" s="1798"/>
      <c r="AI17" s="1798"/>
      <c r="AJ17" s="1798"/>
      <c r="AK17" s="1798"/>
      <c r="AL17" s="1798"/>
      <c r="AM17" s="1798"/>
      <c r="AN17" s="1798"/>
      <c r="AO17" s="1838" t="s">
        <v>3806</v>
      </c>
      <c r="AP17" s="1798"/>
      <c r="AQ17" s="1798"/>
      <c r="AR17" s="1798"/>
      <c r="AS17" s="1798"/>
      <c r="AT17" s="1798"/>
      <c r="AU17" s="1798"/>
      <c r="AV17" s="1798"/>
      <c r="AW17" s="1798"/>
      <c r="AX17" s="1798"/>
      <c r="AY17" s="1798"/>
      <c r="AZ17" s="1798"/>
      <c r="BA17" s="1798"/>
      <c r="BB17" s="1798"/>
      <c r="BC17" s="1798"/>
      <c r="BD17" s="1798"/>
      <c r="BE17" s="1798"/>
      <c r="BF17" s="1798"/>
      <c r="BG17" s="1798"/>
      <c r="BH17" s="1798"/>
      <c r="BI17" s="1798"/>
      <c r="BJ17" s="1798"/>
      <c r="BK17" s="1798"/>
      <c r="BL17" s="1798"/>
      <c r="BM17" s="1798"/>
      <c r="BN17" s="1798"/>
      <c r="BO17" s="1798"/>
      <c r="BP17" s="1798" t="s">
        <v>3806</v>
      </c>
      <c r="BQ17" s="1798"/>
      <c r="BR17" s="1798"/>
      <c r="BS17" s="1798"/>
      <c r="BT17" s="1798"/>
      <c r="BU17" s="1798"/>
      <c r="BV17" s="1798"/>
      <c r="BW17" s="1798"/>
      <c r="BX17" s="1798"/>
      <c r="BY17" s="1798"/>
      <c r="BZ17" s="1798"/>
      <c r="CA17" s="1798"/>
      <c r="CB17" s="1798"/>
      <c r="CC17" s="1798"/>
      <c r="CD17" s="1798"/>
      <c r="CE17" s="1798"/>
      <c r="CF17" s="1798"/>
      <c r="CG17" s="1798"/>
      <c r="CH17" s="1798"/>
      <c r="CI17" s="1798"/>
      <c r="CJ17" s="1798"/>
      <c r="CK17" s="1798"/>
      <c r="CL17" s="1798"/>
      <c r="CM17" s="1798"/>
      <c r="CN17" s="1798"/>
      <c r="CO17" s="1798"/>
      <c r="CP17" s="1798"/>
      <c r="CQ17" s="1798"/>
      <c r="CR17" s="1798"/>
      <c r="CS17" s="1798"/>
      <c r="CT17" s="1798"/>
      <c r="CU17" s="1798"/>
      <c r="CV17" s="1798"/>
      <c r="CW17" s="1798" t="s">
        <v>3806</v>
      </c>
      <c r="CX17" s="1853" t="s">
        <v>3807</v>
      </c>
      <c r="CY17" s="1798"/>
      <c r="CZ17" s="1798"/>
      <c r="DA17" s="1798"/>
      <c r="DB17" s="1798"/>
      <c r="DC17" s="1798"/>
      <c r="DD17" s="1798"/>
      <c r="DE17" s="1798"/>
      <c r="DF17" s="1798"/>
      <c r="DG17" s="1798"/>
      <c r="DH17" s="1798" t="s">
        <v>3806</v>
      </c>
      <c r="DI17" s="1798"/>
      <c r="DJ17" s="1798"/>
      <c r="DK17" s="1798"/>
      <c r="DL17" s="1798"/>
      <c r="DM17" s="1798"/>
      <c r="DN17" s="1798"/>
      <c r="DO17" s="1798"/>
      <c r="DP17" s="1798"/>
      <c r="DQ17" s="1798"/>
      <c r="DR17" s="1798"/>
      <c r="DS17" s="1798"/>
      <c r="DT17" s="1798"/>
      <c r="DU17" s="1798"/>
      <c r="DV17" s="1798"/>
      <c r="DW17" s="1798"/>
      <c r="DX17" s="1798"/>
      <c r="DY17" s="1798"/>
      <c r="DZ17" s="1798"/>
      <c r="EA17" s="1798"/>
      <c r="EB17" s="1798"/>
      <c r="EC17" s="1798"/>
      <c r="ED17" s="1798"/>
      <c r="EE17" s="1798"/>
      <c r="EF17" s="1798"/>
      <c r="EG17" s="1798"/>
      <c r="EH17" s="1798"/>
      <c r="EI17" s="1798"/>
      <c r="EJ17" s="1798"/>
      <c r="EK17" s="1798"/>
      <c r="EL17" s="1798"/>
      <c r="EM17" s="1798"/>
      <c r="EN17" s="1798"/>
      <c r="EO17" s="1798"/>
      <c r="EP17" s="1798"/>
      <c r="EQ17" s="1798"/>
      <c r="ER17" s="1798"/>
      <c r="ES17" s="1798"/>
      <c r="ET17" s="1798"/>
      <c r="EU17" s="1798"/>
      <c r="EV17" s="1798"/>
      <c r="EW17" s="1798"/>
      <c r="EX17" s="1798"/>
      <c r="EY17" s="1798"/>
      <c r="EZ17" s="1798"/>
      <c r="FA17" s="1798"/>
      <c r="FB17" s="1798"/>
      <c r="FC17" s="1798"/>
      <c r="FD17" s="1798"/>
      <c r="FE17" s="1798"/>
      <c r="FF17" s="1798"/>
      <c r="FG17" s="1798"/>
      <c r="FH17" s="1865"/>
      <c r="FI17" s="1798"/>
      <c r="FJ17" s="1798"/>
      <c r="FK17" s="1798"/>
      <c r="FL17" s="1798"/>
      <c r="FM17" s="1798"/>
      <c r="FN17" s="1798"/>
      <c r="FO17" s="1798"/>
      <c r="FP17" s="1798"/>
      <c r="FQ17" s="1798"/>
      <c r="FR17" s="1798"/>
      <c r="FS17" s="1798"/>
      <c r="FT17" s="1798"/>
      <c r="FU17" s="1798"/>
      <c r="FV17" s="1798"/>
      <c r="FW17" s="1798"/>
      <c r="FX17" s="1838" t="s">
        <v>3806</v>
      </c>
      <c r="FY17" s="1798"/>
      <c r="FZ17" s="1798"/>
      <c r="GA17" s="1798"/>
      <c r="GB17" s="1798"/>
      <c r="GC17" s="1798"/>
      <c r="GD17" s="1798"/>
      <c r="GE17" s="1798"/>
      <c r="GF17" s="1798"/>
      <c r="GG17" s="1798"/>
      <c r="GH17" s="1798"/>
      <c r="GI17" s="1798"/>
      <c r="GJ17" s="1798"/>
      <c r="GK17" s="1798"/>
      <c r="GL17" s="1838" t="s">
        <v>3810</v>
      </c>
      <c r="GM17" s="1798"/>
      <c r="GN17" s="1798"/>
      <c r="GO17" s="1798"/>
      <c r="GP17" s="1798"/>
      <c r="GQ17" s="1798"/>
      <c r="GR17" s="1838" t="s">
        <v>3810</v>
      </c>
      <c r="GS17" s="1798"/>
      <c r="GT17" s="1838" t="s">
        <v>3810</v>
      </c>
      <c r="GU17" s="1798"/>
      <c r="GV17" s="1838" t="s">
        <v>3810</v>
      </c>
      <c r="GW17" s="1798" t="str">
        <f>IF(ISTEXT(IFERROR(VLOOKUP(A17,职业列表!I3:J10,1,FALSE),0)),"★","")</f>
        <v/>
      </c>
      <c r="GX17" s="1798"/>
      <c r="GY17" s="1798" t="s">
        <v>449</v>
      </c>
      <c r="GZ17" s="1798"/>
      <c r="HA17" s="1798"/>
      <c r="HB17" s="1798"/>
      <c r="HC17" s="1798"/>
      <c r="HD17" s="1798"/>
      <c r="HE17" s="1798"/>
      <c r="HF17" s="1838"/>
      <c r="HG17" s="1798"/>
      <c r="HH17" s="1798"/>
      <c r="HI17" s="1798"/>
      <c r="HJ17" s="1798"/>
      <c r="HK17" s="1798"/>
      <c r="HL17" s="1798"/>
      <c r="HM17" s="1798"/>
      <c r="HN17" s="1798"/>
      <c r="HO17" s="1798"/>
      <c r="HP17" s="1798"/>
      <c r="HQ17" s="1798"/>
      <c r="HR17" s="1797"/>
      <c r="HS17" s="1797"/>
      <c r="HT17" s="1798"/>
      <c r="HU17" s="1798"/>
      <c r="HV17" s="1798"/>
      <c r="HW17" s="1798"/>
      <c r="HX17" s="1798"/>
      <c r="HY17" s="1878"/>
      <c r="HZ17" s="1878"/>
      <c r="IA17" s="1878"/>
      <c r="IB17" s="1878"/>
      <c r="IC17" s="1878"/>
      <c r="ID17" s="1878"/>
      <c r="IE17" s="1878"/>
      <c r="IF17" s="1878"/>
      <c r="IG17" s="1878"/>
      <c r="IH17" s="1878"/>
      <c r="II17" s="1878"/>
      <c r="IJ17" s="1878"/>
      <c r="IK17" s="1878"/>
      <c r="IL17" s="1878"/>
      <c r="IM17" s="1878"/>
      <c r="IN17" s="1878"/>
      <c r="IO17" s="1878"/>
      <c r="IP17" s="1878"/>
      <c r="IQ17" s="1878"/>
      <c r="IR17" s="1878"/>
      <c r="IS17" s="1878"/>
      <c r="IT17" s="1878"/>
      <c r="IU17" s="1878"/>
      <c r="IV17" s="1878"/>
    </row>
    <row r="18" s="1080" customFormat="1" ht="20" customHeight="1" spans="1:256">
      <c r="A18" s="1796"/>
      <c r="B18" s="1797"/>
      <c r="C18" s="1798"/>
      <c r="D18" s="1798"/>
      <c r="E18" s="1798"/>
      <c r="F18" s="1798"/>
      <c r="G18" s="1798"/>
      <c r="H18" s="1798"/>
      <c r="I18" s="1798"/>
      <c r="J18" s="1798"/>
      <c r="K18" s="1798"/>
      <c r="L18" s="1798"/>
      <c r="M18" s="1798"/>
      <c r="N18" s="1798"/>
      <c r="O18" s="1798"/>
      <c r="P18" s="1798"/>
      <c r="Q18" s="1798"/>
      <c r="R18" s="1798"/>
      <c r="S18" s="1798"/>
      <c r="T18" s="1798"/>
      <c r="U18" s="1798"/>
      <c r="V18" s="1798"/>
      <c r="W18" s="1798"/>
      <c r="X18" s="1798"/>
      <c r="Y18" s="1798"/>
      <c r="Z18" s="1798"/>
      <c r="AA18" s="1798"/>
      <c r="AB18" s="1798"/>
      <c r="AC18" s="1798"/>
      <c r="AD18" s="1798"/>
      <c r="AE18" s="1798"/>
      <c r="AF18" s="1798"/>
      <c r="AG18" s="1798"/>
      <c r="AH18" s="1798"/>
      <c r="AI18" s="1798"/>
      <c r="AJ18" s="1798"/>
      <c r="AK18" s="1798"/>
      <c r="AL18" s="1798"/>
      <c r="AM18" s="1798"/>
      <c r="AN18" s="1798"/>
      <c r="AO18" s="1798"/>
      <c r="AP18" s="1798"/>
      <c r="AQ18" s="1798"/>
      <c r="AR18" s="1798"/>
      <c r="AS18" s="1798"/>
      <c r="AT18" s="1798"/>
      <c r="AU18" s="1798"/>
      <c r="AV18" s="1798"/>
      <c r="AW18" s="1798"/>
      <c r="AX18" s="1798"/>
      <c r="AY18" s="1798"/>
      <c r="AZ18" s="1798"/>
      <c r="BA18" s="1798"/>
      <c r="BB18" s="1798"/>
      <c r="BC18" s="1798"/>
      <c r="BD18" s="1798"/>
      <c r="BE18" s="1798"/>
      <c r="BF18" s="1798"/>
      <c r="BG18" s="1798"/>
      <c r="BH18" s="1798"/>
      <c r="BI18" s="1798"/>
      <c r="BJ18" s="1798"/>
      <c r="BK18" s="1798"/>
      <c r="BL18" s="1798"/>
      <c r="BM18" s="1798"/>
      <c r="BN18" s="1798"/>
      <c r="BO18" s="1798"/>
      <c r="BP18" s="1798"/>
      <c r="BQ18" s="1798"/>
      <c r="BR18" s="1798"/>
      <c r="BS18" s="1798"/>
      <c r="BT18" s="1798"/>
      <c r="BU18" s="1798"/>
      <c r="BV18" s="1798"/>
      <c r="BW18" s="1798"/>
      <c r="BX18" s="1798"/>
      <c r="BY18" s="1798"/>
      <c r="BZ18" s="1798"/>
      <c r="CA18" s="1798"/>
      <c r="CB18" s="1798"/>
      <c r="CC18" s="1798"/>
      <c r="CD18" s="1798"/>
      <c r="CE18" s="1798"/>
      <c r="CF18" s="1798"/>
      <c r="CG18" s="1798"/>
      <c r="CH18" s="1798"/>
      <c r="CI18" s="1798"/>
      <c r="CJ18" s="1798"/>
      <c r="CK18" s="1798"/>
      <c r="CL18" s="1798"/>
      <c r="CM18" s="1798"/>
      <c r="CN18" s="1798"/>
      <c r="CO18" s="1798"/>
      <c r="CP18" s="1798"/>
      <c r="CQ18" s="1798"/>
      <c r="CR18" s="1798"/>
      <c r="CS18" s="1798"/>
      <c r="CT18" s="1798"/>
      <c r="CU18" s="1798"/>
      <c r="CV18" s="1798"/>
      <c r="CW18" s="1798"/>
      <c r="CX18" s="1798"/>
      <c r="CY18" s="1798"/>
      <c r="CZ18" s="1798"/>
      <c r="DA18" s="1798"/>
      <c r="DB18" s="1798"/>
      <c r="DC18" s="1798"/>
      <c r="DD18" s="1798"/>
      <c r="DE18" s="1798"/>
      <c r="DF18" s="1798"/>
      <c r="DG18" s="1798"/>
      <c r="DH18" s="1798"/>
      <c r="DI18" s="1798"/>
      <c r="DJ18" s="1798"/>
      <c r="DK18" s="1798"/>
      <c r="DL18" s="1798"/>
      <c r="DM18" s="1798"/>
      <c r="DN18" s="1798"/>
      <c r="DO18" s="1798"/>
      <c r="DP18" s="1798"/>
      <c r="DQ18" s="1798"/>
      <c r="DR18" s="1798"/>
      <c r="DS18" s="1798"/>
      <c r="DT18" s="1798"/>
      <c r="DU18" s="1798"/>
      <c r="DV18" s="1798"/>
      <c r="DW18" s="1798"/>
      <c r="DX18" s="1798"/>
      <c r="DY18" s="1798"/>
      <c r="DZ18" s="1798"/>
      <c r="EA18" s="1798"/>
      <c r="EB18" s="1798"/>
      <c r="EC18" s="1798"/>
      <c r="ED18" s="1798"/>
      <c r="EE18" s="1798"/>
      <c r="EF18" s="1798"/>
      <c r="EG18" s="1798"/>
      <c r="EH18" s="1798"/>
      <c r="EI18" s="1798"/>
      <c r="EJ18" s="1798"/>
      <c r="EK18" s="1798"/>
      <c r="EL18" s="1798"/>
      <c r="EM18" s="1798"/>
      <c r="EN18" s="1798"/>
      <c r="EO18" s="1798"/>
      <c r="EP18" s="1798"/>
      <c r="EQ18" s="1798"/>
      <c r="ER18" s="1798"/>
      <c r="ES18" s="1798"/>
      <c r="ET18" s="1798"/>
      <c r="EU18" s="1798"/>
      <c r="EV18" s="1798"/>
      <c r="EW18" s="1798"/>
      <c r="EX18" s="1798"/>
      <c r="EY18" s="1798"/>
      <c r="EZ18" s="1798"/>
      <c r="FA18" s="1798"/>
      <c r="FB18" s="1798"/>
      <c r="FC18" s="1798"/>
      <c r="FD18" s="1798"/>
      <c r="FE18" s="1798"/>
      <c r="FF18" s="1798"/>
      <c r="FG18" s="1798"/>
      <c r="FH18" s="1798"/>
      <c r="FI18" s="1798"/>
      <c r="FJ18" s="1798"/>
      <c r="FK18" s="1798"/>
      <c r="FL18" s="1798"/>
      <c r="FM18" s="1798"/>
      <c r="FN18" s="1798"/>
      <c r="FO18" s="1798"/>
      <c r="FP18" s="1798"/>
      <c r="FQ18" s="1798"/>
      <c r="FR18" s="1798"/>
      <c r="FS18" s="1798"/>
      <c r="FT18" s="1798"/>
      <c r="FU18" s="1798"/>
      <c r="FV18" s="1798"/>
      <c r="FW18" s="1798"/>
      <c r="FX18" s="1798"/>
      <c r="FY18" s="1798"/>
      <c r="FZ18" s="1798"/>
      <c r="GA18" s="1798"/>
      <c r="GB18" s="1798"/>
      <c r="GC18" s="1798"/>
      <c r="GD18" s="1798"/>
      <c r="GE18" s="1798"/>
      <c r="GF18" s="1798"/>
      <c r="GG18" s="1798"/>
      <c r="GH18" s="1798"/>
      <c r="GI18" s="1798"/>
      <c r="GJ18" s="1798"/>
      <c r="GK18" s="1798"/>
      <c r="GL18" s="1798"/>
      <c r="GM18" s="1798"/>
      <c r="GN18" s="1798"/>
      <c r="GO18" s="1798"/>
      <c r="GP18" s="1798"/>
      <c r="GQ18" s="1798"/>
      <c r="GR18" s="1798"/>
      <c r="GS18" s="1798"/>
      <c r="GT18" s="1798"/>
      <c r="GU18" s="1798"/>
      <c r="GV18" s="1798"/>
      <c r="GW18" s="1798"/>
      <c r="GX18" s="1798"/>
      <c r="GY18" s="1798"/>
      <c r="GZ18" s="1798"/>
      <c r="HA18" s="1798"/>
      <c r="HB18" s="1798"/>
      <c r="HC18" s="1798"/>
      <c r="HD18" s="1798"/>
      <c r="HE18" s="1798"/>
      <c r="HF18" s="1798"/>
      <c r="HG18" s="1798"/>
      <c r="HH18" s="1798"/>
      <c r="HI18" s="1798"/>
      <c r="HJ18" s="1798"/>
      <c r="HK18" s="1798"/>
      <c r="HL18" s="1798"/>
      <c r="HM18" s="1798"/>
      <c r="HN18" s="1798"/>
      <c r="HO18" s="1798"/>
      <c r="HP18" s="1798"/>
      <c r="HQ18" s="1798"/>
      <c r="HR18" s="1798"/>
      <c r="HS18" s="1798"/>
      <c r="HT18" s="1798"/>
      <c r="HU18" s="1798"/>
      <c r="HV18" s="1798"/>
      <c r="HW18" s="1798"/>
      <c r="HX18" s="1798"/>
      <c r="HY18" s="1878"/>
      <c r="HZ18" s="1878"/>
      <c r="IA18" s="1878"/>
      <c r="IB18" s="1878"/>
      <c r="IC18" s="1878"/>
      <c r="ID18" s="1878"/>
      <c r="IE18" s="1878"/>
      <c r="IF18" s="1878"/>
      <c r="IG18" s="1878"/>
      <c r="IH18" s="1878"/>
      <c r="II18" s="1878"/>
      <c r="IJ18" s="1878"/>
      <c r="IK18" s="1878"/>
      <c r="IL18" s="1878"/>
      <c r="IM18" s="1878"/>
      <c r="IN18" s="1878"/>
      <c r="IO18" s="1878"/>
      <c r="IP18" s="1878"/>
      <c r="IQ18" s="1878"/>
      <c r="IR18" s="1878"/>
      <c r="IS18" s="1878"/>
      <c r="IT18" s="1878"/>
      <c r="IU18" s="1878"/>
      <c r="IV18" s="1878"/>
    </row>
    <row r="19" s="1080" customFormat="1" ht="20" customHeight="1" spans="1:256">
      <c r="A19" s="1796"/>
      <c r="B19" s="1797"/>
      <c r="C19" s="1798"/>
      <c r="D19" s="1798"/>
      <c r="E19" s="1798"/>
      <c r="F19" s="1798"/>
      <c r="G19" s="1798"/>
      <c r="H19" s="1798"/>
      <c r="I19" s="1798"/>
      <c r="J19" s="1798"/>
      <c r="K19" s="1798"/>
      <c r="L19" s="1798"/>
      <c r="M19" s="1798"/>
      <c r="N19" s="1798"/>
      <c r="O19" s="1798"/>
      <c r="P19" s="1798"/>
      <c r="Q19" s="1798"/>
      <c r="R19" s="1798"/>
      <c r="S19" s="1798"/>
      <c r="T19" s="1798"/>
      <c r="U19" s="1798"/>
      <c r="V19" s="1798"/>
      <c r="W19" s="1798"/>
      <c r="X19" s="1798"/>
      <c r="Y19" s="1798"/>
      <c r="Z19" s="1798"/>
      <c r="AA19" s="1798"/>
      <c r="AB19" s="1798"/>
      <c r="AC19" s="1798"/>
      <c r="AD19" s="1798"/>
      <c r="AE19" s="1798"/>
      <c r="AF19" s="1798"/>
      <c r="AG19" s="1798"/>
      <c r="AH19" s="1798"/>
      <c r="AI19" s="1798"/>
      <c r="AJ19" s="1798"/>
      <c r="AK19" s="1798"/>
      <c r="AL19" s="1798"/>
      <c r="AM19" s="1798"/>
      <c r="AN19" s="1798"/>
      <c r="AO19" s="1798"/>
      <c r="AP19" s="1798"/>
      <c r="AQ19" s="1798"/>
      <c r="AR19" s="1798"/>
      <c r="AS19" s="1798"/>
      <c r="AT19" s="1798"/>
      <c r="AU19" s="1798"/>
      <c r="AV19" s="1798"/>
      <c r="AW19" s="1798"/>
      <c r="AX19" s="1798"/>
      <c r="AY19" s="1798"/>
      <c r="AZ19" s="1798"/>
      <c r="BA19" s="1798"/>
      <c r="BB19" s="1798"/>
      <c r="BC19" s="1798"/>
      <c r="BD19" s="1798"/>
      <c r="BE19" s="1798"/>
      <c r="BF19" s="1798"/>
      <c r="BG19" s="1798"/>
      <c r="BH19" s="1798"/>
      <c r="BI19" s="1798"/>
      <c r="BJ19" s="1798"/>
      <c r="BK19" s="1798"/>
      <c r="BL19" s="1798"/>
      <c r="BM19" s="1798"/>
      <c r="BN19" s="1798"/>
      <c r="BO19" s="1798"/>
      <c r="BP19" s="1798"/>
      <c r="BQ19" s="1798"/>
      <c r="BR19" s="1798"/>
      <c r="BS19" s="1798"/>
      <c r="BT19" s="1798"/>
      <c r="BU19" s="1798"/>
      <c r="BV19" s="1798"/>
      <c r="BW19" s="1798"/>
      <c r="BX19" s="1798"/>
      <c r="BY19" s="1798"/>
      <c r="BZ19" s="1798"/>
      <c r="CA19" s="1798"/>
      <c r="CB19" s="1798"/>
      <c r="CC19" s="1798"/>
      <c r="CD19" s="1798"/>
      <c r="CE19" s="1798"/>
      <c r="CF19" s="1798"/>
      <c r="CG19" s="1798"/>
      <c r="CH19" s="1798"/>
      <c r="CI19" s="1798"/>
      <c r="CJ19" s="1798"/>
      <c r="CK19" s="1798"/>
      <c r="CL19" s="1798"/>
      <c r="CM19" s="1798"/>
      <c r="CN19" s="1798"/>
      <c r="CO19" s="1798"/>
      <c r="CP19" s="1798"/>
      <c r="CQ19" s="1798"/>
      <c r="CR19" s="1798"/>
      <c r="CS19" s="1798"/>
      <c r="CT19" s="1798"/>
      <c r="CU19" s="1798"/>
      <c r="CV19" s="1798"/>
      <c r="CW19" s="1798"/>
      <c r="CX19" s="1798"/>
      <c r="CY19" s="1798"/>
      <c r="CZ19" s="1798"/>
      <c r="DA19" s="1798"/>
      <c r="DB19" s="1798"/>
      <c r="DC19" s="1798"/>
      <c r="DD19" s="1798"/>
      <c r="DE19" s="1798"/>
      <c r="DF19" s="1798"/>
      <c r="DG19" s="1798"/>
      <c r="DH19" s="1798"/>
      <c r="DI19" s="1798"/>
      <c r="DJ19" s="1798"/>
      <c r="DK19" s="1798"/>
      <c r="DL19" s="1798"/>
      <c r="DM19" s="1798"/>
      <c r="DN19" s="1798"/>
      <c r="DO19" s="1798"/>
      <c r="DP19" s="1798"/>
      <c r="DQ19" s="1798"/>
      <c r="DR19" s="1798"/>
      <c r="DS19" s="1798"/>
      <c r="DT19" s="1798"/>
      <c r="DU19" s="1798"/>
      <c r="DV19" s="1798"/>
      <c r="DW19" s="1798"/>
      <c r="DX19" s="1798"/>
      <c r="DY19" s="1798"/>
      <c r="DZ19" s="1798"/>
      <c r="EA19" s="1798"/>
      <c r="EB19" s="1798"/>
      <c r="EC19" s="1798"/>
      <c r="ED19" s="1798"/>
      <c r="EE19" s="1798"/>
      <c r="EF19" s="1798"/>
      <c r="EG19" s="1798"/>
      <c r="EH19" s="1798"/>
      <c r="EI19" s="1798"/>
      <c r="EJ19" s="1798"/>
      <c r="EK19" s="1798"/>
      <c r="EL19" s="1798"/>
      <c r="EM19" s="1798"/>
      <c r="EN19" s="1798"/>
      <c r="EO19" s="1798"/>
      <c r="EP19" s="1798"/>
      <c r="EQ19" s="1798"/>
      <c r="ER19" s="1798"/>
      <c r="ES19" s="1798"/>
      <c r="ET19" s="1798"/>
      <c r="EU19" s="1798"/>
      <c r="EV19" s="1798"/>
      <c r="EW19" s="1798"/>
      <c r="EX19" s="1798"/>
      <c r="EY19" s="1798"/>
      <c r="EZ19" s="1798"/>
      <c r="FA19" s="1798"/>
      <c r="FB19" s="1798"/>
      <c r="FC19" s="1798"/>
      <c r="FD19" s="1798"/>
      <c r="FE19" s="1798"/>
      <c r="FF19" s="1798"/>
      <c r="FG19" s="1798"/>
      <c r="FH19" s="1798"/>
      <c r="FI19" s="1798"/>
      <c r="FJ19" s="1798"/>
      <c r="FK19" s="1798"/>
      <c r="FL19" s="1798"/>
      <c r="FM19" s="1798"/>
      <c r="FN19" s="1798"/>
      <c r="FO19" s="1798"/>
      <c r="FP19" s="1798"/>
      <c r="FQ19" s="1798"/>
      <c r="FR19" s="1798"/>
      <c r="FS19" s="1798"/>
      <c r="FT19" s="1798"/>
      <c r="FU19" s="1798"/>
      <c r="FV19" s="1798"/>
      <c r="FW19" s="1798"/>
      <c r="FX19" s="1798"/>
      <c r="FY19" s="1798"/>
      <c r="FZ19" s="1798"/>
      <c r="GA19" s="1798"/>
      <c r="GB19" s="1798"/>
      <c r="GC19" s="1798"/>
      <c r="GD19" s="1798"/>
      <c r="GE19" s="1798"/>
      <c r="GF19" s="1798"/>
      <c r="GG19" s="1798"/>
      <c r="GH19" s="1798"/>
      <c r="GI19" s="1798"/>
      <c r="GJ19" s="1798"/>
      <c r="GK19" s="1798"/>
      <c r="GL19" s="1798"/>
      <c r="GM19" s="1798"/>
      <c r="GN19" s="1798"/>
      <c r="GO19" s="1798"/>
      <c r="GP19" s="1798"/>
      <c r="GQ19" s="1798"/>
      <c r="GR19" s="1798"/>
      <c r="GS19" s="1798"/>
      <c r="GT19" s="1798"/>
      <c r="GU19" s="1798"/>
      <c r="GV19" s="1798"/>
      <c r="GW19" s="1798"/>
      <c r="GX19" s="1798"/>
      <c r="GY19" s="1798"/>
      <c r="GZ19" s="1798"/>
      <c r="HA19" s="1798"/>
      <c r="HB19" s="1798"/>
      <c r="HC19" s="1798"/>
      <c r="HD19" s="1798"/>
      <c r="HE19" s="1798"/>
      <c r="HF19" s="1798"/>
      <c r="HG19" s="1798"/>
      <c r="HH19" s="1798"/>
      <c r="HI19" s="1798"/>
      <c r="HJ19" s="1798"/>
      <c r="HK19" s="1798"/>
      <c r="HL19" s="1798"/>
      <c r="HM19" s="1798"/>
      <c r="HN19" s="1798"/>
      <c r="HO19" s="1798"/>
      <c r="HP19" s="1798"/>
      <c r="HQ19" s="1798"/>
      <c r="HR19" s="1798"/>
      <c r="HS19" s="1798"/>
      <c r="HT19" s="1798"/>
      <c r="HU19" s="1798"/>
      <c r="HV19" s="1798"/>
      <c r="HW19" s="1798"/>
      <c r="HX19" s="1798"/>
      <c r="HY19" s="1878"/>
      <c r="HZ19" s="1878"/>
      <c r="IA19" s="1878"/>
      <c r="IB19" s="1878"/>
      <c r="IC19" s="1878"/>
      <c r="ID19" s="1878"/>
      <c r="IE19" s="1878"/>
      <c r="IF19" s="1878"/>
      <c r="IG19" s="1878"/>
      <c r="IH19" s="1878"/>
      <c r="II19" s="1878"/>
      <c r="IJ19" s="1878"/>
      <c r="IK19" s="1878"/>
      <c r="IL19" s="1878"/>
      <c r="IM19" s="1878"/>
      <c r="IN19" s="1878"/>
      <c r="IO19" s="1878"/>
      <c r="IP19" s="1878"/>
      <c r="IQ19" s="1878"/>
      <c r="IR19" s="1878"/>
      <c r="IS19" s="1878"/>
      <c r="IT19" s="1878"/>
      <c r="IU19" s="1878"/>
      <c r="IV19" s="1878"/>
    </row>
    <row r="20" s="1080" customFormat="1" ht="20" customHeight="1" spans="1:256">
      <c r="A20" s="1796" t="s">
        <v>101</v>
      </c>
      <c r="B20" s="1797"/>
      <c r="C20" s="1798"/>
      <c r="D20" s="1797" t="s">
        <v>3810</v>
      </c>
      <c r="E20" s="1797" t="s">
        <v>3810</v>
      </c>
      <c r="F20" s="1798"/>
      <c r="G20" s="1798"/>
      <c r="H20" s="1798"/>
      <c r="I20" s="1798"/>
      <c r="J20" s="1798"/>
      <c r="K20" s="1798"/>
      <c r="L20" s="1798"/>
      <c r="M20" s="1798"/>
      <c r="N20" s="1798"/>
      <c r="O20" s="1798"/>
      <c r="P20" s="1798"/>
      <c r="Q20" s="1798"/>
      <c r="R20" s="1798"/>
      <c r="S20" s="1798"/>
      <c r="T20" s="1798"/>
      <c r="U20" s="1798"/>
      <c r="V20" s="1798"/>
      <c r="W20" s="1798"/>
      <c r="X20" s="1798"/>
      <c r="Y20" s="1798"/>
      <c r="Z20" s="1798"/>
      <c r="AA20" s="1798"/>
      <c r="AB20" s="1797" t="s">
        <v>3810</v>
      </c>
      <c r="AC20" s="1798"/>
      <c r="AD20" s="1798"/>
      <c r="AE20" s="1798"/>
      <c r="AF20" s="1798"/>
      <c r="AG20" s="1838" t="s">
        <v>3806</v>
      </c>
      <c r="AH20" s="1798"/>
      <c r="AI20" s="1798"/>
      <c r="AJ20" s="1798"/>
      <c r="AK20" s="1798"/>
      <c r="AL20" s="1798"/>
      <c r="AM20" s="1798"/>
      <c r="AN20" s="1798"/>
      <c r="AO20" s="1798"/>
      <c r="AP20" s="1798"/>
      <c r="AQ20" s="1798"/>
      <c r="AR20" s="1798"/>
      <c r="AS20" s="1798"/>
      <c r="AT20" s="1798"/>
      <c r="AU20" s="1798"/>
      <c r="AV20" s="1798"/>
      <c r="AW20" s="1798"/>
      <c r="AX20" s="1798"/>
      <c r="AY20" s="1798"/>
      <c r="AZ20" s="1797" t="s">
        <v>3810</v>
      </c>
      <c r="BA20" s="1798"/>
      <c r="BB20" s="1798"/>
      <c r="BC20" s="1798"/>
      <c r="BD20" s="1798"/>
      <c r="BE20" s="1798"/>
      <c r="BF20" s="1798"/>
      <c r="BG20" s="1798"/>
      <c r="BH20" s="1798"/>
      <c r="BI20" s="1798"/>
      <c r="BJ20" s="1798"/>
      <c r="BK20" s="1798"/>
      <c r="BL20" s="1798"/>
      <c r="BM20" s="1798"/>
      <c r="BN20" s="1798"/>
      <c r="BO20" s="1798"/>
      <c r="BP20" s="1798"/>
      <c r="BQ20" s="1798"/>
      <c r="BR20" s="1798"/>
      <c r="BS20" s="1798"/>
      <c r="BT20" s="1798"/>
      <c r="BU20" s="1798"/>
      <c r="BV20" s="1798"/>
      <c r="BW20" s="1798"/>
      <c r="BX20" s="1798"/>
      <c r="BY20" s="1798"/>
      <c r="BZ20" s="1798"/>
      <c r="CA20" s="1798"/>
      <c r="CB20" s="1798"/>
      <c r="CC20" s="1798"/>
      <c r="CD20" s="1798"/>
      <c r="CE20" s="1798"/>
      <c r="CF20" s="1798"/>
      <c r="CG20" s="1798"/>
      <c r="CH20" s="1798"/>
      <c r="CI20" s="1798"/>
      <c r="CJ20" s="1798"/>
      <c r="CK20" s="1797" t="s">
        <v>3806</v>
      </c>
      <c r="CL20" s="1798"/>
      <c r="CM20" s="1797" t="s">
        <v>3810</v>
      </c>
      <c r="CN20" s="1798"/>
      <c r="CO20" s="1798"/>
      <c r="CP20" s="1798"/>
      <c r="CQ20" s="1798"/>
      <c r="CR20" s="1798"/>
      <c r="CS20" s="1798"/>
      <c r="CT20" s="1798"/>
      <c r="CU20" s="1798"/>
      <c r="CV20" s="1798"/>
      <c r="CW20" s="1798"/>
      <c r="CX20" s="1798"/>
      <c r="CY20" s="1798"/>
      <c r="CZ20" s="1798"/>
      <c r="DA20" s="1798" t="s">
        <v>3806</v>
      </c>
      <c r="DB20" s="1798"/>
      <c r="DC20" s="1798"/>
      <c r="DD20" s="1798"/>
      <c r="DE20" s="1798"/>
      <c r="DF20" s="1798"/>
      <c r="DG20" s="1798"/>
      <c r="DH20" s="1798"/>
      <c r="DI20" s="1798"/>
      <c r="DJ20" s="1798"/>
      <c r="DK20" s="1798"/>
      <c r="DL20" s="1798"/>
      <c r="DM20" s="1798"/>
      <c r="DN20" s="1798"/>
      <c r="DO20" s="1798"/>
      <c r="DP20" s="1798"/>
      <c r="DQ20" s="1838" t="s">
        <v>3810</v>
      </c>
      <c r="DR20" s="1798"/>
      <c r="DS20" s="1798"/>
      <c r="DT20" s="1798"/>
      <c r="DU20" s="1798"/>
      <c r="DV20" s="1838" t="s">
        <v>3810</v>
      </c>
      <c r="DW20" s="1798"/>
      <c r="DX20" s="1798"/>
      <c r="DY20" s="1798"/>
      <c r="DZ20" s="1798"/>
      <c r="EA20" s="1838" t="s">
        <v>3810</v>
      </c>
      <c r="EB20" s="1798"/>
      <c r="EC20" s="1798"/>
      <c r="ED20" s="1798"/>
      <c r="EE20" s="1798"/>
      <c r="EF20" s="1798"/>
      <c r="EG20" s="1798"/>
      <c r="EH20" s="1798"/>
      <c r="EI20" s="1798"/>
      <c r="EJ20" s="1798"/>
      <c r="EK20" s="1798"/>
      <c r="EL20" s="1798"/>
      <c r="EM20" s="1798"/>
      <c r="EN20" s="1798"/>
      <c r="EO20" s="1798"/>
      <c r="EP20" s="1798"/>
      <c r="EQ20" s="1798"/>
      <c r="ER20" s="1798"/>
      <c r="ES20" s="1838" t="s">
        <v>3810</v>
      </c>
      <c r="ET20" s="1798"/>
      <c r="EU20" s="1798"/>
      <c r="EV20" s="1798"/>
      <c r="EW20" s="1798"/>
      <c r="EX20" s="1798"/>
      <c r="EY20" s="1798"/>
      <c r="EZ20" s="1798"/>
      <c r="FA20" s="1798"/>
      <c r="FB20" s="1798"/>
      <c r="FC20" s="1798"/>
      <c r="FD20" s="1798"/>
      <c r="FE20" s="1798"/>
      <c r="FF20" s="1798"/>
      <c r="FG20" s="1798"/>
      <c r="FH20" s="1798"/>
      <c r="FI20" s="1798"/>
      <c r="FJ20" s="1798"/>
      <c r="FK20" s="1798"/>
      <c r="FL20" s="1838" t="s">
        <v>3810</v>
      </c>
      <c r="FM20" s="1798"/>
      <c r="FN20" s="1798"/>
      <c r="FO20" s="1798"/>
      <c r="FP20" s="1798"/>
      <c r="FQ20" s="1798"/>
      <c r="FR20" s="1798"/>
      <c r="FS20" s="1798"/>
      <c r="FT20" s="1798"/>
      <c r="FU20" s="1798"/>
      <c r="FV20" s="1798"/>
      <c r="FW20" s="1838" t="s">
        <v>3810</v>
      </c>
      <c r="FX20" s="1838" t="s">
        <v>3810</v>
      </c>
      <c r="FY20" s="1798"/>
      <c r="FZ20" s="1798"/>
      <c r="GA20" s="1798"/>
      <c r="GB20" s="1798"/>
      <c r="GC20" s="1798"/>
      <c r="GD20" s="1838" t="s">
        <v>3810</v>
      </c>
      <c r="GE20" s="1838" t="s">
        <v>3810</v>
      </c>
      <c r="GF20" s="1838" t="s">
        <v>3810</v>
      </c>
      <c r="GG20" s="1838" t="s">
        <v>3810</v>
      </c>
      <c r="GH20" s="1798"/>
      <c r="GI20" s="1798"/>
      <c r="GJ20" s="1798"/>
      <c r="GK20" s="1798"/>
      <c r="GL20" s="1838" t="s">
        <v>3810</v>
      </c>
      <c r="GM20" s="1798"/>
      <c r="GN20" s="1798"/>
      <c r="GO20" s="1798"/>
      <c r="GP20" s="1798"/>
      <c r="GQ20" s="1798"/>
      <c r="GR20" s="1798"/>
      <c r="GS20" s="1798"/>
      <c r="GT20" s="1798"/>
      <c r="GU20" s="1798"/>
      <c r="GV20" s="1798"/>
      <c r="GW20" s="1798" t="str">
        <f>IF(ISTEXT(IFERROR(VLOOKUP(A20,职业列表!I3:J10,1,FALSE),0)),"★","")</f>
        <v/>
      </c>
      <c r="GX20" s="1798"/>
      <c r="GY20" s="1797" t="s">
        <v>3806</v>
      </c>
      <c r="GZ20" s="1865"/>
      <c r="HA20" s="1798"/>
      <c r="HB20" s="1798"/>
      <c r="HC20" s="1798"/>
      <c r="HD20" s="1798"/>
      <c r="HE20" s="1798"/>
      <c r="HF20" s="1798"/>
      <c r="HG20" s="1798"/>
      <c r="HH20" s="1798" t="s">
        <v>3810</v>
      </c>
      <c r="HI20" s="1798"/>
      <c r="HJ20" s="1798" t="s">
        <v>3810</v>
      </c>
      <c r="HK20" s="1798"/>
      <c r="HL20" s="1798"/>
      <c r="HM20" s="1798"/>
      <c r="HN20" s="1798"/>
      <c r="HO20" s="1798"/>
      <c r="HP20" s="1798"/>
      <c r="HQ20" s="1798"/>
      <c r="HR20" s="1798"/>
      <c r="HS20" s="1798"/>
      <c r="HT20" s="1798"/>
      <c r="HU20" s="1798"/>
      <c r="HV20" s="1797"/>
      <c r="HW20" s="1798"/>
      <c r="HX20" s="1798" t="s">
        <v>3810</v>
      </c>
      <c r="HY20" s="1878"/>
      <c r="HZ20" s="1878"/>
      <c r="IA20" s="1878"/>
      <c r="IB20" s="1878"/>
      <c r="IC20" s="1878"/>
      <c r="ID20" s="1878"/>
      <c r="IE20" s="1878"/>
      <c r="IF20" s="1878"/>
      <c r="IG20" s="1878"/>
      <c r="IH20" s="1878"/>
      <c r="II20" s="1878"/>
      <c r="IJ20" s="1878"/>
      <c r="IK20" s="1878"/>
      <c r="IL20" s="1878"/>
      <c r="IM20" s="1878"/>
      <c r="IN20" s="1878"/>
      <c r="IO20" s="1878"/>
      <c r="IP20" s="1878"/>
      <c r="IQ20" s="1878"/>
      <c r="IR20" s="1878"/>
      <c r="IS20" s="1878"/>
      <c r="IT20" s="1878"/>
      <c r="IU20" s="1878"/>
      <c r="IV20" s="1878"/>
    </row>
    <row r="21" s="1779" customFormat="1" ht="20" customHeight="1" spans="1:256">
      <c r="A21" s="1809" t="s">
        <v>104</v>
      </c>
      <c r="B21" s="1810"/>
      <c r="C21" s="1810" t="s">
        <v>3810</v>
      </c>
      <c r="D21" s="1811"/>
      <c r="E21" s="1811"/>
      <c r="F21" s="1811"/>
      <c r="G21" s="1811"/>
      <c r="H21" s="1811"/>
      <c r="I21" s="1811"/>
      <c r="J21" s="1811"/>
      <c r="K21" s="1811"/>
      <c r="L21" s="1811"/>
      <c r="M21" s="1811"/>
      <c r="N21" s="1810" t="s">
        <v>3810</v>
      </c>
      <c r="O21" s="1811"/>
      <c r="P21" s="1811"/>
      <c r="Q21" s="1811"/>
      <c r="R21" s="1811"/>
      <c r="S21" s="1811"/>
      <c r="T21" s="1811"/>
      <c r="U21" s="1810" t="s">
        <v>3810</v>
      </c>
      <c r="V21" s="1811"/>
      <c r="W21" s="1811"/>
      <c r="X21" s="1811"/>
      <c r="Y21" s="1811"/>
      <c r="Z21" s="1810" t="s">
        <v>3810</v>
      </c>
      <c r="AA21" s="1811"/>
      <c r="AB21" s="1811"/>
      <c r="AC21" s="1811"/>
      <c r="AD21" s="1811"/>
      <c r="AE21" s="1811"/>
      <c r="AF21" s="1811"/>
      <c r="AG21" s="1811"/>
      <c r="AH21" s="1811"/>
      <c r="AI21" s="1811"/>
      <c r="AJ21" s="1811"/>
      <c r="AK21" s="1811"/>
      <c r="AL21" s="1811"/>
      <c r="AM21" s="1811"/>
      <c r="AN21" s="1811"/>
      <c r="AO21" s="1811"/>
      <c r="AP21" s="1811"/>
      <c r="AQ21" s="1811"/>
      <c r="AR21" s="1811"/>
      <c r="AS21" s="1811"/>
      <c r="AT21" s="1811"/>
      <c r="AU21" s="1811"/>
      <c r="AV21" s="1811"/>
      <c r="AW21" s="1811"/>
      <c r="AX21" s="1811"/>
      <c r="AY21" s="1811"/>
      <c r="AZ21" s="1811"/>
      <c r="BA21" s="1811"/>
      <c r="BB21" s="1811"/>
      <c r="BC21" s="1811"/>
      <c r="BD21" s="1810" t="s">
        <v>3810</v>
      </c>
      <c r="BE21" s="1811"/>
      <c r="BF21" s="1811"/>
      <c r="BG21" s="1811"/>
      <c r="BH21" s="1811"/>
      <c r="BI21" s="1811"/>
      <c r="BJ21" s="1811"/>
      <c r="BK21" s="1811"/>
      <c r="BL21" s="1811"/>
      <c r="BM21" s="1811"/>
      <c r="BN21" s="1811"/>
      <c r="BO21" s="1811"/>
      <c r="BP21" s="1811"/>
      <c r="BQ21" s="1811"/>
      <c r="BR21" s="1810" t="s">
        <v>3810</v>
      </c>
      <c r="BS21" s="1811"/>
      <c r="BT21" s="1811"/>
      <c r="BU21" s="1811"/>
      <c r="BV21" s="1811"/>
      <c r="BW21" s="1811"/>
      <c r="BX21" s="1811"/>
      <c r="BY21" s="1811"/>
      <c r="BZ21" s="1811"/>
      <c r="CA21" s="1811"/>
      <c r="CB21" s="1811"/>
      <c r="CC21" s="1811"/>
      <c r="CD21" s="1811"/>
      <c r="CE21" s="1811"/>
      <c r="CF21" s="1811"/>
      <c r="CG21" s="1811"/>
      <c r="CH21" s="1811"/>
      <c r="CI21" s="1811"/>
      <c r="CJ21" s="1811"/>
      <c r="CK21" s="1811"/>
      <c r="CL21" s="1811"/>
      <c r="CM21" s="1811"/>
      <c r="CN21" s="1811"/>
      <c r="CO21" s="1811"/>
      <c r="CP21" s="1810" t="s">
        <v>3810</v>
      </c>
      <c r="CQ21" s="1811"/>
      <c r="CR21" s="1811"/>
      <c r="CS21" s="1811"/>
      <c r="CT21" s="1811"/>
      <c r="CU21" s="1811"/>
      <c r="CV21" s="1811"/>
      <c r="CW21" s="1811"/>
      <c r="CX21" s="1811"/>
      <c r="CY21" s="1811"/>
      <c r="CZ21" s="1810" t="s">
        <v>3810</v>
      </c>
      <c r="DA21" s="1811"/>
      <c r="DB21" s="1811"/>
      <c r="DC21" s="1810" t="s">
        <v>3810</v>
      </c>
      <c r="DD21" s="1811"/>
      <c r="DE21" s="1811"/>
      <c r="DF21" s="1811"/>
      <c r="DG21" s="1810" t="s">
        <v>3810</v>
      </c>
      <c r="DH21" s="1811"/>
      <c r="DI21" s="1811"/>
      <c r="DJ21" s="1811"/>
      <c r="DK21" s="1810" t="s">
        <v>3810</v>
      </c>
      <c r="DL21" s="1811"/>
      <c r="DM21" s="1811"/>
      <c r="DN21" s="1811"/>
      <c r="DO21" s="1862" t="s">
        <v>3810</v>
      </c>
      <c r="DP21" s="1862" t="s">
        <v>3810</v>
      </c>
      <c r="DQ21" s="1862" t="s">
        <v>3810</v>
      </c>
      <c r="DR21" s="1811"/>
      <c r="DS21" s="1811"/>
      <c r="DT21" s="1811"/>
      <c r="DU21" s="1811"/>
      <c r="DV21" s="1811"/>
      <c r="DW21" s="1811"/>
      <c r="DX21" s="1811"/>
      <c r="DY21" s="1811"/>
      <c r="DZ21" s="1811"/>
      <c r="EA21" s="1811"/>
      <c r="EB21" s="1811"/>
      <c r="EC21" s="1811"/>
      <c r="ED21" s="1811"/>
      <c r="EE21" s="1811"/>
      <c r="EF21" s="1811"/>
      <c r="EG21" s="1811"/>
      <c r="EH21" s="1811"/>
      <c r="EI21" s="1811"/>
      <c r="EJ21" s="1811"/>
      <c r="EK21" s="1862" t="s">
        <v>3810</v>
      </c>
      <c r="EL21" s="1811"/>
      <c r="EM21" s="1811"/>
      <c r="EN21" s="1811"/>
      <c r="EO21" s="1811"/>
      <c r="EP21" s="1811"/>
      <c r="EQ21" s="1811"/>
      <c r="ER21" s="1811"/>
      <c r="ES21" s="1811"/>
      <c r="ET21" s="1811"/>
      <c r="EU21" s="1811"/>
      <c r="EV21" s="1811"/>
      <c r="EW21" s="1811"/>
      <c r="EX21" s="1811"/>
      <c r="EY21" s="1811"/>
      <c r="EZ21" s="1811"/>
      <c r="FA21" s="1811"/>
      <c r="FB21" s="1811"/>
      <c r="FC21" s="1811"/>
      <c r="FD21" s="1811"/>
      <c r="FE21" s="1811"/>
      <c r="FF21" s="1811"/>
      <c r="FG21" s="1811"/>
      <c r="FH21" s="1811"/>
      <c r="FI21" s="1811"/>
      <c r="FJ21" s="1811"/>
      <c r="FK21" s="1811"/>
      <c r="FL21" s="1811"/>
      <c r="FM21" s="1862" t="s">
        <v>3810</v>
      </c>
      <c r="FN21" s="1811"/>
      <c r="FO21" s="1811"/>
      <c r="FP21" s="1811"/>
      <c r="FQ21" s="1811"/>
      <c r="FR21" s="1811"/>
      <c r="FS21" s="1811"/>
      <c r="FT21" s="1811"/>
      <c r="FU21" s="1811"/>
      <c r="FV21" s="1811"/>
      <c r="FW21" s="1811"/>
      <c r="FX21" s="1811"/>
      <c r="FY21" s="1811"/>
      <c r="FZ21" s="1811"/>
      <c r="GA21" s="1862" t="s">
        <v>3810</v>
      </c>
      <c r="GB21" s="1862" t="s">
        <v>3810</v>
      </c>
      <c r="GC21" s="1811"/>
      <c r="GD21" s="1811"/>
      <c r="GE21" s="1811"/>
      <c r="GF21" s="1811"/>
      <c r="GG21" s="1811"/>
      <c r="GH21" s="1862" t="s">
        <v>3810</v>
      </c>
      <c r="GI21" s="1811"/>
      <c r="GJ21" s="1811"/>
      <c r="GK21" s="1811"/>
      <c r="GL21" s="1811"/>
      <c r="GM21" s="1811"/>
      <c r="GN21" s="1811"/>
      <c r="GO21" s="1811"/>
      <c r="GP21" s="1811"/>
      <c r="GQ21" s="1811"/>
      <c r="GR21" s="1811"/>
      <c r="GS21" s="1862" t="s">
        <v>3810</v>
      </c>
      <c r="GT21" s="1811"/>
      <c r="GU21" s="1811"/>
      <c r="GV21" s="1811"/>
      <c r="GW21" s="1798" t="str">
        <f>IF(ISTEXT(IFERROR(VLOOKUP(A21,职业列表!I3:J10,1,FALSE),0)),"★","")</f>
        <v/>
      </c>
      <c r="GX21" s="1811"/>
      <c r="GY21" s="1811"/>
      <c r="GZ21" s="1811"/>
      <c r="HA21" s="1811"/>
      <c r="HB21" s="1811"/>
      <c r="HC21" s="1811"/>
      <c r="HD21" s="1811" t="s">
        <v>3810</v>
      </c>
      <c r="HE21" s="1811"/>
      <c r="HF21" s="1811"/>
      <c r="HG21" s="1811"/>
      <c r="HH21" s="1810"/>
      <c r="HI21" s="1811"/>
      <c r="HJ21" s="1873" t="s">
        <v>3810</v>
      </c>
      <c r="HK21" s="1811"/>
      <c r="HL21" s="1811"/>
      <c r="HM21" s="1811"/>
      <c r="HN21" s="1811" t="s">
        <v>3810</v>
      </c>
      <c r="HO21" s="1810" t="s">
        <v>3810</v>
      </c>
      <c r="HP21" s="1811"/>
      <c r="HQ21" s="1811"/>
      <c r="HR21" s="1811" t="s">
        <v>3810</v>
      </c>
      <c r="HS21" s="1811"/>
      <c r="HT21" s="1810"/>
      <c r="HU21" s="1811" t="s">
        <v>3810</v>
      </c>
      <c r="HV21" s="1811"/>
      <c r="HW21" s="1873" t="s">
        <v>3810</v>
      </c>
      <c r="HX21" s="1811"/>
      <c r="HY21" s="1881"/>
      <c r="HZ21" s="1881"/>
      <c r="IA21" s="1881"/>
      <c r="IB21" s="1881"/>
      <c r="IC21" s="1881"/>
      <c r="ID21" s="1881"/>
      <c r="IE21" s="1881"/>
      <c r="IF21" s="1881"/>
      <c r="IG21" s="1881"/>
      <c r="IH21" s="1881"/>
      <c r="II21" s="1881"/>
      <c r="IJ21" s="1881"/>
      <c r="IK21" s="1881"/>
      <c r="IL21" s="1881"/>
      <c r="IM21" s="1881"/>
      <c r="IN21" s="1881"/>
      <c r="IO21" s="1881"/>
      <c r="IP21" s="1881"/>
      <c r="IQ21" s="1881"/>
      <c r="IR21" s="1881"/>
      <c r="IS21" s="1881"/>
      <c r="IT21" s="1881"/>
      <c r="IU21" s="1881"/>
      <c r="IV21" s="1881"/>
    </row>
    <row r="22" s="1080" customFormat="1" ht="20" customHeight="1" spans="1:256">
      <c r="A22" s="1796" t="s">
        <v>106</v>
      </c>
      <c r="B22" s="1797"/>
      <c r="C22" s="1798"/>
      <c r="D22" s="1798"/>
      <c r="E22" s="1797" t="s">
        <v>3810</v>
      </c>
      <c r="F22" s="1798"/>
      <c r="G22" s="1798"/>
      <c r="H22" s="1798"/>
      <c r="I22" s="1798"/>
      <c r="J22" s="1797" t="s">
        <v>3810</v>
      </c>
      <c r="K22" s="1798"/>
      <c r="L22" s="1798"/>
      <c r="M22" s="1798"/>
      <c r="N22" s="1798"/>
      <c r="O22" s="1798"/>
      <c r="P22" s="1798"/>
      <c r="Q22" s="1798"/>
      <c r="R22" s="1798"/>
      <c r="S22" s="1797" t="s">
        <v>3810</v>
      </c>
      <c r="T22" s="1797" t="s">
        <v>3810</v>
      </c>
      <c r="U22" s="1798"/>
      <c r="V22" s="1798"/>
      <c r="W22" s="1798"/>
      <c r="X22" s="1798"/>
      <c r="Y22" s="1798"/>
      <c r="Z22" s="1798"/>
      <c r="AA22" s="1798"/>
      <c r="AB22" s="1798"/>
      <c r="AC22" s="1797" t="s">
        <v>3810</v>
      </c>
      <c r="AD22" s="1797" t="s">
        <v>3810</v>
      </c>
      <c r="AE22" s="1798"/>
      <c r="AF22" s="1798"/>
      <c r="AG22" s="1798"/>
      <c r="AH22" s="1797" t="s">
        <v>3810</v>
      </c>
      <c r="AI22" s="1798"/>
      <c r="AJ22" s="1798"/>
      <c r="AK22" s="1838" t="s">
        <v>3806</v>
      </c>
      <c r="AL22" s="1798"/>
      <c r="AM22" s="1798"/>
      <c r="AN22" s="1797" t="s">
        <v>3810</v>
      </c>
      <c r="AO22" s="1798"/>
      <c r="AP22" s="1798"/>
      <c r="AQ22" s="1798"/>
      <c r="AR22" s="1798"/>
      <c r="AS22" s="1798"/>
      <c r="AT22" s="1797" t="s">
        <v>3810</v>
      </c>
      <c r="AU22" s="1797" t="s">
        <v>3810</v>
      </c>
      <c r="AV22" s="1797" t="s">
        <v>3810</v>
      </c>
      <c r="AW22" s="1798"/>
      <c r="AX22" s="1798"/>
      <c r="AY22" s="1798"/>
      <c r="AZ22" s="1798"/>
      <c r="BA22" s="1798"/>
      <c r="BB22" s="1797" t="s">
        <v>3810</v>
      </c>
      <c r="BC22" s="1797" t="s">
        <v>3810</v>
      </c>
      <c r="BD22" s="1797" t="s">
        <v>3810</v>
      </c>
      <c r="BE22" s="1798"/>
      <c r="BF22" s="1798"/>
      <c r="BG22" s="1798"/>
      <c r="BH22" s="1798"/>
      <c r="BI22" s="1797" t="s">
        <v>3810</v>
      </c>
      <c r="BJ22" s="1798"/>
      <c r="BK22" s="1798"/>
      <c r="BL22" s="1798"/>
      <c r="BM22" s="1798"/>
      <c r="BN22" s="1798"/>
      <c r="BO22" s="1798"/>
      <c r="BP22" s="1798"/>
      <c r="BQ22" s="1797" t="s">
        <v>3810</v>
      </c>
      <c r="BR22" s="1798"/>
      <c r="BS22" s="1798"/>
      <c r="BT22" s="1798"/>
      <c r="BU22" s="1798"/>
      <c r="BV22" s="1797" t="s">
        <v>3810</v>
      </c>
      <c r="BW22" s="1798"/>
      <c r="BX22" s="1798"/>
      <c r="BY22" s="1798"/>
      <c r="BZ22" s="1798"/>
      <c r="CA22" s="1798"/>
      <c r="CB22" s="1798"/>
      <c r="CC22" s="1798"/>
      <c r="CD22" s="1798"/>
      <c r="CE22" s="1798"/>
      <c r="CF22" s="1798"/>
      <c r="CG22" s="1798"/>
      <c r="CH22" s="1798"/>
      <c r="CI22" s="1798"/>
      <c r="CJ22" s="1798"/>
      <c r="CK22" s="1798"/>
      <c r="CL22" s="1853" t="s">
        <v>3806</v>
      </c>
      <c r="CM22" s="1798"/>
      <c r="CN22" s="1798"/>
      <c r="CO22" s="1798"/>
      <c r="CP22" s="1798"/>
      <c r="CQ22" s="1798"/>
      <c r="CR22" s="1798"/>
      <c r="CS22" s="1798"/>
      <c r="CT22" s="1798"/>
      <c r="CU22" s="1798"/>
      <c r="CV22" s="1797" t="s">
        <v>3810</v>
      </c>
      <c r="CW22" s="1798"/>
      <c r="CX22" s="1798"/>
      <c r="CY22" s="1798"/>
      <c r="CZ22" s="1798"/>
      <c r="DA22" s="1798"/>
      <c r="DB22" s="1798"/>
      <c r="DC22" s="1798" t="s">
        <v>3809</v>
      </c>
      <c r="DD22" s="1798"/>
      <c r="DE22" s="1797" t="s">
        <v>3810</v>
      </c>
      <c r="DF22" s="1798"/>
      <c r="DG22" s="1798"/>
      <c r="DH22" s="1798"/>
      <c r="DI22" s="1798"/>
      <c r="DJ22" s="1798"/>
      <c r="DK22" s="1798"/>
      <c r="DL22" s="1798"/>
      <c r="DM22" s="1798"/>
      <c r="DN22" s="1798"/>
      <c r="DO22" s="1798"/>
      <c r="DP22" s="1798"/>
      <c r="DQ22" s="1798"/>
      <c r="DR22" s="1798"/>
      <c r="DS22" s="1798"/>
      <c r="DT22" s="1798"/>
      <c r="DU22" s="1798"/>
      <c r="DV22" s="1798"/>
      <c r="DW22" s="1798"/>
      <c r="DX22" s="1798"/>
      <c r="DY22" s="1798"/>
      <c r="DZ22" s="1798"/>
      <c r="EA22" s="1798"/>
      <c r="EB22" s="1798"/>
      <c r="EC22" s="1798"/>
      <c r="ED22" s="1798"/>
      <c r="EE22" s="1798"/>
      <c r="EF22" s="1798"/>
      <c r="EG22" s="1838" t="s">
        <v>3810</v>
      </c>
      <c r="EH22" s="1798"/>
      <c r="EI22" s="1838" t="s">
        <v>3810</v>
      </c>
      <c r="EJ22" s="1798"/>
      <c r="EK22" s="1798"/>
      <c r="EL22" s="1798"/>
      <c r="EM22" s="1798"/>
      <c r="EN22" s="1838" t="s">
        <v>3810</v>
      </c>
      <c r="EO22" s="1798"/>
      <c r="EP22" s="1838" t="s">
        <v>3810</v>
      </c>
      <c r="EQ22" s="1838" t="s">
        <v>3810</v>
      </c>
      <c r="ER22" s="1798"/>
      <c r="ES22" s="1798"/>
      <c r="ET22" s="1798"/>
      <c r="EU22" s="1798"/>
      <c r="EV22" s="1798"/>
      <c r="EW22" s="1798"/>
      <c r="EX22" s="1798"/>
      <c r="EY22" s="1798"/>
      <c r="EZ22" s="1838" t="s">
        <v>3810</v>
      </c>
      <c r="FA22" s="1838" t="s">
        <v>3810</v>
      </c>
      <c r="FB22" s="1838" t="s">
        <v>3810</v>
      </c>
      <c r="FC22" s="1798"/>
      <c r="FD22" s="1798"/>
      <c r="FE22" s="1798"/>
      <c r="FF22" s="1798"/>
      <c r="FG22" s="1798"/>
      <c r="FH22" s="1798"/>
      <c r="FI22" s="1798"/>
      <c r="FJ22" s="1798"/>
      <c r="FK22" s="1798"/>
      <c r="FL22" s="1798"/>
      <c r="FM22" s="1798"/>
      <c r="FN22" s="1798"/>
      <c r="FO22" s="1798"/>
      <c r="FP22" s="1798"/>
      <c r="FQ22" s="1798"/>
      <c r="FR22" s="1798"/>
      <c r="FS22" s="1798"/>
      <c r="FT22" s="1798"/>
      <c r="FU22" s="1798"/>
      <c r="FV22" s="1798"/>
      <c r="FW22" s="1798"/>
      <c r="FX22" s="1798"/>
      <c r="FY22" s="1798"/>
      <c r="FZ22" s="1798"/>
      <c r="GA22" s="1798"/>
      <c r="GB22" s="1798"/>
      <c r="GC22" s="1798"/>
      <c r="GD22" s="1798"/>
      <c r="GE22" s="1798"/>
      <c r="GF22" s="1798"/>
      <c r="GG22" s="1798"/>
      <c r="GH22" s="1798"/>
      <c r="GI22" s="1798"/>
      <c r="GJ22" s="1798"/>
      <c r="GK22" s="1798"/>
      <c r="GL22" s="1798"/>
      <c r="GM22" s="1838" t="s">
        <v>3810</v>
      </c>
      <c r="GN22" s="1798"/>
      <c r="GO22" s="1798"/>
      <c r="GP22" s="1838" t="s">
        <v>3810</v>
      </c>
      <c r="GQ22" s="1798"/>
      <c r="GR22" s="1798"/>
      <c r="GS22" s="1798"/>
      <c r="GT22" s="1798"/>
      <c r="GU22" s="1838" t="s">
        <v>3806</v>
      </c>
      <c r="GV22" s="1798"/>
      <c r="GW22" s="1798" t="str">
        <f>IF(ISTEXT(IFERROR(VLOOKUP(A22,职业列表!I3:J10,1,FALSE),0)),"★","")</f>
        <v/>
      </c>
      <c r="GX22" s="1798"/>
      <c r="GY22" s="1797"/>
      <c r="GZ22" s="1798"/>
      <c r="HA22" s="1798"/>
      <c r="HB22" s="1798"/>
      <c r="HC22" s="1798"/>
      <c r="HD22" s="1836" t="s">
        <v>3810</v>
      </c>
      <c r="HE22" s="1798"/>
      <c r="HF22" s="1798"/>
      <c r="HG22" s="1798"/>
      <c r="HH22" s="1798"/>
      <c r="HI22" s="1798"/>
      <c r="HJ22" s="1798"/>
      <c r="HK22" s="1798"/>
      <c r="HL22" s="1798"/>
      <c r="HM22" s="1797"/>
      <c r="HN22" s="1797"/>
      <c r="HO22" s="1865" t="s">
        <v>3809</v>
      </c>
      <c r="HP22" s="1798"/>
      <c r="HQ22" s="1798"/>
      <c r="HR22" s="1798"/>
      <c r="HS22" s="1798"/>
      <c r="HT22" s="1798"/>
      <c r="HU22" s="1798" t="s">
        <v>3809</v>
      </c>
      <c r="HV22" s="1798"/>
      <c r="HW22" s="1797"/>
      <c r="HX22" s="1797"/>
      <c r="HY22" s="1878"/>
      <c r="HZ22" s="1878"/>
      <c r="IA22" s="1878"/>
      <c r="IB22" s="1878"/>
      <c r="IC22" s="1878"/>
      <c r="ID22" s="1878"/>
      <c r="IE22" s="1878"/>
      <c r="IF22" s="1878"/>
      <c r="IG22" s="1878"/>
      <c r="IH22" s="1878"/>
      <c r="II22" s="1878"/>
      <c r="IJ22" s="1878"/>
      <c r="IK22" s="1878"/>
      <c r="IL22" s="1878"/>
      <c r="IM22" s="1878"/>
      <c r="IN22" s="1878"/>
      <c r="IO22" s="1878"/>
      <c r="IP22" s="1878"/>
      <c r="IQ22" s="1878"/>
      <c r="IR22" s="1878"/>
      <c r="IS22" s="1878"/>
      <c r="IT22" s="1878"/>
      <c r="IU22" s="1878"/>
      <c r="IV22" s="1878"/>
    </row>
    <row r="23" s="1080" customFormat="1" ht="20" customHeight="1" spans="1:256">
      <c r="A23" s="1796" t="s">
        <v>108</v>
      </c>
      <c r="B23" s="1797"/>
      <c r="C23" s="1798"/>
      <c r="D23" s="1798"/>
      <c r="E23" s="1798"/>
      <c r="F23" s="1798"/>
      <c r="G23" s="1798"/>
      <c r="H23" s="1798"/>
      <c r="I23" s="1798"/>
      <c r="J23" s="1798"/>
      <c r="K23" s="1798"/>
      <c r="L23" s="1798"/>
      <c r="M23" s="1798"/>
      <c r="N23" s="1798"/>
      <c r="O23" s="1798"/>
      <c r="P23" s="1798"/>
      <c r="Q23" s="1798"/>
      <c r="R23" s="1798"/>
      <c r="S23" s="1798"/>
      <c r="T23" s="1838" t="s">
        <v>3806</v>
      </c>
      <c r="U23" s="1798"/>
      <c r="V23" s="1798"/>
      <c r="W23" s="1798"/>
      <c r="X23" s="1797" t="s">
        <v>3810</v>
      </c>
      <c r="Y23" s="1797" t="s">
        <v>3810</v>
      </c>
      <c r="Z23" s="1798"/>
      <c r="AA23" s="1798"/>
      <c r="AB23" s="1797" t="s">
        <v>3810</v>
      </c>
      <c r="AC23" s="1838" t="s">
        <v>3806</v>
      </c>
      <c r="AD23" s="1798"/>
      <c r="AE23" s="1838" t="s">
        <v>3806</v>
      </c>
      <c r="AF23" s="1798"/>
      <c r="AG23" s="1798"/>
      <c r="AH23" s="1798"/>
      <c r="AI23" s="1798"/>
      <c r="AJ23" s="1798"/>
      <c r="AK23" s="1798"/>
      <c r="AL23" s="1798"/>
      <c r="AM23" s="1798"/>
      <c r="AN23" s="1798"/>
      <c r="AO23" s="1798"/>
      <c r="AP23" s="1798"/>
      <c r="AQ23" s="1798"/>
      <c r="AR23" s="1798"/>
      <c r="AS23" s="1798"/>
      <c r="AT23" s="1798"/>
      <c r="AU23" s="1798"/>
      <c r="AV23" s="1797" t="s">
        <v>3810</v>
      </c>
      <c r="AW23" s="1798"/>
      <c r="AX23" s="1798"/>
      <c r="AY23" s="1797" t="s">
        <v>3810</v>
      </c>
      <c r="AZ23" s="1798"/>
      <c r="BA23" s="1798"/>
      <c r="BB23" s="1798"/>
      <c r="BC23" s="1798"/>
      <c r="BD23" s="1798"/>
      <c r="BE23" s="1798"/>
      <c r="BF23" s="1798"/>
      <c r="BG23" s="1798"/>
      <c r="BH23" s="1798"/>
      <c r="BI23" s="1798"/>
      <c r="BJ23" s="1798"/>
      <c r="BK23" s="1798"/>
      <c r="BL23" s="1797" t="s">
        <v>3810</v>
      </c>
      <c r="BM23" s="1798"/>
      <c r="BN23" s="1798"/>
      <c r="BO23" s="1798"/>
      <c r="BP23" s="1797" t="s">
        <v>3810</v>
      </c>
      <c r="BQ23" s="1797" t="s">
        <v>3810</v>
      </c>
      <c r="BR23" s="1798"/>
      <c r="BS23" s="1798"/>
      <c r="BT23" s="1798"/>
      <c r="BU23" s="1798"/>
      <c r="BV23" s="1797" t="s">
        <v>3810</v>
      </c>
      <c r="BW23" s="1798"/>
      <c r="BX23" s="1798"/>
      <c r="BY23" s="1798"/>
      <c r="BZ23" s="1798"/>
      <c r="CA23" s="1798"/>
      <c r="CB23" s="1798"/>
      <c r="CC23" s="1798"/>
      <c r="CD23" s="1798"/>
      <c r="CE23" s="1798"/>
      <c r="CF23" s="1798"/>
      <c r="CG23" s="1798"/>
      <c r="CH23" s="1798"/>
      <c r="CI23" s="1797" t="s">
        <v>3810</v>
      </c>
      <c r="CJ23" s="1797" t="s">
        <v>3810</v>
      </c>
      <c r="CK23" s="1798"/>
      <c r="CL23" s="1798"/>
      <c r="CM23" s="1798"/>
      <c r="CN23" s="1798"/>
      <c r="CO23" s="1798"/>
      <c r="CP23" s="1798"/>
      <c r="CQ23" s="1798"/>
      <c r="CR23" s="1798"/>
      <c r="CS23" s="1798"/>
      <c r="CT23" s="1798" t="s">
        <v>3806</v>
      </c>
      <c r="CU23" s="1798"/>
      <c r="CV23" s="1798"/>
      <c r="CW23" s="1798"/>
      <c r="CX23" s="1798"/>
      <c r="CY23" s="1797" t="s">
        <v>3810</v>
      </c>
      <c r="CZ23" s="1798"/>
      <c r="DA23" s="1798"/>
      <c r="DB23" s="1798"/>
      <c r="DC23" s="1798" t="s">
        <v>3806</v>
      </c>
      <c r="DD23" s="1798"/>
      <c r="DE23" s="1798"/>
      <c r="DF23" s="1798"/>
      <c r="DG23" s="1798"/>
      <c r="DH23" s="1798"/>
      <c r="DI23" s="1798"/>
      <c r="DJ23" s="1798"/>
      <c r="DK23" s="1798"/>
      <c r="DL23" s="1798"/>
      <c r="DM23" s="1798"/>
      <c r="DN23" s="1798"/>
      <c r="DO23" s="1798"/>
      <c r="DP23" s="1798"/>
      <c r="DQ23" s="1798"/>
      <c r="DR23" s="1798"/>
      <c r="DS23" s="1798"/>
      <c r="DT23" s="1798"/>
      <c r="DU23" s="1798"/>
      <c r="DV23" s="1798"/>
      <c r="DW23" s="1798"/>
      <c r="DX23" s="1798"/>
      <c r="DY23" s="1798"/>
      <c r="DZ23" s="1798"/>
      <c r="EA23" s="1798"/>
      <c r="EB23" s="1798"/>
      <c r="EC23" s="1798"/>
      <c r="ED23" s="1798"/>
      <c r="EE23" s="1798"/>
      <c r="EF23" s="1798"/>
      <c r="EG23" s="1838" t="s">
        <v>3810</v>
      </c>
      <c r="EH23" s="1798"/>
      <c r="EI23" s="1798"/>
      <c r="EJ23" s="1798"/>
      <c r="EK23" s="1798"/>
      <c r="EL23" s="1838" t="s">
        <v>3806</v>
      </c>
      <c r="EM23" s="1798"/>
      <c r="EN23" s="1838" t="s">
        <v>3810</v>
      </c>
      <c r="EO23" s="1798"/>
      <c r="EP23" s="1798"/>
      <c r="EQ23" s="1798"/>
      <c r="ER23" s="1798"/>
      <c r="ES23" s="1798"/>
      <c r="ET23" s="1798"/>
      <c r="EU23" s="1798"/>
      <c r="EV23" s="1798"/>
      <c r="EW23" s="1798"/>
      <c r="EX23" s="1838" t="s">
        <v>3810</v>
      </c>
      <c r="EY23" s="1798"/>
      <c r="EZ23" s="1838" t="s">
        <v>3806</v>
      </c>
      <c r="FA23" s="1798"/>
      <c r="FB23" s="1798"/>
      <c r="FC23" s="1798"/>
      <c r="FD23" s="1798"/>
      <c r="FE23" s="1798"/>
      <c r="FF23" s="1798"/>
      <c r="FG23" s="1798"/>
      <c r="FH23" s="1798"/>
      <c r="FI23" s="1798"/>
      <c r="FJ23" s="1798"/>
      <c r="FK23" s="1798"/>
      <c r="FL23" s="1798"/>
      <c r="FM23" s="1798"/>
      <c r="FN23" s="1798"/>
      <c r="FO23" s="1798"/>
      <c r="FP23" s="1798"/>
      <c r="FQ23" s="1798"/>
      <c r="FR23" s="1798"/>
      <c r="FS23" s="1838" t="s">
        <v>3810</v>
      </c>
      <c r="FT23" s="1798"/>
      <c r="FU23" s="1798"/>
      <c r="FV23" s="1798"/>
      <c r="FW23" s="1798"/>
      <c r="FX23" s="1798"/>
      <c r="FY23" s="1838" t="s">
        <v>3810</v>
      </c>
      <c r="FZ23" s="1798"/>
      <c r="GA23" s="1798"/>
      <c r="GB23" s="1798"/>
      <c r="GC23" s="1798"/>
      <c r="GD23" s="1798"/>
      <c r="GE23" s="1798"/>
      <c r="GF23" s="1798"/>
      <c r="GG23" s="1798"/>
      <c r="GH23" s="1798"/>
      <c r="GI23" s="1798"/>
      <c r="GJ23" s="1798"/>
      <c r="GK23" s="1798"/>
      <c r="GL23" s="1838" t="s">
        <v>3810</v>
      </c>
      <c r="GM23" s="1798"/>
      <c r="GN23" s="1838" t="s">
        <v>3810</v>
      </c>
      <c r="GO23" s="1798"/>
      <c r="GP23" s="1838" t="s">
        <v>3810</v>
      </c>
      <c r="GQ23" s="1798"/>
      <c r="GR23" s="1838" t="s">
        <v>3810</v>
      </c>
      <c r="GS23" s="1798"/>
      <c r="GT23" s="1798"/>
      <c r="GU23" s="1798"/>
      <c r="GV23" s="1838" t="s">
        <v>3810</v>
      </c>
      <c r="GW23" s="1798" t="str">
        <f>IF(ISTEXT(IFERROR(VLOOKUP(A23,职业列表!I3:J10,1,FALSE),0)),"★","")</f>
        <v/>
      </c>
      <c r="GX23" s="1798"/>
      <c r="GY23" s="1798"/>
      <c r="GZ23" s="1798"/>
      <c r="HA23" s="1798"/>
      <c r="HB23" s="1798"/>
      <c r="HC23" s="1798"/>
      <c r="HD23" s="1798"/>
      <c r="HE23" s="1798"/>
      <c r="HF23" s="1798"/>
      <c r="HG23" s="1798"/>
      <c r="HH23" s="1798"/>
      <c r="HI23" s="1798"/>
      <c r="HJ23" s="1798"/>
      <c r="HK23" s="1798"/>
      <c r="HL23" s="1798"/>
      <c r="HM23" s="1798"/>
      <c r="HN23" s="1838"/>
      <c r="HO23" s="1798"/>
      <c r="HP23" s="1798"/>
      <c r="HQ23" s="1798"/>
      <c r="HR23" s="1797"/>
      <c r="HS23" s="1797"/>
      <c r="HT23" s="1798"/>
      <c r="HU23" s="1798"/>
      <c r="HV23" s="1797"/>
      <c r="HW23" s="1838"/>
      <c r="HX23" s="1798"/>
      <c r="HY23" s="1878"/>
      <c r="HZ23" s="1878"/>
      <c r="IA23" s="1878"/>
      <c r="IB23" s="1878"/>
      <c r="IC23" s="1878"/>
      <c r="ID23" s="1878"/>
      <c r="IE23" s="1878"/>
      <c r="IF23" s="1878"/>
      <c r="IG23" s="1878"/>
      <c r="IH23" s="1878"/>
      <c r="II23" s="1878"/>
      <c r="IJ23" s="1878"/>
      <c r="IK23" s="1878"/>
      <c r="IL23" s="1878"/>
      <c r="IM23" s="1878"/>
      <c r="IN23" s="1878"/>
      <c r="IO23" s="1878"/>
      <c r="IP23" s="1878"/>
      <c r="IQ23" s="1878"/>
      <c r="IR23" s="1878"/>
      <c r="IS23" s="1878"/>
      <c r="IT23" s="1878"/>
      <c r="IU23" s="1878"/>
      <c r="IV23" s="1878"/>
    </row>
    <row r="24" s="1080" customFormat="1" ht="20" customHeight="1" spans="1:256">
      <c r="A24" s="1808" t="s">
        <v>110</v>
      </c>
      <c r="B24" s="1797"/>
      <c r="C24" s="1798"/>
      <c r="D24" s="1798"/>
      <c r="E24" s="1798"/>
      <c r="F24" s="1798"/>
      <c r="G24" s="1798"/>
      <c r="H24" s="1798"/>
      <c r="I24" s="1798"/>
      <c r="J24" s="1798"/>
      <c r="K24" s="1798"/>
      <c r="L24" s="1798"/>
      <c r="M24" s="1798"/>
      <c r="N24" s="1798"/>
      <c r="O24" s="1798"/>
      <c r="P24" s="1798"/>
      <c r="Q24" s="1798"/>
      <c r="R24" s="1798"/>
      <c r="S24" s="1798"/>
      <c r="T24" s="1838" t="s">
        <v>3806</v>
      </c>
      <c r="U24" s="1798"/>
      <c r="V24" s="1798"/>
      <c r="W24" s="1798"/>
      <c r="X24" s="1797" t="s">
        <v>3810</v>
      </c>
      <c r="Y24" s="1797" t="s">
        <v>3810</v>
      </c>
      <c r="Z24" s="1798"/>
      <c r="AA24" s="1798"/>
      <c r="AB24" s="1798"/>
      <c r="AC24" s="1798"/>
      <c r="AD24" s="1798"/>
      <c r="AE24" s="1798"/>
      <c r="AF24" s="1798"/>
      <c r="AG24" s="1798"/>
      <c r="AH24" s="1798"/>
      <c r="AI24" s="1798"/>
      <c r="AJ24" s="1798"/>
      <c r="AK24" s="1798"/>
      <c r="AL24" s="1798"/>
      <c r="AM24" s="1798"/>
      <c r="AN24" s="1798"/>
      <c r="AO24" s="1798"/>
      <c r="AP24" s="1798"/>
      <c r="AQ24" s="1798"/>
      <c r="AR24" s="1798"/>
      <c r="AS24" s="1798"/>
      <c r="AT24" s="1798"/>
      <c r="AU24" s="1798"/>
      <c r="AV24" s="1798"/>
      <c r="AW24" s="1798"/>
      <c r="AX24" s="1798"/>
      <c r="AY24" s="1798"/>
      <c r="AZ24" s="1798"/>
      <c r="BA24" s="1798"/>
      <c r="BB24" s="1798"/>
      <c r="BC24" s="1798"/>
      <c r="BD24" s="1798"/>
      <c r="BE24" s="1798"/>
      <c r="BF24" s="1798"/>
      <c r="BG24" s="1798"/>
      <c r="BH24" s="1798"/>
      <c r="BI24" s="1798"/>
      <c r="BJ24" s="1798"/>
      <c r="BK24" s="1798"/>
      <c r="BL24" s="1798"/>
      <c r="BM24" s="1798"/>
      <c r="BN24" s="1798"/>
      <c r="BO24" s="1798"/>
      <c r="BP24" s="1798"/>
      <c r="BQ24" s="1798"/>
      <c r="BR24" s="1798"/>
      <c r="BS24" s="1798"/>
      <c r="BT24" s="1798"/>
      <c r="BU24" s="1798"/>
      <c r="BV24" s="1798"/>
      <c r="BW24" s="1798"/>
      <c r="BX24" s="1798"/>
      <c r="BY24" s="1798"/>
      <c r="BZ24" s="1798"/>
      <c r="CA24" s="1798"/>
      <c r="CB24" s="1798"/>
      <c r="CC24" s="1798"/>
      <c r="CD24" s="1798"/>
      <c r="CE24" s="1798"/>
      <c r="CF24" s="1798"/>
      <c r="CG24" s="1798"/>
      <c r="CH24" s="1798"/>
      <c r="CI24" s="1798"/>
      <c r="CJ24" s="1798"/>
      <c r="CK24" s="1798"/>
      <c r="CL24" s="1798"/>
      <c r="CM24" s="1798"/>
      <c r="CN24" s="1798"/>
      <c r="CO24" s="1798"/>
      <c r="CP24" s="1798"/>
      <c r="CQ24" s="1798"/>
      <c r="CR24" s="1798"/>
      <c r="CS24" s="1798"/>
      <c r="CT24" s="1798"/>
      <c r="CU24" s="1798"/>
      <c r="CV24" s="1798"/>
      <c r="CW24" s="1798"/>
      <c r="CX24" s="1798"/>
      <c r="CY24" s="1798"/>
      <c r="CZ24" s="1798"/>
      <c r="DA24" s="1798"/>
      <c r="DB24" s="1798"/>
      <c r="DC24" s="1798"/>
      <c r="DD24" s="1798"/>
      <c r="DE24" s="1798"/>
      <c r="DF24" s="1798"/>
      <c r="DG24" s="1798"/>
      <c r="DH24" s="1798"/>
      <c r="DI24" s="1798"/>
      <c r="DJ24" s="1798"/>
      <c r="DK24" s="1798"/>
      <c r="DL24" s="1798"/>
      <c r="DM24" s="1798"/>
      <c r="DN24" s="1798"/>
      <c r="DO24" s="1798"/>
      <c r="DP24" s="1798"/>
      <c r="DQ24" s="1798"/>
      <c r="DR24" s="1798"/>
      <c r="DS24" s="1798"/>
      <c r="DT24" s="1798"/>
      <c r="DU24" s="1798"/>
      <c r="DV24" s="1798"/>
      <c r="DW24" s="1798"/>
      <c r="DX24" s="1798"/>
      <c r="DY24" s="1798"/>
      <c r="DZ24" s="1798"/>
      <c r="EA24" s="1798"/>
      <c r="EB24" s="1798"/>
      <c r="EC24" s="1798"/>
      <c r="ED24" s="1798"/>
      <c r="EE24" s="1798"/>
      <c r="EF24" s="1798"/>
      <c r="EG24" s="1798"/>
      <c r="EH24" s="1798"/>
      <c r="EI24" s="1798"/>
      <c r="EJ24" s="1798"/>
      <c r="EK24" s="1798"/>
      <c r="EL24" s="1798"/>
      <c r="EM24" s="1798"/>
      <c r="EN24" s="1798"/>
      <c r="EO24" s="1798"/>
      <c r="EP24" s="1798"/>
      <c r="EQ24" s="1798"/>
      <c r="ER24" s="1798"/>
      <c r="ES24" s="1798"/>
      <c r="ET24" s="1798"/>
      <c r="EU24" s="1798"/>
      <c r="EV24" s="1798"/>
      <c r="EW24" s="1798"/>
      <c r="EX24" s="1798"/>
      <c r="EY24" s="1798"/>
      <c r="EZ24" s="1798"/>
      <c r="FA24" s="1798"/>
      <c r="FB24" s="1798"/>
      <c r="FC24" s="1798"/>
      <c r="FD24" s="1798"/>
      <c r="FE24" s="1798"/>
      <c r="FF24" s="1798"/>
      <c r="FG24" s="1798"/>
      <c r="FH24" s="1798"/>
      <c r="FI24" s="1798"/>
      <c r="FJ24" s="1798"/>
      <c r="FK24" s="1798"/>
      <c r="FL24" s="1798"/>
      <c r="FM24" s="1798"/>
      <c r="FN24" s="1798"/>
      <c r="FO24" s="1798"/>
      <c r="FP24" s="1798"/>
      <c r="FQ24" s="1798"/>
      <c r="FR24" s="1798"/>
      <c r="FS24" s="1798"/>
      <c r="FT24" s="1798"/>
      <c r="FU24" s="1798"/>
      <c r="FV24" s="1798"/>
      <c r="FW24" s="1798"/>
      <c r="FX24" s="1798"/>
      <c r="FY24" s="1798"/>
      <c r="FZ24" s="1798"/>
      <c r="GA24" s="1798"/>
      <c r="GB24" s="1798"/>
      <c r="GC24" s="1798"/>
      <c r="GD24" s="1798"/>
      <c r="GE24" s="1798"/>
      <c r="GF24" s="1798"/>
      <c r="GG24" s="1798"/>
      <c r="GH24" s="1798"/>
      <c r="GI24" s="1798"/>
      <c r="GJ24" s="1798"/>
      <c r="GK24" s="1798"/>
      <c r="GL24" s="1798"/>
      <c r="GM24" s="1798"/>
      <c r="GN24" s="1798"/>
      <c r="GO24" s="1798"/>
      <c r="GP24" s="1798"/>
      <c r="GQ24" s="1798"/>
      <c r="GR24" s="1838" t="s">
        <v>3810</v>
      </c>
      <c r="GS24" s="1798"/>
      <c r="GT24" s="1798"/>
      <c r="GU24" s="1798"/>
      <c r="GV24" s="1838" t="s">
        <v>3810</v>
      </c>
      <c r="GW24" s="1857" t="str">
        <f>IF(ISTEXT(IFERROR(VLOOKUP(A24,职业列表!I3:J10,1,FALSE),0)),"★","")</f>
        <v/>
      </c>
      <c r="GX24" s="1798"/>
      <c r="GY24" s="1798"/>
      <c r="GZ24" s="1798"/>
      <c r="HA24" s="1798"/>
      <c r="HB24" s="1798"/>
      <c r="HC24" s="1798"/>
      <c r="HD24" s="1798"/>
      <c r="HE24" s="1798"/>
      <c r="HF24" s="1798"/>
      <c r="HG24" s="1798"/>
      <c r="HH24" s="1798"/>
      <c r="HI24" s="1798"/>
      <c r="HJ24" s="1798"/>
      <c r="HK24" s="1798"/>
      <c r="HL24" s="1798"/>
      <c r="HM24" s="1798"/>
      <c r="HN24" s="1838"/>
      <c r="HO24" s="1798"/>
      <c r="HP24" s="1798"/>
      <c r="HQ24" s="1798"/>
      <c r="HR24" s="1797"/>
      <c r="HS24" s="1797"/>
      <c r="HT24" s="1798"/>
      <c r="HU24" s="1798"/>
      <c r="HV24" s="1798"/>
      <c r="HW24" s="1798"/>
      <c r="HX24" s="1798"/>
      <c r="HY24" s="1878"/>
      <c r="HZ24" s="1878"/>
      <c r="IA24" s="1878"/>
      <c r="IB24" s="1878"/>
      <c r="IC24" s="1878"/>
      <c r="ID24" s="1878"/>
      <c r="IE24" s="1878"/>
      <c r="IF24" s="1878"/>
      <c r="IG24" s="1878"/>
      <c r="IH24" s="1878"/>
      <c r="II24" s="1878"/>
      <c r="IJ24" s="1878"/>
      <c r="IK24" s="1878"/>
      <c r="IL24" s="1878"/>
      <c r="IM24" s="1878"/>
      <c r="IN24" s="1878"/>
      <c r="IO24" s="1878"/>
      <c r="IP24" s="1878"/>
      <c r="IQ24" s="1878"/>
      <c r="IR24" s="1878"/>
      <c r="IS24" s="1878"/>
      <c r="IT24" s="1878"/>
      <c r="IU24" s="1878"/>
      <c r="IV24" s="1878"/>
    </row>
    <row r="25" s="1778" customFormat="1" ht="20" customHeight="1" spans="1:256">
      <c r="A25" s="1804" t="s">
        <v>112</v>
      </c>
      <c r="B25" s="1805"/>
      <c r="C25" s="1806"/>
      <c r="D25" s="1806" t="s">
        <v>3808</v>
      </c>
      <c r="E25" s="1806" t="s">
        <v>3808</v>
      </c>
      <c r="F25" s="1806" t="s">
        <v>3808</v>
      </c>
      <c r="G25" s="1806"/>
      <c r="H25" s="1806"/>
      <c r="I25" s="1806" t="s">
        <v>3808</v>
      </c>
      <c r="J25" s="1806" t="s">
        <v>3808</v>
      </c>
      <c r="K25" s="1806"/>
      <c r="L25" s="1806"/>
      <c r="M25" s="1806" t="s">
        <v>3808</v>
      </c>
      <c r="N25" s="1806" t="s">
        <v>3808</v>
      </c>
      <c r="O25" s="1806" t="s">
        <v>3808</v>
      </c>
      <c r="P25" s="1806"/>
      <c r="Q25" s="1806" t="s">
        <v>3808</v>
      </c>
      <c r="R25" s="1806"/>
      <c r="S25" s="1806" t="s">
        <v>3808</v>
      </c>
      <c r="T25" s="1806" t="s">
        <v>3808</v>
      </c>
      <c r="U25" s="1806"/>
      <c r="V25" s="1806"/>
      <c r="W25" s="1841" t="s">
        <v>3808</v>
      </c>
      <c r="X25" s="1806"/>
      <c r="Y25" s="1841" t="s">
        <v>3808</v>
      </c>
      <c r="Z25" s="1806"/>
      <c r="AA25" s="1806"/>
      <c r="AB25" s="1806"/>
      <c r="AC25" s="1806"/>
      <c r="AD25" s="1841" t="s">
        <v>3808</v>
      </c>
      <c r="AE25" s="1806"/>
      <c r="AF25" s="1841" t="s">
        <v>3808</v>
      </c>
      <c r="AG25" s="1841" t="s">
        <v>3808</v>
      </c>
      <c r="AH25" s="1841" t="s">
        <v>3808</v>
      </c>
      <c r="AI25" s="1841" t="s">
        <v>3808</v>
      </c>
      <c r="AJ25" s="1806"/>
      <c r="AK25" s="1841" t="s">
        <v>3808</v>
      </c>
      <c r="AL25" s="1841" t="s">
        <v>3808</v>
      </c>
      <c r="AM25" s="1841" t="s">
        <v>3808</v>
      </c>
      <c r="AN25" s="1841" t="s">
        <v>3808</v>
      </c>
      <c r="AO25" s="1848"/>
      <c r="AP25" s="1841" t="s">
        <v>3808</v>
      </c>
      <c r="AQ25" s="1806"/>
      <c r="AR25" s="1806"/>
      <c r="AS25" s="1841" t="s">
        <v>3808</v>
      </c>
      <c r="AT25" s="1841" t="s">
        <v>3808</v>
      </c>
      <c r="AU25" s="1841" t="s">
        <v>3808</v>
      </c>
      <c r="AV25" s="1805" t="s">
        <v>3810</v>
      </c>
      <c r="AW25" s="1841" t="s">
        <v>3808</v>
      </c>
      <c r="AX25" s="1805" t="s">
        <v>3810</v>
      </c>
      <c r="AY25" s="1806"/>
      <c r="AZ25" s="1841" t="s">
        <v>3808</v>
      </c>
      <c r="BA25" s="1806"/>
      <c r="BB25" s="1841" t="s">
        <v>3808</v>
      </c>
      <c r="BC25" s="1806"/>
      <c r="BD25" s="1806"/>
      <c r="BE25" s="1841" t="s">
        <v>3808</v>
      </c>
      <c r="BF25" s="1806"/>
      <c r="BG25" s="1841" t="s">
        <v>3808</v>
      </c>
      <c r="BH25" s="1841" t="s">
        <v>3808</v>
      </c>
      <c r="BI25" s="1841" t="s">
        <v>3808</v>
      </c>
      <c r="BJ25" s="1841" t="s">
        <v>3808</v>
      </c>
      <c r="BK25" s="1806"/>
      <c r="BL25" s="1841" t="s">
        <v>3808</v>
      </c>
      <c r="BM25" s="1841" t="s">
        <v>3808</v>
      </c>
      <c r="BN25" s="1841" t="s">
        <v>3808</v>
      </c>
      <c r="BO25" s="1806"/>
      <c r="BP25" s="1806"/>
      <c r="BQ25" s="1806"/>
      <c r="BR25" s="1806"/>
      <c r="BS25" s="1848"/>
      <c r="BT25" s="1841" t="s">
        <v>3808</v>
      </c>
      <c r="BU25" s="1806"/>
      <c r="BV25" s="1806"/>
      <c r="BW25" s="1841" t="s">
        <v>3808</v>
      </c>
      <c r="BX25" s="1841" t="s">
        <v>3808</v>
      </c>
      <c r="BY25" s="1806"/>
      <c r="BZ25" s="1806"/>
      <c r="CA25" s="1841" t="s">
        <v>3808</v>
      </c>
      <c r="CB25" s="1841" t="s">
        <v>3808</v>
      </c>
      <c r="CC25" s="1841" t="s">
        <v>3808</v>
      </c>
      <c r="CD25" s="1841"/>
      <c r="CE25" s="1806"/>
      <c r="CF25" s="1841" t="s">
        <v>3808</v>
      </c>
      <c r="CG25" s="1841" t="s">
        <v>3808</v>
      </c>
      <c r="CH25" s="1841" t="s">
        <v>3808</v>
      </c>
      <c r="CI25" s="1806"/>
      <c r="CJ25" s="1806"/>
      <c r="CK25" s="1841" t="s">
        <v>3808</v>
      </c>
      <c r="CL25" s="1806" t="s">
        <v>3808</v>
      </c>
      <c r="CM25" s="1841" t="s">
        <v>3808</v>
      </c>
      <c r="CN25" s="1806"/>
      <c r="CO25" s="1841"/>
      <c r="CP25" s="1841" t="s">
        <v>3808</v>
      </c>
      <c r="CQ25" s="1806"/>
      <c r="CR25" s="1806"/>
      <c r="CS25" s="1841" t="s">
        <v>3808</v>
      </c>
      <c r="CT25" s="1806"/>
      <c r="CU25" s="1841" t="s">
        <v>3808</v>
      </c>
      <c r="CV25" s="1841" t="s">
        <v>3808</v>
      </c>
      <c r="CW25" s="1841" t="s">
        <v>3808</v>
      </c>
      <c r="CX25" s="1806" t="s">
        <v>3808</v>
      </c>
      <c r="CY25" s="1841" t="s">
        <v>3808</v>
      </c>
      <c r="CZ25" s="1806"/>
      <c r="DA25" s="1841" t="s">
        <v>3808</v>
      </c>
      <c r="DB25" s="1806"/>
      <c r="DC25" s="1806"/>
      <c r="DD25" s="1806"/>
      <c r="DE25" s="1841" t="s">
        <v>3808</v>
      </c>
      <c r="DF25" s="1841" t="s">
        <v>3808</v>
      </c>
      <c r="DG25" s="1841" t="s">
        <v>3808</v>
      </c>
      <c r="DH25" s="1841" t="s">
        <v>3808</v>
      </c>
      <c r="DI25" s="1841" t="s">
        <v>3808</v>
      </c>
      <c r="DJ25" s="1841" t="s">
        <v>3808</v>
      </c>
      <c r="DK25" s="1806"/>
      <c r="DL25" s="1841" t="s">
        <v>3810</v>
      </c>
      <c r="DM25" s="1841" t="s">
        <v>3808</v>
      </c>
      <c r="DN25" s="1841" t="s">
        <v>3808</v>
      </c>
      <c r="DO25" s="1841" t="s">
        <v>3808</v>
      </c>
      <c r="DP25" s="1841" t="s">
        <v>3808</v>
      </c>
      <c r="DQ25" s="1841" t="s">
        <v>3808</v>
      </c>
      <c r="DR25" s="1841" t="s">
        <v>3808</v>
      </c>
      <c r="DS25" s="1841" t="s">
        <v>3808</v>
      </c>
      <c r="DT25" s="1841" t="s">
        <v>3808</v>
      </c>
      <c r="DU25" s="1841" t="s">
        <v>3808</v>
      </c>
      <c r="DV25" s="1841" t="s">
        <v>3808</v>
      </c>
      <c r="DW25" s="1841" t="s">
        <v>3808</v>
      </c>
      <c r="DX25" s="1841" t="s">
        <v>3808</v>
      </c>
      <c r="DY25" s="1841" t="s">
        <v>3808</v>
      </c>
      <c r="DZ25" s="1841" t="s">
        <v>3808</v>
      </c>
      <c r="EA25" s="1841" t="s">
        <v>3808</v>
      </c>
      <c r="EB25" s="1806"/>
      <c r="EC25" s="1841" t="s">
        <v>3808</v>
      </c>
      <c r="ED25" s="1806"/>
      <c r="EE25" s="1806"/>
      <c r="EF25" s="1806"/>
      <c r="EG25" s="1841" t="s">
        <v>3808</v>
      </c>
      <c r="EH25" s="1841" t="s">
        <v>3808</v>
      </c>
      <c r="EI25" s="1841" t="s">
        <v>3808</v>
      </c>
      <c r="EJ25" s="1806"/>
      <c r="EK25" s="1841" t="s">
        <v>3808</v>
      </c>
      <c r="EL25" s="1806"/>
      <c r="EM25" s="1841" t="s">
        <v>3808</v>
      </c>
      <c r="EN25" s="1806"/>
      <c r="EO25" s="1841" t="s">
        <v>3810</v>
      </c>
      <c r="EP25" s="1841" t="s">
        <v>3808</v>
      </c>
      <c r="EQ25" s="1841" t="s">
        <v>3808</v>
      </c>
      <c r="ER25" s="1841" t="s">
        <v>3808</v>
      </c>
      <c r="ES25" s="1841" t="s">
        <v>3808</v>
      </c>
      <c r="ET25" s="1841" t="s">
        <v>3808</v>
      </c>
      <c r="EU25" s="1806"/>
      <c r="EV25" s="1841" t="s">
        <v>3808</v>
      </c>
      <c r="EW25" s="1841" t="s">
        <v>3808</v>
      </c>
      <c r="EX25" s="1806"/>
      <c r="EY25" s="1841" t="s">
        <v>3808</v>
      </c>
      <c r="EZ25" s="1841" t="s">
        <v>3808</v>
      </c>
      <c r="FA25" s="1806"/>
      <c r="FB25" s="1841" t="s">
        <v>3810</v>
      </c>
      <c r="FC25" s="1841" t="s">
        <v>3808</v>
      </c>
      <c r="FD25" s="1841" t="s">
        <v>3808</v>
      </c>
      <c r="FE25" s="1841" t="s">
        <v>3808</v>
      </c>
      <c r="FF25" s="1806"/>
      <c r="FG25" s="1806"/>
      <c r="FH25" s="1841" t="s">
        <v>3806</v>
      </c>
      <c r="FI25" s="1806"/>
      <c r="FJ25" s="1806"/>
      <c r="FK25" s="1841" t="s">
        <v>3808</v>
      </c>
      <c r="FL25" s="1841" t="s">
        <v>3810</v>
      </c>
      <c r="FM25" s="1806"/>
      <c r="FN25" s="1806"/>
      <c r="FO25" s="1841" t="s">
        <v>3808</v>
      </c>
      <c r="FP25" s="1841" t="s">
        <v>3808</v>
      </c>
      <c r="FQ25" s="1806"/>
      <c r="FR25" s="1806"/>
      <c r="FS25" s="1806"/>
      <c r="FT25" s="1841" t="s">
        <v>3808</v>
      </c>
      <c r="FU25" s="1806"/>
      <c r="FV25" s="1806"/>
      <c r="FW25" s="1841" t="s">
        <v>3808</v>
      </c>
      <c r="FX25" s="1806"/>
      <c r="FY25" s="1806"/>
      <c r="FZ25" s="1841" t="s">
        <v>3808</v>
      </c>
      <c r="GA25" s="1806"/>
      <c r="GB25" s="1806"/>
      <c r="GC25" s="1806"/>
      <c r="GD25" s="1841" t="s">
        <v>3808</v>
      </c>
      <c r="GE25" s="1841" t="s">
        <v>3808</v>
      </c>
      <c r="GF25" s="1841" t="s">
        <v>3808</v>
      </c>
      <c r="GG25" s="1841" t="s">
        <v>3808</v>
      </c>
      <c r="GH25" s="1806"/>
      <c r="GI25" s="1841" t="s">
        <v>3810</v>
      </c>
      <c r="GJ25" s="1841" t="s">
        <v>3810</v>
      </c>
      <c r="GK25" s="1841" t="s">
        <v>3810</v>
      </c>
      <c r="GL25" s="1841" t="s">
        <v>3808</v>
      </c>
      <c r="GM25" s="1841" t="s">
        <v>3808</v>
      </c>
      <c r="GN25" s="1841" t="s">
        <v>3808</v>
      </c>
      <c r="GO25" s="1841" t="s">
        <v>3808</v>
      </c>
      <c r="GP25" s="1806"/>
      <c r="GQ25" s="1806"/>
      <c r="GR25" s="1841" t="s">
        <v>3808</v>
      </c>
      <c r="GS25" s="1841"/>
      <c r="GT25" s="1806"/>
      <c r="GU25" s="1841" t="s">
        <v>3808</v>
      </c>
      <c r="GV25" s="1841" t="s">
        <v>3808</v>
      </c>
      <c r="GW25" s="1798" t="str">
        <f>IF(ISTEXT(IFERROR(VLOOKUP(A25,职业列表!I3:J10,1,FALSE),0)),"★","")</f>
        <v/>
      </c>
      <c r="GX25" s="1806"/>
      <c r="GY25" s="1806" t="s">
        <v>3808</v>
      </c>
      <c r="GZ25" s="1806" t="s">
        <v>3808</v>
      </c>
      <c r="HA25" s="1806" t="s">
        <v>3808</v>
      </c>
      <c r="HB25" s="1806"/>
      <c r="HC25" s="1806" t="s">
        <v>3808</v>
      </c>
      <c r="HD25" s="1806"/>
      <c r="HE25" s="1806" t="s">
        <v>3808</v>
      </c>
      <c r="HF25" s="1806"/>
      <c r="HG25" s="1806" t="s">
        <v>3808</v>
      </c>
      <c r="HH25" s="1807" t="s">
        <v>3808</v>
      </c>
      <c r="HI25" s="1806"/>
      <c r="HJ25" s="1807" t="s">
        <v>3808</v>
      </c>
      <c r="HK25" s="1806" t="s">
        <v>3808</v>
      </c>
      <c r="HL25" s="1806"/>
      <c r="HM25" s="1807" t="s">
        <v>3808</v>
      </c>
      <c r="HN25" s="1806" t="s">
        <v>3808</v>
      </c>
      <c r="HO25" s="1806" t="s">
        <v>3808</v>
      </c>
      <c r="HP25" s="1806" t="s">
        <v>3808</v>
      </c>
      <c r="HQ25" s="1841"/>
      <c r="HR25" s="1807" t="s">
        <v>3808</v>
      </c>
      <c r="HS25" s="1807" t="s">
        <v>3808</v>
      </c>
      <c r="HT25" s="1807" t="s">
        <v>3808</v>
      </c>
      <c r="HU25" s="1806"/>
      <c r="HV25" s="1806" t="s">
        <v>3808</v>
      </c>
      <c r="HW25" s="1806"/>
      <c r="HX25" s="1841" t="s">
        <v>3808</v>
      </c>
      <c r="HY25" s="1880"/>
      <c r="HZ25" s="1880"/>
      <c r="IA25" s="1880"/>
      <c r="IB25" s="1880"/>
      <c r="IC25" s="1880"/>
      <c r="ID25" s="1880"/>
      <c r="IE25" s="1880"/>
      <c r="IF25" s="1880"/>
      <c r="IG25" s="1880"/>
      <c r="IH25" s="1880"/>
      <c r="II25" s="1880"/>
      <c r="IJ25" s="1880"/>
      <c r="IK25" s="1880"/>
      <c r="IL25" s="1880"/>
      <c r="IM25" s="1880"/>
      <c r="IN25" s="1880"/>
      <c r="IO25" s="1880"/>
      <c r="IP25" s="1880"/>
      <c r="IQ25" s="1880"/>
      <c r="IR25" s="1880"/>
      <c r="IS25" s="1880"/>
      <c r="IT25" s="1880"/>
      <c r="IU25" s="1880"/>
      <c r="IV25" s="1880"/>
    </row>
    <row r="26" s="1780" customFormat="1" ht="20" customHeight="1" spans="1:256">
      <c r="A26" s="1812" t="s">
        <v>114</v>
      </c>
      <c r="B26" s="1813"/>
      <c r="C26" s="1814"/>
      <c r="D26" s="1813" t="s">
        <v>3810</v>
      </c>
      <c r="E26" s="1814"/>
      <c r="F26" s="1814" t="s">
        <v>3810</v>
      </c>
      <c r="G26" s="1814"/>
      <c r="H26" s="1814"/>
      <c r="I26" s="1814"/>
      <c r="J26" s="1814"/>
      <c r="K26" s="1814"/>
      <c r="L26" s="1814"/>
      <c r="M26" s="1814"/>
      <c r="N26" s="1814" t="s">
        <v>3810</v>
      </c>
      <c r="O26" s="1814" t="s">
        <v>3810</v>
      </c>
      <c r="P26" s="1814"/>
      <c r="Q26" s="1814" t="s">
        <v>3810</v>
      </c>
      <c r="R26" s="1814"/>
      <c r="S26" s="1814"/>
      <c r="T26" s="1842" t="s">
        <v>3807</v>
      </c>
      <c r="U26" s="1814" t="s">
        <v>3810</v>
      </c>
      <c r="V26" s="1814"/>
      <c r="W26" s="1814"/>
      <c r="X26" s="1814"/>
      <c r="Y26" s="1814"/>
      <c r="Z26" s="1814" t="s">
        <v>3807</v>
      </c>
      <c r="AA26" s="1814"/>
      <c r="AB26" s="1813" t="s">
        <v>3810</v>
      </c>
      <c r="AC26" s="1813" t="s">
        <v>3810</v>
      </c>
      <c r="AD26" s="1813" t="s">
        <v>3810</v>
      </c>
      <c r="AE26" s="1814"/>
      <c r="AF26" s="1814"/>
      <c r="AG26" s="1814" t="s">
        <v>3807</v>
      </c>
      <c r="AH26" s="1814" t="s">
        <v>3806</v>
      </c>
      <c r="AI26" s="1814"/>
      <c r="AJ26" s="1814"/>
      <c r="AK26" s="1814"/>
      <c r="AL26" s="1813" t="s">
        <v>3810</v>
      </c>
      <c r="AM26" s="1814"/>
      <c r="AN26" s="1847" t="s">
        <v>3806</v>
      </c>
      <c r="AO26" s="1814"/>
      <c r="AP26" s="1814"/>
      <c r="AQ26" s="1814"/>
      <c r="AR26" s="1814"/>
      <c r="AS26" s="1814"/>
      <c r="AT26" s="1814"/>
      <c r="AU26" s="1814"/>
      <c r="AV26" s="1814"/>
      <c r="AW26" s="1814"/>
      <c r="AX26" s="1814"/>
      <c r="AY26" s="1814"/>
      <c r="AZ26" s="1814"/>
      <c r="BA26" s="1814"/>
      <c r="BB26" s="1814"/>
      <c r="BC26" s="1814" t="s">
        <v>3810</v>
      </c>
      <c r="BD26" s="1814"/>
      <c r="BE26" s="1814"/>
      <c r="BF26" s="1814"/>
      <c r="BG26" s="1814"/>
      <c r="BH26" s="1813" t="s">
        <v>3810</v>
      </c>
      <c r="BI26" s="1813" t="s">
        <v>3810</v>
      </c>
      <c r="BJ26" s="1814"/>
      <c r="BK26" s="1814"/>
      <c r="BL26" s="1814" t="s">
        <v>3810</v>
      </c>
      <c r="BM26" s="1814"/>
      <c r="BN26" s="1814"/>
      <c r="BO26" s="1814"/>
      <c r="BP26" s="1814"/>
      <c r="BQ26" s="1813" t="s">
        <v>3810</v>
      </c>
      <c r="BR26" s="1814"/>
      <c r="BS26" s="1814"/>
      <c r="BT26" s="1814"/>
      <c r="BU26" s="1814"/>
      <c r="BV26" s="1814"/>
      <c r="BW26" s="1814"/>
      <c r="BX26" s="1814"/>
      <c r="BY26" s="1814"/>
      <c r="BZ26" s="1814"/>
      <c r="CA26" s="1814"/>
      <c r="CB26" s="1814"/>
      <c r="CC26" s="1814"/>
      <c r="CD26" s="1814"/>
      <c r="CE26" s="1814"/>
      <c r="CF26" s="1814"/>
      <c r="CG26" s="1814"/>
      <c r="CH26" s="1814"/>
      <c r="CI26" s="1814"/>
      <c r="CJ26" s="1814"/>
      <c r="CK26" s="1814"/>
      <c r="CL26" s="1842" t="s">
        <v>3810</v>
      </c>
      <c r="CM26" s="1814"/>
      <c r="CN26" s="1814"/>
      <c r="CO26" s="1814"/>
      <c r="CP26" s="1814"/>
      <c r="CQ26" s="1814"/>
      <c r="CR26" s="1814"/>
      <c r="CS26" s="1814"/>
      <c r="CT26" s="1813" t="s">
        <v>3810</v>
      </c>
      <c r="CU26" s="1814"/>
      <c r="CV26" s="1814"/>
      <c r="CW26" s="1814"/>
      <c r="CX26" s="1814"/>
      <c r="CY26" s="1814"/>
      <c r="CZ26" s="1813" t="s">
        <v>3810</v>
      </c>
      <c r="DA26" s="1814"/>
      <c r="DB26" s="1814"/>
      <c r="DC26" s="1813" t="s">
        <v>3810</v>
      </c>
      <c r="DD26" s="1814" t="s">
        <v>3806</v>
      </c>
      <c r="DE26" s="1814"/>
      <c r="DF26" s="1814" t="s">
        <v>3810</v>
      </c>
      <c r="DG26" s="1814"/>
      <c r="DH26" s="1814"/>
      <c r="DI26" s="1814"/>
      <c r="DJ26" s="1814"/>
      <c r="DK26" s="1814"/>
      <c r="DL26" s="1814"/>
      <c r="DM26" s="1847" t="s">
        <v>3810</v>
      </c>
      <c r="DN26" s="1847" t="s">
        <v>3810</v>
      </c>
      <c r="DO26" s="1847" t="s">
        <v>3810</v>
      </c>
      <c r="DP26" s="1847" t="s">
        <v>3810</v>
      </c>
      <c r="DQ26" s="1814"/>
      <c r="DR26" s="1814"/>
      <c r="DS26" s="1814"/>
      <c r="DT26" s="1814"/>
      <c r="DU26" s="1814"/>
      <c r="DV26" s="1814"/>
      <c r="DW26" s="1847" t="s">
        <v>3810</v>
      </c>
      <c r="DX26" s="1814"/>
      <c r="DY26" s="1814"/>
      <c r="DZ26" s="1814"/>
      <c r="EA26" s="1814"/>
      <c r="EB26" s="1814"/>
      <c r="EC26" s="1814"/>
      <c r="ED26" s="1814"/>
      <c r="EE26" s="1814"/>
      <c r="EF26" s="1814"/>
      <c r="EG26" s="1814"/>
      <c r="EH26" s="1814"/>
      <c r="EI26" s="1814"/>
      <c r="EJ26" s="1814"/>
      <c r="EK26" s="1847" t="s">
        <v>3810</v>
      </c>
      <c r="EL26" s="1814"/>
      <c r="EM26" s="1814"/>
      <c r="EN26" s="1814"/>
      <c r="EO26" s="1814"/>
      <c r="EP26" s="1814"/>
      <c r="EQ26" s="1814"/>
      <c r="ER26" s="1814"/>
      <c r="ES26" s="1814"/>
      <c r="ET26" s="1814"/>
      <c r="EU26" s="1814"/>
      <c r="EV26" s="1814"/>
      <c r="EW26" s="1814"/>
      <c r="EX26" s="1814"/>
      <c r="EY26" s="1814"/>
      <c r="EZ26" s="1814"/>
      <c r="FA26" s="1847" t="s">
        <v>3810</v>
      </c>
      <c r="FB26" s="1847" t="s">
        <v>3810</v>
      </c>
      <c r="FC26" s="1814"/>
      <c r="FD26" s="1814"/>
      <c r="FE26" s="1814"/>
      <c r="FF26" s="1847" t="s">
        <v>3810</v>
      </c>
      <c r="FG26" s="1847" t="s">
        <v>3810</v>
      </c>
      <c r="FH26" s="1814"/>
      <c r="FI26" s="1814"/>
      <c r="FJ26" s="1814"/>
      <c r="FK26" s="1814"/>
      <c r="FL26" s="1814"/>
      <c r="FM26" s="1847" t="s">
        <v>3810</v>
      </c>
      <c r="FN26" s="1814"/>
      <c r="FO26" s="1814"/>
      <c r="FP26" s="1814"/>
      <c r="FQ26" s="1814"/>
      <c r="FR26" s="1814"/>
      <c r="FS26" s="1814"/>
      <c r="FT26" s="1814"/>
      <c r="FU26" s="1814"/>
      <c r="FV26" s="1814"/>
      <c r="FW26" s="1814"/>
      <c r="FX26" s="1814"/>
      <c r="FY26" s="1847" t="s">
        <v>3810</v>
      </c>
      <c r="FZ26" s="1814"/>
      <c r="GA26" s="1847" t="s">
        <v>3810</v>
      </c>
      <c r="GB26" s="1847" t="s">
        <v>3810</v>
      </c>
      <c r="GC26" s="1814"/>
      <c r="GD26" s="1814"/>
      <c r="GE26" s="1814"/>
      <c r="GF26" s="1814"/>
      <c r="GG26" s="1814"/>
      <c r="GH26" s="1814"/>
      <c r="GI26" s="1814"/>
      <c r="GJ26" s="1814"/>
      <c r="GK26" s="1814"/>
      <c r="GL26" s="1814"/>
      <c r="GM26" s="1814"/>
      <c r="GN26" s="1814"/>
      <c r="GO26" s="1814"/>
      <c r="GP26" s="1814"/>
      <c r="GQ26" s="1847" t="s">
        <v>3810</v>
      </c>
      <c r="GR26" s="1814"/>
      <c r="GS26" s="1847" t="s">
        <v>3810</v>
      </c>
      <c r="GT26" s="1814"/>
      <c r="GU26" s="1847" t="s">
        <v>3810</v>
      </c>
      <c r="GV26" s="1814"/>
      <c r="GW26" s="1798" t="str">
        <f>IF(ISTEXT(IFERROR(VLOOKUP(A26,职业列表!I3:J10,1,FALSE),0)),"★","")</f>
        <v/>
      </c>
      <c r="GX26" s="1814"/>
      <c r="GY26" s="1814"/>
      <c r="GZ26" s="1814"/>
      <c r="HA26" s="1814"/>
      <c r="HB26" s="1814"/>
      <c r="HC26" s="1814"/>
      <c r="HD26" s="1842" t="s">
        <v>3839</v>
      </c>
      <c r="HE26" s="1814"/>
      <c r="HF26" s="1814"/>
      <c r="HG26" s="1814"/>
      <c r="HH26" s="1814"/>
      <c r="HI26" s="1814"/>
      <c r="HJ26" s="1814"/>
      <c r="HK26" s="1814"/>
      <c r="HL26" s="1814" t="s">
        <v>3810</v>
      </c>
      <c r="HM26" s="1814"/>
      <c r="HN26" s="1814"/>
      <c r="HO26" s="1874" t="s">
        <v>3809</v>
      </c>
      <c r="HP26" s="1814"/>
      <c r="HQ26" s="1814"/>
      <c r="HR26" s="1842" t="s">
        <v>3810</v>
      </c>
      <c r="HS26" s="1814"/>
      <c r="HT26" s="1814"/>
      <c r="HU26" s="1814"/>
      <c r="HV26" s="1813"/>
      <c r="HW26" s="1813"/>
      <c r="HX26" s="1813" t="s">
        <v>3810</v>
      </c>
      <c r="HY26" s="1882"/>
      <c r="HZ26" s="1882"/>
      <c r="IA26" s="1882"/>
      <c r="IB26" s="1882"/>
      <c r="IC26" s="1882"/>
      <c r="ID26" s="1882"/>
      <c r="IE26" s="1882"/>
      <c r="IF26" s="1882"/>
      <c r="IG26" s="1882"/>
      <c r="IH26" s="1882"/>
      <c r="II26" s="1882"/>
      <c r="IJ26" s="1882"/>
      <c r="IK26" s="1882"/>
      <c r="IL26" s="1882"/>
      <c r="IM26" s="1882"/>
      <c r="IN26" s="1882"/>
      <c r="IO26" s="1882"/>
      <c r="IP26" s="1882"/>
      <c r="IQ26" s="1882"/>
      <c r="IR26" s="1882"/>
      <c r="IS26" s="1882"/>
      <c r="IT26" s="1882"/>
      <c r="IU26" s="1882"/>
      <c r="IV26" s="1882"/>
    </row>
    <row r="27" s="1080" customFormat="1" ht="20" customHeight="1" spans="1:256">
      <c r="A27" s="1815" t="s">
        <v>117</v>
      </c>
      <c r="B27" s="1797"/>
      <c r="C27" s="1797"/>
      <c r="D27" s="1797" t="s">
        <v>3810</v>
      </c>
      <c r="E27" s="1797"/>
      <c r="F27" s="1797"/>
      <c r="G27" s="1797"/>
      <c r="H27" s="1797"/>
      <c r="I27" s="1797"/>
      <c r="J27" s="1797"/>
      <c r="K27" s="1797"/>
      <c r="L27" s="1797"/>
      <c r="M27" s="1797"/>
      <c r="N27" s="1797"/>
      <c r="O27" s="1797"/>
      <c r="P27" s="1797"/>
      <c r="Q27" s="1797"/>
      <c r="R27" s="1797"/>
      <c r="S27" s="1797"/>
      <c r="T27" s="1798" t="s">
        <v>3807</v>
      </c>
      <c r="U27" s="1797"/>
      <c r="V27" s="1797"/>
      <c r="W27" s="1797"/>
      <c r="X27" s="1797"/>
      <c r="Y27" s="1797"/>
      <c r="Z27" s="1798" t="s">
        <v>3807</v>
      </c>
      <c r="AA27" s="1797"/>
      <c r="AB27" s="1797" t="s">
        <v>3810</v>
      </c>
      <c r="AC27" s="1797" t="s">
        <v>3810</v>
      </c>
      <c r="AD27" s="1797" t="s">
        <v>3810</v>
      </c>
      <c r="AE27" s="1797"/>
      <c r="AF27" s="1797"/>
      <c r="AG27" s="1798" t="s">
        <v>3807</v>
      </c>
      <c r="AH27" s="1798"/>
      <c r="AI27" s="1797"/>
      <c r="AJ27" s="1797"/>
      <c r="AK27" s="1797"/>
      <c r="AL27" s="1797" t="s">
        <v>3810</v>
      </c>
      <c r="AM27" s="1797"/>
      <c r="AN27" s="1798"/>
      <c r="AO27" s="1797"/>
      <c r="AP27" s="1797"/>
      <c r="AQ27" s="1797"/>
      <c r="AR27" s="1797"/>
      <c r="AS27" s="1797"/>
      <c r="AT27" s="1797"/>
      <c r="AU27" s="1797"/>
      <c r="AV27" s="1797"/>
      <c r="AW27" s="1797"/>
      <c r="AX27" s="1797"/>
      <c r="AY27" s="1797"/>
      <c r="AZ27" s="1797"/>
      <c r="BA27" s="1797"/>
      <c r="BB27" s="1797"/>
      <c r="BC27" s="1797"/>
      <c r="BD27" s="1797"/>
      <c r="BE27" s="1797"/>
      <c r="BF27" s="1797"/>
      <c r="BG27" s="1797"/>
      <c r="BH27" s="1797" t="s">
        <v>3810</v>
      </c>
      <c r="BI27" s="1797" t="s">
        <v>3810</v>
      </c>
      <c r="BJ27" s="1797"/>
      <c r="BK27" s="1797"/>
      <c r="BL27" s="1797"/>
      <c r="BM27" s="1797"/>
      <c r="BN27" s="1797"/>
      <c r="BO27" s="1797"/>
      <c r="BP27" s="1797"/>
      <c r="BQ27" s="1797" t="s">
        <v>3810</v>
      </c>
      <c r="BR27" s="1836" t="s">
        <v>3840</v>
      </c>
      <c r="BS27" s="1797"/>
      <c r="BT27" s="1797"/>
      <c r="BU27" s="1797"/>
      <c r="BV27" s="1797"/>
      <c r="BW27" s="1797"/>
      <c r="BX27" s="1797"/>
      <c r="BY27" s="1797"/>
      <c r="BZ27" s="1797"/>
      <c r="CA27" s="1797"/>
      <c r="CB27" s="1797"/>
      <c r="CC27" s="1797"/>
      <c r="CD27" s="1797"/>
      <c r="CE27" s="1797"/>
      <c r="CF27" s="1797"/>
      <c r="CG27" s="1797"/>
      <c r="CH27" s="1797"/>
      <c r="CI27" s="1797"/>
      <c r="CJ27" s="1797"/>
      <c r="CK27" s="1797"/>
      <c r="CL27" s="1797"/>
      <c r="CM27" s="1797"/>
      <c r="CN27" s="1797"/>
      <c r="CO27" s="1797"/>
      <c r="CP27" s="1797"/>
      <c r="CQ27" s="1797"/>
      <c r="CR27" s="1797"/>
      <c r="CS27" s="1797"/>
      <c r="CT27" s="1797" t="s">
        <v>3810</v>
      </c>
      <c r="CU27" s="1797"/>
      <c r="CV27" s="1797"/>
      <c r="CW27" s="1797"/>
      <c r="CX27" s="1797"/>
      <c r="CY27" s="1797"/>
      <c r="CZ27" s="1797" t="s">
        <v>3810</v>
      </c>
      <c r="DA27" s="1797"/>
      <c r="DB27" s="1797"/>
      <c r="DC27" s="1797" t="s">
        <v>3810</v>
      </c>
      <c r="DD27" s="1798" t="s">
        <v>3806</v>
      </c>
      <c r="DE27" s="1797"/>
      <c r="DF27" s="1797"/>
      <c r="DG27" s="1797"/>
      <c r="DH27" s="1797"/>
      <c r="DI27" s="1797"/>
      <c r="DJ27" s="1797"/>
      <c r="DK27" s="1797"/>
      <c r="DL27" s="1798"/>
      <c r="DM27" s="1798"/>
      <c r="DN27" s="1798"/>
      <c r="DO27" s="1798"/>
      <c r="DP27" s="1798"/>
      <c r="DQ27" s="1798"/>
      <c r="DR27" s="1798"/>
      <c r="DS27" s="1798"/>
      <c r="DT27" s="1798"/>
      <c r="DU27" s="1798"/>
      <c r="DV27" s="1798"/>
      <c r="DW27" s="1798"/>
      <c r="DX27" s="1798"/>
      <c r="DY27" s="1798"/>
      <c r="DZ27" s="1798"/>
      <c r="EA27" s="1798"/>
      <c r="EB27" s="1798"/>
      <c r="EC27" s="1798"/>
      <c r="ED27" s="1798"/>
      <c r="EE27" s="1798"/>
      <c r="EF27" s="1798"/>
      <c r="EG27" s="1798"/>
      <c r="EH27" s="1798"/>
      <c r="EI27" s="1798"/>
      <c r="EJ27" s="1798"/>
      <c r="EK27" s="1798"/>
      <c r="EL27" s="1798"/>
      <c r="EM27" s="1798"/>
      <c r="EN27" s="1798"/>
      <c r="EO27" s="1798"/>
      <c r="EP27" s="1798"/>
      <c r="EQ27" s="1798"/>
      <c r="ER27" s="1798"/>
      <c r="ES27" s="1798"/>
      <c r="ET27" s="1798"/>
      <c r="EU27" s="1798"/>
      <c r="EV27" s="1798"/>
      <c r="EW27" s="1798"/>
      <c r="EX27" s="1798"/>
      <c r="EY27" s="1798"/>
      <c r="EZ27" s="1798"/>
      <c r="FA27" s="1838" t="s">
        <v>3839</v>
      </c>
      <c r="FB27" s="1798"/>
      <c r="FC27" s="1798"/>
      <c r="FD27" s="1798"/>
      <c r="FE27" s="1798"/>
      <c r="FF27" s="1798"/>
      <c r="FG27" s="1838"/>
      <c r="FH27" s="1798"/>
      <c r="FI27" s="1798"/>
      <c r="FJ27" s="1798"/>
      <c r="FK27" s="1798"/>
      <c r="FL27" s="1798"/>
      <c r="FM27" s="1798"/>
      <c r="FN27" s="1798"/>
      <c r="FO27" s="1798"/>
      <c r="FP27" s="1838" t="s">
        <v>3841</v>
      </c>
      <c r="FQ27" s="1798"/>
      <c r="FR27" s="1798"/>
      <c r="FS27" s="1798"/>
      <c r="FT27" s="1798"/>
      <c r="FU27" s="1798"/>
      <c r="FV27" s="1798"/>
      <c r="FW27" s="1798"/>
      <c r="FX27" s="1798"/>
      <c r="FY27" s="1838" t="s">
        <v>3810</v>
      </c>
      <c r="FZ27" s="1798"/>
      <c r="GA27" s="1838" t="s">
        <v>3810</v>
      </c>
      <c r="GB27" s="1838" t="s">
        <v>3810</v>
      </c>
      <c r="GC27" s="1798"/>
      <c r="GD27" s="1798"/>
      <c r="GE27" s="1798"/>
      <c r="GF27" s="1798"/>
      <c r="GG27" s="1798"/>
      <c r="GH27" s="1798"/>
      <c r="GI27" s="1798"/>
      <c r="GJ27" s="1798"/>
      <c r="GK27" s="1798"/>
      <c r="GL27" s="1798"/>
      <c r="GM27" s="1798"/>
      <c r="GN27" s="1798"/>
      <c r="GO27" s="1798"/>
      <c r="GP27" s="1798"/>
      <c r="GQ27" s="1798"/>
      <c r="GR27" s="1798"/>
      <c r="GS27" s="1838" t="s">
        <v>3810</v>
      </c>
      <c r="GT27" s="1798"/>
      <c r="GU27" s="1798"/>
      <c r="GV27" s="1798"/>
      <c r="GW27" s="1798" t="str">
        <f>IF(ISTEXT(IFERROR(VLOOKUP(A27,职业列表!I3:J10,1,FALSE),0)),"★","")</f>
        <v/>
      </c>
      <c r="GX27" s="1798"/>
      <c r="GY27" s="1797"/>
      <c r="GZ27" s="1797"/>
      <c r="HA27" s="1797"/>
      <c r="HB27" s="1797"/>
      <c r="HC27" s="1797"/>
      <c r="HD27" s="1797"/>
      <c r="HE27" s="1797"/>
      <c r="HF27" s="1797"/>
      <c r="HG27" s="1797"/>
      <c r="HH27" s="1797" t="s">
        <v>3810</v>
      </c>
      <c r="HI27" s="1797"/>
      <c r="HJ27" s="1797"/>
      <c r="HK27" s="1836" t="s">
        <v>3842</v>
      </c>
      <c r="HL27" s="1797"/>
      <c r="HM27" s="1797"/>
      <c r="HN27" s="1798"/>
      <c r="HO27" s="1797"/>
      <c r="HP27" s="1797"/>
      <c r="HQ27" s="1797"/>
      <c r="HR27" s="1797"/>
      <c r="HS27" s="1797"/>
      <c r="HT27" s="1798"/>
      <c r="HU27" s="1797"/>
      <c r="HV27" s="1797"/>
      <c r="HW27" s="1797"/>
      <c r="HX27" s="1797"/>
      <c r="HY27" s="1878"/>
      <c r="HZ27" s="1878"/>
      <c r="IA27" s="1878"/>
      <c r="IB27" s="1878"/>
      <c r="IC27" s="1878"/>
      <c r="ID27" s="1878"/>
      <c r="IE27" s="1878"/>
      <c r="IF27" s="1878"/>
      <c r="IG27" s="1878"/>
      <c r="IH27" s="1878"/>
      <c r="II27" s="1878"/>
      <c r="IJ27" s="1878"/>
      <c r="IK27" s="1878"/>
      <c r="IL27" s="1878"/>
      <c r="IM27" s="1878"/>
      <c r="IN27" s="1878"/>
      <c r="IO27" s="1878"/>
      <c r="IP27" s="1878"/>
      <c r="IQ27" s="1878"/>
      <c r="IR27" s="1878"/>
      <c r="IS27" s="1878"/>
      <c r="IT27" s="1878"/>
      <c r="IU27" s="1878"/>
      <c r="IV27" s="1878"/>
    </row>
    <row r="28" s="1080" customFormat="1" ht="20" customHeight="1" spans="1:256">
      <c r="A28" s="1815"/>
      <c r="B28" s="1797"/>
      <c r="C28" s="1797"/>
      <c r="D28" s="1797"/>
      <c r="E28" s="1797"/>
      <c r="F28" s="1797"/>
      <c r="G28" s="1797"/>
      <c r="H28" s="1797"/>
      <c r="I28" s="1797"/>
      <c r="J28" s="1797"/>
      <c r="K28" s="1797"/>
      <c r="L28" s="1797"/>
      <c r="M28" s="1797"/>
      <c r="N28" s="1797"/>
      <c r="O28" s="1797"/>
      <c r="P28" s="1797"/>
      <c r="Q28" s="1797"/>
      <c r="R28" s="1797"/>
      <c r="S28" s="1797"/>
      <c r="T28" s="1798"/>
      <c r="U28" s="1797"/>
      <c r="V28" s="1797"/>
      <c r="W28" s="1797"/>
      <c r="X28" s="1797"/>
      <c r="Y28" s="1797"/>
      <c r="Z28" s="1798"/>
      <c r="AA28" s="1797"/>
      <c r="AB28" s="1797"/>
      <c r="AC28" s="1797"/>
      <c r="AD28" s="1797"/>
      <c r="AE28" s="1797"/>
      <c r="AF28" s="1797"/>
      <c r="AG28" s="1798"/>
      <c r="AH28" s="1798"/>
      <c r="AI28" s="1797"/>
      <c r="AJ28" s="1797"/>
      <c r="AK28" s="1797"/>
      <c r="AL28" s="1797"/>
      <c r="AM28" s="1797"/>
      <c r="AN28" s="1797"/>
      <c r="AO28" s="1797"/>
      <c r="AP28" s="1797"/>
      <c r="AQ28" s="1797"/>
      <c r="AR28" s="1797"/>
      <c r="AS28" s="1797"/>
      <c r="AT28" s="1797"/>
      <c r="AU28" s="1797"/>
      <c r="AV28" s="1797"/>
      <c r="AW28" s="1797"/>
      <c r="AX28" s="1797"/>
      <c r="AY28" s="1797"/>
      <c r="AZ28" s="1797"/>
      <c r="BA28" s="1797"/>
      <c r="BB28" s="1797"/>
      <c r="BC28" s="1797"/>
      <c r="BD28" s="1797"/>
      <c r="BE28" s="1797"/>
      <c r="BF28" s="1797"/>
      <c r="BG28" s="1797"/>
      <c r="BH28" s="1797"/>
      <c r="BI28" s="1797"/>
      <c r="BJ28" s="1797"/>
      <c r="BK28" s="1797"/>
      <c r="BL28" s="1797"/>
      <c r="BM28" s="1797"/>
      <c r="BN28" s="1797"/>
      <c r="BO28" s="1797"/>
      <c r="BP28" s="1797"/>
      <c r="BQ28" s="1797"/>
      <c r="BR28" s="1797"/>
      <c r="BS28" s="1797"/>
      <c r="BT28" s="1797"/>
      <c r="BU28" s="1797"/>
      <c r="BV28" s="1797"/>
      <c r="BW28" s="1797"/>
      <c r="BX28" s="1797"/>
      <c r="BY28" s="1797"/>
      <c r="BZ28" s="1797"/>
      <c r="CA28" s="1797"/>
      <c r="CB28" s="1797"/>
      <c r="CC28" s="1797"/>
      <c r="CD28" s="1797"/>
      <c r="CE28" s="1797"/>
      <c r="CF28" s="1797"/>
      <c r="CG28" s="1797"/>
      <c r="CH28" s="1797"/>
      <c r="CI28" s="1797"/>
      <c r="CJ28" s="1797"/>
      <c r="CK28" s="1797"/>
      <c r="CL28" s="1797"/>
      <c r="CM28" s="1797"/>
      <c r="CN28" s="1797"/>
      <c r="CO28" s="1797"/>
      <c r="CP28" s="1797"/>
      <c r="CQ28" s="1797"/>
      <c r="CR28" s="1797"/>
      <c r="CS28" s="1797"/>
      <c r="CT28" s="1797"/>
      <c r="CU28" s="1797"/>
      <c r="CV28" s="1797"/>
      <c r="CW28" s="1797"/>
      <c r="CX28" s="1797"/>
      <c r="CY28" s="1797"/>
      <c r="CZ28" s="1797"/>
      <c r="DA28" s="1797"/>
      <c r="DB28" s="1797"/>
      <c r="DC28" s="1797"/>
      <c r="DD28" s="1798"/>
      <c r="DE28" s="1797"/>
      <c r="DF28" s="1797"/>
      <c r="DG28" s="1797"/>
      <c r="DH28" s="1797"/>
      <c r="DI28" s="1797"/>
      <c r="DJ28" s="1797"/>
      <c r="DK28" s="1797"/>
      <c r="DL28" s="1798"/>
      <c r="DM28" s="1798"/>
      <c r="DN28" s="1798"/>
      <c r="DO28" s="1798"/>
      <c r="DP28" s="1798"/>
      <c r="DQ28" s="1798"/>
      <c r="DR28" s="1798"/>
      <c r="DS28" s="1798"/>
      <c r="DT28" s="1798"/>
      <c r="DU28" s="1798"/>
      <c r="DV28" s="1798"/>
      <c r="DW28" s="1798"/>
      <c r="DX28" s="1798"/>
      <c r="DY28" s="1798"/>
      <c r="DZ28" s="1798"/>
      <c r="EA28" s="1798"/>
      <c r="EB28" s="1798"/>
      <c r="EC28" s="1798"/>
      <c r="ED28" s="1798"/>
      <c r="EE28" s="1798"/>
      <c r="EF28" s="1798"/>
      <c r="EG28" s="1798"/>
      <c r="EH28" s="1798"/>
      <c r="EI28" s="1798"/>
      <c r="EJ28" s="1798"/>
      <c r="EK28" s="1798"/>
      <c r="EL28" s="1798"/>
      <c r="EM28" s="1798"/>
      <c r="EN28" s="1798"/>
      <c r="EO28" s="1798"/>
      <c r="EP28" s="1798"/>
      <c r="EQ28" s="1798"/>
      <c r="ER28" s="1798"/>
      <c r="ES28" s="1798"/>
      <c r="ET28" s="1798"/>
      <c r="EU28" s="1798"/>
      <c r="EV28" s="1798"/>
      <c r="EW28" s="1798"/>
      <c r="EX28" s="1798"/>
      <c r="EY28" s="1798"/>
      <c r="EZ28" s="1798"/>
      <c r="FA28" s="1798"/>
      <c r="FB28" s="1798"/>
      <c r="FC28" s="1798"/>
      <c r="FD28" s="1798"/>
      <c r="FE28" s="1798"/>
      <c r="FF28" s="1798"/>
      <c r="FG28" s="1798"/>
      <c r="FH28" s="1798"/>
      <c r="FI28" s="1798"/>
      <c r="FJ28" s="1798"/>
      <c r="FK28" s="1798"/>
      <c r="FL28" s="1798"/>
      <c r="FM28" s="1798"/>
      <c r="FN28" s="1798"/>
      <c r="FO28" s="1798"/>
      <c r="FP28" s="1798"/>
      <c r="FQ28" s="1798"/>
      <c r="FR28" s="1798"/>
      <c r="FS28" s="1798"/>
      <c r="FT28" s="1798"/>
      <c r="FU28" s="1798"/>
      <c r="FV28" s="1798"/>
      <c r="FW28" s="1798"/>
      <c r="FX28" s="1798"/>
      <c r="FY28" s="1838"/>
      <c r="FZ28" s="1798"/>
      <c r="GA28" s="1838"/>
      <c r="GB28" s="1838"/>
      <c r="GC28" s="1798"/>
      <c r="GD28" s="1798"/>
      <c r="GE28" s="1798"/>
      <c r="GF28" s="1798"/>
      <c r="GG28" s="1798"/>
      <c r="GH28" s="1798"/>
      <c r="GI28" s="1798"/>
      <c r="GJ28" s="1798"/>
      <c r="GK28" s="1798"/>
      <c r="GL28" s="1798"/>
      <c r="GM28" s="1798"/>
      <c r="GN28" s="1798"/>
      <c r="GO28" s="1798"/>
      <c r="GP28" s="1798"/>
      <c r="GQ28" s="1798"/>
      <c r="GR28" s="1798"/>
      <c r="GS28" s="1838"/>
      <c r="GT28" s="1798"/>
      <c r="GU28" s="1798"/>
      <c r="GV28" s="1798"/>
      <c r="GW28" s="1798"/>
      <c r="GX28" s="1798"/>
      <c r="GY28" s="1797"/>
      <c r="GZ28" s="1797"/>
      <c r="HA28" s="1797"/>
      <c r="HB28" s="1797"/>
      <c r="HC28" s="1797"/>
      <c r="HD28" s="1797"/>
      <c r="HE28" s="1797"/>
      <c r="HF28" s="1797"/>
      <c r="HG28" s="1797"/>
      <c r="HH28" s="1797"/>
      <c r="HI28" s="1797"/>
      <c r="HJ28" s="1797"/>
      <c r="HK28" s="1797"/>
      <c r="HL28" s="1797"/>
      <c r="HM28" s="1797"/>
      <c r="HN28" s="1798"/>
      <c r="HO28" s="1797"/>
      <c r="HP28" s="1797"/>
      <c r="HQ28" s="1797"/>
      <c r="HR28" s="1797"/>
      <c r="HS28" s="1797"/>
      <c r="HT28" s="1798"/>
      <c r="HU28" s="1797"/>
      <c r="HV28" s="1797"/>
      <c r="HW28" s="1797"/>
      <c r="HX28" s="1797"/>
      <c r="HY28" s="1878"/>
      <c r="HZ28" s="1878"/>
      <c r="IA28" s="1878"/>
      <c r="IB28" s="1878"/>
      <c r="IC28" s="1878"/>
      <c r="ID28" s="1878"/>
      <c r="IE28" s="1878"/>
      <c r="IF28" s="1878"/>
      <c r="IG28" s="1878"/>
      <c r="IH28" s="1878"/>
      <c r="II28" s="1878"/>
      <c r="IJ28" s="1878"/>
      <c r="IK28" s="1878"/>
      <c r="IL28" s="1878"/>
      <c r="IM28" s="1878"/>
      <c r="IN28" s="1878"/>
      <c r="IO28" s="1878"/>
      <c r="IP28" s="1878"/>
      <c r="IQ28" s="1878"/>
      <c r="IR28" s="1878"/>
      <c r="IS28" s="1878"/>
      <c r="IT28" s="1878"/>
      <c r="IU28" s="1878"/>
      <c r="IV28" s="1878"/>
    </row>
    <row r="29" s="1781" customFormat="1" ht="20" customHeight="1" spans="1:256">
      <c r="A29" s="1816" t="s">
        <v>123</v>
      </c>
      <c r="B29" s="1817"/>
      <c r="C29" s="1818"/>
      <c r="D29" s="1818"/>
      <c r="E29" s="1818"/>
      <c r="F29" s="1817" t="s">
        <v>3810</v>
      </c>
      <c r="G29" s="1818"/>
      <c r="H29" s="1818"/>
      <c r="I29" s="1818"/>
      <c r="J29" s="1818"/>
      <c r="K29" s="1818"/>
      <c r="L29" s="1818"/>
      <c r="M29" s="1818"/>
      <c r="N29" s="1818"/>
      <c r="O29" s="1818"/>
      <c r="P29" s="1818"/>
      <c r="Q29" s="1818"/>
      <c r="R29" s="1817" t="s">
        <v>3810</v>
      </c>
      <c r="S29" s="1818"/>
      <c r="T29" s="1818" t="s">
        <v>3807</v>
      </c>
      <c r="U29" s="1818"/>
      <c r="V29" s="1818"/>
      <c r="W29" s="1818"/>
      <c r="X29" s="1818"/>
      <c r="Y29" s="1818"/>
      <c r="Z29" s="1818" t="s">
        <v>3807</v>
      </c>
      <c r="AA29" s="1818"/>
      <c r="AB29" s="1817" t="s">
        <v>3810</v>
      </c>
      <c r="AC29" s="1817" t="s">
        <v>3810</v>
      </c>
      <c r="AD29" s="1817" t="s">
        <v>3810</v>
      </c>
      <c r="AE29" s="1818"/>
      <c r="AF29" s="1818"/>
      <c r="AG29" s="1818" t="s">
        <v>3807</v>
      </c>
      <c r="AH29" s="1818" t="s">
        <v>3806</v>
      </c>
      <c r="AI29" s="1818"/>
      <c r="AJ29" s="1818"/>
      <c r="AK29" s="1817" t="s">
        <v>3810</v>
      </c>
      <c r="AL29" s="1817" t="s">
        <v>3810</v>
      </c>
      <c r="AM29" s="1818"/>
      <c r="AN29" s="1818" t="s">
        <v>3806</v>
      </c>
      <c r="AO29" s="1849"/>
      <c r="AP29" s="1817" t="s">
        <v>3810</v>
      </c>
      <c r="AQ29" s="1818"/>
      <c r="AR29" s="1818"/>
      <c r="AS29" s="1818"/>
      <c r="AT29" s="1818"/>
      <c r="AU29" s="1818"/>
      <c r="AV29" s="1818"/>
      <c r="AW29" s="1818"/>
      <c r="AX29" s="1818"/>
      <c r="AY29" s="1818"/>
      <c r="AZ29" s="1818"/>
      <c r="BA29" s="1817" t="s">
        <v>3810</v>
      </c>
      <c r="BB29" s="1818"/>
      <c r="BC29" s="1817" t="s">
        <v>3810</v>
      </c>
      <c r="BD29" s="1818"/>
      <c r="BE29" s="1818"/>
      <c r="BF29" s="1818"/>
      <c r="BG29" s="1818"/>
      <c r="BH29" s="1817" t="s">
        <v>3810</v>
      </c>
      <c r="BI29" s="1817" t="s">
        <v>3810</v>
      </c>
      <c r="BJ29" s="1818" t="s">
        <v>3843</v>
      </c>
      <c r="BK29" s="1818"/>
      <c r="BL29" s="1818"/>
      <c r="BM29" s="1818"/>
      <c r="BN29" s="1818"/>
      <c r="BO29" s="1818"/>
      <c r="BP29" s="1818"/>
      <c r="BQ29" s="1818"/>
      <c r="BR29" s="1818"/>
      <c r="BS29" s="1818"/>
      <c r="BT29" s="1818"/>
      <c r="BU29" s="1818"/>
      <c r="BV29" s="1818"/>
      <c r="BW29" s="1817" t="s">
        <v>3810</v>
      </c>
      <c r="BX29" s="1818"/>
      <c r="BY29" s="1818"/>
      <c r="BZ29" s="1818"/>
      <c r="CA29" s="1818"/>
      <c r="CB29" s="1818"/>
      <c r="CC29" s="1818"/>
      <c r="CD29" s="1817" t="s">
        <v>3810</v>
      </c>
      <c r="CE29" s="1818"/>
      <c r="CF29" s="1818"/>
      <c r="CG29" s="1818"/>
      <c r="CH29" s="1818"/>
      <c r="CI29" s="1818"/>
      <c r="CJ29" s="1818"/>
      <c r="CK29" s="1817" t="s">
        <v>3810</v>
      </c>
      <c r="CL29" s="1858" t="s">
        <v>3810</v>
      </c>
      <c r="CM29" s="1818"/>
      <c r="CN29" s="1818"/>
      <c r="CO29" s="1818"/>
      <c r="CP29" s="1818"/>
      <c r="CQ29" s="1818"/>
      <c r="CR29" s="1818"/>
      <c r="CS29" s="1818"/>
      <c r="CT29" s="1817" t="s">
        <v>3810</v>
      </c>
      <c r="CU29" s="1818"/>
      <c r="CV29" s="1818"/>
      <c r="CW29" s="1818"/>
      <c r="CX29" s="1818"/>
      <c r="CY29" s="1818"/>
      <c r="CZ29" s="1817" t="s">
        <v>3810</v>
      </c>
      <c r="DA29" s="1817" t="s">
        <v>3810</v>
      </c>
      <c r="DB29" s="1818"/>
      <c r="DC29" s="1818"/>
      <c r="DD29" s="1818"/>
      <c r="DE29" s="1818"/>
      <c r="DF29" s="1818"/>
      <c r="DG29" s="1818"/>
      <c r="DH29" s="1818"/>
      <c r="DI29" s="1818"/>
      <c r="DJ29" s="1818"/>
      <c r="DK29" s="1818"/>
      <c r="DL29" s="1818"/>
      <c r="DM29" s="1818"/>
      <c r="DN29" s="1818"/>
      <c r="DO29" s="1818"/>
      <c r="DP29" s="1818"/>
      <c r="DQ29" s="1818"/>
      <c r="DR29" s="1818"/>
      <c r="DS29" s="1818"/>
      <c r="DT29" s="1818"/>
      <c r="DU29" s="1818"/>
      <c r="DV29" s="1818"/>
      <c r="DW29" s="1864" t="s">
        <v>3810</v>
      </c>
      <c r="DX29" s="1818"/>
      <c r="DY29" s="1818"/>
      <c r="DZ29" s="1818"/>
      <c r="EA29" s="1818"/>
      <c r="EB29" s="1818"/>
      <c r="EC29" s="1818"/>
      <c r="ED29" s="1818"/>
      <c r="EE29" s="1818"/>
      <c r="EF29" s="1818"/>
      <c r="EG29" s="1818"/>
      <c r="EH29" s="1818"/>
      <c r="EI29" s="1818"/>
      <c r="EJ29" s="1818"/>
      <c r="EK29" s="1818"/>
      <c r="EL29" s="1818"/>
      <c r="EM29" s="1818"/>
      <c r="EN29" s="1818"/>
      <c r="EO29" s="1818"/>
      <c r="EP29" s="1818"/>
      <c r="EQ29" s="1818"/>
      <c r="ER29" s="1818"/>
      <c r="ES29" s="1818"/>
      <c r="ET29" s="1818"/>
      <c r="EU29" s="1818"/>
      <c r="EV29" s="1818"/>
      <c r="EW29" s="1818"/>
      <c r="EX29" s="1818"/>
      <c r="EY29" s="1818"/>
      <c r="EZ29" s="1818"/>
      <c r="FA29" s="1864" t="s">
        <v>3810</v>
      </c>
      <c r="FB29" s="1818"/>
      <c r="FC29" s="1818"/>
      <c r="FD29" s="1818"/>
      <c r="FE29" s="1818"/>
      <c r="FF29" s="1818"/>
      <c r="FG29" s="1818"/>
      <c r="FH29" s="1818"/>
      <c r="FI29" s="1818"/>
      <c r="FJ29" s="1818"/>
      <c r="FK29" s="1818"/>
      <c r="FL29" s="1818"/>
      <c r="FM29" s="1818"/>
      <c r="FN29" s="1818"/>
      <c r="FO29" s="1818"/>
      <c r="FP29" s="1818"/>
      <c r="FQ29" s="1818"/>
      <c r="FR29" s="1818"/>
      <c r="FS29" s="1818"/>
      <c r="FT29" s="1818"/>
      <c r="FU29" s="1818"/>
      <c r="FV29" s="1818"/>
      <c r="FW29" s="1818"/>
      <c r="FX29" s="1818"/>
      <c r="FY29" s="1864" t="s">
        <v>3810</v>
      </c>
      <c r="FZ29" s="1818"/>
      <c r="GA29" s="1864" t="s">
        <v>3810</v>
      </c>
      <c r="GB29" s="1864" t="s">
        <v>3810</v>
      </c>
      <c r="GC29" s="1864" t="s">
        <v>3810</v>
      </c>
      <c r="GD29" s="1818"/>
      <c r="GE29" s="1818"/>
      <c r="GF29" s="1818"/>
      <c r="GG29" s="1818"/>
      <c r="GH29" s="1818"/>
      <c r="GI29" s="1818"/>
      <c r="GJ29" s="1818"/>
      <c r="GK29" s="1818"/>
      <c r="GL29" s="1818"/>
      <c r="GM29" s="1818"/>
      <c r="GN29" s="1818"/>
      <c r="GO29" s="1818"/>
      <c r="GP29" s="1818"/>
      <c r="GQ29" s="1818"/>
      <c r="GR29" s="1818"/>
      <c r="GS29" s="1864" t="s">
        <v>3810</v>
      </c>
      <c r="GT29" s="1818"/>
      <c r="GU29" s="1864" t="s">
        <v>3810</v>
      </c>
      <c r="GV29" s="1818"/>
      <c r="GW29" s="1798" t="str">
        <f>IF(ISTEXT(IFERROR(VLOOKUP(A29,职业列表!I3:J10,1,FALSE),0)),"★","")</f>
        <v/>
      </c>
      <c r="GX29" s="1818"/>
      <c r="GY29" s="1818"/>
      <c r="GZ29" s="1817"/>
      <c r="HA29" s="1818"/>
      <c r="HB29" s="1818"/>
      <c r="HC29" s="1818"/>
      <c r="HD29" s="1818"/>
      <c r="HE29" s="1818"/>
      <c r="HF29" s="1818"/>
      <c r="HG29" s="1818"/>
      <c r="HH29" s="1818"/>
      <c r="HI29" s="1818"/>
      <c r="HJ29" s="1818"/>
      <c r="HK29" s="1875" t="s">
        <v>3810</v>
      </c>
      <c r="HL29" s="1858" t="s">
        <v>3810</v>
      </c>
      <c r="HM29" s="1818"/>
      <c r="HN29" s="1818"/>
      <c r="HO29" s="1818"/>
      <c r="HP29" s="1818"/>
      <c r="HQ29" s="1818"/>
      <c r="HR29" s="1818" t="s">
        <v>3810</v>
      </c>
      <c r="HS29" s="1818"/>
      <c r="HT29" s="1818"/>
      <c r="HU29" s="1818"/>
      <c r="HV29" s="1817"/>
      <c r="HW29" s="1817"/>
      <c r="HX29" s="1817"/>
      <c r="HY29" s="1883"/>
      <c r="HZ29" s="1883"/>
      <c r="IA29" s="1883"/>
      <c r="IB29" s="1883"/>
      <c r="IC29" s="1883"/>
      <c r="ID29" s="1883"/>
      <c r="IE29" s="1883"/>
      <c r="IF29" s="1883"/>
      <c r="IG29" s="1883"/>
      <c r="IH29" s="1883"/>
      <c r="II29" s="1883"/>
      <c r="IJ29" s="1883"/>
      <c r="IK29" s="1883"/>
      <c r="IL29" s="1883"/>
      <c r="IM29" s="1883"/>
      <c r="IN29" s="1883"/>
      <c r="IO29" s="1883"/>
      <c r="IP29" s="1883"/>
      <c r="IQ29" s="1883"/>
      <c r="IR29" s="1883"/>
      <c r="IS29" s="1883"/>
      <c r="IT29" s="1883"/>
      <c r="IU29" s="1883"/>
      <c r="IV29" s="1883"/>
    </row>
    <row r="30" s="1080" customFormat="1" ht="20" customHeight="1" spans="1:256">
      <c r="A30" s="1815" t="s">
        <v>126</v>
      </c>
      <c r="B30" s="1797"/>
      <c r="C30" s="1797"/>
      <c r="D30" s="1797"/>
      <c r="E30" s="1797"/>
      <c r="F30" s="1797" t="s">
        <v>3810</v>
      </c>
      <c r="G30" s="1797"/>
      <c r="H30" s="1797"/>
      <c r="I30" s="1797"/>
      <c r="J30" s="1797"/>
      <c r="K30" s="1797"/>
      <c r="L30" s="1797"/>
      <c r="M30" s="1797"/>
      <c r="N30" s="1797"/>
      <c r="O30" s="1797"/>
      <c r="P30" s="1797"/>
      <c r="Q30" s="1797"/>
      <c r="R30" s="1797" t="s">
        <v>3810</v>
      </c>
      <c r="S30" s="1797"/>
      <c r="T30" s="1798" t="s">
        <v>3807</v>
      </c>
      <c r="U30" s="1797"/>
      <c r="V30" s="1797"/>
      <c r="W30" s="1797"/>
      <c r="X30" s="1797"/>
      <c r="Y30" s="1797"/>
      <c r="Z30" s="1798" t="s">
        <v>3807</v>
      </c>
      <c r="AA30" s="1797"/>
      <c r="AB30" s="1797" t="s">
        <v>3810</v>
      </c>
      <c r="AC30" s="1797" t="s">
        <v>3810</v>
      </c>
      <c r="AD30" s="1797" t="s">
        <v>3810</v>
      </c>
      <c r="AE30" s="1797"/>
      <c r="AF30" s="1797"/>
      <c r="AG30" s="1798" t="s">
        <v>3807</v>
      </c>
      <c r="AH30" s="1798"/>
      <c r="AI30" s="1797"/>
      <c r="AJ30" s="1797"/>
      <c r="AK30" s="1797" t="s">
        <v>3810</v>
      </c>
      <c r="AL30" s="1797" t="s">
        <v>3810</v>
      </c>
      <c r="AM30" s="1797"/>
      <c r="AN30" s="1797" t="s">
        <v>3806</v>
      </c>
      <c r="AO30" s="1850"/>
      <c r="AP30" s="1797" t="s">
        <v>3810</v>
      </c>
      <c r="AQ30" s="1797"/>
      <c r="AR30" s="1797"/>
      <c r="AS30" s="1797"/>
      <c r="AT30" s="1797"/>
      <c r="AU30" s="1797"/>
      <c r="AV30" s="1797"/>
      <c r="AW30" s="1797"/>
      <c r="AX30" s="1797"/>
      <c r="AY30" s="1797"/>
      <c r="AZ30" s="1797"/>
      <c r="BA30" s="1797" t="s">
        <v>3810</v>
      </c>
      <c r="BB30" s="1797"/>
      <c r="BC30" s="1797" t="s">
        <v>3810</v>
      </c>
      <c r="BD30" s="1797"/>
      <c r="BE30" s="1797"/>
      <c r="BF30" s="1797"/>
      <c r="BG30" s="1797"/>
      <c r="BH30" s="1797" t="s">
        <v>3810</v>
      </c>
      <c r="BI30" s="1797" t="s">
        <v>3810</v>
      </c>
      <c r="BJ30" s="1797"/>
      <c r="BK30" s="1797"/>
      <c r="BL30" s="1797"/>
      <c r="BM30" s="1797"/>
      <c r="BN30" s="1797"/>
      <c r="BO30" s="1797"/>
      <c r="BP30" s="1797"/>
      <c r="BQ30" s="1797"/>
      <c r="BR30" s="1797"/>
      <c r="BS30" s="1797"/>
      <c r="BT30" s="1797"/>
      <c r="BU30" s="1797"/>
      <c r="BV30" s="1797"/>
      <c r="BW30" s="1797" t="s">
        <v>3810</v>
      </c>
      <c r="BX30" s="1797"/>
      <c r="BY30" s="1797"/>
      <c r="BZ30" s="1797"/>
      <c r="CA30" s="1797"/>
      <c r="CB30" s="1797"/>
      <c r="CC30" s="1797"/>
      <c r="CD30" s="1797" t="s">
        <v>3810</v>
      </c>
      <c r="CE30" s="1797"/>
      <c r="CF30" s="1797"/>
      <c r="CG30" s="1797"/>
      <c r="CH30" s="1797"/>
      <c r="CI30" s="1797"/>
      <c r="CJ30" s="1797"/>
      <c r="CK30" s="1797" t="s">
        <v>3810</v>
      </c>
      <c r="CL30" s="1797" t="s">
        <v>3810</v>
      </c>
      <c r="CM30" s="1797"/>
      <c r="CN30" s="1797"/>
      <c r="CO30" s="1797"/>
      <c r="CP30" s="1797"/>
      <c r="CQ30" s="1797"/>
      <c r="CR30" s="1797"/>
      <c r="CS30" s="1797"/>
      <c r="CT30" s="1797" t="s">
        <v>3810</v>
      </c>
      <c r="CU30" s="1797"/>
      <c r="CV30" s="1797"/>
      <c r="CW30" s="1797"/>
      <c r="CX30" s="1797"/>
      <c r="CY30" s="1797"/>
      <c r="CZ30" s="1797" t="s">
        <v>3810</v>
      </c>
      <c r="DA30" s="1797" t="s">
        <v>3810</v>
      </c>
      <c r="DB30" s="1797"/>
      <c r="DC30" s="1797"/>
      <c r="DD30" s="1797"/>
      <c r="DE30" s="1797"/>
      <c r="DF30" s="1797"/>
      <c r="DG30" s="1797"/>
      <c r="DH30" s="1797"/>
      <c r="DI30" s="1797"/>
      <c r="DJ30" s="1797"/>
      <c r="DK30" s="1797"/>
      <c r="DL30" s="1798"/>
      <c r="DM30" s="1798"/>
      <c r="DN30" s="1798"/>
      <c r="DO30" s="1798"/>
      <c r="DP30" s="1798"/>
      <c r="DQ30" s="1798"/>
      <c r="DR30" s="1798"/>
      <c r="DS30" s="1798"/>
      <c r="DT30" s="1798"/>
      <c r="DU30" s="1798"/>
      <c r="DV30" s="1798"/>
      <c r="DW30" s="1798"/>
      <c r="DX30" s="1798"/>
      <c r="DY30" s="1798"/>
      <c r="DZ30" s="1798"/>
      <c r="EA30" s="1798"/>
      <c r="EB30" s="1798"/>
      <c r="EC30" s="1798"/>
      <c r="ED30" s="1798"/>
      <c r="EE30" s="1798"/>
      <c r="EF30" s="1798"/>
      <c r="EG30" s="1798"/>
      <c r="EH30" s="1798"/>
      <c r="EI30" s="1798"/>
      <c r="EJ30" s="1798"/>
      <c r="EK30" s="1798"/>
      <c r="EL30" s="1798"/>
      <c r="EM30" s="1798"/>
      <c r="EN30" s="1798"/>
      <c r="EO30" s="1798"/>
      <c r="EP30" s="1798"/>
      <c r="EQ30" s="1798"/>
      <c r="ER30" s="1798"/>
      <c r="ES30" s="1798"/>
      <c r="ET30" s="1798"/>
      <c r="EU30" s="1798"/>
      <c r="EV30" s="1798"/>
      <c r="EW30" s="1798"/>
      <c r="EX30" s="1798"/>
      <c r="EY30" s="1798"/>
      <c r="EZ30" s="1798"/>
      <c r="FA30" s="1838" t="s">
        <v>3810</v>
      </c>
      <c r="FB30" s="1798"/>
      <c r="FC30" s="1798"/>
      <c r="FD30" s="1798"/>
      <c r="FE30" s="1798"/>
      <c r="FF30" s="1798"/>
      <c r="FG30" s="1798"/>
      <c r="FH30" s="1798"/>
      <c r="FI30" s="1798"/>
      <c r="FJ30" s="1798"/>
      <c r="FK30" s="1798"/>
      <c r="FL30" s="1798"/>
      <c r="FM30" s="1798"/>
      <c r="FN30" s="1798"/>
      <c r="FO30" s="1798"/>
      <c r="FP30" s="1838" t="s">
        <v>3844</v>
      </c>
      <c r="FQ30" s="1798"/>
      <c r="FR30" s="1798"/>
      <c r="FS30" s="1798"/>
      <c r="FT30" s="1798"/>
      <c r="FU30" s="1798"/>
      <c r="FV30" s="1798"/>
      <c r="FW30" s="1798"/>
      <c r="FX30" s="1798"/>
      <c r="FY30" s="1838" t="s">
        <v>3810</v>
      </c>
      <c r="FZ30" s="1798"/>
      <c r="GA30" s="1838" t="s">
        <v>3810</v>
      </c>
      <c r="GB30" s="1838" t="s">
        <v>3810</v>
      </c>
      <c r="GC30" s="1838" t="s">
        <v>3810</v>
      </c>
      <c r="GD30" s="1798"/>
      <c r="GE30" s="1798"/>
      <c r="GF30" s="1798"/>
      <c r="GG30" s="1798"/>
      <c r="GH30" s="1798"/>
      <c r="GI30" s="1798"/>
      <c r="GJ30" s="1798"/>
      <c r="GK30" s="1798"/>
      <c r="GL30" s="1798"/>
      <c r="GM30" s="1798"/>
      <c r="GN30" s="1798"/>
      <c r="GO30" s="1798"/>
      <c r="GP30" s="1798"/>
      <c r="GQ30" s="1798"/>
      <c r="GR30" s="1798"/>
      <c r="GS30" s="1838" t="s">
        <v>3810</v>
      </c>
      <c r="GT30" s="1798"/>
      <c r="GU30" s="1838" t="s">
        <v>3810</v>
      </c>
      <c r="GV30" s="1798"/>
      <c r="GW30" s="1798" t="str">
        <f>IF(ISTEXT(IFERROR(VLOOKUP(A30,职业列表!I3:J10,1,FALSE),0)),"★","")</f>
        <v/>
      </c>
      <c r="GX30" s="1798"/>
      <c r="GY30" s="1797"/>
      <c r="GZ30" s="1836"/>
      <c r="HA30" s="1836" t="s">
        <v>3845</v>
      </c>
      <c r="HB30" s="1797"/>
      <c r="HC30" s="1797"/>
      <c r="HD30" s="1797"/>
      <c r="HE30" s="1797"/>
      <c r="HF30" s="1797"/>
      <c r="HG30" s="1797"/>
      <c r="HH30" s="1797"/>
      <c r="HI30" s="1797"/>
      <c r="HJ30" s="1797"/>
      <c r="HK30" s="1836" t="s">
        <v>3846</v>
      </c>
      <c r="HL30" s="1836" t="s">
        <v>3846</v>
      </c>
      <c r="HM30" s="1797"/>
      <c r="HN30" s="1798"/>
      <c r="HO30" s="1797"/>
      <c r="HP30" s="1797"/>
      <c r="HQ30" s="1797"/>
      <c r="HR30" s="1797"/>
      <c r="HS30" s="1797"/>
      <c r="HT30" s="1798"/>
      <c r="HU30" s="1797"/>
      <c r="HV30" s="1797"/>
      <c r="HW30" s="1836" t="s">
        <v>3846</v>
      </c>
      <c r="HX30" s="1797"/>
      <c r="HY30" s="1878"/>
      <c r="HZ30" s="1878"/>
      <c r="IA30" s="1878"/>
      <c r="IB30" s="1878"/>
      <c r="IC30" s="1878"/>
      <c r="ID30" s="1878"/>
      <c r="IE30" s="1878"/>
      <c r="IF30" s="1878"/>
      <c r="IG30" s="1878"/>
      <c r="IH30" s="1878"/>
      <c r="II30" s="1878"/>
      <c r="IJ30" s="1878"/>
      <c r="IK30" s="1878"/>
      <c r="IL30" s="1878"/>
      <c r="IM30" s="1878"/>
      <c r="IN30" s="1878"/>
      <c r="IO30" s="1878"/>
      <c r="IP30" s="1878"/>
      <c r="IQ30" s="1878"/>
      <c r="IR30" s="1878"/>
      <c r="IS30" s="1878"/>
      <c r="IT30" s="1878"/>
      <c r="IU30" s="1878"/>
      <c r="IV30" s="1878"/>
    </row>
    <row r="31" s="1080" customFormat="1" ht="20" customHeight="1" spans="1:256">
      <c r="A31" s="1815"/>
      <c r="B31" s="1797"/>
      <c r="C31" s="1797"/>
      <c r="D31" s="1797"/>
      <c r="E31" s="1797"/>
      <c r="F31" s="1797"/>
      <c r="G31" s="1797"/>
      <c r="H31" s="1797"/>
      <c r="I31" s="1797"/>
      <c r="J31" s="1797"/>
      <c r="K31" s="1797"/>
      <c r="L31" s="1797"/>
      <c r="M31" s="1797"/>
      <c r="N31" s="1797"/>
      <c r="O31" s="1797"/>
      <c r="P31" s="1797"/>
      <c r="Q31" s="1797"/>
      <c r="R31" s="1797"/>
      <c r="S31" s="1797"/>
      <c r="T31" s="1798"/>
      <c r="U31" s="1797"/>
      <c r="V31" s="1797"/>
      <c r="W31" s="1797"/>
      <c r="X31" s="1797"/>
      <c r="Y31" s="1797"/>
      <c r="Z31" s="1798"/>
      <c r="AA31" s="1797"/>
      <c r="AB31" s="1797"/>
      <c r="AC31" s="1797"/>
      <c r="AD31" s="1797"/>
      <c r="AE31" s="1797"/>
      <c r="AF31" s="1797"/>
      <c r="AG31" s="1798"/>
      <c r="AH31" s="1798"/>
      <c r="AI31" s="1797"/>
      <c r="AJ31" s="1797"/>
      <c r="AK31" s="1797"/>
      <c r="AL31" s="1797"/>
      <c r="AM31" s="1797"/>
      <c r="AN31" s="1797"/>
      <c r="AO31" s="1850"/>
      <c r="AP31" s="1797"/>
      <c r="AQ31" s="1797"/>
      <c r="AR31" s="1797"/>
      <c r="AS31" s="1797"/>
      <c r="AT31" s="1797"/>
      <c r="AU31" s="1797"/>
      <c r="AV31" s="1797"/>
      <c r="AW31" s="1797"/>
      <c r="AX31" s="1797"/>
      <c r="AY31" s="1797"/>
      <c r="AZ31" s="1797"/>
      <c r="BA31" s="1797"/>
      <c r="BB31" s="1797"/>
      <c r="BC31" s="1797"/>
      <c r="BD31" s="1797"/>
      <c r="BE31" s="1797"/>
      <c r="BF31" s="1797"/>
      <c r="BG31" s="1797"/>
      <c r="BH31" s="1797"/>
      <c r="BI31" s="1797"/>
      <c r="BJ31" s="1797"/>
      <c r="BK31" s="1797"/>
      <c r="BL31" s="1797"/>
      <c r="BM31" s="1797"/>
      <c r="BN31" s="1797"/>
      <c r="BO31" s="1797"/>
      <c r="BP31" s="1797"/>
      <c r="BQ31" s="1797"/>
      <c r="BR31" s="1797"/>
      <c r="BS31" s="1797"/>
      <c r="BT31" s="1797"/>
      <c r="BU31" s="1797"/>
      <c r="BV31" s="1797"/>
      <c r="BW31" s="1797"/>
      <c r="BX31" s="1797"/>
      <c r="BY31" s="1797"/>
      <c r="BZ31" s="1797"/>
      <c r="CA31" s="1797"/>
      <c r="CB31" s="1797"/>
      <c r="CC31" s="1797"/>
      <c r="CD31" s="1797"/>
      <c r="CE31" s="1797"/>
      <c r="CF31" s="1797"/>
      <c r="CG31" s="1797"/>
      <c r="CH31" s="1797"/>
      <c r="CI31" s="1797"/>
      <c r="CJ31" s="1797"/>
      <c r="CK31" s="1797"/>
      <c r="CL31" s="1797"/>
      <c r="CM31" s="1797"/>
      <c r="CN31" s="1797"/>
      <c r="CO31" s="1797"/>
      <c r="CP31" s="1797"/>
      <c r="CQ31" s="1797"/>
      <c r="CR31" s="1797"/>
      <c r="CS31" s="1797"/>
      <c r="CT31" s="1797"/>
      <c r="CU31" s="1797"/>
      <c r="CV31" s="1797"/>
      <c r="CW31" s="1797"/>
      <c r="CX31" s="1797"/>
      <c r="CY31" s="1797"/>
      <c r="CZ31" s="1797"/>
      <c r="DA31" s="1797"/>
      <c r="DB31" s="1797"/>
      <c r="DC31" s="1797"/>
      <c r="DD31" s="1797"/>
      <c r="DE31" s="1797"/>
      <c r="DF31" s="1797"/>
      <c r="DG31" s="1797"/>
      <c r="DH31" s="1797"/>
      <c r="DI31" s="1797"/>
      <c r="DJ31" s="1797"/>
      <c r="DK31" s="1797"/>
      <c r="DL31" s="1798"/>
      <c r="DM31" s="1798"/>
      <c r="DN31" s="1798"/>
      <c r="DO31" s="1798"/>
      <c r="DP31" s="1798"/>
      <c r="DQ31" s="1798"/>
      <c r="DR31" s="1798"/>
      <c r="DS31" s="1798"/>
      <c r="DT31" s="1798"/>
      <c r="DU31" s="1798"/>
      <c r="DV31" s="1798"/>
      <c r="DW31" s="1798"/>
      <c r="DX31" s="1798"/>
      <c r="DY31" s="1798"/>
      <c r="DZ31" s="1798"/>
      <c r="EA31" s="1798"/>
      <c r="EB31" s="1798"/>
      <c r="EC31" s="1798"/>
      <c r="ED31" s="1798"/>
      <c r="EE31" s="1798"/>
      <c r="EF31" s="1798"/>
      <c r="EG31" s="1798"/>
      <c r="EH31" s="1798"/>
      <c r="EI31" s="1798"/>
      <c r="EJ31" s="1798"/>
      <c r="EK31" s="1798"/>
      <c r="EL31" s="1798"/>
      <c r="EM31" s="1798"/>
      <c r="EN31" s="1798"/>
      <c r="EO31" s="1798"/>
      <c r="EP31" s="1798"/>
      <c r="EQ31" s="1798"/>
      <c r="ER31" s="1798"/>
      <c r="ES31" s="1798"/>
      <c r="ET31" s="1798"/>
      <c r="EU31" s="1798"/>
      <c r="EV31" s="1798"/>
      <c r="EW31" s="1798"/>
      <c r="EX31" s="1798"/>
      <c r="EY31" s="1798"/>
      <c r="EZ31" s="1798"/>
      <c r="FA31" s="1798"/>
      <c r="FB31" s="1798"/>
      <c r="FC31" s="1798"/>
      <c r="FD31" s="1798"/>
      <c r="FE31" s="1798"/>
      <c r="FF31" s="1798"/>
      <c r="FG31" s="1798"/>
      <c r="FH31" s="1798"/>
      <c r="FI31" s="1798"/>
      <c r="FJ31" s="1798"/>
      <c r="FK31" s="1798"/>
      <c r="FL31" s="1798"/>
      <c r="FM31" s="1798"/>
      <c r="FN31" s="1798"/>
      <c r="FO31" s="1798"/>
      <c r="FP31" s="1798"/>
      <c r="FQ31" s="1798"/>
      <c r="FR31" s="1798"/>
      <c r="FS31" s="1798"/>
      <c r="FT31" s="1798"/>
      <c r="FU31" s="1798"/>
      <c r="FV31" s="1798"/>
      <c r="FW31" s="1798"/>
      <c r="FX31" s="1798"/>
      <c r="FY31" s="1838"/>
      <c r="FZ31" s="1798"/>
      <c r="GA31" s="1838"/>
      <c r="GB31" s="1838"/>
      <c r="GC31" s="1838"/>
      <c r="GD31" s="1798"/>
      <c r="GE31" s="1798"/>
      <c r="GF31" s="1798"/>
      <c r="GG31" s="1798"/>
      <c r="GH31" s="1798"/>
      <c r="GI31" s="1798"/>
      <c r="GJ31" s="1798"/>
      <c r="GK31" s="1798"/>
      <c r="GL31" s="1798"/>
      <c r="GM31" s="1798"/>
      <c r="GN31" s="1798"/>
      <c r="GO31" s="1798"/>
      <c r="GP31" s="1798"/>
      <c r="GQ31" s="1798"/>
      <c r="GR31" s="1798"/>
      <c r="GS31" s="1838"/>
      <c r="GT31" s="1798"/>
      <c r="GU31" s="1838"/>
      <c r="GV31" s="1798"/>
      <c r="GW31" s="1798"/>
      <c r="GX31" s="1798"/>
      <c r="GY31" s="1797"/>
      <c r="GZ31" s="1797"/>
      <c r="HA31" s="1797"/>
      <c r="HB31" s="1797"/>
      <c r="HC31" s="1797"/>
      <c r="HD31" s="1797"/>
      <c r="HE31" s="1797"/>
      <c r="HF31" s="1797"/>
      <c r="HG31" s="1797"/>
      <c r="HH31" s="1797"/>
      <c r="HI31" s="1797"/>
      <c r="HJ31" s="1797"/>
      <c r="HK31" s="1797"/>
      <c r="HL31" s="1797"/>
      <c r="HM31" s="1797"/>
      <c r="HN31" s="1798"/>
      <c r="HO31" s="1797"/>
      <c r="HP31" s="1797"/>
      <c r="HQ31" s="1797"/>
      <c r="HR31" s="1797"/>
      <c r="HS31" s="1797"/>
      <c r="HT31" s="1798"/>
      <c r="HU31" s="1797"/>
      <c r="HV31" s="1797"/>
      <c r="HW31" s="1797"/>
      <c r="HX31" s="1797"/>
      <c r="HY31" s="1878"/>
      <c r="HZ31" s="1878"/>
      <c r="IA31" s="1878"/>
      <c r="IB31" s="1878"/>
      <c r="IC31" s="1878"/>
      <c r="ID31" s="1878"/>
      <c r="IE31" s="1878"/>
      <c r="IF31" s="1878"/>
      <c r="IG31" s="1878"/>
      <c r="IH31" s="1878"/>
      <c r="II31" s="1878"/>
      <c r="IJ31" s="1878"/>
      <c r="IK31" s="1878"/>
      <c r="IL31" s="1878"/>
      <c r="IM31" s="1878"/>
      <c r="IN31" s="1878"/>
      <c r="IO31" s="1878"/>
      <c r="IP31" s="1878"/>
      <c r="IQ31" s="1878"/>
      <c r="IR31" s="1878"/>
      <c r="IS31" s="1878"/>
      <c r="IT31" s="1878"/>
      <c r="IU31" s="1878"/>
      <c r="IV31" s="1878"/>
    </row>
    <row r="32" s="1080" customFormat="1" ht="20" customHeight="1" spans="1:256">
      <c r="A32" s="1796" t="s">
        <v>132</v>
      </c>
      <c r="B32" s="1797"/>
      <c r="C32" s="1798"/>
      <c r="D32" s="1798"/>
      <c r="E32" s="1798"/>
      <c r="F32" s="1798"/>
      <c r="G32" s="1798"/>
      <c r="H32" s="1798"/>
      <c r="I32" s="1798"/>
      <c r="J32" s="1798"/>
      <c r="K32" s="1798"/>
      <c r="L32" s="1798"/>
      <c r="M32" s="1798"/>
      <c r="N32" s="1797" t="s">
        <v>3810</v>
      </c>
      <c r="O32" s="1798"/>
      <c r="P32" s="1798"/>
      <c r="Q32" s="1798"/>
      <c r="R32" s="1798"/>
      <c r="S32" s="1798"/>
      <c r="T32" s="1798"/>
      <c r="U32" s="1798"/>
      <c r="V32" s="1797" t="s">
        <v>3810</v>
      </c>
      <c r="W32" s="1798"/>
      <c r="X32" s="1798"/>
      <c r="Y32" s="1798"/>
      <c r="Z32" s="1798" t="s">
        <v>3806</v>
      </c>
      <c r="AA32" s="1798"/>
      <c r="AB32" s="1798"/>
      <c r="AC32" s="1798"/>
      <c r="AD32" s="1798"/>
      <c r="AE32" s="1798"/>
      <c r="AF32" s="1798"/>
      <c r="AG32" s="1798"/>
      <c r="AH32" s="1798"/>
      <c r="AI32" s="1798"/>
      <c r="AJ32" s="1798"/>
      <c r="AK32" s="1798"/>
      <c r="AL32" s="1798"/>
      <c r="AM32" s="1798"/>
      <c r="AN32" s="1798"/>
      <c r="AO32" s="1798"/>
      <c r="AP32" s="1798"/>
      <c r="AQ32" s="1797" t="s">
        <v>3810</v>
      </c>
      <c r="AR32" s="1797" t="s">
        <v>3810</v>
      </c>
      <c r="AS32" s="1798"/>
      <c r="AT32" s="1798"/>
      <c r="AU32" s="1798"/>
      <c r="AV32" s="1798"/>
      <c r="AW32" s="1798"/>
      <c r="AX32" s="1798"/>
      <c r="AY32" s="1798"/>
      <c r="AZ32" s="1798"/>
      <c r="BA32" s="1798"/>
      <c r="BB32" s="1798"/>
      <c r="BC32" s="1798"/>
      <c r="BD32" s="1797" t="s">
        <v>3810</v>
      </c>
      <c r="BE32" s="1798"/>
      <c r="BF32" s="1798"/>
      <c r="BG32" s="1798"/>
      <c r="BH32" s="1798"/>
      <c r="BI32" s="1798"/>
      <c r="BJ32" s="1798"/>
      <c r="BK32" s="1798"/>
      <c r="BL32" s="1797" t="s">
        <v>3810</v>
      </c>
      <c r="BM32" s="1798"/>
      <c r="BN32" s="1798"/>
      <c r="BO32" s="1798"/>
      <c r="BP32" s="1798"/>
      <c r="BQ32" s="1797" t="s">
        <v>3810</v>
      </c>
      <c r="BR32" s="1797" t="s">
        <v>3810</v>
      </c>
      <c r="BS32" s="1798"/>
      <c r="BT32" s="1798"/>
      <c r="BU32" s="1798"/>
      <c r="BV32" s="1798"/>
      <c r="BW32" s="1797" t="s">
        <v>3810</v>
      </c>
      <c r="BX32" s="1797" t="s">
        <v>3810</v>
      </c>
      <c r="BY32" s="1797" t="s">
        <v>3810</v>
      </c>
      <c r="BZ32" s="1798"/>
      <c r="CA32" s="1798"/>
      <c r="CB32" s="1797" t="s">
        <v>3810</v>
      </c>
      <c r="CC32" s="1798"/>
      <c r="CD32" s="1797" t="s">
        <v>3810</v>
      </c>
      <c r="CE32" s="1798"/>
      <c r="CF32" s="1797" t="s">
        <v>3810</v>
      </c>
      <c r="CG32" s="1798"/>
      <c r="CH32" s="1798"/>
      <c r="CI32" s="1798"/>
      <c r="CJ32" s="1798"/>
      <c r="CK32" s="1798"/>
      <c r="CL32" s="1797" t="s">
        <v>3810</v>
      </c>
      <c r="CM32" s="1798"/>
      <c r="CN32" s="1798"/>
      <c r="CO32" s="1797" t="s">
        <v>3810</v>
      </c>
      <c r="CP32" s="1798"/>
      <c r="CQ32" s="1798"/>
      <c r="CR32" s="1798"/>
      <c r="CS32" s="1798"/>
      <c r="CT32" s="1797" t="s">
        <v>3810</v>
      </c>
      <c r="CU32" s="1797" t="s">
        <v>3810</v>
      </c>
      <c r="CV32" s="1798"/>
      <c r="CW32" s="1798"/>
      <c r="CX32" s="1798"/>
      <c r="CY32" s="1798"/>
      <c r="CZ32" s="1853" t="s">
        <v>3809</v>
      </c>
      <c r="DA32" s="1798"/>
      <c r="DB32" s="1798"/>
      <c r="DC32" s="1797" t="s">
        <v>3810</v>
      </c>
      <c r="DD32" s="1798"/>
      <c r="DE32" s="1798"/>
      <c r="DF32" s="1798"/>
      <c r="DG32" s="1798"/>
      <c r="DH32" s="1798"/>
      <c r="DI32" s="1798"/>
      <c r="DJ32" s="1798"/>
      <c r="DK32" s="1797" t="s">
        <v>3810</v>
      </c>
      <c r="DL32" s="1798"/>
      <c r="DM32" s="1798"/>
      <c r="DN32" s="1798"/>
      <c r="DO32" s="1798"/>
      <c r="DP32" s="1798"/>
      <c r="DQ32" s="1798"/>
      <c r="DR32" s="1798"/>
      <c r="DS32" s="1798"/>
      <c r="DT32" s="1798"/>
      <c r="DU32" s="1798"/>
      <c r="DV32" s="1798"/>
      <c r="DW32" s="1798"/>
      <c r="DX32" s="1798"/>
      <c r="DY32" s="1798"/>
      <c r="DZ32" s="1798"/>
      <c r="EA32" s="1798"/>
      <c r="EB32" s="1798"/>
      <c r="EC32" s="1798"/>
      <c r="ED32" s="1838" t="s">
        <v>3810</v>
      </c>
      <c r="EE32" s="1838" t="s">
        <v>3810</v>
      </c>
      <c r="EF32" s="1838" t="s">
        <v>3810</v>
      </c>
      <c r="EG32" s="1798"/>
      <c r="EH32" s="1838" t="s">
        <v>3810</v>
      </c>
      <c r="EI32" s="1798"/>
      <c r="EJ32" s="1798"/>
      <c r="EK32" s="1838" t="s">
        <v>3810</v>
      </c>
      <c r="EL32" s="1798"/>
      <c r="EM32" s="1798"/>
      <c r="EN32" s="1798"/>
      <c r="EO32" s="1798"/>
      <c r="EP32" s="1798"/>
      <c r="EQ32" s="1798"/>
      <c r="ER32" s="1798"/>
      <c r="ES32" s="1798"/>
      <c r="ET32" s="1798"/>
      <c r="EU32" s="1798"/>
      <c r="EV32" s="1798"/>
      <c r="EW32" s="1798"/>
      <c r="EX32" s="1798"/>
      <c r="EY32" s="1838" t="s">
        <v>3810</v>
      </c>
      <c r="EZ32" s="1798"/>
      <c r="FA32" s="1798"/>
      <c r="FB32" s="1798"/>
      <c r="FC32" s="1798"/>
      <c r="FD32" s="1798"/>
      <c r="FE32" s="1798"/>
      <c r="FF32" s="1798"/>
      <c r="FG32" s="1798"/>
      <c r="FH32" s="1798"/>
      <c r="FI32" s="1798"/>
      <c r="FJ32" s="1838" t="s">
        <v>3806</v>
      </c>
      <c r="FK32" s="1798"/>
      <c r="FL32" s="1798"/>
      <c r="FM32" s="1798"/>
      <c r="FN32" s="1798"/>
      <c r="FO32" s="1798"/>
      <c r="FP32" s="1838" t="s">
        <v>3810</v>
      </c>
      <c r="FQ32" s="1838" t="s">
        <v>3810</v>
      </c>
      <c r="FR32" s="1798"/>
      <c r="FS32" s="1838" t="s">
        <v>3810</v>
      </c>
      <c r="FT32" s="1838" t="s">
        <v>3810</v>
      </c>
      <c r="FU32" s="1798"/>
      <c r="FV32" s="1838" t="s">
        <v>3810</v>
      </c>
      <c r="FW32" s="1798"/>
      <c r="FX32" s="1798"/>
      <c r="FY32" s="1838" t="s">
        <v>3810</v>
      </c>
      <c r="FZ32" s="1838" t="s">
        <v>3810</v>
      </c>
      <c r="GA32" s="1838" t="s">
        <v>3809</v>
      </c>
      <c r="GB32" s="1838" t="s">
        <v>3809</v>
      </c>
      <c r="GC32" s="1798"/>
      <c r="GD32" s="1798"/>
      <c r="GE32" s="1798"/>
      <c r="GF32" s="1798"/>
      <c r="GG32" s="1798"/>
      <c r="GH32" s="1798"/>
      <c r="GI32" s="1798"/>
      <c r="GJ32" s="1798"/>
      <c r="GK32" s="1798"/>
      <c r="GL32" s="1798"/>
      <c r="GM32" s="1798"/>
      <c r="GN32" s="1798"/>
      <c r="GO32" s="1798"/>
      <c r="GP32" s="1798"/>
      <c r="GQ32" s="1798"/>
      <c r="GR32" s="1798"/>
      <c r="GS32" s="1838" t="s">
        <v>3809</v>
      </c>
      <c r="GT32" s="1798"/>
      <c r="GU32" s="1838" t="s">
        <v>3810</v>
      </c>
      <c r="GV32" s="1798"/>
      <c r="GW32" s="1798" t="str">
        <f>IF(ISTEXT(IFERROR(VLOOKUP(A32,职业列表!I3:J10,1,FALSE),0)),"★","")</f>
        <v/>
      </c>
      <c r="GX32" s="1798"/>
      <c r="GY32" s="1798" t="s">
        <v>3810</v>
      </c>
      <c r="GZ32" s="1798"/>
      <c r="HA32" s="1798"/>
      <c r="HB32" s="1798"/>
      <c r="HC32" s="1798"/>
      <c r="HD32" s="1798"/>
      <c r="HE32" s="1798"/>
      <c r="HF32" s="1798" t="s">
        <v>3810</v>
      </c>
      <c r="HG32" s="1798"/>
      <c r="HH32" s="1797"/>
      <c r="HI32" s="1798"/>
      <c r="HJ32" s="1798"/>
      <c r="HK32" s="1853" t="s">
        <v>3810</v>
      </c>
      <c r="HL32" s="1798" t="s">
        <v>3810</v>
      </c>
      <c r="HM32" s="1798"/>
      <c r="HN32" s="1798"/>
      <c r="HO32" s="1853" t="s">
        <v>3810</v>
      </c>
      <c r="HP32" s="1797"/>
      <c r="HQ32" s="1853" t="s">
        <v>3810</v>
      </c>
      <c r="HR32" s="1798" t="s">
        <v>3810</v>
      </c>
      <c r="HS32" s="1798"/>
      <c r="HT32" s="1798"/>
      <c r="HU32" s="1798" t="s">
        <v>3809</v>
      </c>
      <c r="HV32" s="1798"/>
      <c r="HW32" s="1798" t="s">
        <v>3810</v>
      </c>
      <c r="HX32" s="1798"/>
      <c r="HY32" s="1878"/>
      <c r="HZ32" s="1878"/>
      <c r="IA32" s="1878"/>
      <c r="IB32" s="1878"/>
      <c r="IC32" s="1878"/>
      <c r="ID32" s="1878"/>
      <c r="IE32" s="1878"/>
      <c r="IF32" s="1878"/>
      <c r="IG32" s="1878"/>
      <c r="IH32" s="1878"/>
      <c r="II32" s="1878"/>
      <c r="IJ32" s="1878"/>
      <c r="IK32" s="1878"/>
      <c r="IL32" s="1878"/>
      <c r="IM32" s="1878"/>
      <c r="IN32" s="1878"/>
      <c r="IO32" s="1878"/>
      <c r="IP32" s="1878"/>
      <c r="IQ32" s="1878"/>
      <c r="IR32" s="1878"/>
      <c r="IS32" s="1878"/>
      <c r="IT32" s="1878"/>
      <c r="IU32" s="1878"/>
      <c r="IV32" s="1878"/>
    </row>
    <row r="33" s="1080" customFormat="1" ht="20" customHeight="1" spans="1:256">
      <c r="A33" s="1796" t="s">
        <v>134</v>
      </c>
      <c r="B33" s="1797"/>
      <c r="C33" s="1798"/>
      <c r="D33" s="1797" t="s">
        <v>3810</v>
      </c>
      <c r="E33" s="1798"/>
      <c r="F33" s="1798"/>
      <c r="G33" s="1798"/>
      <c r="H33" s="1798"/>
      <c r="I33" s="1797" t="s">
        <v>3810</v>
      </c>
      <c r="J33" s="1797" t="s">
        <v>3810</v>
      </c>
      <c r="K33" s="1797" t="s">
        <v>3810</v>
      </c>
      <c r="L33" s="1798"/>
      <c r="M33" s="1838" t="s">
        <v>3806</v>
      </c>
      <c r="N33" s="1798"/>
      <c r="O33" s="1798"/>
      <c r="P33" s="1797" t="s">
        <v>3810</v>
      </c>
      <c r="Q33" s="1798"/>
      <c r="R33" s="1798"/>
      <c r="S33" s="1797" t="s">
        <v>3810</v>
      </c>
      <c r="T33" s="1798"/>
      <c r="U33" s="1798"/>
      <c r="V33" s="1798"/>
      <c r="W33" s="1797" t="s">
        <v>3810</v>
      </c>
      <c r="X33" s="1798"/>
      <c r="Y33" s="1798"/>
      <c r="Z33" s="1798"/>
      <c r="AA33" s="1798"/>
      <c r="AB33" s="1798"/>
      <c r="AC33" s="1798"/>
      <c r="AD33" s="1798"/>
      <c r="AE33" s="1798"/>
      <c r="AF33" s="1798"/>
      <c r="AG33" s="1798"/>
      <c r="AH33" s="1798"/>
      <c r="AI33" s="1797" t="s">
        <v>3810</v>
      </c>
      <c r="AJ33" s="1797" t="s">
        <v>3810</v>
      </c>
      <c r="AK33" s="1798"/>
      <c r="AL33" s="1798"/>
      <c r="AM33" s="1798"/>
      <c r="AN33" s="1797" t="s">
        <v>3810</v>
      </c>
      <c r="AO33" s="1798"/>
      <c r="AP33" s="1798"/>
      <c r="AQ33" s="1798"/>
      <c r="AR33" s="1798"/>
      <c r="AS33" s="1798"/>
      <c r="AT33" s="1798"/>
      <c r="AU33" s="1798"/>
      <c r="AV33" s="1798"/>
      <c r="AW33" s="1797" t="s">
        <v>3810</v>
      </c>
      <c r="AX33" s="1797" t="s">
        <v>3810</v>
      </c>
      <c r="AY33" s="1798"/>
      <c r="AZ33" s="1798"/>
      <c r="BA33" s="1797" t="s">
        <v>3810</v>
      </c>
      <c r="BB33" s="1798"/>
      <c r="BC33" s="1798"/>
      <c r="BD33" s="1798"/>
      <c r="BE33" s="1797" t="s">
        <v>3810</v>
      </c>
      <c r="BF33" s="1798"/>
      <c r="BG33" s="1798"/>
      <c r="BH33" s="1798"/>
      <c r="BI33" s="1798"/>
      <c r="BJ33" s="1797" t="s">
        <v>3810</v>
      </c>
      <c r="BK33" s="1798"/>
      <c r="BL33" s="1798"/>
      <c r="BM33" s="1797" t="s">
        <v>3810</v>
      </c>
      <c r="BN33" s="1797" t="s">
        <v>3810</v>
      </c>
      <c r="BO33" s="1797" t="s">
        <v>3810</v>
      </c>
      <c r="BP33" s="1798"/>
      <c r="BQ33" s="1798"/>
      <c r="BR33" s="1798"/>
      <c r="BS33" s="1798"/>
      <c r="BT33" s="1798"/>
      <c r="BU33" s="1798"/>
      <c r="BV33" s="1798"/>
      <c r="BW33" s="1798"/>
      <c r="BX33" s="1798"/>
      <c r="BY33" s="1798"/>
      <c r="BZ33" s="1797" t="s">
        <v>3810</v>
      </c>
      <c r="CA33" s="1798"/>
      <c r="CB33" s="1798"/>
      <c r="CC33" s="1797" t="s">
        <v>3810</v>
      </c>
      <c r="CD33" s="1798"/>
      <c r="CE33" s="1797" t="s">
        <v>3810</v>
      </c>
      <c r="CF33" s="1798"/>
      <c r="CG33" s="1798"/>
      <c r="CH33" s="1798"/>
      <c r="CI33" s="1798"/>
      <c r="CJ33" s="1798"/>
      <c r="CK33" s="1798"/>
      <c r="CL33" s="1798"/>
      <c r="CM33" s="1798"/>
      <c r="CN33" s="1798"/>
      <c r="CO33" s="1797" t="s">
        <v>3810</v>
      </c>
      <c r="CP33" s="1798"/>
      <c r="CQ33" s="1798"/>
      <c r="CR33" s="1798"/>
      <c r="CS33" s="1797" t="s">
        <v>3810</v>
      </c>
      <c r="CT33" s="1798"/>
      <c r="CU33" s="1798"/>
      <c r="CV33" s="1798"/>
      <c r="CW33" s="1798"/>
      <c r="CX33" s="1798"/>
      <c r="CY33" s="1798"/>
      <c r="CZ33" s="1798"/>
      <c r="DA33" s="1798"/>
      <c r="DB33" s="1798"/>
      <c r="DC33" s="1798"/>
      <c r="DD33" s="1798"/>
      <c r="DE33" s="1797" t="s">
        <v>3810</v>
      </c>
      <c r="DF33" s="1798"/>
      <c r="DG33" s="1798"/>
      <c r="DH33" s="1798"/>
      <c r="DI33" s="1798"/>
      <c r="DJ33" s="1797" t="s">
        <v>3810</v>
      </c>
      <c r="DK33" s="1798"/>
      <c r="DL33" s="1838" t="s">
        <v>3810</v>
      </c>
      <c r="DM33" s="1798"/>
      <c r="DN33" s="1798"/>
      <c r="DO33" s="1798"/>
      <c r="DP33" s="1798"/>
      <c r="DQ33" s="1798"/>
      <c r="DR33" s="1798"/>
      <c r="DS33" s="1798"/>
      <c r="DT33" s="1838" t="s">
        <v>3810</v>
      </c>
      <c r="DU33" s="1838" t="s">
        <v>3810</v>
      </c>
      <c r="DV33" s="1838" t="s">
        <v>3810</v>
      </c>
      <c r="DW33" s="1798"/>
      <c r="DX33" s="1838" t="s">
        <v>3810</v>
      </c>
      <c r="DY33" s="1798"/>
      <c r="DZ33" s="1798"/>
      <c r="EA33" s="1798"/>
      <c r="EB33" s="1798"/>
      <c r="EC33" s="1798"/>
      <c r="ED33" s="1798"/>
      <c r="EE33" s="1798"/>
      <c r="EF33" s="1798"/>
      <c r="EG33" s="1798"/>
      <c r="EH33" s="1798"/>
      <c r="EI33" s="1798"/>
      <c r="EJ33" s="1798"/>
      <c r="EK33" s="1798"/>
      <c r="EL33" s="1798"/>
      <c r="EM33" s="1798"/>
      <c r="EN33" s="1798"/>
      <c r="EO33" s="1798"/>
      <c r="EP33" s="1798"/>
      <c r="EQ33" s="1798"/>
      <c r="ER33" s="1798"/>
      <c r="ES33" s="1798"/>
      <c r="ET33" s="1798"/>
      <c r="EU33" s="1798"/>
      <c r="EV33" s="1798"/>
      <c r="EW33" s="1798"/>
      <c r="EX33" s="1798"/>
      <c r="EY33" s="1798"/>
      <c r="EZ33" s="1838" t="s">
        <v>3810</v>
      </c>
      <c r="FA33" s="1798"/>
      <c r="FB33" s="1798"/>
      <c r="FC33" s="1838" t="s">
        <v>3806</v>
      </c>
      <c r="FD33" s="1798"/>
      <c r="FE33" s="1798"/>
      <c r="FF33" s="1798"/>
      <c r="FG33" s="1838" t="s">
        <v>3806</v>
      </c>
      <c r="FH33" s="1838" t="s">
        <v>3810</v>
      </c>
      <c r="FI33" s="1838" t="s">
        <v>3806</v>
      </c>
      <c r="FJ33" s="1798"/>
      <c r="FK33" s="1838" t="s">
        <v>3810</v>
      </c>
      <c r="FL33" s="1798"/>
      <c r="FM33" s="1798"/>
      <c r="FN33" s="1798"/>
      <c r="FO33" s="1798"/>
      <c r="FP33" s="1798"/>
      <c r="FQ33" s="1798"/>
      <c r="FR33" s="1798"/>
      <c r="FS33" s="1798"/>
      <c r="FT33" s="1798"/>
      <c r="FU33" s="1798"/>
      <c r="FV33" s="1798"/>
      <c r="FW33" s="1798"/>
      <c r="FX33" s="1798"/>
      <c r="FY33" s="1798"/>
      <c r="FZ33" s="1798"/>
      <c r="GA33" s="1798"/>
      <c r="GB33" s="1798"/>
      <c r="GC33" s="1838" t="s">
        <v>3810</v>
      </c>
      <c r="GD33" s="1838" t="s">
        <v>3806</v>
      </c>
      <c r="GE33" s="1798"/>
      <c r="GF33" s="1798"/>
      <c r="GG33" s="1798"/>
      <c r="GH33" s="1798"/>
      <c r="GI33" s="1798"/>
      <c r="GJ33" s="1798"/>
      <c r="GK33" s="1798"/>
      <c r="GL33" s="1798"/>
      <c r="GM33" s="1798"/>
      <c r="GN33" s="1798"/>
      <c r="GO33" s="1838" t="s">
        <v>3810</v>
      </c>
      <c r="GP33" s="1798"/>
      <c r="GQ33" s="1798"/>
      <c r="GR33" s="1798"/>
      <c r="GS33" s="1798"/>
      <c r="GT33" s="1798"/>
      <c r="GU33" s="1798"/>
      <c r="GV33" s="1798"/>
      <c r="GW33" s="1857" t="str">
        <f>IF(ISTEXT(IFERROR(VLOOKUP(A33,职业列表!I3:J10,1,FALSE),0)),"★","")</f>
        <v/>
      </c>
      <c r="GX33" s="1798"/>
      <c r="GY33" s="1798"/>
      <c r="GZ33" s="1853" t="s">
        <v>3810</v>
      </c>
      <c r="HA33" s="1798"/>
      <c r="HB33" s="1853" t="s">
        <v>3810</v>
      </c>
      <c r="HC33" s="1836" t="s">
        <v>3810</v>
      </c>
      <c r="HD33" s="1797"/>
      <c r="HE33" s="1836" t="s">
        <v>3810</v>
      </c>
      <c r="HF33" s="1798" t="s">
        <v>3810</v>
      </c>
      <c r="HG33" s="1838"/>
      <c r="HH33" s="1798"/>
      <c r="HI33" s="1798"/>
      <c r="HJ33" s="1797"/>
      <c r="HK33" s="1798"/>
      <c r="HL33" s="1798"/>
      <c r="HM33" s="1797"/>
      <c r="HN33" s="1798"/>
      <c r="HO33" s="1798"/>
      <c r="HP33" s="1853" t="s">
        <v>3810</v>
      </c>
      <c r="HQ33" s="1797"/>
      <c r="HR33" s="1798"/>
      <c r="HS33" s="1798"/>
      <c r="HT33" s="1798" t="s">
        <v>3810</v>
      </c>
      <c r="HU33" s="1798"/>
      <c r="HV33" s="1798"/>
      <c r="HW33" s="1798"/>
      <c r="HX33" s="1798" t="s">
        <v>3810</v>
      </c>
      <c r="HY33" s="1878"/>
      <c r="HZ33" s="1878"/>
      <c r="IA33" s="1878"/>
      <c r="IB33" s="1878"/>
      <c r="IC33" s="1878"/>
      <c r="ID33" s="1878"/>
      <c r="IE33" s="1878"/>
      <c r="IF33" s="1878"/>
      <c r="IG33" s="1878"/>
      <c r="IH33" s="1878"/>
      <c r="II33" s="1878"/>
      <c r="IJ33" s="1878"/>
      <c r="IK33" s="1878"/>
      <c r="IL33" s="1878"/>
      <c r="IM33" s="1878"/>
      <c r="IN33" s="1878"/>
      <c r="IO33" s="1878"/>
      <c r="IP33" s="1878"/>
      <c r="IQ33" s="1878"/>
      <c r="IR33" s="1878"/>
      <c r="IS33" s="1878"/>
      <c r="IT33" s="1878"/>
      <c r="IU33" s="1878"/>
      <c r="IV33" s="1878"/>
    </row>
    <row r="34" s="1778" customFormat="1" ht="20" customHeight="1" spans="1:256">
      <c r="A34" s="1819" t="s">
        <v>136</v>
      </c>
      <c r="B34" s="1805"/>
      <c r="C34" s="1806"/>
      <c r="D34" s="1807" t="s">
        <v>3808</v>
      </c>
      <c r="E34" s="1806" t="s">
        <v>3808</v>
      </c>
      <c r="F34" s="1806" t="s">
        <v>3808</v>
      </c>
      <c r="G34" s="1806"/>
      <c r="H34" s="1806"/>
      <c r="I34" s="1806" t="s">
        <v>3808</v>
      </c>
      <c r="J34" s="1806" t="s">
        <v>3808</v>
      </c>
      <c r="K34" s="1806"/>
      <c r="L34" s="1806"/>
      <c r="M34" s="1806" t="s">
        <v>3808</v>
      </c>
      <c r="N34" s="1806" t="s">
        <v>3808</v>
      </c>
      <c r="O34" s="1806" t="s">
        <v>3808</v>
      </c>
      <c r="P34" s="1806"/>
      <c r="Q34" s="1806" t="s">
        <v>3808</v>
      </c>
      <c r="R34" s="1806"/>
      <c r="S34" s="1841" t="s">
        <v>3808</v>
      </c>
      <c r="T34" s="1841" t="s">
        <v>3808</v>
      </c>
      <c r="U34" s="1805" t="s">
        <v>3810</v>
      </c>
      <c r="V34" s="1806"/>
      <c r="W34" s="1841" t="s">
        <v>3808</v>
      </c>
      <c r="X34" s="1806"/>
      <c r="Y34" s="1841" t="s">
        <v>3808</v>
      </c>
      <c r="Z34" s="1806"/>
      <c r="AA34" s="1806"/>
      <c r="AB34" s="1806"/>
      <c r="AC34" s="1805" t="s">
        <v>3810</v>
      </c>
      <c r="AD34" s="1841" t="s">
        <v>3808</v>
      </c>
      <c r="AE34" s="1806"/>
      <c r="AF34" s="1841" t="s">
        <v>3808</v>
      </c>
      <c r="AG34" s="1841" t="s">
        <v>3808</v>
      </c>
      <c r="AH34" s="1841" t="s">
        <v>3808</v>
      </c>
      <c r="AI34" s="1841" t="s">
        <v>3808</v>
      </c>
      <c r="AJ34" s="1806"/>
      <c r="AK34" s="1841" t="s">
        <v>3808</v>
      </c>
      <c r="AL34" s="1841" t="s">
        <v>3808</v>
      </c>
      <c r="AM34" s="1841" t="s">
        <v>3808</v>
      </c>
      <c r="AN34" s="1841" t="s">
        <v>3808</v>
      </c>
      <c r="AO34" s="1848"/>
      <c r="AP34" s="1841" t="s">
        <v>3808</v>
      </c>
      <c r="AQ34" s="1806"/>
      <c r="AR34" s="1806"/>
      <c r="AS34" s="1841" t="s">
        <v>3808</v>
      </c>
      <c r="AT34" s="1841" t="s">
        <v>3808</v>
      </c>
      <c r="AU34" s="1841" t="s">
        <v>3808</v>
      </c>
      <c r="AV34" s="1806"/>
      <c r="AW34" s="1841" t="s">
        <v>3808</v>
      </c>
      <c r="AX34" s="1805" t="s">
        <v>3810</v>
      </c>
      <c r="AY34" s="1806"/>
      <c r="AZ34" s="1841" t="s">
        <v>3808</v>
      </c>
      <c r="BA34" s="1806"/>
      <c r="BB34" s="1841" t="s">
        <v>3808</v>
      </c>
      <c r="BC34" s="1806"/>
      <c r="BD34" s="1806"/>
      <c r="BE34" s="1841" t="s">
        <v>3808</v>
      </c>
      <c r="BF34" s="1806"/>
      <c r="BG34" s="1841" t="s">
        <v>3808</v>
      </c>
      <c r="BH34" s="1841" t="s">
        <v>3808</v>
      </c>
      <c r="BI34" s="1841" t="s">
        <v>3808</v>
      </c>
      <c r="BJ34" s="1841" t="s">
        <v>3808</v>
      </c>
      <c r="BK34" s="1806"/>
      <c r="BL34" s="1841" t="s">
        <v>3808</v>
      </c>
      <c r="BM34" s="1841" t="s">
        <v>3808</v>
      </c>
      <c r="BN34" s="1841" t="s">
        <v>3808</v>
      </c>
      <c r="BO34" s="1805" t="s">
        <v>3810</v>
      </c>
      <c r="BP34" s="1806"/>
      <c r="BQ34" s="1806"/>
      <c r="BR34" s="1806"/>
      <c r="BS34" s="1848"/>
      <c r="BT34" s="1841" t="s">
        <v>3808</v>
      </c>
      <c r="BU34" s="1806"/>
      <c r="BV34" s="1806"/>
      <c r="BW34" s="1841" t="s">
        <v>3808</v>
      </c>
      <c r="BX34" s="1841" t="s">
        <v>3808</v>
      </c>
      <c r="BY34" s="1806"/>
      <c r="BZ34" s="1806"/>
      <c r="CA34" s="1841" t="s">
        <v>3808</v>
      </c>
      <c r="CB34" s="1841" t="s">
        <v>3808</v>
      </c>
      <c r="CC34" s="1841" t="s">
        <v>3808</v>
      </c>
      <c r="CD34" s="1806"/>
      <c r="CE34" s="1806"/>
      <c r="CF34" s="1841" t="s">
        <v>3808</v>
      </c>
      <c r="CG34" s="1841" t="s">
        <v>3808</v>
      </c>
      <c r="CH34" s="1841" t="s">
        <v>3808</v>
      </c>
      <c r="CI34" s="1806"/>
      <c r="CJ34" s="1806"/>
      <c r="CK34" s="1841" t="s">
        <v>3808</v>
      </c>
      <c r="CL34" s="1806" t="s">
        <v>3808</v>
      </c>
      <c r="CM34" s="1841" t="s">
        <v>3808</v>
      </c>
      <c r="CN34" s="1806"/>
      <c r="CO34" s="1841"/>
      <c r="CP34" s="1841" t="s">
        <v>3808</v>
      </c>
      <c r="CQ34" s="1806"/>
      <c r="CR34" s="1806"/>
      <c r="CS34" s="1841" t="s">
        <v>3808</v>
      </c>
      <c r="CT34" s="1806"/>
      <c r="CU34" s="1841" t="s">
        <v>3808</v>
      </c>
      <c r="CV34" s="1841" t="s">
        <v>3808</v>
      </c>
      <c r="CW34" s="1841" t="s">
        <v>3808</v>
      </c>
      <c r="CX34" s="1806" t="s">
        <v>3808</v>
      </c>
      <c r="CY34" s="1841" t="s">
        <v>3808</v>
      </c>
      <c r="CZ34" s="1806"/>
      <c r="DA34" s="1841" t="s">
        <v>3808</v>
      </c>
      <c r="DB34" s="1806"/>
      <c r="DC34" s="1806"/>
      <c r="DD34" s="1806"/>
      <c r="DE34" s="1841" t="s">
        <v>3808</v>
      </c>
      <c r="DF34" s="1841" t="s">
        <v>3808</v>
      </c>
      <c r="DG34" s="1841" t="s">
        <v>3808</v>
      </c>
      <c r="DH34" s="1841" t="s">
        <v>3808</v>
      </c>
      <c r="DI34" s="1841" t="s">
        <v>3808</v>
      </c>
      <c r="DJ34" s="1841" t="s">
        <v>3808</v>
      </c>
      <c r="DK34" s="1806"/>
      <c r="DL34" s="1841" t="s">
        <v>3810</v>
      </c>
      <c r="DM34" s="1841" t="s">
        <v>3808</v>
      </c>
      <c r="DN34" s="1841" t="s">
        <v>3808</v>
      </c>
      <c r="DO34" s="1841" t="s">
        <v>3808</v>
      </c>
      <c r="DP34" s="1841" t="s">
        <v>3808</v>
      </c>
      <c r="DQ34" s="1841" t="s">
        <v>3808</v>
      </c>
      <c r="DR34" s="1841" t="s">
        <v>3808</v>
      </c>
      <c r="DS34" s="1841" t="s">
        <v>3808</v>
      </c>
      <c r="DT34" s="1841" t="s">
        <v>3808</v>
      </c>
      <c r="DU34" s="1841" t="s">
        <v>3808</v>
      </c>
      <c r="DV34" s="1841" t="s">
        <v>3808</v>
      </c>
      <c r="DW34" s="1841" t="s">
        <v>3808</v>
      </c>
      <c r="DX34" s="1841" t="s">
        <v>3808</v>
      </c>
      <c r="DY34" s="1841" t="s">
        <v>3808</v>
      </c>
      <c r="DZ34" s="1841" t="s">
        <v>3808</v>
      </c>
      <c r="EA34" s="1841" t="s">
        <v>3808</v>
      </c>
      <c r="EB34" s="1806"/>
      <c r="EC34" s="1841" t="s">
        <v>3808</v>
      </c>
      <c r="ED34" s="1806"/>
      <c r="EE34" s="1806"/>
      <c r="EF34" s="1806"/>
      <c r="EG34" s="1841" t="s">
        <v>3808</v>
      </c>
      <c r="EH34" s="1841" t="s">
        <v>3808</v>
      </c>
      <c r="EI34" s="1841" t="s">
        <v>3808</v>
      </c>
      <c r="EJ34" s="1806"/>
      <c r="EK34" s="1841" t="s">
        <v>3808</v>
      </c>
      <c r="EL34" s="1806"/>
      <c r="EM34" s="1841" t="s">
        <v>3808</v>
      </c>
      <c r="EN34" s="1806"/>
      <c r="EO34" s="1806"/>
      <c r="EP34" s="1841" t="s">
        <v>3808</v>
      </c>
      <c r="EQ34" s="1841" t="s">
        <v>3808</v>
      </c>
      <c r="ER34" s="1841" t="s">
        <v>3808</v>
      </c>
      <c r="ES34" s="1841" t="s">
        <v>3808</v>
      </c>
      <c r="ET34" s="1841" t="s">
        <v>3808</v>
      </c>
      <c r="EU34" s="1806"/>
      <c r="EV34" s="1841" t="s">
        <v>3808</v>
      </c>
      <c r="EW34" s="1841" t="s">
        <v>3808</v>
      </c>
      <c r="EX34" s="1806"/>
      <c r="EY34" s="1841" t="s">
        <v>3808</v>
      </c>
      <c r="EZ34" s="1841" t="s">
        <v>3808</v>
      </c>
      <c r="FA34" s="1806"/>
      <c r="FB34" s="1841" t="s">
        <v>3810</v>
      </c>
      <c r="FC34" s="1841" t="s">
        <v>3808</v>
      </c>
      <c r="FD34" s="1841" t="s">
        <v>3808</v>
      </c>
      <c r="FE34" s="1841" t="s">
        <v>3808</v>
      </c>
      <c r="FF34" s="1806"/>
      <c r="FG34" s="1806"/>
      <c r="FH34" s="1806"/>
      <c r="FI34" s="1806"/>
      <c r="FJ34" s="1806"/>
      <c r="FK34" s="1841" t="s">
        <v>3808</v>
      </c>
      <c r="FL34" s="1806"/>
      <c r="FM34" s="1841" t="s">
        <v>3810</v>
      </c>
      <c r="FN34" s="1806"/>
      <c r="FO34" s="1841" t="s">
        <v>3808</v>
      </c>
      <c r="FP34" s="1841" t="s">
        <v>3808</v>
      </c>
      <c r="FQ34" s="1806"/>
      <c r="FR34" s="1806"/>
      <c r="FS34" s="1806"/>
      <c r="FT34" s="1841" t="s">
        <v>3808</v>
      </c>
      <c r="FU34" s="1806"/>
      <c r="FV34" s="1806"/>
      <c r="FW34" s="1841" t="s">
        <v>3808</v>
      </c>
      <c r="FX34" s="1806"/>
      <c r="FY34" s="1806"/>
      <c r="FZ34" s="1841" t="s">
        <v>3808</v>
      </c>
      <c r="GA34" s="1806"/>
      <c r="GB34" s="1806"/>
      <c r="GC34" s="1806"/>
      <c r="GD34" s="1841" t="s">
        <v>3808</v>
      </c>
      <c r="GE34" s="1841" t="s">
        <v>3808</v>
      </c>
      <c r="GF34" s="1841" t="s">
        <v>3808</v>
      </c>
      <c r="GG34" s="1841" t="s">
        <v>3808</v>
      </c>
      <c r="GH34" s="1806"/>
      <c r="GI34" s="1806"/>
      <c r="GJ34" s="1806"/>
      <c r="GK34" s="1806"/>
      <c r="GL34" s="1841" t="s">
        <v>3808</v>
      </c>
      <c r="GM34" s="1841" t="s">
        <v>3808</v>
      </c>
      <c r="GN34" s="1841" t="s">
        <v>3808</v>
      </c>
      <c r="GO34" s="1841" t="s">
        <v>3808</v>
      </c>
      <c r="GP34" s="1806"/>
      <c r="GQ34" s="1806"/>
      <c r="GR34" s="1841" t="s">
        <v>3808</v>
      </c>
      <c r="GS34" s="1806"/>
      <c r="GT34" s="1806"/>
      <c r="GU34" s="1841" t="s">
        <v>3808</v>
      </c>
      <c r="GV34" s="1841" t="s">
        <v>3808</v>
      </c>
      <c r="GW34" s="1857" t="str">
        <f>IF(ISTEXT(IFERROR(VLOOKUP(A34,职业列表!I3:J10,1,FALSE),0)),"★","")</f>
        <v/>
      </c>
      <c r="GX34" s="1806"/>
      <c r="GY34" s="1806" t="s">
        <v>3808</v>
      </c>
      <c r="GZ34" s="1807" t="s">
        <v>3808</v>
      </c>
      <c r="HA34" s="1807" t="s">
        <v>3808</v>
      </c>
      <c r="HB34" s="1806"/>
      <c r="HC34" s="1807" t="s">
        <v>3808</v>
      </c>
      <c r="HD34" s="1806"/>
      <c r="HE34" s="1807" t="s">
        <v>3808</v>
      </c>
      <c r="HF34" s="1806"/>
      <c r="HG34" s="1806" t="s">
        <v>3808</v>
      </c>
      <c r="HH34" s="1806" t="s">
        <v>3808</v>
      </c>
      <c r="HI34" s="1806"/>
      <c r="HJ34" s="1806" t="s">
        <v>3808</v>
      </c>
      <c r="HK34" s="1806" t="s">
        <v>3808</v>
      </c>
      <c r="HL34" s="1806"/>
      <c r="HM34" s="1841" t="s">
        <v>3808</v>
      </c>
      <c r="HN34" s="1841" t="s">
        <v>3808</v>
      </c>
      <c r="HO34" s="1805" t="s">
        <v>3808</v>
      </c>
      <c r="HP34" s="1806" t="s">
        <v>3808</v>
      </c>
      <c r="HQ34" s="1841"/>
      <c r="HR34" s="1807" t="s">
        <v>3808</v>
      </c>
      <c r="HS34" s="1806" t="s">
        <v>3808</v>
      </c>
      <c r="HT34" s="1806" t="s">
        <v>3808</v>
      </c>
      <c r="HU34" s="1806"/>
      <c r="HV34" s="1806" t="s">
        <v>3808</v>
      </c>
      <c r="HW34" s="1805"/>
      <c r="HX34" s="1841" t="s">
        <v>3808</v>
      </c>
      <c r="HY34" s="1880"/>
      <c r="HZ34" s="1880"/>
      <c r="IA34" s="1880"/>
      <c r="IB34" s="1880"/>
      <c r="IC34" s="1880"/>
      <c r="ID34" s="1880"/>
      <c r="IE34" s="1880"/>
      <c r="IF34" s="1880"/>
      <c r="IG34" s="1880"/>
      <c r="IH34" s="1880"/>
      <c r="II34" s="1880"/>
      <c r="IJ34" s="1880"/>
      <c r="IK34" s="1880"/>
      <c r="IL34" s="1880"/>
      <c r="IM34" s="1880"/>
      <c r="IN34" s="1880"/>
      <c r="IO34" s="1880"/>
      <c r="IP34" s="1880"/>
      <c r="IQ34" s="1880"/>
      <c r="IR34" s="1880"/>
      <c r="IS34" s="1880"/>
      <c r="IT34" s="1880"/>
      <c r="IU34" s="1880"/>
      <c r="IV34" s="1880"/>
    </row>
    <row r="35" s="1080" customFormat="1" ht="20" customHeight="1" spans="1:256">
      <c r="A35" s="1796" t="s">
        <v>138</v>
      </c>
      <c r="B35" s="1797"/>
      <c r="C35" s="1797" t="s">
        <v>3810</v>
      </c>
      <c r="D35" s="1798"/>
      <c r="E35" s="1798"/>
      <c r="F35" s="1798"/>
      <c r="G35" s="1798"/>
      <c r="H35" s="1797" t="s">
        <v>3810</v>
      </c>
      <c r="I35" s="1798"/>
      <c r="J35" s="1798"/>
      <c r="K35" s="1798"/>
      <c r="L35" s="1798"/>
      <c r="M35" s="1798"/>
      <c r="N35" s="1798"/>
      <c r="O35" s="1797" t="s">
        <v>3810</v>
      </c>
      <c r="P35" s="1798"/>
      <c r="Q35" s="1798"/>
      <c r="R35" s="1798"/>
      <c r="S35" s="1798"/>
      <c r="T35" s="1798"/>
      <c r="U35" s="1797" t="s">
        <v>3810</v>
      </c>
      <c r="V35" s="1798"/>
      <c r="W35" s="1798"/>
      <c r="X35" s="1798"/>
      <c r="Y35" s="1798"/>
      <c r="Z35" s="1797" t="s">
        <v>3810</v>
      </c>
      <c r="AA35" s="1798"/>
      <c r="AB35" s="1798"/>
      <c r="AC35" s="1798"/>
      <c r="AD35" s="1798"/>
      <c r="AE35" s="1798"/>
      <c r="AF35" s="1798"/>
      <c r="AG35" s="1798"/>
      <c r="AH35" s="1798"/>
      <c r="AI35" s="1798"/>
      <c r="AJ35" s="1798"/>
      <c r="AK35" s="1798"/>
      <c r="AL35" s="1797" t="s">
        <v>3810</v>
      </c>
      <c r="AM35" s="1798"/>
      <c r="AN35" s="1798"/>
      <c r="AO35" s="1798"/>
      <c r="AP35" s="1798"/>
      <c r="AQ35" s="1798"/>
      <c r="AR35" s="1798"/>
      <c r="AS35" s="1797" t="s">
        <v>3810</v>
      </c>
      <c r="AT35" s="1798"/>
      <c r="AU35" s="1798"/>
      <c r="AV35" s="1798"/>
      <c r="AW35" s="1798"/>
      <c r="AX35" s="1798"/>
      <c r="AY35" s="1798"/>
      <c r="AZ35" s="1798"/>
      <c r="BA35" s="1797" t="s">
        <v>3810</v>
      </c>
      <c r="BB35" s="1803"/>
      <c r="BC35" s="1798"/>
      <c r="BD35" s="1797" t="s">
        <v>3810</v>
      </c>
      <c r="BE35" s="1798"/>
      <c r="BF35" s="1798"/>
      <c r="BG35" s="1798"/>
      <c r="BH35" s="1798"/>
      <c r="BI35" s="1798"/>
      <c r="BJ35" s="1798"/>
      <c r="BK35" s="1797" t="s">
        <v>3810</v>
      </c>
      <c r="BL35" s="1798"/>
      <c r="BM35" s="1798"/>
      <c r="BN35" s="1798"/>
      <c r="BO35" s="1798"/>
      <c r="BP35" s="1798"/>
      <c r="BQ35" s="1798"/>
      <c r="BR35" s="1797" t="s">
        <v>3810</v>
      </c>
      <c r="BS35" s="1797" t="s">
        <v>3810</v>
      </c>
      <c r="BT35" s="1798"/>
      <c r="BU35" s="1798"/>
      <c r="BV35" s="1798"/>
      <c r="BW35" s="1798"/>
      <c r="BX35" s="1798"/>
      <c r="BY35" s="1797" t="s">
        <v>3810</v>
      </c>
      <c r="BZ35" s="1798"/>
      <c r="CA35" s="1798"/>
      <c r="CB35" s="1798"/>
      <c r="CC35" s="1798"/>
      <c r="CD35" s="1798"/>
      <c r="CE35" s="1798"/>
      <c r="CF35" s="1798"/>
      <c r="CG35" s="1798"/>
      <c r="CH35" s="1798"/>
      <c r="CI35" s="1798"/>
      <c r="CJ35" s="1798"/>
      <c r="CK35" s="1798"/>
      <c r="CL35" s="1798"/>
      <c r="CM35" s="1798"/>
      <c r="CN35" s="1798"/>
      <c r="CO35" s="1798"/>
      <c r="CP35" s="1798"/>
      <c r="CQ35" s="1798"/>
      <c r="CR35" s="1798"/>
      <c r="CS35" s="1798"/>
      <c r="CT35" s="1798"/>
      <c r="CU35" s="1798"/>
      <c r="CV35" s="1798"/>
      <c r="CW35" s="1798"/>
      <c r="CX35" s="1798"/>
      <c r="CY35" s="1798"/>
      <c r="CZ35" s="1798"/>
      <c r="DA35" s="1798"/>
      <c r="DB35" s="1798"/>
      <c r="DC35" s="1797" t="s">
        <v>3810</v>
      </c>
      <c r="DD35" s="1798"/>
      <c r="DE35" s="1798"/>
      <c r="DF35" s="1798"/>
      <c r="DG35" s="1798"/>
      <c r="DH35" s="1798"/>
      <c r="DI35" s="1798"/>
      <c r="DJ35" s="1798"/>
      <c r="DK35" s="1798"/>
      <c r="DL35" s="1798"/>
      <c r="DM35" s="1838" t="s">
        <v>3810</v>
      </c>
      <c r="DN35" s="1838" t="s">
        <v>3810</v>
      </c>
      <c r="DO35" s="1838" t="s">
        <v>3810</v>
      </c>
      <c r="DP35" s="1838" t="s">
        <v>3810</v>
      </c>
      <c r="DQ35" s="1798"/>
      <c r="DR35" s="1798"/>
      <c r="DS35" s="1798"/>
      <c r="DT35" s="1798"/>
      <c r="DU35" s="1798"/>
      <c r="DV35" s="1798"/>
      <c r="DW35" s="1798"/>
      <c r="DX35" s="1798"/>
      <c r="DY35" s="1798"/>
      <c r="DZ35" s="1798"/>
      <c r="EA35" s="1798"/>
      <c r="EB35" s="1798"/>
      <c r="EC35" s="1798"/>
      <c r="ED35" s="1798"/>
      <c r="EE35" s="1798"/>
      <c r="EF35" s="1798"/>
      <c r="EG35" s="1798"/>
      <c r="EH35" s="1838" t="s">
        <v>3806</v>
      </c>
      <c r="EI35" s="1798"/>
      <c r="EJ35" s="1798"/>
      <c r="EK35" s="1798"/>
      <c r="EL35" s="1838" t="s">
        <v>3810</v>
      </c>
      <c r="EM35" s="1798"/>
      <c r="EN35" s="1798"/>
      <c r="EO35" s="1798"/>
      <c r="EP35" s="1798"/>
      <c r="EQ35" s="1798"/>
      <c r="ER35" s="1798"/>
      <c r="ES35" s="1798"/>
      <c r="ET35" s="1798"/>
      <c r="EU35" s="1798"/>
      <c r="EV35" s="1798"/>
      <c r="EW35" s="1798"/>
      <c r="EX35" s="1798"/>
      <c r="EY35" s="1798"/>
      <c r="EZ35" s="1838" t="s">
        <v>3810</v>
      </c>
      <c r="FA35" s="1798"/>
      <c r="FB35" s="1798"/>
      <c r="FC35" s="1798"/>
      <c r="FD35" s="1798"/>
      <c r="FE35" s="1798"/>
      <c r="FF35" s="1798"/>
      <c r="FG35" s="1838" t="s">
        <v>3810</v>
      </c>
      <c r="FH35" s="1798"/>
      <c r="FI35" s="1798"/>
      <c r="FJ35" s="1798"/>
      <c r="FK35" s="1798"/>
      <c r="FL35" s="1798"/>
      <c r="FM35" s="1838" t="s">
        <v>3810</v>
      </c>
      <c r="FN35" s="1798"/>
      <c r="FO35" s="1798"/>
      <c r="FP35" s="1798"/>
      <c r="FQ35" s="1798"/>
      <c r="FR35" s="1838" t="s">
        <v>3810</v>
      </c>
      <c r="FS35" s="1838" t="s">
        <v>3810</v>
      </c>
      <c r="FT35" s="1798"/>
      <c r="FU35" s="1798"/>
      <c r="FV35" s="1838" t="s">
        <v>3810</v>
      </c>
      <c r="FW35" s="1798"/>
      <c r="FX35" s="1798"/>
      <c r="FY35" s="1798"/>
      <c r="FZ35" s="1798"/>
      <c r="GA35" s="1798"/>
      <c r="GB35" s="1798"/>
      <c r="GC35" s="1838" t="s">
        <v>3810</v>
      </c>
      <c r="GD35" s="1798"/>
      <c r="GE35" s="1798"/>
      <c r="GF35" s="1798"/>
      <c r="GG35" s="1798"/>
      <c r="GH35" s="1838" t="s">
        <v>3810</v>
      </c>
      <c r="GI35" s="1798"/>
      <c r="GJ35" s="1798"/>
      <c r="GK35" s="1798"/>
      <c r="GL35" s="1798"/>
      <c r="GM35" s="1798"/>
      <c r="GN35" s="1798"/>
      <c r="GO35" s="1798"/>
      <c r="GP35" s="1798"/>
      <c r="GQ35" s="1798"/>
      <c r="GR35" s="1798"/>
      <c r="GS35" s="1798"/>
      <c r="GT35" s="1798"/>
      <c r="GU35" s="1798"/>
      <c r="GV35" s="1798"/>
      <c r="GW35" s="1857" t="str">
        <f>IF(ISTEXT(IFERROR(VLOOKUP(A35,职业列表!I3:J10,1,FALSE),0)),"★","")</f>
        <v/>
      </c>
      <c r="GX35" s="1798"/>
      <c r="GY35" s="1798"/>
      <c r="GZ35" s="1798"/>
      <c r="HA35" s="1798"/>
      <c r="HB35" s="1797"/>
      <c r="HC35" s="1798"/>
      <c r="HD35" s="1798" t="s">
        <v>3810</v>
      </c>
      <c r="HE35" s="1798"/>
      <c r="HF35" s="1798"/>
      <c r="HG35" s="1798"/>
      <c r="HH35" s="1798"/>
      <c r="HI35" s="1797"/>
      <c r="HJ35" s="1798"/>
      <c r="HK35" s="1798"/>
      <c r="HL35" s="1798"/>
      <c r="HM35" s="1798"/>
      <c r="HN35" s="1798"/>
      <c r="HO35" s="1797"/>
      <c r="HP35" s="1798"/>
      <c r="HQ35" s="1798"/>
      <c r="HR35" s="1798"/>
      <c r="HS35" s="1798"/>
      <c r="HT35" s="1797"/>
      <c r="HU35" s="1798"/>
      <c r="HV35" s="1798"/>
      <c r="HW35" s="1798"/>
      <c r="HX35" s="1798"/>
      <c r="HY35" s="1878"/>
      <c r="HZ35" s="1878"/>
      <c r="IA35" s="1878"/>
      <c r="IB35" s="1878"/>
      <c r="IC35" s="1878"/>
      <c r="ID35" s="1878"/>
      <c r="IE35" s="1878"/>
      <c r="IF35" s="1878"/>
      <c r="IG35" s="1878"/>
      <c r="IH35" s="1878"/>
      <c r="II35" s="1878"/>
      <c r="IJ35" s="1878"/>
      <c r="IK35" s="1878"/>
      <c r="IL35" s="1878"/>
      <c r="IM35" s="1878"/>
      <c r="IN35" s="1878"/>
      <c r="IO35" s="1878"/>
      <c r="IP35" s="1878"/>
      <c r="IQ35" s="1878"/>
      <c r="IR35" s="1878"/>
      <c r="IS35" s="1878"/>
      <c r="IT35" s="1878"/>
      <c r="IU35" s="1878"/>
      <c r="IV35" s="1878"/>
    </row>
    <row r="36" s="1782" customFormat="1" ht="20" customHeight="1" spans="1:256">
      <c r="A36" s="1820" t="s">
        <v>140</v>
      </c>
      <c r="B36" s="1821"/>
      <c r="C36" s="1822"/>
      <c r="D36" s="1822"/>
      <c r="E36" s="1822"/>
      <c r="F36" s="1822"/>
      <c r="G36" s="1821" t="s">
        <v>3810</v>
      </c>
      <c r="H36" s="1822"/>
      <c r="I36" s="1821" t="s">
        <v>3810</v>
      </c>
      <c r="J36" s="1822"/>
      <c r="K36" s="1821" t="s">
        <v>3810</v>
      </c>
      <c r="L36" s="1822"/>
      <c r="M36" s="1821" t="s">
        <v>3810</v>
      </c>
      <c r="N36" s="1822"/>
      <c r="O36" s="1822"/>
      <c r="P36" s="1821" t="s">
        <v>3810</v>
      </c>
      <c r="Q36" s="1822"/>
      <c r="R36" s="1822" t="s">
        <v>3807</v>
      </c>
      <c r="S36" s="1821" t="s">
        <v>3810</v>
      </c>
      <c r="T36" s="1822"/>
      <c r="U36" s="1822"/>
      <c r="V36" s="1821" t="s">
        <v>3810</v>
      </c>
      <c r="W36" s="1821" t="s">
        <v>3810</v>
      </c>
      <c r="X36" s="1822"/>
      <c r="Y36" s="1822"/>
      <c r="Z36" s="1822"/>
      <c r="AA36" s="1822"/>
      <c r="AB36" s="1822"/>
      <c r="AC36" s="1822"/>
      <c r="AD36" s="1822"/>
      <c r="AE36" s="1822"/>
      <c r="AF36" s="1845" t="s">
        <v>3806</v>
      </c>
      <c r="AG36" s="1822"/>
      <c r="AH36" s="1822"/>
      <c r="AI36" s="1822"/>
      <c r="AJ36" s="1822"/>
      <c r="AK36" s="1822"/>
      <c r="AL36" s="1822"/>
      <c r="AM36" s="1822"/>
      <c r="AN36" s="1822"/>
      <c r="AO36" s="1851"/>
      <c r="AP36" s="1821" t="s">
        <v>3810</v>
      </c>
      <c r="AQ36" s="1851"/>
      <c r="AR36" s="1822" t="s">
        <v>3847</v>
      </c>
      <c r="AS36" s="1822"/>
      <c r="AT36" s="1822"/>
      <c r="AU36" s="1822"/>
      <c r="AV36" s="1822"/>
      <c r="AW36" s="1822"/>
      <c r="AX36" s="1822"/>
      <c r="AY36" s="1822"/>
      <c r="AZ36" s="1822"/>
      <c r="BA36" s="1821" t="s">
        <v>3810</v>
      </c>
      <c r="BB36" s="1851"/>
      <c r="BC36" s="1822"/>
      <c r="BD36" s="1822"/>
      <c r="BE36" s="1821" t="s">
        <v>3810</v>
      </c>
      <c r="BF36" s="1822" t="s">
        <v>3847</v>
      </c>
      <c r="BG36" s="1822"/>
      <c r="BH36" s="1822"/>
      <c r="BI36" s="1822"/>
      <c r="BJ36" s="1821" t="s">
        <v>3810</v>
      </c>
      <c r="BK36" s="1822"/>
      <c r="BL36" s="1822"/>
      <c r="BM36" s="1822"/>
      <c r="BN36" s="1822"/>
      <c r="BO36" s="1822"/>
      <c r="BP36" s="1821" t="s">
        <v>3810</v>
      </c>
      <c r="BQ36" s="1822"/>
      <c r="BR36" s="1822"/>
      <c r="BS36" s="1822"/>
      <c r="BT36" s="1822"/>
      <c r="BU36" s="1821" t="s">
        <v>3810</v>
      </c>
      <c r="BV36" s="1822"/>
      <c r="BW36" s="1822"/>
      <c r="BX36" s="1822"/>
      <c r="BY36" s="1821" t="s">
        <v>3810</v>
      </c>
      <c r="BZ36" s="1821" t="s">
        <v>3810</v>
      </c>
      <c r="CA36" s="1822"/>
      <c r="CB36" s="1822"/>
      <c r="CC36" s="1821" t="s">
        <v>3810</v>
      </c>
      <c r="CD36" s="1822"/>
      <c r="CE36" s="1821" t="s">
        <v>3810</v>
      </c>
      <c r="CF36" s="1822" t="s">
        <v>3847</v>
      </c>
      <c r="CG36" s="1851"/>
      <c r="CH36" s="1821" t="s">
        <v>3810</v>
      </c>
      <c r="CI36" s="1822"/>
      <c r="CJ36" s="1822"/>
      <c r="CK36" s="1822"/>
      <c r="CL36" s="1822"/>
      <c r="CM36" s="1822"/>
      <c r="CN36" s="1821" t="s">
        <v>3810</v>
      </c>
      <c r="CO36" s="1822"/>
      <c r="CP36" s="1822"/>
      <c r="CQ36" s="1821" t="s">
        <v>3810</v>
      </c>
      <c r="CR36" s="1822"/>
      <c r="CS36" s="1821" t="s">
        <v>3810</v>
      </c>
      <c r="CT36" s="1822"/>
      <c r="CU36" s="1822"/>
      <c r="CV36" s="1822"/>
      <c r="CW36" s="1821" t="s">
        <v>3810</v>
      </c>
      <c r="CX36" s="1822"/>
      <c r="CY36" s="1822"/>
      <c r="CZ36" s="1859" t="s">
        <v>3809</v>
      </c>
      <c r="DA36" s="1821" t="s">
        <v>3810</v>
      </c>
      <c r="DB36" s="1822" t="s">
        <v>3806</v>
      </c>
      <c r="DC36" s="1822"/>
      <c r="DD36" s="1822"/>
      <c r="DE36" s="1822"/>
      <c r="DF36" s="1822"/>
      <c r="DG36" s="1822"/>
      <c r="DH36" s="1821" t="s">
        <v>3810</v>
      </c>
      <c r="DI36" s="1821" t="s">
        <v>3810</v>
      </c>
      <c r="DJ36" s="1822"/>
      <c r="DK36" s="1822"/>
      <c r="DL36" s="1845" t="s">
        <v>3848</v>
      </c>
      <c r="DM36" s="1845" t="s">
        <v>3810</v>
      </c>
      <c r="DN36" s="1822"/>
      <c r="DO36" s="1822"/>
      <c r="DP36" s="1845" t="s">
        <v>3810</v>
      </c>
      <c r="DQ36" s="1845" t="s">
        <v>3810</v>
      </c>
      <c r="DR36" s="1822"/>
      <c r="DS36" s="1845" t="s">
        <v>3847</v>
      </c>
      <c r="DT36" s="1822"/>
      <c r="DU36" s="1845" t="s">
        <v>3849</v>
      </c>
      <c r="DV36" s="1845" t="s">
        <v>3810</v>
      </c>
      <c r="DW36" s="1845" t="s">
        <v>3810</v>
      </c>
      <c r="DX36" s="1822"/>
      <c r="DY36" s="1822"/>
      <c r="DZ36" s="1822"/>
      <c r="EA36" s="1822"/>
      <c r="EB36" s="1822"/>
      <c r="EC36" s="1822"/>
      <c r="ED36" s="1845" t="s">
        <v>3847</v>
      </c>
      <c r="EE36" s="1845" t="s">
        <v>3847</v>
      </c>
      <c r="EF36" s="1845" t="s">
        <v>3847</v>
      </c>
      <c r="EG36" s="1822"/>
      <c r="EH36" s="1845" t="s">
        <v>3810</v>
      </c>
      <c r="EI36" s="1822"/>
      <c r="EJ36" s="1822"/>
      <c r="EK36" s="1822"/>
      <c r="EL36" s="1845" t="s">
        <v>3810</v>
      </c>
      <c r="EM36" s="1822"/>
      <c r="EN36" s="1822"/>
      <c r="EO36" s="1822"/>
      <c r="EP36" s="1822"/>
      <c r="EQ36" s="1822"/>
      <c r="ER36" s="1822"/>
      <c r="ES36" s="1822"/>
      <c r="ET36" s="1822"/>
      <c r="EU36" s="1822"/>
      <c r="EV36" s="1845" t="s">
        <v>3810</v>
      </c>
      <c r="EW36" s="1822"/>
      <c r="EX36" s="1822"/>
      <c r="EY36" s="1822"/>
      <c r="EZ36" s="1822"/>
      <c r="FA36" s="1822"/>
      <c r="FB36" s="1822"/>
      <c r="FC36" s="1845" t="s">
        <v>3850</v>
      </c>
      <c r="FD36" s="1822"/>
      <c r="FE36" s="1822"/>
      <c r="FF36" s="1822"/>
      <c r="FG36" s="1845" t="s">
        <v>3810</v>
      </c>
      <c r="FH36" s="1822"/>
      <c r="FI36" s="1822"/>
      <c r="FJ36" s="1845" t="s">
        <v>3850</v>
      </c>
      <c r="FK36" s="1822"/>
      <c r="FL36" s="1822"/>
      <c r="FM36" s="1822"/>
      <c r="FN36" s="1822"/>
      <c r="FO36" s="1845" t="s">
        <v>3810</v>
      </c>
      <c r="FP36" s="1845" t="s">
        <v>3810</v>
      </c>
      <c r="FQ36" s="1845" t="s">
        <v>3810</v>
      </c>
      <c r="FR36" s="1822"/>
      <c r="FS36" s="1822"/>
      <c r="FT36" s="1845" t="s">
        <v>3810</v>
      </c>
      <c r="FU36" s="1822"/>
      <c r="FV36" s="1845" t="s">
        <v>3810</v>
      </c>
      <c r="FW36" s="1822"/>
      <c r="FX36" s="1822"/>
      <c r="FY36" s="1822"/>
      <c r="FZ36" s="1822"/>
      <c r="GA36" s="1845" t="s">
        <v>3809</v>
      </c>
      <c r="GB36" s="1845" t="s">
        <v>3809</v>
      </c>
      <c r="GC36" s="1845" t="s">
        <v>3810</v>
      </c>
      <c r="GD36" s="1845" t="s">
        <v>3810</v>
      </c>
      <c r="GE36" s="1822"/>
      <c r="GF36" s="1822"/>
      <c r="GG36" s="1822"/>
      <c r="GH36" s="1822"/>
      <c r="GI36" s="1822"/>
      <c r="GJ36" s="1822"/>
      <c r="GK36" s="1822"/>
      <c r="GL36" s="1822"/>
      <c r="GM36" s="1822"/>
      <c r="GN36" s="1822"/>
      <c r="GO36" s="1822"/>
      <c r="GP36" s="1822"/>
      <c r="GQ36" s="1845" t="s">
        <v>3810</v>
      </c>
      <c r="GR36" s="1822"/>
      <c r="GS36" s="1845" t="s">
        <v>3809</v>
      </c>
      <c r="GT36" s="1822"/>
      <c r="GU36" s="1822"/>
      <c r="GV36" s="1822"/>
      <c r="GW36" s="1857" t="str">
        <f>IF(ISTEXT(IFERROR(VLOOKUP(A36,职业列表!I3:J10,1,FALSE),0)),"★","")</f>
        <v/>
      </c>
      <c r="GX36" s="1822"/>
      <c r="GY36" s="1822" t="s">
        <v>3810</v>
      </c>
      <c r="GZ36" s="1859" t="s">
        <v>3851</v>
      </c>
      <c r="HA36" s="1868" t="s">
        <v>3851</v>
      </c>
      <c r="HB36" s="1859" t="s">
        <v>3851</v>
      </c>
      <c r="HC36" s="1859" t="s">
        <v>3851</v>
      </c>
      <c r="HD36" s="1822"/>
      <c r="HE36" s="1868" t="s">
        <v>3852</v>
      </c>
      <c r="HF36" s="1822" t="s">
        <v>3810</v>
      </c>
      <c r="HG36" s="1821"/>
      <c r="HH36" s="1822"/>
      <c r="HI36" s="1822"/>
      <c r="HJ36" s="1821"/>
      <c r="HK36" s="1822" t="s">
        <v>3810</v>
      </c>
      <c r="HL36" s="1822" t="s">
        <v>3810</v>
      </c>
      <c r="HM36" s="1821"/>
      <c r="HN36" s="1822" t="s">
        <v>3851</v>
      </c>
      <c r="HO36" s="1822"/>
      <c r="HP36" s="1868" t="s">
        <v>3852</v>
      </c>
      <c r="HQ36" s="1821" t="s">
        <v>3852</v>
      </c>
      <c r="HR36" s="1822"/>
      <c r="HS36" s="1859" t="s">
        <v>3851</v>
      </c>
      <c r="HT36" s="1822"/>
      <c r="HU36" s="1877" t="s">
        <v>3809</v>
      </c>
      <c r="HV36" s="1822"/>
      <c r="HW36" s="1822"/>
      <c r="HX36" s="1822" t="s">
        <v>3851</v>
      </c>
      <c r="HY36" s="1884"/>
      <c r="HZ36" s="1884"/>
      <c r="IA36" s="1884"/>
      <c r="IB36" s="1884"/>
      <c r="IC36" s="1884"/>
      <c r="ID36" s="1884"/>
      <c r="IE36" s="1884"/>
      <c r="IF36" s="1884"/>
      <c r="IG36" s="1884"/>
      <c r="IH36" s="1884"/>
      <c r="II36" s="1884"/>
      <c r="IJ36" s="1884"/>
      <c r="IK36" s="1884"/>
      <c r="IL36" s="1884"/>
      <c r="IM36" s="1884"/>
      <c r="IN36" s="1884"/>
      <c r="IO36" s="1884"/>
      <c r="IP36" s="1884"/>
      <c r="IQ36" s="1884"/>
      <c r="IR36" s="1884"/>
      <c r="IS36" s="1884"/>
      <c r="IT36" s="1884"/>
      <c r="IU36" s="1884"/>
      <c r="IV36" s="1884"/>
    </row>
    <row r="37" s="1080" customFormat="1" ht="20" customHeight="1" spans="1:256">
      <c r="A37" s="1802" t="s">
        <v>142</v>
      </c>
      <c r="B37" s="1803"/>
      <c r="C37" s="1803"/>
      <c r="D37" s="1803"/>
      <c r="E37" s="1803"/>
      <c r="F37" s="1803"/>
      <c r="G37" s="1797" t="s">
        <v>3810</v>
      </c>
      <c r="H37" s="1803"/>
      <c r="I37" s="1797" t="s">
        <v>3810</v>
      </c>
      <c r="J37" s="1803"/>
      <c r="K37" s="1797" t="s">
        <v>3810</v>
      </c>
      <c r="L37" s="1803"/>
      <c r="M37" s="1797" t="s">
        <v>3810</v>
      </c>
      <c r="N37" s="1803"/>
      <c r="O37" s="1803"/>
      <c r="P37" s="1797" t="s">
        <v>3810</v>
      </c>
      <c r="Q37" s="1803"/>
      <c r="R37" s="1798" t="s">
        <v>3807</v>
      </c>
      <c r="S37" s="1797" t="s">
        <v>3810</v>
      </c>
      <c r="T37" s="1803"/>
      <c r="U37" s="1803"/>
      <c r="V37" s="1797" t="s">
        <v>3810</v>
      </c>
      <c r="W37" s="1797" t="s">
        <v>3810</v>
      </c>
      <c r="X37" s="1803"/>
      <c r="Y37" s="1803"/>
      <c r="Z37" s="1803"/>
      <c r="AA37" s="1803"/>
      <c r="AB37" s="1803"/>
      <c r="AC37" s="1803"/>
      <c r="AD37" s="1803"/>
      <c r="AE37" s="1803"/>
      <c r="AF37" s="1838" t="s">
        <v>3806</v>
      </c>
      <c r="AG37" s="1803"/>
      <c r="AH37" s="1803"/>
      <c r="AI37" s="1803"/>
      <c r="AJ37" s="1803"/>
      <c r="AK37" s="1803"/>
      <c r="AL37" s="1803"/>
      <c r="AM37" s="1803"/>
      <c r="AN37" s="1803"/>
      <c r="AO37" s="1803"/>
      <c r="AP37" s="1797" t="s">
        <v>3810</v>
      </c>
      <c r="AQ37" s="1803"/>
      <c r="AR37" s="1803"/>
      <c r="AS37" s="1803"/>
      <c r="AT37" s="1803"/>
      <c r="AU37" s="1803"/>
      <c r="AV37" s="1803"/>
      <c r="AW37" s="1803"/>
      <c r="AX37" s="1803"/>
      <c r="AY37" s="1803"/>
      <c r="AZ37" s="1803"/>
      <c r="BA37" s="1797" t="s">
        <v>3810</v>
      </c>
      <c r="BB37" s="1803"/>
      <c r="BC37" s="1803"/>
      <c r="BD37" s="1803"/>
      <c r="BE37" s="1797" t="s">
        <v>3810</v>
      </c>
      <c r="BF37" s="1803"/>
      <c r="BG37" s="1803"/>
      <c r="BH37" s="1803"/>
      <c r="BI37" s="1803"/>
      <c r="BJ37" s="1803"/>
      <c r="BK37" s="1803"/>
      <c r="BL37" s="1803"/>
      <c r="BM37" s="1803"/>
      <c r="BN37" s="1803"/>
      <c r="BO37" s="1803"/>
      <c r="BP37" s="1797"/>
      <c r="BQ37" s="1803"/>
      <c r="BR37" s="1803"/>
      <c r="BS37" s="1803"/>
      <c r="BT37" s="1803"/>
      <c r="BU37" s="1797" t="s">
        <v>3810</v>
      </c>
      <c r="BV37" s="1803"/>
      <c r="BW37" s="1803"/>
      <c r="BX37" s="1803"/>
      <c r="BY37" s="1797" t="s">
        <v>3810</v>
      </c>
      <c r="BZ37" s="1797" t="s">
        <v>3810</v>
      </c>
      <c r="CA37" s="1803"/>
      <c r="CB37" s="1803"/>
      <c r="CC37" s="1797" t="s">
        <v>3810</v>
      </c>
      <c r="CD37" s="1803"/>
      <c r="CE37" s="1797" t="s">
        <v>3810</v>
      </c>
      <c r="CF37" s="1803"/>
      <c r="CG37" s="1803"/>
      <c r="CH37" s="1797" t="s">
        <v>3810</v>
      </c>
      <c r="CI37" s="1803"/>
      <c r="CJ37" s="1803"/>
      <c r="CK37" s="1803"/>
      <c r="CL37" s="1803"/>
      <c r="CM37" s="1803"/>
      <c r="CN37" s="1797" t="s">
        <v>3810</v>
      </c>
      <c r="CO37" s="1803"/>
      <c r="CP37" s="1803"/>
      <c r="CQ37" s="1797" t="s">
        <v>3810</v>
      </c>
      <c r="CR37" s="1803"/>
      <c r="CS37" s="1797" t="s">
        <v>3810</v>
      </c>
      <c r="CT37" s="1803"/>
      <c r="CU37" s="1803"/>
      <c r="CV37" s="1803"/>
      <c r="CW37" s="1797" t="s">
        <v>3810</v>
      </c>
      <c r="CX37" s="1803"/>
      <c r="CY37" s="1803"/>
      <c r="CZ37" s="1853"/>
      <c r="DA37" s="1797" t="s">
        <v>3810</v>
      </c>
      <c r="DB37" s="1798" t="s">
        <v>3806</v>
      </c>
      <c r="DC37" s="1803"/>
      <c r="DD37" s="1803"/>
      <c r="DE37" s="1803"/>
      <c r="DF37" s="1803"/>
      <c r="DG37" s="1803"/>
      <c r="DH37" s="1797" t="s">
        <v>3810</v>
      </c>
      <c r="DI37" s="1797" t="s">
        <v>3810</v>
      </c>
      <c r="DJ37" s="1803"/>
      <c r="DK37" s="1803"/>
      <c r="DL37" s="1838" t="s">
        <v>3848</v>
      </c>
      <c r="DM37" s="1838"/>
      <c r="DN37" s="1798"/>
      <c r="DO37" s="1798"/>
      <c r="DP37" s="1798"/>
      <c r="DQ37" s="1838" t="s">
        <v>3810</v>
      </c>
      <c r="DR37" s="1798"/>
      <c r="DS37" s="1798"/>
      <c r="DT37" s="1798"/>
      <c r="DU37" s="1798"/>
      <c r="DV37" s="1838" t="s">
        <v>3810</v>
      </c>
      <c r="DW37" s="1838" t="s">
        <v>3810</v>
      </c>
      <c r="DX37" s="1798"/>
      <c r="DY37" s="1798"/>
      <c r="DZ37" s="1798"/>
      <c r="EA37" s="1798"/>
      <c r="EB37" s="1798"/>
      <c r="EC37" s="1798"/>
      <c r="ED37" s="1798"/>
      <c r="EE37" s="1798"/>
      <c r="EF37" s="1798"/>
      <c r="EG37" s="1798"/>
      <c r="EH37" s="1838" t="s">
        <v>3810</v>
      </c>
      <c r="EI37" s="1798"/>
      <c r="EJ37" s="1798"/>
      <c r="EK37" s="1798"/>
      <c r="EL37" s="1838" t="s">
        <v>3810</v>
      </c>
      <c r="EM37" s="1798"/>
      <c r="EN37" s="1798"/>
      <c r="EO37" s="1798"/>
      <c r="EP37" s="1798"/>
      <c r="EQ37" s="1798"/>
      <c r="ER37" s="1798"/>
      <c r="ES37" s="1798"/>
      <c r="ET37" s="1798"/>
      <c r="EU37" s="1798"/>
      <c r="EV37" s="1838" t="s">
        <v>3810</v>
      </c>
      <c r="EW37" s="1798"/>
      <c r="EX37" s="1798"/>
      <c r="EY37" s="1798"/>
      <c r="EZ37" s="1798"/>
      <c r="FA37" s="1798"/>
      <c r="FB37" s="1798"/>
      <c r="FC37" s="1838" t="s">
        <v>3853</v>
      </c>
      <c r="FD37" s="1798"/>
      <c r="FE37" s="1798"/>
      <c r="FF37" s="1798"/>
      <c r="FG37" s="1798"/>
      <c r="FH37" s="1798"/>
      <c r="FI37" s="1798"/>
      <c r="FJ37" s="1798"/>
      <c r="FK37" s="1798"/>
      <c r="FL37" s="1798"/>
      <c r="FM37" s="1798"/>
      <c r="FN37" s="1798"/>
      <c r="FO37" s="1838" t="s">
        <v>3810</v>
      </c>
      <c r="FP37" s="1838" t="s">
        <v>3810</v>
      </c>
      <c r="FQ37" s="1798"/>
      <c r="FR37" s="1798"/>
      <c r="FS37" s="1798"/>
      <c r="FT37" s="1838" t="s">
        <v>3810</v>
      </c>
      <c r="FU37" s="1798"/>
      <c r="FV37" s="1838" t="s">
        <v>3810</v>
      </c>
      <c r="FW37" s="1798"/>
      <c r="FX37" s="1798"/>
      <c r="FY37" s="1798"/>
      <c r="FZ37" s="1798"/>
      <c r="GA37" s="1798"/>
      <c r="GB37" s="1798"/>
      <c r="GC37" s="1838" t="s">
        <v>3810</v>
      </c>
      <c r="GD37" s="1838" t="s">
        <v>3810</v>
      </c>
      <c r="GE37" s="1798"/>
      <c r="GF37" s="1798"/>
      <c r="GG37" s="1798"/>
      <c r="GH37" s="1798"/>
      <c r="GI37" s="1798"/>
      <c r="GJ37" s="1798"/>
      <c r="GK37" s="1798"/>
      <c r="GL37" s="1798"/>
      <c r="GM37" s="1798"/>
      <c r="GN37" s="1798"/>
      <c r="GO37" s="1798"/>
      <c r="GP37" s="1798"/>
      <c r="GQ37" s="1838" t="s">
        <v>3810</v>
      </c>
      <c r="GR37" s="1798"/>
      <c r="GS37" s="1798"/>
      <c r="GT37" s="1798"/>
      <c r="GU37" s="1798"/>
      <c r="GV37" s="1798"/>
      <c r="GW37" s="1857" t="str">
        <f>IF(ISTEXT(IFERROR(VLOOKUP(A37,职业列表!I3:J10,1,FALSE),0)),"★","")</f>
        <v/>
      </c>
      <c r="GX37" s="1798"/>
      <c r="GY37" s="1803"/>
      <c r="GZ37" s="1803"/>
      <c r="HA37" s="1836" t="s">
        <v>3852</v>
      </c>
      <c r="HB37" s="1803"/>
      <c r="HC37" s="1797"/>
      <c r="HD37" s="1803"/>
      <c r="HE37" s="1797"/>
      <c r="HF37" s="1803"/>
      <c r="HG37" s="1797"/>
      <c r="HH37" s="1803"/>
      <c r="HI37" s="1803"/>
      <c r="HJ37" s="1797"/>
      <c r="HK37" s="1803"/>
      <c r="HL37" s="1798"/>
      <c r="HM37" s="1797"/>
      <c r="HN37" s="1803"/>
      <c r="HO37" s="1803"/>
      <c r="HP37" s="1797"/>
      <c r="HQ37" s="1797"/>
      <c r="HR37" s="1803"/>
      <c r="HS37" s="1803"/>
      <c r="HT37" s="1803"/>
      <c r="HU37" s="1803"/>
      <c r="HV37" s="1803"/>
      <c r="HW37" s="1803"/>
      <c r="HX37" s="1803"/>
      <c r="HY37" s="1878"/>
      <c r="HZ37" s="1878"/>
      <c r="IA37" s="1878"/>
      <c r="IB37" s="1878"/>
      <c r="IC37" s="1878"/>
      <c r="ID37" s="1878"/>
      <c r="IE37" s="1878"/>
      <c r="IF37" s="1878"/>
      <c r="IG37" s="1878"/>
      <c r="IH37" s="1878"/>
      <c r="II37" s="1878"/>
      <c r="IJ37" s="1878"/>
      <c r="IK37" s="1878"/>
      <c r="IL37" s="1878"/>
      <c r="IM37" s="1878"/>
      <c r="IN37" s="1878"/>
      <c r="IO37" s="1878"/>
      <c r="IP37" s="1878"/>
      <c r="IQ37" s="1878"/>
      <c r="IR37" s="1878"/>
      <c r="IS37" s="1878"/>
      <c r="IT37" s="1878"/>
      <c r="IU37" s="1878"/>
      <c r="IV37" s="1878"/>
    </row>
    <row r="38" s="1080" customFormat="1" ht="20" customHeight="1" spans="1:256">
      <c r="A38" s="1802"/>
      <c r="B38" s="1803"/>
      <c r="C38" s="1803"/>
      <c r="D38" s="1803"/>
      <c r="E38" s="1803"/>
      <c r="F38" s="1803"/>
      <c r="G38" s="1797"/>
      <c r="H38" s="1803"/>
      <c r="I38" s="1797"/>
      <c r="J38" s="1803"/>
      <c r="K38" s="1797"/>
      <c r="L38" s="1803"/>
      <c r="M38" s="1797"/>
      <c r="N38" s="1803"/>
      <c r="O38" s="1803"/>
      <c r="P38" s="1797"/>
      <c r="Q38" s="1803"/>
      <c r="R38" s="1798"/>
      <c r="S38" s="1797"/>
      <c r="T38" s="1803"/>
      <c r="U38" s="1803"/>
      <c r="V38" s="1797"/>
      <c r="W38" s="1797"/>
      <c r="X38" s="1803"/>
      <c r="Y38" s="1803"/>
      <c r="Z38" s="1803"/>
      <c r="AA38" s="1803"/>
      <c r="AB38" s="1803"/>
      <c r="AC38" s="1803"/>
      <c r="AD38" s="1803"/>
      <c r="AE38" s="1803"/>
      <c r="AF38" s="1798"/>
      <c r="AG38" s="1803"/>
      <c r="AH38" s="1803"/>
      <c r="AI38" s="1803"/>
      <c r="AJ38" s="1803"/>
      <c r="AK38" s="1803"/>
      <c r="AL38" s="1803"/>
      <c r="AM38" s="1803"/>
      <c r="AN38" s="1803"/>
      <c r="AO38" s="1803"/>
      <c r="AP38" s="1797"/>
      <c r="AQ38" s="1803"/>
      <c r="AR38" s="1803"/>
      <c r="AS38" s="1803"/>
      <c r="AT38" s="1803"/>
      <c r="AU38" s="1803"/>
      <c r="AV38" s="1803"/>
      <c r="AW38" s="1803"/>
      <c r="AX38" s="1803"/>
      <c r="AY38" s="1803"/>
      <c r="AZ38" s="1803"/>
      <c r="BA38" s="1797"/>
      <c r="BB38" s="1803"/>
      <c r="BC38" s="1803"/>
      <c r="BD38" s="1803"/>
      <c r="BE38" s="1797"/>
      <c r="BF38" s="1803"/>
      <c r="BG38" s="1803"/>
      <c r="BH38" s="1803"/>
      <c r="BI38" s="1803"/>
      <c r="BJ38" s="1803"/>
      <c r="BK38" s="1803"/>
      <c r="BL38" s="1803"/>
      <c r="BM38" s="1803"/>
      <c r="BN38" s="1803"/>
      <c r="BO38" s="1803"/>
      <c r="BP38" s="1797"/>
      <c r="BQ38" s="1803"/>
      <c r="BR38" s="1803"/>
      <c r="BS38" s="1803"/>
      <c r="BT38" s="1803"/>
      <c r="BU38" s="1797"/>
      <c r="BV38" s="1803"/>
      <c r="BW38" s="1803"/>
      <c r="BX38" s="1803"/>
      <c r="BY38" s="1797"/>
      <c r="BZ38" s="1797"/>
      <c r="CA38" s="1803"/>
      <c r="CB38" s="1803"/>
      <c r="CC38" s="1797"/>
      <c r="CD38" s="1803"/>
      <c r="CE38" s="1797"/>
      <c r="CF38" s="1803"/>
      <c r="CG38" s="1803"/>
      <c r="CH38" s="1797"/>
      <c r="CI38" s="1803"/>
      <c r="CJ38" s="1803"/>
      <c r="CK38" s="1803"/>
      <c r="CL38" s="1803"/>
      <c r="CM38" s="1803"/>
      <c r="CN38" s="1797"/>
      <c r="CO38" s="1803"/>
      <c r="CP38" s="1803"/>
      <c r="CQ38" s="1797"/>
      <c r="CR38" s="1803"/>
      <c r="CS38" s="1797"/>
      <c r="CT38" s="1803"/>
      <c r="CU38" s="1803"/>
      <c r="CV38" s="1803"/>
      <c r="CW38" s="1797"/>
      <c r="CX38" s="1803"/>
      <c r="CY38" s="1803"/>
      <c r="CZ38" s="1798"/>
      <c r="DA38" s="1797"/>
      <c r="DB38" s="1798"/>
      <c r="DC38" s="1803"/>
      <c r="DD38" s="1803"/>
      <c r="DE38" s="1803"/>
      <c r="DF38" s="1803"/>
      <c r="DG38" s="1803"/>
      <c r="DH38" s="1797"/>
      <c r="DI38" s="1797"/>
      <c r="DJ38" s="1803"/>
      <c r="DK38" s="1803"/>
      <c r="DL38" s="1798"/>
      <c r="DM38" s="1838"/>
      <c r="DN38" s="1798"/>
      <c r="DO38" s="1798"/>
      <c r="DP38" s="1798"/>
      <c r="DQ38" s="1838"/>
      <c r="DR38" s="1798"/>
      <c r="DS38" s="1798"/>
      <c r="DT38" s="1798"/>
      <c r="DU38" s="1798"/>
      <c r="DV38" s="1838"/>
      <c r="DW38" s="1838"/>
      <c r="DX38" s="1798"/>
      <c r="DY38" s="1798"/>
      <c r="DZ38" s="1798"/>
      <c r="EA38" s="1798"/>
      <c r="EB38" s="1798"/>
      <c r="EC38" s="1798"/>
      <c r="ED38" s="1798"/>
      <c r="EE38" s="1798"/>
      <c r="EF38" s="1798"/>
      <c r="EG38" s="1798"/>
      <c r="EH38" s="1838"/>
      <c r="EI38" s="1798"/>
      <c r="EJ38" s="1798"/>
      <c r="EK38" s="1798"/>
      <c r="EL38" s="1838"/>
      <c r="EM38" s="1798"/>
      <c r="EN38" s="1798"/>
      <c r="EO38" s="1798"/>
      <c r="EP38" s="1798"/>
      <c r="EQ38" s="1798"/>
      <c r="ER38" s="1798"/>
      <c r="ES38" s="1798"/>
      <c r="ET38" s="1798"/>
      <c r="EU38" s="1798"/>
      <c r="EV38" s="1838"/>
      <c r="EW38" s="1798"/>
      <c r="EX38" s="1798"/>
      <c r="EY38" s="1798"/>
      <c r="EZ38" s="1798"/>
      <c r="FA38" s="1798"/>
      <c r="FB38" s="1798"/>
      <c r="FC38" s="1798"/>
      <c r="FD38" s="1798"/>
      <c r="FE38" s="1798"/>
      <c r="FF38" s="1798"/>
      <c r="FG38" s="1798"/>
      <c r="FH38" s="1798"/>
      <c r="FI38" s="1798"/>
      <c r="FJ38" s="1798"/>
      <c r="FK38" s="1798"/>
      <c r="FL38" s="1798"/>
      <c r="FM38" s="1798"/>
      <c r="FN38" s="1798"/>
      <c r="FO38" s="1838"/>
      <c r="FP38" s="1838"/>
      <c r="FQ38" s="1798"/>
      <c r="FR38" s="1798"/>
      <c r="FS38" s="1798"/>
      <c r="FT38" s="1838"/>
      <c r="FU38" s="1798"/>
      <c r="FV38" s="1838"/>
      <c r="FW38" s="1798"/>
      <c r="FX38" s="1798"/>
      <c r="FY38" s="1798"/>
      <c r="FZ38" s="1798"/>
      <c r="GA38" s="1798"/>
      <c r="GB38" s="1798"/>
      <c r="GC38" s="1838"/>
      <c r="GD38" s="1838"/>
      <c r="GE38" s="1798"/>
      <c r="GF38" s="1798"/>
      <c r="GG38" s="1798"/>
      <c r="GH38" s="1798"/>
      <c r="GI38" s="1798"/>
      <c r="GJ38" s="1798"/>
      <c r="GK38" s="1798"/>
      <c r="GL38" s="1798"/>
      <c r="GM38" s="1798"/>
      <c r="GN38" s="1798"/>
      <c r="GO38" s="1798"/>
      <c r="GP38" s="1798"/>
      <c r="GQ38" s="1838"/>
      <c r="GR38" s="1798"/>
      <c r="GS38" s="1798"/>
      <c r="GT38" s="1798"/>
      <c r="GU38" s="1798"/>
      <c r="GV38" s="1798"/>
      <c r="GW38" s="1798"/>
      <c r="GX38" s="1798"/>
      <c r="GY38" s="1803"/>
      <c r="GZ38" s="1803"/>
      <c r="HA38" s="1797"/>
      <c r="HB38" s="1803"/>
      <c r="HC38" s="1797"/>
      <c r="HD38" s="1803"/>
      <c r="HE38" s="1797"/>
      <c r="HF38" s="1803"/>
      <c r="HG38" s="1797"/>
      <c r="HH38" s="1803"/>
      <c r="HI38" s="1803"/>
      <c r="HJ38" s="1797"/>
      <c r="HK38" s="1803"/>
      <c r="HL38" s="1798"/>
      <c r="HM38" s="1797"/>
      <c r="HN38" s="1803"/>
      <c r="HO38" s="1803"/>
      <c r="HP38" s="1797"/>
      <c r="HQ38" s="1797"/>
      <c r="HR38" s="1803"/>
      <c r="HS38" s="1803"/>
      <c r="HT38" s="1803"/>
      <c r="HU38" s="1803"/>
      <c r="HV38" s="1803"/>
      <c r="HW38" s="1803"/>
      <c r="HX38" s="1803"/>
      <c r="HY38" s="1878"/>
      <c r="HZ38" s="1878"/>
      <c r="IA38" s="1878"/>
      <c r="IB38" s="1878"/>
      <c r="IC38" s="1878"/>
      <c r="ID38" s="1878"/>
      <c r="IE38" s="1878"/>
      <c r="IF38" s="1878"/>
      <c r="IG38" s="1878"/>
      <c r="IH38" s="1878"/>
      <c r="II38" s="1878"/>
      <c r="IJ38" s="1878"/>
      <c r="IK38" s="1878"/>
      <c r="IL38" s="1878"/>
      <c r="IM38" s="1878"/>
      <c r="IN38" s="1878"/>
      <c r="IO38" s="1878"/>
      <c r="IP38" s="1878"/>
      <c r="IQ38" s="1878"/>
      <c r="IR38" s="1878"/>
      <c r="IS38" s="1878"/>
      <c r="IT38" s="1878"/>
      <c r="IU38" s="1878"/>
      <c r="IV38" s="1878"/>
    </row>
    <row r="39" s="1782" customFormat="1" ht="20" customHeight="1" spans="1:256">
      <c r="A39" s="1820" t="s">
        <v>146</v>
      </c>
      <c r="B39" s="1821"/>
      <c r="C39" s="1822"/>
      <c r="D39" s="1822"/>
      <c r="E39" s="1822"/>
      <c r="F39" s="1822"/>
      <c r="G39" s="1822"/>
      <c r="H39" s="1822"/>
      <c r="I39" s="1822"/>
      <c r="J39" s="1822"/>
      <c r="K39" s="1822"/>
      <c r="L39" s="1821" t="s">
        <v>3810</v>
      </c>
      <c r="M39" s="1822"/>
      <c r="N39" s="1822"/>
      <c r="O39" s="1822"/>
      <c r="P39" s="1821" t="s">
        <v>3810</v>
      </c>
      <c r="Q39" s="1822"/>
      <c r="R39" s="1822"/>
      <c r="S39" s="1821" t="s">
        <v>3810</v>
      </c>
      <c r="T39" s="1822"/>
      <c r="U39" s="1822"/>
      <c r="V39" s="1822"/>
      <c r="W39" s="1822"/>
      <c r="X39" s="1822"/>
      <c r="Y39" s="1822"/>
      <c r="Z39" s="1822"/>
      <c r="AA39" s="1822"/>
      <c r="AB39" s="1822"/>
      <c r="AC39" s="1822"/>
      <c r="AD39" s="1822"/>
      <c r="AE39" s="1822"/>
      <c r="AF39" s="1822"/>
      <c r="AG39" s="1822"/>
      <c r="AH39" s="1822"/>
      <c r="AI39" s="1822"/>
      <c r="AJ39" s="1822"/>
      <c r="AK39" s="1822"/>
      <c r="AL39" s="1822"/>
      <c r="AM39" s="1822"/>
      <c r="AN39" s="1822"/>
      <c r="AO39" s="1822"/>
      <c r="AP39" s="1822"/>
      <c r="AQ39" s="1822"/>
      <c r="AR39" s="1822"/>
      <c r="AS39" s="1822"/>
      <c r="AT39" s="1822"/>
      <c r="AU39" s="1822"/>
      <c r="AV39" s="1822"/>
      <c r="AW39" s="1821" t="s">
        <v>3810</v>
      </c>
      <c r="AX39" s="1821" t="s">
        <v>3810</v>
      </c>
      <c r="AY39" s="1822"/>
      <c r="AZ39" s="1822"/>
      <c r="BA39" s="1822"/>
      <c r="BB39" s="1822"/>
      <c r="BC39" s="1822"/>
      <c r="BD39" s="1822"/>
      <c r="BE39" s="1821" t="s">
        <v>3810</v>
      </c>
      <c r="BF39" s="1822"/>
      <c r="BG39" s="1822"/>
      <c r="BH39" s="1822"/>
      <c r="BI39" s="1822"/>
      <c r="BJ39" s="1822"/>
      <c r="BK39" s="1822"/>
      <c r="BL39" s="1822"/>
      <c r="BM39" s="1821" t="s">
        <v>3810</v>
      </c>
      <c r="BN39" s="1851"/>
      <c r="BO39" s="1821" t="s">
        <v>3810</v>
      </c>
      <c r="BP39" s="1822"/>
      <c r="BQ39" s="1822"/>
      <c r="BR39" s="1822"/>
      <c r="BS39" s="1822"/>
      <c r="BT39" s="1822"/>
      <c r="BU39" s="1821" t="s">
        <v>3810</v>
      </c>
      <c r="BV39" s="1822"/>
      <c r="BW39" s="1822"/>
      <c r="BX39" s="1822"/>
      <c r="BY39" s="1822"/>
      <c r="BZ39" s="1822"/>
      <c r="CA39" s="1822"/>
      <c r="CB39" s="1822"/>
      <c r="CC39" s="1822"/>
      <c r="CD39" s="1822"/>
      <c r="CE39" s="1822"/>
      <c r="CF39" s="1822"/>
      <c r="CG39" s="1822"/>
      <c r="CH39" s="1822"/>
      <c r="CI39" s="1822"/>
      <c r="CJ39" s="1822"/>
      <c r="CK39" s="1822"/>
      <c r="CL39" s="1822"/>
      <c r="CM39" s="1822"/>
      <c r="CN39" s="1821" t="s">
        <v>3810</v>
      </c>
      <c r="CO39" s="1822"/>
      <c r="CP39" s="1822"/>
      <c r="CQ39" s="1822"/>
      <c r="CR39" s="1822"/>
      <c r="CS39" s="1822"/>
      <c r="CT39" s="1822"/>
      <c r="CU39" s="1822"/>
      <c r="CV39" s="1822"/>
      <c r="CW39" s="1821" t="s">
        <v>3810</v>
      </c>
      <c r="CX39" s="1821" t="s">
        <v>3810</v>
      </c>
      <c r="CY39" s="1822"/>
      <c r="CZ39" s="1822"/>
      <c r="DA39" s="1822"/>
      <c r="DB39" s="1822" t="s">
        <v>3806</v>
      </c>
      <c r="DC39" s="1822"/>
      <c r="DD39" s="1822"/>
      <c r="DE39" s="1822"/>
      <c r="DF39" s="1822"/>
      <c r="DG39" s="1822"/>
      <c r="DH39" s="1821" t="s">
        <v>3810</v>
      </c>
      <c r="DI39" s="1822"/>
      <c r="DJ39" s="1822"/>
      <c r="DK39" s="1822"/>
      <c r="DL39" s="1845" t="s">
        <v>3810</v>
      </c>
      <c r="DM39" s="1822"/>
      <c r="DN39" s="1822"/>
      <c r="DO39" s="1822"/>
      <c r="DP39" s="1822"/>
      <c r="DQ39" s="1822"/>
      <c r="DR39" s="1822"/>
      <c r="DS39" s="1845" t="s">
        <v>3810</v>
      </c>
      <c r="DT39" s="1822"/>
      <c r="DU39" s="1845" t="s">
        <v>3810</v>
      </c>
      <c r="DV39" s="1845" t="s">
        <v>3810</v>
      </c>
      <c r="DW39" s="1822"/>
      <c r="DX39" s="1845" t="s">
        <v>3810</v>
      </c>
      <c r="DY39" s="1822"/>
      <c r="DZ39" s="1822"/>
      <c r="EA39" s="1822"/>
      <c r="EB39" s="1822"/>
      <c r="EC39" s="1822"/>
      <c r="ED39" s="1822"/>
      <c r="EE39" s="1822"/>
      <c r="EF39" s="1822"/>
      <c r="EG39" s="1822"/>
      <c r="EH39" s="1822"/>
      <c r="EI39" s="1822"/>
      <c r="EJ39" s="1822"/>
      <c r="EK39" s="1822"/>
      <c r="EL39" s="1822"/>
      <c r="EM39" s="1822"/>
      <c r="EN39" s="1822"/>
      <c r="EO39" s="1845" t="s">
        <v>3810</v>
      </c>
      <c r="EP39" s="1822"/>
      <c r="EQ39" s="1822"/>
      <c r="ER39" s="1822"/>
      <c r="ES39" s="1845" t="s">
        <v>3810</v>
      </c>
      <c r="ET39" s="1845" t="s">
        <v>3810</v>
      </c>
      <c r="EU39" s="1822"/>
      <c r="EV39" s="1845" t="s">
        <v>3810</v>
      </c>
      <c r="EW39" s="1822"/>
      <c r="EX39" s="1822"/>
      <c r="EY39" s="1822"/>
      <c r="EZ39" s="1822"/>
      <c r="FA39" s="1822"/>
      <c r="FB39" s="1822"/>
      <c r="FC39" s="1822"/>
      <c r="FD39" s="1822"/>
      <c r="FE39" s="1822"/>
      <c r="FF39" s="1822"/>
      <c r="FG39" s="1845" t="s">
        <v>3810</v>
      </c>
      <c r="FH39" s="1822"/>
      <c r="FI39" s="1822"/>
      <c r="FJ39" s="1822"/>
      <c r="FK39" s="1845" t="s">
        <v>3810</v>
      </c>
      <c r="FL39" s="1822"/>
      <c r="FM39" s="1822"/>
      <c r="FN39" s="1822"/>
      <c r="FO39" s="1822"/>
      <c r="FP39" s="1822"/>
      <c r="FQ39" s="1822"/>
      <c r="FR39" s="1822"/>
      <c r="FS39" s="1822"/>
      <c r="FT39" s="1822"/>
      <c r="FU39" s="1822"/>
      <c r="FV39" s="1822"/>
      <c r="FW39" s="1822"/>
      <c r="FX39" s="1822"/>
      <c r="FY39" s="1822"/>
      <c r="FZ39" s="1822"/>
      <c r="GA39" s="1822"/>
      <c r="GB39" s="1822"/>
      <c r="GC39" s="1822"/>
      <c r="GD39" s="1845" t="s">
        <v>3810</v>
      </c>
      <c r="GE39" s="1822"/>
      <c r="GF39" s="1822"/>
      <c r="GG39" s="1822"/>
      <c r="GH39" s="1822"/>
      <c r="GI39" s="1845" t="s">
        <v>3810</v>
      </c>
      <c r="GJ39" s="1845" t="s">
        <v>3810</v>
      </c>
      <c r="GK39" s="1845" t="s">
        <v>3810</v>
      </c>
      <c r="GL39" s="1822"/>
      <c r="GM39" s="1822"/>
      <c r="GN39" s="1822"/>
      <c r="GO39" s="1822"/>
      <c r="GP39" s="1822"/>
      <c r="GQ39" s="1822"/>
      <c r="GR39" s="1822"/>
      <c r="GS39" s="1822"/>
      <c r="GT39" s="1845" t="s">
        <v>3810</v>
      </c>
      <c r="GU39" s="1822"/>
      <c r="GV39" s="1822"/>
      <c r="GW39" s="1798" t="str">
        <f>IF(ISTEXT(IFERROR(VLOOKUP(A39,职业列表!I3:J10,1,FALSE),0)),"★","")</f>
        <v/>
      </c>
      <c r="GX39" s="1822"/>
      <c r="GY39" s="1822"/>
      <c r="GZ39" s="1822"/>
      <c r="HA39" s="1822"/>
      <c r="HB39" s="1822"/>
      <c r="HC39" s="1822" t="s">
        <v>3810</v>
      </c>
      <c r="HD39" s="1822"/>
      <c r="HE39" s="1822"/>
      <c r="HF39" s="1821"/>
      <c r="HG39" s="1822"/>
      <c r="HH39" s="1822"/>
      <c r="HI39" s="1822"/>
      <c r="HJ39" s="1821" t="s">
        <v>3810</v>
      </c>
      <c r="HK39" s="1822"/>
      <c r="HL39" s="1822"/>
      <c r="HM39" s="1821"/>
      <c r="HN39" s="1822" t="s">
        <v>3810</v>
      </c>
      <c r="HO39" s="1822"/>
      <c r="HP39" s="1822"/>
      <c r="HQ39" s="1822"/>
      <c r="HR39" s="1822"/>
      <c r="HS39" s="1822"/>
      <c r="HT39" s="1822"/>
      <c r="HU39" s="1822"/>
      <c r="HV39" s="1822"/>
      <c r="HW39" s="1822"/>
      <c r="HX39" s="1822"/>
      <c r="HY39" s="1884"/>
      <c r="HZ39" s="1884"/>
      <c r="IA39" s="1884"/>
      <c r="IB39" s="1884"/>
      <c r="IC39" s="1884"/>
      <c r="ID39" s="1884"/>
      <c r="IE39" s="1884"/>
      <c r="IF39" s="1884"/>
      <c r="IG39" s="1884"/>
      <c r="IH39" s="1884"/>
      <c r="II39" s="1884"/>
      <c r="IJ39" s="1884"/>
      <c r="IK39" s="1884"/>
      <c r="IL39" s="1884"/>
      <c r="IM39" s="1884"/>
      <c r="IN39" s="1884"/>
      <c r="IO39" s="1884"/>
      <c r="IP39" s="1884"/>
      <c r="IQ39" s="1884"/>
      <c r="IR39" s="1884"/>
      <c r="IS39" s="1884"/>
      <c r="IT39" s="1884"/>
      <c r="IU39" s="1884"/>
      <c r="IV39" s="1884"/>
    </row>
    <row r="40" s="1080" customFormat="1" ht="20" customHeight="1" spans="1:256">
      <c r="A40" s="1796" t="s">
        <v>66</v>
      </c>
      <c r="B40" s="1797" t="s">
        <v>3810</v>
      </c>
      <c r="C40" s="1798"/>
      <c r="D40" s="1798"/>
      <c r="E40" s="1798"/>
      <c r="F40" s="1797" t="s">
        <v>3810</v>
      </c>
      <c r="G40" s="1797" t="s">
        <v>3810</v>
      </c>
      <c r="H40" s="1798"/>
      <c r="I40" s="1798"/>
      <c r="J40" s="1798"/>
      <c r="K40" s="1798"/>
      <c r="L40" s="1797" t="s">
        <v>3810</v>
      </c>
      <c r="M40" s="1798"/>
      <c r="N40" s="1798"/>
      <c r="O40" s="1798"/>
      <c r="P40" s="1798"/>
      <c r="Q40" s="1798"/>
      <c r="R40" s="1798"/>
      <c r="S40" s="1798"/>
      <c r="T40" s="1797" t="s">
        <v>3810</v>
      </c>
      <c r="U40" s="1798"/>
      <c r="V40" s="1798"/>
      <c r="W40" s="1798"/>
      <c r="X40" s="1798"/>
      <c r="Y40" s="1798"/>
      <c r="Z40" s="1798"/>
      <c r="AA40" s="1798"/>
      <c r="AB40" s="1798"/>
      <c r="AC40" s="1798"/>
      <c r="AD40" s="1798"/>
      <c r="AE40" s="1798"/>
      <c r="AF40" s="1838" t="s">
        <v>3806</v>
      </c>
      <c r="AG40" s="1798"/>
      <c r="AH40" s="1798"/>
      <c r="AI40" s="1798"/>
      <c r="AJ40" s="1798"/>
      <c r="AK40" s="1798"/>
      <c r="AL40" s="1798"/>
      <c r="AM40" s="1798"/>
      <c r="AN40" s="1798"/>
      <c r="AO40" s="1798"/>
      <c r="AP40" s="1798"/>
      <c r="AQ40" s="1798"/>
      <c r="AR40" s="1798"/>
      <c r="AS40" s="1798"/>
      <c r="AT40" s="1798"/>
      <c r="AU40" s="1798"/>
      <c r="AV40" s="1798"/>
      <c r="AW40" s="1798"/>
      <c r="AX40" s="1798"/>
      <c r="AY40" s="1798"/>
      <c r="AZ40" s="1798"/>
      <c r="BA40" s="1798"/>
      <c r="BB40" s="1798"/>
      <c r="BC40" s="1797" t="s">
        <v>3810</v>
      </c>
      <c r="BD40" s="1798"/>
      <c r="BE40" s="1798"/>
      <c r="BF40" s="1798"/>
      <c r="BG40" s="1798"/>
      <c r="BH40" s="1797" t="s">
        <v>3810</v>
      </c>
      <c r="BI40" s="1798"/>
      <c r="BJ40" s="1798"/>
      <c r="BK40" s="1798"/>
      <c r="BL40" s="1798"/>
      <c r="BM40" s="1798"/>
      <c r="BN40" s="1798"/>
      <c r="BO40" s="1797" t="s">
        <v>3810</v>
      </c>
      <c r="BP40" s="1798"/>
      <c r="BQ40" s="1798"/>
      <c r="BR40" s="1798"/>
      <c r="BS40" s="1798"/>
      <c r="BT40" s="1797" t="s">
        <v>3810</v>
      </c>
      <c r="BU40" s="1798"/>
      <c r="BV40" s="1798"/>
      <c r="BW40" s="1798"/>
      <c r="BX40" s="1798"/>
      <c r="BY40" s="1798"/>
      <c r="BZ40" s="1798"/>
      <c r="CA40" s="1798"/>
      <c r="CB40" s="1798"/>
      <c r="CC40" s="1798"/>
      <c r="CD40" s="1798"/>
      <c r="CE40" s="1798"/>
      <c r="CF40" s="1798"/>
      <c r="CG40" s="1798"/>
      <c r="CH40" s="1798"/>
      <c r="CI40" s="1798"/>
      <c r="CJ40" s="1798"/>
      <c r="CK40" s="1797" t="s">
        <v>3810</v>
      </c>
      <c r="CL40" s="1797" t="s">
        <v>3810</v>
      </c>
      <c r="CM40" s="1797" t="s">
        <v>3810</v>
      </c>
      <c r="CN40" s="1798"/>
      <c r="CO40" s="1798"/>
      <c r="CP40" s="1798"/>
      <c r="CQ40" s="1798"/>
      <c r="CR40" s="1798"/>
      <c r="CS40" s="1798"/>
      <c r="CT40" s="1798"/>
      <c r="CU40" s="1798"/>
      <c r="CV40" s="1798"/>
      <c r="CW40" s="1798"/>
      <c r="CX40" s="1798"/>
      <c r="CY40" s="1798"/>
      <c r="CZ40" s="1798"/>
      <c r="DA40" s="1798"/>
      <c r="DB40" s="1798"/>
      <c r="DC40" s="1798"/>
      <c r="DD40" s="1798"/>
      <c r="DE40" s="1798"/>
      <c r="DF40" s="1797" t="s">
        <v>3810</v>
      </c>
      <c r="DG40" s="1798"/>
      <c r="DH40" s="1797" t="s">
        <v>3810</v>
      </c>
      <c r="DI40" s="1797" t="s">
        <v>3810</v>
      </c>
      <c r="DJ40" s="1798"/>
      <c r="DK40" s="1798"/>
      <c r="DL40" s="1798"/>
      <c r="DM40" s="1798"/>
      <c r="DN40" s="1798"/>
      <c r="DO40" s="1798"/>
      <c r="DP40" s="1798"/>
      <c r="DQ40" s="1798"/>
      <c r="DR40" s="1838" t="s">
        <v>3810</v>
      </c>
      <c r="DS40" s="1798"/>
      <c r="DT40" s="1798"/>
      <c r="DU40" s="1798"/>
      <c r="DV40" s="1798"/>
      <c r="DW40" s="1798"/>
      <c r="DX40" s="1798"/>
      <c r="DY40" s="1798"/>
      <c r="DZ40" s="1798"/>
      <c r="EA40" s="1798"/>
      <c r="EB40" s="1838" t="s">
        <v>3810</v>
      </c>
      <c r="EC40" s="1838" t="s">
        <v>3810</v>
      </c>
      <c r="ED40" s="1798"/>
      <c r="EE40" s="1798"/>
      <c r="EF40" s="1798"/>
      <c r="EG40" s="1798"/>
      <c r="EH40" s="1798"/>
      <c r="EI40" s="1798"/>
      <c r="EJ40" s="1838" t="s">
        <v>3810</v>
      </c>
      <c r="EK40" s="1798"/>
      <c r="EL40" s="1798"/>
      <c r="EM40" s="1798"/>
      <c r="EN40" s="1798"/>
      <c r="EO40" s="1798"/>
      <c r="EP40" s="1798"/>
      <c r="EQ40" s="1798"/>
      <c r="ER40" s="1798"/>
      <c r="ES40" s="1798"/>
      <c r="ET40" s="1798"/>
      <c r="EU40" s="1798"/>
      <c r="EV40" s="1798"/>
      <c r="EW40" s="1838" t="s">
        <v>3810</v>
      </c>
      <c r="EX40" s="1798"/>
      <c r="EY40" s="1798"/>
      <c r="EZ40" s="1798"/>
      <c r="FA40" s="1838" t="s">
        <v>3810</v>
      </c>
      <c r="FB40" s="1798"/>
      <c r="FC40" s="1798"/>
      <c r="FD40" s="1798"/>
      <c r="FE40" s="1798"/>
      <c r="FF40" s="1798"/>
      <c r="FG40" s="1798"/>
      <c r="FH40" s="1798"/>
      <c r="FI40" s="1798"/>
      <c r="FJ40" s="1798"/>
      <c r="FK40" s="1798"/>
      <c r="FL40" s="1798"/>
      <c r="FM40" s="1798"/>
      <c r="FN40" s="1798"/>
      <c r="FO40" s="1838" t="s">
        <v>3810</v>
      </c>
      <c r="FP40" s="1798"/>
      <c r="FQ40" s="1798"/>
      <c r="FR40" s="1798"/>
      <c r="FS40" s="1798"/>
      <c r="FT40" s="1838" t="s">
        <v>3810</v>
      </c>
      <c r="FU40" s="1838" t="s">
        <v>3810</v>
      </c>
      <c r="FV40" s="1798"/>
      <c r="FW40" s="1798"/>
      <c r="FX40" s="1798"/>
      <c r="FY40" s="1798"/>
      <c r="FZ40" s="1798"/>
      <c r="GA40" s="1798"/>
      <c r="GB40" s="1798"/>
      <c r="GC40" s="1798"/>
      <c r="GD40" s="1798"/>
      <c r="GE40" s="1798"/>
      <c r="GF40" s="1798"/>
      <c r="GG40" s="1798"/>
      <c r="GH40" s="1798"/>
      <c r="GI40" s="1798"/>
      <c r="GJ40" s="1798"/>
      <c r="GK40" s="1798"/>
      <c r="GL40" s="1798"/>
      <c r="GM40" s="1838" t="s">
        <v>3810</v>
      </c>
      <c r="GN40" s="1798"/>
      <c r="GO40" s="1798"/>
      <c r="GP40" s="1798"/>
      <c r="GQ40" s="1798"/>
      <c r="GR40" s="1798"/>
      <c r="GS40" s="1798"/>
      <c r="GT40" s="1798"/>
      <c r="GU40" s="1838" t="s">
        <v>3810</v>
      </c>
      <c r="GV40" s="1798"/>
      <c r="GW40" s="1798" t="str">
        <f>IF(ISTEXT(IFERROR(VLOOKUP(A40,职业列表!I3:J10,1,FALSE),0)),"★","")</f>
        <v/>
      </c>
      <c r="GX40" s="1798"/>
      <c r="GY40" s="1798"/>
      <c r="GZ40" s="1797"/>
      <c r="HA40" s="1836" t="s">
        <v>3810</v>
      </c>
      <c r="HB40" s="1798"/>
      <c r="HC40" s="1798"/>
      <c r="HD40" s="1798"/>
      <c r="HE40" s="1798"/>
      <c r="HF40" s="1797" t="s">
        <v>3810</v>
      </c>
      <c r="HG40" s="1798"/>
      <c r="HH40" s="1798"/>
      <c r="HI40" s="1798"/>
      <c r="HJ40" s="1798"/>
      <c r="HK40" s="1798"/>
      <c r="HL40" s="1798"/>
      <c r="HM40" s="1853" t="s">
        <v>3810</v>
      </c>
      <c r="HN40" s="1797"/>
      <c r="HO40" s="1798"/>
      <c r="HP40" s="1798" t="s">
        <v>3810</v>
      </c>
      <c r="HQ40" s="1798"/>
      <c r="HR40" s="1798" t="s">
        <v>3810</v>
      </c>
      <c r="HS40" s="1798"/>
      <c r="HT40" s="1798"/>
      <c r="HU40" s="1798"/>
      <c r="HV40" s="1798"/>
      <c r="HW40" s="1798"/>
      <c r="HX40" s="1798"/>
      <c r="HY40" s="1878"/>
      <c r="HZ40" s="1878"/>
      <c r="IA40" s="1878"/>
      <c r="IB40" s="1878"/>
      <c r="IC40" s="1878"/>
      <c r="ID40" s="1878"/>
      <c r="IE40" s="1878"/>
      <c r="IF40" s="1878"/>
      <c r="IG40" s="1878"/>
      <c r="IH40" s="1878"/>
      <c r="II40" s="1878"/>
      <c r="IJ40" s="1878"/>
      <c r="IK40" s="1878"/>
      <c r="IL40" s="1878"/>
      <c r="IM40" s="1878"/>
      <c r="IN40" s="1878"/>
      <c r="IO40" s="1878"/>
      <c r="IP40" s="1878"/>
      <c r="IQ40" s="1878"/>
      <c r="IR40" s="1878"/>
      <c r="IS40" s="1878"/>
      <c r="IT40" s="1878"/>
      <c r="IU40" s="1878"/>
      <c r="IV40" s="1878"/>
    </row>
    <row r="41" s="1783" customFormat="1" ht="20" customHeight="1" spans="1:256">
      <c r="A41" s="1823" t="s">
        <v>68</v>
      </c>
      <c r="B41" s="1824" t="s">
        <v>3810</v>
      </c>
      <c r="C41" s="1825"/>
      <c r="D41" s="1825"/>
      <c r="E41" s="1825"/>
      <c r="F41" s="1824" t="s">
        <v>3810</v>
      </c>
      <c r="G41" s="1825"/>
      <c r="H41" s="1825"/>
      <c r="I41" s="1824" t="s">
        <v>3810</v>
      </c>
      <c r="J41" s="1824" t="s">
        <v>3810</v>
      </c>
      <c r="K41" s="1824" t="s">
        <v>3810</v>
      </c>
      <c r="L41" s="1839" t="s">
        <v>3806</v>
      </c>
      <c r="M41" s="1825"/>
      <c r="N41" s="1825"/>
      <c r="O41" s="1825"/>
      <c r="P41" s="1824" t="s">
        <v>3810</v>
      </c>
      <c r="Q41" s="1825"/>
      <c r="R41" s="1825"/>
      <c r="S41" s="1824" t="s">
        <v>3810</v>
      </c>
      <c r="T41" s="1825"/>
      <c r="U41" s="1825"/>
      <c r="V41" s="1825"/>
      <c r="W41" s="1824" t="s">
        <v>3810</v>
      </c>
      <c r="X41" s="1824" t="s">
        <v>3810</v>
      </c>
      <c r="Y41" s="1824" t="s">
        <v>3810</v>
      </c>
      <c r="Z41" s="1825"/>
      <c r="AA41" s="1825"/>
      <c r="AB41" s="1825"/>
      <c r="AC41" s="1825"/>
      <c r="AD41" s="1825"/>
      <c r="AE41" s="1825"/>
      <c r="AF41" s="1825"/>
      <c r="AG41" s="1825"/>
      <c r="AH41" s="1825"/>
      <c r="AI41" s="1824" t="s">
        <v>3810</v>
      </c>
      <c r="AJ41" s="1824" t="s">
        <v>3810</v>
      </c>
      <c r="AK41" s="1825"/>
      <c r="AL41" s="1825"/>
      <c r="AM41" s="1825"/>
      <c r="AN41" s="1825"/>
      <c r="AO41" s="1839" t="s">
        <v>3806</v>
      </c>
      <c r="AP41" s="1825"/>
      <c r="AQ41" s="1825"/>
      <c r="AR41" s="1825"/>
      <c r="AS41" s="1825"/>
      <c r="AT41" s="1825"/>
      <c r="AU41" s="1825"/>
      <c r="AV41" s="1825"/>
      <c r="AW41" s="1825"/>
      <c r="AX41" s="1825"/>
      <c r="AY41" s="1824" t="s">
        <v>3810</v>
      </c>
      <c r="AZ41" s="1825"/>
      <c r="BA41" s="1825"/>
      <c r="BB41" s="1825"/>
      <c r="BC41" s="1825"/>
      <c r="BD41" s="1825"/>
      <c r="BE41" s="1825"/>
      <c r="BF41" s="1824" t="s">
        <v>3810</v>
      </c>
      <c r="BG41" s="1825"/>
      <c r="BH41" s="1825"/>
      <c r="BI41" s="1825"/>
      <c r="BJ41" s="1825"/>
      <c r="BK41" s="1825"/>
      <c r="BL41" s="1825"/>
      <c r="BM41" s="1824" t="s">
        <v>3810</v>
      </c>
      <c r="BN41" s="1825"/>
      <c r="BO41" s="1824" t="s">
        <v>3810</v>
      </c>
      <c r="BP41" s="1825" t="s">
        <v>3806</v>
      </c>
      <c r="BQ41" s="1825"/>
      <c r="BR41" s="1825"/>
      <c r="BS41" s="1825"/>
      <c r="BT41" s="1824" t="s">
        <v>3810</v>
      </c>
      <c r="BU41" s="1824" t="s">
        <v>3810</v>
      </c>
      <c r="BV41" s="1825"/>
      <c r="BW41" s="1825"/>
      <c r="BX41" s="1825"/>
      <c r="BY41" s="1825"/>
      <c r="BZ41" s="1824" t="s">
        <v>3810</v>
      </c>
      <c r="CA41" s="1825"/>
      <c r="CB41" s="1825"/>
      <c r="CC41" s="1824" t="s">
        <v>3810</v>
      </c>
      <c r="CD41" s="1825"/>
      <c r="CE41" s="1824" t="s">
        <v>3810</v>
      </c>
      <c r="CF41" s="1824" t="s">
        <v>3810</v>
      </c>
      <c r="CG41" s="1825"/>
      <c r="CH41" s="1825"/>
      <c r="CI41" s="1825"/>
      <c r="CJ41" s="1825"/>
      <c r="CK41" s="1825"/>
      <c r="CL41" s="1825"/>
      <c r="CM41" s="1824" t="s">
        <v>3810</v>
      </c>
      <c r="CN41" s="1824" t="s">
        <v>3810</v>
      </c>
      <c r="CO41" s="1825"/>
      <c r="CP41" s="1825"/>
      <c r="CQ41" s="1825"/>
      <c r="CR41" s="1824" t="s">
        <v>3810</v>
      </c>
      <c r="CS41" s="1824" t="s">
        <v>3810</v>
      </c>
      <c r="CT41" s="1825"/>
      <c r="CU41" s="1825"/>
      <c r="CV41" s="1825"/>
      <c r="CW41" s="1825" t="s">
        <v>3806</v>
      </c>
      <c r="CX41" s="1825" t="s">
        <v>3807</v>
      </c>
      <c r="CY41" s="1825"/>
      <c r="CZ41" s="1825"/>
      <c r="DA41" s="1825"/>
      <c r="DB41" s="1824" t="s">
        <v>3810</v>
      </c>
      <c r="DC41" s="1825"/>
      <c r="DD41" s="1825"/>
      <c r="DE41" s="1825"/>
      <c r="DF41" s="1825"/>
      <c r="DG41" s="1825"/>
      <c r="DH41" s="1825" t="s">
        <v>3806</v>
      </c>
      <c r="DI41" s="1825"/>
      <c r="DJ41" s="1825"/>
      <c r="DK41" s="1825"/>
      <c r="DL41" s="1825"/>
      <c r="DM41" s="1825"/>
      <c r="DN41" s="1825"/>
      <c r="DO41" s="1825"/>
      <c r="DP41" s="1825"/>
      <c r="DQ41" s="1825"/>
      <c r="DR41" s="1839" t="s">
        <v>3810</v>
      </c>
      <c r="DS41" s="1839" t="s">
        <v>3810</v>
      </c>
      <c r="DT41" s="1839" t="s">
        <v>3810</v>
      </c>
      <c r="DU41" s="1839" t="s">
        <v>3810</v>
      </c>
      <c r="DV41" s="1839" t="s">
        <v>3810</v>
      </c>
      <c r="DW41" s="1825"/>
      <c r="DX41" s="1839" t="s">
        <v>3810</v>
      </c>
      <c r="DY41" s="1825"/>
      <c r="DZ41" s="1825"/>
      <c r="EA41" s="1825"/>
      <c r="EB41" s="1839" t="s">
        <v>3810</v>
      </c>
      <c r="EC41" s="1839" t="s">
        <v>3810</v>
      </c>
      <c r="ED41" s="1825"/>
      <c r="EE41" s="1825"/>
      <c r="EF41" s="1825"/>
      <c r="EG41" s="1825"/>
      <c r="EH41" s="1839" t="s">
        <v>3810</v>
      </c>
      <c r="EI41" s="1825"/>
      <c r="EJ41" s="1825"/>
      <c r="EK41" s="1825"/>
      <c r="EL41" s="1825"/>
      <c r="EM41" s="1825"/>
      <c r="EN41" s="1825"/>
      <c r="EO41" s="1825"/>
      <c r="EP41" s="1825"/>
      <c r="EQ41" s="1825"/>
      <c r="ER41" s="1825"/>
      <c r="ES41" s="1825"/>
      <c r="ET41" s="1825"/>
      <c r="EU41" s="1839" t="s">
        <v>3810</v>
      </c>
      <c r="EV41" s="1825"/>
      <c r="EW41" s="1825"/>
      <c r="EX41" s="1839" t="s">
        <v>3810</v>
      </c>
      <c r="EY41" s="1825"/>
      <c r="EZ41" s="1825"/>
      <c r="FA41" s="1825"/>
      <c r="FB41" s="1825"/>
      <c r="FC41" s="1839" t="s">
        <v>3806</v>
      </c>
      <c r="FD41" s="1839" t="s">
        <v>3810</v>
      </c>
      <c r="FE41" s="1839" t="s">
        <v>3810</v>
      </c>
      <c r="FF41" s="1825"/>
      <c r="FG41" s="1839" t="s">
        <v>3810</v>
      </c>
      <c r="FH41" s="1825"/>
      <c r="FI41" s="1839" t="s">
        <v>3806</v>
      </c>
      <c r="FJ41" s="1839" t="s">
        <v>3810</v>
      </c>
      <c r="FK41" s="1825"/>
      <c r="FL41" s="1825"/>
      <c r="FM41" s="1825"/>
      <c r="FN41" s="1825"/>
      <c r="FO41" s="1825"/>
      <c r="FP41" s="1839" t="s">
        <v>3810</v>
      </c>
      <c r="FQ41" s="1839" t="s">
        <v>3810</v>
      </c>
      <c r="FR41" s="1825"/>
      <c r="FS41" s="1825"/>
      <c r="FT41" s="1825"/>
      <c r="FU41" s="1825"/>
      <c r="FV41" s="1825"/>
      <c r="FW41" s="1825"/>
      <c r="FX41" s="1839" t="s">
        <v>3806</v>
      </c>
      <c r="FY41" s="1825"/>
      <c r="FZ41" s="1825"/>
      <c r="GA41" s="1825"/>
      <c r="GB41" s="1825"/>
      <c r="GC41" s="1825"/>
      <c r="GD41" s="1839" t="s">
        <v>3806</v>
      </c>
      <c r="GE41" s="1825"/>
      <c r="GF41" s="1825"/>
      <c r="GG41" s="1825"/>
      <c r="GH41" s="1825"/>
      <c r="GI41" s="1825"/>
      <c r="GJ41" s="1825"/>
      <c r="GK41" s="1825"/>
      <c r="GL41" s="1825"/>
      <c r="GM41" s="1825"/>
      <c r="GN41" s="1825"/>
      <c r="GO41" s="1839" t="s">
        <v>3810</v>
      </c>
      <c r="GP41" s="1825"/>
      <c r="GQ41" s="1825"/>
      <c r="GR41" s="1839" t="s">
        <v>3810</v>
      </c>
      <c r="GS41" s="1825"/>
      <c r="GT41" s="1839" t="s">
        <v>3810</v>
      </c>
      <c r="GU41" s="1825"/>
      <c r="GV41" s="1825"/>
      <c r="GW41" s="1798" t="str">
        <f>IF(ISTEXT(IFERROR(VLOOKUP(A41,职业列表!I3:J10,1,FALSE),0)),"★","")</f>
        <v/>
      </c>
      <c r="GX41" s="1825"/>
      <c r="GY41" s="1825"/>
      <c r="GZ41" s="1824" t="s">
        <v>3810</v>
      </c>
      <c r="HA41" s="1825"/>
      <c r="HB41" s="1869" t="s">
        <v>3810</v>
      </c>
      <c r="HC41" s="1824" t="s">
        <v>3810</v>
      </c>
      <c r="HD41" s="1824"/>
      <c r="HE41" s="1824" t="s">
        <v>3810</v>
      </c>
      <c r="HF41" s="1839" t="s">
        <v>3810</v>
      </c>
      <c r="HG41" s="1825"/>
      <c r="HH41" s="1825"/>
      <c r="HI41" s="1825"/>
      <c r="HJ41" s="1824"/>
      <c r="HK41" s="1825"/>
      <c r="HL41" s="1825"/>
      <c r="HM41" s="1824" t="s">
        <v>3810</v>
      </c>
      <c r="HN41" s="1825" t="s">
        <v>3810</v>
      </c>
      <c r="HO41" s="1825"/>
      <c r="HP41" s="1825" t="s">
        <v>3810</v>
      </c>
      <c r="HQ41" s="1824" t="s">
        <v>3810</v>
      </c>
      <c r="HR41" s="1824"/>
      <c r="HS41" s="1846" t="s">
        <v>3810</v>
      </c>
      <c r="HT41" s="1869" t="s">
        <v>3810</v>
      </c>
      <c r="HU41" s="1825"/>
      <c r="HV41" s="1825"/>
      <c r="HW41" s="1825"/>
      <c r="HX41" s="1825" t="s">
        <v>3810</v>
      </c>
      <c r="HY41" s="1885"/>
      <c r="HZ41" s="1885"/>
      <c r="IA41" s="1885"/>
      <c r="IB41" s="1885"/>
      <c r="IC41" s="1885"/>
      <c r="ID41" s="1885"/>
      <c r="IE41" s="1885"/>
      <c r="IF41" s="1885"/>
      <c r="IG41" s="1885"/>
      <c r="IH41" s="1885"/>
      <c r="II41" s="1885"/>
      <c r="IJ41" s="1885"/>
      <c r="IK41" s="1885"/>
      <c r="IL41" s="1885"/>
      <c r="IM41" s="1885"/>
      <c r="IN41" s="1885"/>
      <c r="IO41" s="1885"/>
      <c r="IP41" s="1885"/>
      <c r="IQ41" s="1885"/>
      <c r="IR41" s="1885"/>
      <c r="IS41" s="1885"/>
      <c r="IT41" s="1885"/>
      <c r="IU41" s="1885"/>
      <c r="IV41" s="1885"/>
    </row>
    <row r="42" s="1783" customFormat="1" ht="20" customHeight="1" spans="1:256">
      <c r="A42" s="1823" t="s">
        <v>72</v>
      </c>
      <c r="B42" s="1824" t="s">
        <v>3810</v>
      </c>
      <c r="C42" s="1825"/>
      <c r="D42" s="1825"/>
      <c r="E42" s="1825"/>
      <c r="F42" s="1825"/>
      <c r="G42" s="1824" t="s">
        <v>3810</v>
      </c>
      <c r="H42" s="1824" t="s">
        <v>3810</v>
      </c>
      <c r="I42" s="1825"/>
      <c r="J42" s="1825"/>
      <c r="K42" s="1825"/>
      <c r="L42" s="1825"/>
      <c r="M42" s="1825"/>
      <c r="N42" s="1824" t="s">
        <v>3810</v>
      </c>
      <c r="O42" s="1825"/>
      <c r="P42" s="1825"/>
      <c r="Q42" s="1824" t="s">
        <v>3810</v>
      </c>
      <c r="R42" s="1839" t="s">
        <v>3806</v>
      </c>
      <c r="S42" s="1825"/>
      <c r="T42" s="1825"/>
      <c r="U42" s="1825"/>
      <c r="V42" s="1824" t="s">
        <v>3810</v>
      </c>
      <c r="W42" s="1824" t="s">
        <v>3810</v>
      </c>
      <c r="X42" s="1825"/>
      <c r="Y42" s="1825"/>
      <c r="Z42" s="1825"/>
      <c r="AA42" s="1825"/>
      <c r="AB42" s="1825"/>
      <c r="AC42" s="1825"/>
      <c r="AD42" s="1825"/>
      <c r="AE42" s="1824" t="s">
        <v>3810</v>
      </c>
      <c r="AF42" s="1824" t="s">
        <v>3810</v>
      </c>
      <c r="AG42" s="1825"/>
      <c r="AH42" s="1824" t="s">
        <v>3810</v>
      </c>
      <c r="AI42" s="1825"/>
      <c r="AJ42" s="1825"/>
      <c r="AK42" s="1824" t="s">
        <v>3810</v>
      </c>
      <c r="AL42" s="1825"/>
      <c r="AM42" s="1825"/>
      <c r="AN42" s="1825"/>
      <c r="AO42" s="1825"/>
      <c r="AP42" s="1825"/>
      <c r="AQ42" s="1825"/>
      <c r="AR42" s="1825"/>
      <c r="AS42" s="1824" t="s">
        <v>3810</v>
      </c>
      <c r="AT42" s="1824" t="s">
        <v>3810</v>
      </c>
      <c r="AU42" s="1824" t="s">
        <v>3810</v>
      </c>
      <c r="AV42" s="1825"/>
      <c r="AW42" s="1825"/>
      <c r="AX42" s="1824" t="s">
        <v>3810</v>
      </c>
      <c r="AY42" s="1825"/>
      <c r="AZ42" s="1824" t="s">
        <v>3810</v>
      </c>
      <c r="BA42" s="1825"/>
      <c r="BB42" s="1825"/>
      <c r="BC42" s="1825"/>
      <c r="BD42" s="1825"/>
      <c r="BE42" s="1824" t="s">
        <v>3810</v>
      </c>
      <c r="BF42" s="1825"/>
      <c r="BG42" s="1824" t="s">
        <v>3810</v>
      </c>
      <c r="BH42" s="1824" t="s">
        <v>3810</v>
      </c>
      <c r="BI42" s="1825"/>
      <c r="BJ42" s="1825"/>
      <c r="BK42" s="1824" t="s">
        <v>3810</v>
      </c>
      <c r="BL42" s="1824" t="s">
        <v>3810</v>
      </c>
      <c r="BM42" s="1855"/>
      <c r="BN42" s="1824" t="s">
        <v>3810</v>
      </c>
      <c r="BO42" s="1824" t="s">
        <v>3810</v>
      </c>
      <c r="BP42" s="1825"/>
      <c r="BQ42" s="1825"/>
      <c r="BR42" s="1825"/>
      <c r="BS42" s="1825"/>
      <c r="BT42" s="1825"/>
      <c r="BU42" s="1825"/>
      <c r="BV42" s="1825"/>
      <c r="BW42" s="1825"/>
      <c r="BX42" s="1825"/>
      <c r="BY42" s="1824" t="s">
        <v>3810</v>
      </c>
      <c r="BZ42" s="1825"/>
      <c r="CA42" s="1824" t="s">
        <v>3810</v>
      </c>
      <c r="CB42" s="1824" t="s">
        <v>3810</v>
      </c>
      <c r="CC42" s="1825"/>
      <c r="CD42" s="1824" t="s">
        <v>3810</v>
      </c>
      <c r="CE42" s="1825"/>
      <c r="CF42" s="1825"/>
      <c r="CG42" s="1825"/>
      <c r="CH42" s="1825"/>
      <c r="CI42" s="1825"/>
      <c r="CJ42" s="1824" t="s">
        <v>3810</v>
      </c>
      <c r="CK42" s="1824" t="s">
        <v>3810</v>
      </c>
      <c r="CL42" s="1825"/>
      <c r="CM42" s="1825"/>
      <c r="CN42" s="1825"/>
      <c r="CO42" s="1825"/>
      <c r="CP42" s="1825"/>
      <c r="CQ42" s="1824" t="s">
        <v>3810</v>
      </c>
      <c r="CR42" s="1824" t="s">
        <v>3810</v>
      </c>
      <c r="CS42" s="1825"/>
      <c r="CT42" s="1825"/>
      <c r="CU42" s="1825"/>
      <c r="CV42" s="1824" t="s">
        <v>3810</v>
      </c>
      <c r="CW42" s="1825"/>
      <c r="CX42" s="1825"/>
      <c r="CY42" s="1824" t="s">
        <v>3810</v>
      </c>
      <c r="CZ42" s="1825"/>
      <c r="DA42" s="1824" t="s">
        <v>3810</v>
      </c>
      <c r="DB42" s="1824" t="s">
        <v>3810</v>
      </c>
      <c r="DC42" s="1825"/>
      <c r="DD42" s="1824" t="s">
        <v>3810</v>
      </c>
      <c r="DE42" s="1825"/>
      <c r="DF42" s="1824" t="s">
        <v>3810</v>
      </c>
      <c r="DG42" s="1824" t="s">
        <v>3810</v>
      </c>
      <c r="DH42" s="1824" t="s">
        <v>3810</v>
      </c>
      <c r="DI42" s="1825"/>
      <c r="DJ42" s="1825"/>
      <c r="DK42" s="1825"/>
      <c r="DL42" s="1839" t="s">
        <v>3810</v>
      </c>
      <c r="DM42" s="1825"/>
      <c r="DN42" s="1825"/>
      <c r="DO42" s="1825"/>
      <c r="DP42" s="1825"/>
      <c r="DQ42" s="1825"/>
      <c r="DR42" s="1825"/>
      <c r="DS42" s="1825"/>
      <c r="DT42" s="1839" t="s">
        <v>3810</v>
      </c>
      <c r="DU42" s="1825"/>
      <c r="DV42" s="1825"/>
      <c r="DW42" s="1825"/>
      <c r="DX42" s="1839" t="s">
        <v>3810</v>
      </c>
      <c r="DY42" s="1825"/>
      <c r="DZ42" s="1825"/>
      <c r="EA42" s="1839" t="s">
        <v>3810</v>
      </c>
      <c r="EB42" s="1839" t="s">
        <v>3810</v>
      </c>
      <c r="EC42" s="1825"/>
      <c r="ED42" s="1825"/>
      <c r="EE42" s="1825"/>
      <c r="EF42" s="1825"/>
      <c r="EG42" s="1825"/>
      <c r="EH42" s="1825"/>
      <c r="EI42" s="1825"/>
      <c r="EJ42" s="1825"/>
      <c r="EK42" s="1825"/>
      <c r="EL42" s="1825"/>
      <c r="EM42" s="1839" t="s">
        <v>3810</v>
      </c>
      <c r="EN42" s="1825"/>
      <c r="EO42" s="1825"/>
      <c r="EP42" s="1839" t="s">
        <v>3810</v>
      </c>
      <c r="EQ42" s="1839" t="s">
        <v>3810</v>
      </c>
      <c r="ER42" s="1825"/>
      <c r="ES42" s="1825"/>
      <c r="ET42" s="1825"/>
      <c r="EU42" s="1825"/>
      <c r="EV42" s="1839" t="s">
        <v>3810</v>
      </c>
      <c r="EW42" s="1825"/>
      <c r="EX42" s="1825"/>
      <c r="EY42" s="1825"/>
      <c r="EZ42" s="1825"/>
      <c r="FA42" s="1825"/>
      <c r="FB42" s="1825"/>
      <c r="FC42" s="1839" t="s">
        <v>3810</v>
      </c>
      <c r="FD42" s="1825"/>
      <c r="FE42" s="1825"/>
      <c r="FF42" s="1825"/>
      <c r="FG42" s="1825"/>
      <c r="FH42" s="1839" t="s">
        <v>3810</v>
      </c>
      <c r="FI42" s="1825"/>
      <c r="FJ42" s="1825"/>
      <c r="FK42" s="1839" t="s">
        <v>3810</v>
      </c>
      <c r="FL42" s="1839" t="s">
        <v>3810</v>
      </c>
      <c r="FM42" s="1825"/>
      <c r="FN42" s="1825"/>
      <c r="FO42" s="1825"/>
      <c r="FP42" s="1839" t="s">
        <v>3810</v>
      </c>
      <c r="FQ42" s="1825"/>
      <c r="FR42" s="1839" t="s">
        <v>3810</v>
      </c>
      <c r="FS42" s="1825"/>
      <c r="FT42" s="1825"/>
      <c r="FU42" s="1825"/>
      <c r="FV42" s="1839" t="s">
        <v>3810</v>
      </c>
      <c r="FW42" s="1839" t="s">
        <v>3810</v>
      </c>
      <c r="FX42" s="1825"/>
      <c r="FY42" s="1825"/>
      <c r="FZ42" s="1825"/>
      <c r="GA42" s="1825"/>
      <c r="GB42" s="1825"/>
      <c r="GC42" s="1825"/>
      <c r="GD42" s="1825"/>
      <c r="GE42" s="1839" t="s">
        <v>3810</v>
      </c>
      <c r="GF42" s="1839" t="s">
        <v>3810</v>
      </c>
      <c r="GG42" s="1839" t="s">
        <v>3810</v>
      </c>
      <c r="GH42" s="1825"/>
      <c r="GI42" s="1825"/>
      <c r="GJ42" s="1825"/>
      <c r="GK42" s="1825"/>
      <c r="GL42" s="1839" t="s">
        <v>3810</v>
      </c>
      <c r="GM42" s="1839" t="s">
        <v>3810</v>
      </c>
      <c r="GN42" s="1825"/>
      <c r="GO42" s="1825"/>
      <c r="GP42" s="1825"/>
      <c r="GQ42" s="1825"/>
      <c r="GR42" s="1825"/>
      <c r="GS42" s="1825"/>
      <c r="GT42" s="1839" t="s">
        <v>3810</v>
      </c>
      <c r="GU42" s="1825"/>
      <c r="GV42" s="1839" t="s">
        <v>3810</v>
      </c>
      <c r="GW42" s="1798" t="str">
        <f>IF(ISTEXT(IFERROR(VLOOKUP(A42,职业列表!I3:J10,1,FALSE),0)),"★","")</f>
        <v/>
      </c>
      <c r="GX42" s="1825"/>
      <c r="GY42" s="1825"/>
      <c r="GZ42" s="1825"/>
      <c r="HA42" s="1824"/>
      <c r="HB42" s="1824"/>
      <c r="HC42" s="1825"/>
      <c r="HD42" s="1869" t="s">
        <v>3810</v>
      </c>
      <c r="HE42" s="1825"/>
      <c r="HF42" s="1825" t="s">
        <v>3810</v>
      </c>
      <c r="HG42" s="1825"/>
      <c r="HH42" s="1824"/>
      <c r="HI42" s="1825"/>
      <c r="HJ42" s="1825" t="s">
        <v>3810</v>
      </c>
      <c r="HK42" s="1824"/>
      <c r="HL42" s="1839"/>
      <c r="HM42" s="1825" t="s">
        <v>3810</v>
      </c>
      <c r="HN42" s="1869" t="s">
        <v>3810</v>
      </c>
      <c r="HO42" s="1825"/>
      <c r="HP42" s="1824" t="s">
        <v>3810</v>
      </c>
      <c r="HQ42" s="1824"/>
      <c r="HR42" s="1825" t="s">
        <v>3810</v>
      </c>
      <c r="HS42" s="1825"/>
      <c r="HT42" s="1825"/>
      <c r="HU42" s="1825" t="s">
        <v>3810</v>
      </c>
      <c r="HV42" s="1869" t="s">
        <v>3810</v>
      </c>
      <c r="HW42" s="1825"/>
      <c r="HX42" s="1825" t="s">
        <v>3810</v>
      </c>
      <c r="HY42" s="1885"/>
      <c r="HZ42" s="1885"/>
      <c r="IA42" s="1885"/>
      <c r="IB42" s="1885"/>
      <c r="IC42" s="1885"/>
      <c r="ID42" s="1885"/>
      <c r="IE42" s="1885"/>
      <c r="IF42" s="1885"/>
      <c r="IG42" s="1885"/>
      <c r="IH42" s="1885"/>
      <c r="II42" s="1885"/>
      <c r="IJ42" s="1885"/>
      <c r="IK42" s="1885"/>
      <c r="IL42" s="1885"/>
      <c r="IM42" s="1885"/>
      <c r="IN42" s="1885"/>
      <c r="IO42" s="1885"/>
      <c r="IP42" s="1885"/>
      <c r="IQ42" s="1885"/>
      <c r="IR42" s="1885"/>
      <c r="IS42" s="1885"/>
      <c r="IT42" s="1885"/>
      <c r="IU42" s="1885"/>
      <c r="IV42" s="1885"/>
    </row>
    <row r="43" s="1080" customFormat="1" ht="20" customHeight="1" spans="1:256">
      <c r="A43" s="1796" t="s">
        <v>75</v>
      </c>
      <c r="B43" s="1797"/>
      <c r="C43" s="1798"/>
      <c r="D43" s="1798"/>
      <c r="E43" s="1798"/>
      <c r="F43" s="1798"/>
      <c r="G43" s="1798"/>
      <c r="H43" s="1798"/>
      <c r="I43" s="1798"/>
      <c r="J43" s="1798"/>
      <c r="K43" s="1798"/>
      <c r="L43" s="1798"/>
      <c r="M43" s="1798"/>
      <c r="N43" s="1798"/>
      <c r="O43" s="1798"/>
      <c r="P43" s="1798"/>
      <c r="Q43" s="1798"/>
      <c r="R43" s="1798"/>
      <c r="S43" s="1798"/>
      <c r="T43" s="1798"/>
      <c r="U43" s="1798"/>
      <c r="V43" s="1798"/>
      <c r="W43" s="1798"/>
      <c r="X43" s="1798"/>
      <c r="Y43" s="1798"/>
      <c r="Z43" s="1798"/>
      <c r="AA43" s="1798"/>
      <c r="AB43" s="1797" t="s">
        <v>3810</v>
      </c>
      <c r="AC43" s="1797" t="s">
        <v>3810</v>
      </c>
      <c r="AD43" s="1798"/>
      <c r="AE43" s="1797" t="s">
        <v>3810</v>
      </c>
      <c r="AF43" s="1798"/>
      <c r="AG43" s="1798" t="s">
        <v>3809</v>
      </c>
      <c r="AH43" s="1798"/>
      <c r="AI43" s="1798"/>
      <c r="AJ43" s="1798"/>
      <c r="AK43" s="1798"/>
      <c r="AL43" s="1798"/>
      <c r="AM43" s="1798"/>
      <c r="AN43" s="1798"/>
      <c r="AO43" s="1798"/>
      <c r="AP43" s="1798"/>
      <c r="AQ43" s="1798"/>
      <c r="AR43" s="1798"/>
      <c r="AS43" s="1798"/>
      <c r="AT43" s="1798"/>
      <c r="AU43" s="1798"/>
      <c r="AV43" s="1798"/>
      <c r="AW43" s="1798"/>
      <c r="AX43" s="1798"/>
      <c r="AY43" s="1798"/>
      <c r="AZ43" s="1798"/>
      <c r="BA43" s="1798"/>
      <c r="BB43" s="1798"/>
      <c r="BC43" s="1798"/>
      <c r="BD43" s="1798"/>
      <c r="BE43" s="1798"/>
      <c r="BF43" s="1798"/>
      <c r="BG43" s="1798"/>
      <c r="BH43" s="1798"/>
      <c r="BI43" s="1798"/>
      <c r="BJ43" s="1798"/>
      <c r="BK43" s="1798" t="s">
        <v>3806</v>
      </c>
      <c r="BL43" s="1798"/>
      <c r="BM43" s="1798"/>
      <c r="BN43" s="1798"/>
      <c r="BO43" s="1798"/>
      <c r="BP43" s="1798"/>
      <c r="BQ43" s="1798"/>
      <c r="BR43" s="1798"/>
      <c r="BS43" s="1798"/>
      <c r="BT43" s="1798"/>
      <c r="BU43" s="1798"/>
      <c r="BV43" s="1798"/>
      <c r="BW43" s="1798"/>
      <c r="BX43" s="1798"/>
      <c r="BY43" s="1798"/>
      <c r="BZ43" s="1798"/>
      <c r="CA43" s="1798"/>
      <c r="CB43" s="1798"/>
      <c r="CC43" s="1798"/>
      <c r="CD43" s="1798"/>
      <c r="CE43" s="1798"/>
      <c r="CF43" s="1798"/>
      <c r="CG43" s="1798"/>
      <c r="CH43" s="1798"/>
      <c r="CI43" s="1798"/>
      <c r="CJ43" s="1798"/>
      <c r="CK43" s="1798"/>
      <c r="CL43" s="1798"/>
      <c r="CM43" s="1798"/>
      <c r="CN43" s="1798"/>
      <c r="CO43" s="1798"/>
      <c r="CP43" s="1798"/>
      <c r="CQ43" s="1798"/>
      <c r="CR43" s="1798"/>
      <c r="CS43" s="1798"/>
      <c r="CT43" s="1798"/>
      <c r="CU43" s="1798"/>
      <c r="CV43" s="1798"/>
      <c r="CW43" s="1798"/>
      <c r="CX43" s="1798"/>
      <c r="CY43" s="1798"/>
      <c r="CZ43" s="1798"/>
      <c r="DA43" s="1798"/>
      <c r="DB43" s="1798"/>
      <c r="DC43" s="1798"/>
      <c r="DD43" s="1798"/>
      <c r="DE43" s="1798"/>
      <c r="DF43" s="1798"/>
      <c r="DG43" s="1798"/>
      <c r="DH43" s="1798"/>
      <c r="DI43" s="1798"/>
      <c r="DJ43" s="1798"/>
      <c r="DK43" s="1798"/>
      <c r="DL43" s="1798"/>
      <c r="DM43" s="1798"/>
      <c r="DN43" s="1798"/>
      <c r="DO43" s="1798"/>
      <c r="DP43" s="1798"/>
      <c r="DQ43" s="1798"/>
      <c r="DR43" s="1798"/>
      <c r="DS43" s="1798"/>
      <c r="DT43" s="1798"/>
      <c r="DU43" s="1798"/>
      <c r="DV43" s="1798"/>
      <c r="DW43" s="1798"/>
      <c r="DX43" s="1798"/>
      <c r="DY43" s="1798"/>
      <c r="DZ43" s="1798"/>
      <c r="EA43" s="1798"/>
      <c r="EB43" s="1798"/>
      <c r="EC43" s="1798"/>
      <c r="ED43" s="1798"/>
      <c r="EE43" s="1798"/>
      <c r="EF43" s="1798"/>
      <c r="EG43" s="1798"/>
      <c r="EH43" s="1798"/>
      <c r="EI43" s="1798"/>
      <c r="EJ43" s="1798"/>
      <c r="EK43" s="1798"/>
      <c r="EL43" s="1798"/>
      <c r="EM43" s="1798"/>
      <c r="EN43" s="1798"/>
      <c r="EO43" s="1798"/>
      <c r="EP43" s="1798"/>
      <c r="EQ43" s="1798"/>
      <c r="ER43" s="1798"/>
      <c r="ES43" s="1798"/>
      <c r="ET43" s="1798"/>
      <c r="EU43" s="1798"/>
      <c r="EV43" s="1798"/>
      <c r="EW43" s="1798"/>
      <c r="EX43" s="1798"/>
      <c r="EY43" s="1798"/>
      <c r="EZ43" s="1798"/>
      <c r="FA43" s="1798"/>
      <c r="FB43" s="1798"/>
      <c r="FC43" s="1798"/>
      <c r="FD43" s="1798"/>
      <c r="FE43" s="1798"/>
      <c r="FF43" s="1798"/>
      <c r="FG43" s="1798"/>
      <c r="FH43" s="1798"/>
      <c r="FI43" s="1798"/>
      <c r="FJ43" s="1798"/>
      <c r="FK43" s="1798"/>
      <c r="FL43" s="1798"/>
      <c r="FM43" s="1798"/>
      <c r="FN43" s="1798"/>
      <c r="FO43" s="1798"/>
      <c r="FP43" s="1798"/>
      <c r="FQ43" s="1798"/>
      <c r="FR43" s="1798"/>
      <c r="FS43" s="1838" t="s">
        <v>3810</v>
      </c>
      <c r="FT43" s="1798"/>
      <c r="FU43" s="1798"/>
      <c r="FV43" s="1798"/>
      <c r="FW43" s="1798"/>
      <c r="FX43" s="1798"/>
      <c r="FY43" s="1798"/>
      <c r="FZ43" s="1798"/>
      <c r="GA43" s="1798"/>
      <c r="GB43" s="1798"/>
      <c r="GC43" s="1798"/>
      <c r="GD43" s="1798"/>
      <c r="GE43" s="1798"/>
      <c r="GF43" s="1798"/>
      <c r="GG43" s="1798"/>
      <c r="GH43" s="1798"/>
      <c r="GI43" s="1798"/>
      <c r="GJ43" s="1798"/>
      <c r="GK43" s="1798"/>
      <c r="GL43" s="1798"/>
      <c r="GM43" s="1798"/>
      <c r="GN43" s="1798"/>
      <c r="GO43" s="1798"/>
      <c r="GP43" s="1798"/>
      <c r="GQ43" s="1798"/>
      <c r="GR43" s="1798"/>
      <c r="GS43" s="1798"/>
      <c r="GT43" s="1798"/>
      <c r="GU43" s="1798"/>
      <c r="GV43" s="1798"/>
      <c r="GW43" s="1798" t="str">
        <f>IF(ISTEXT(IFERROR(VLOOKUP(A43,职业列表!I3:J10,1,FALSE),0)),"★","")</f>
        <v/>
      </c>
      <c r="GX43" s="1798"/>
      <c r="GY43" s="1798" t="s">
        <v>3806</v>
      </c>
      <c r="GZ43" s="1798"/>
      <c r="HA43" s="1798"/>
      <c r="HB43" s="1798"/>
      <c r="HC43" s="1798"/>
      <c r="HD43" s="1798"/>
      <c r="HE43" s="1798"/>
      <c r="HF43" s="1798"/>
      <c r="HG43" s="1798"/>
      <c r="HH43" s="1798" t="s">
        <v>3810</v>
      </c>
      <c r="HI43" s="1798"/>
      <c r="HJ43" s="1798"/>
      <c r="HK43" s="1798"/>
      <c r="HL43" s="1798"/>
      <c r="HM43" s="1853" t="s">
        <v>3810</v>
      </c>
      <c r="HN43" s="1798"/>
      <c r="HO43" s="1798"/>
      <c r="HP43" s="1798"/>
      <c r="HQ43" s="1798"/>
      <c r="HR43" s="1798"/>
      <c r="HS43" s="1798"/>
      <c r="HT43" s="1798"/>
      <c r="HU43" s="1798"/>
      <c r="HV43" s="1797"/>
      <c r="HW43" s="1797"/>
      <c r="HX43" s="1798" t="s">
        <v>3810</v>
      </c>
      <c r="HY43" s="1878"/>
      <c r="HZ43" s="1878"/>
      <c r="IA43" s="1878"/>
      <c r="IB43" s="1878"/>
      <c r="IC43" s="1878"/>
      <c r="ID43" s="1878"/>
      <c r="IE43" s="1878"/>
      <c r="IF43" s="1878"/>
      <c r="IG43" s="1878"/>
      <c r="IH43" s="1878"/>
      <c r="II43" s="1878"/>
      <c r="IJ43" s="1878"/>
      <c r="IK43" s="1878"/>
      <c r="IL43" s="1878"/>
      <c r="IM43" s="1878"/>
      <c r="IN43" s="1878"/>
      <c r="IO43" s="1878"/>
      <c r="IP43" s="1878"/>
      <c r="IQ43" s="1878"/>
      <c r="IR43" s="1878"/>
      <c r="IS43" s="1878"/>
      <c r="IT43" s="1878"/>
      <c r="IU43" s="1878"/>
      <c r="IV43" s="1878"/>
    </row>
    <row r="44" s="1080" customFormat="1" ht="20" customHeight="1" spans="1:256">
      <c r="A44" s="1796" t="s">
        <v>77</v>
      </c>
      <c r="B44" s="1797"/>
      <c r="C44" s="1798"/>
      <c r="D44" s="1798"/>
      <c r="E44" s="1798"/>
      <c r="F44" s="1798"/>
      <c r="G44" s="1798"/>
      <c r="H44" s="1798"/>
      <c r="I44" s="1798"/>
      <c r="J44" s="1798"/>
      <c r="K44" s="1797" t="s">
        <v>3810</v>
      </c>
      <c r="L44" s="1798"/>
      <c r="M44" s="1798"/>
      <c r="N44" s="1798"/>
      <c r="O44" s="1798"/>
      <c r="P44" s="1798"/>
      <c r="Q44" s="1798"/>
      <c r="R44" s="1798"/>
      <c r="S44" s="1798"/>
      <c r="T44" s="1798"/>
      <c r="U44" s="1798"/>
      <c r="V44" s="1798"/>
      <c r="W44" s="1798"/>
      <c r="X44" s="1798"/>
      <c r="Y44" s="1798"/>
      <c r="Z44" s="1798"/>
      <c r="AA44" s="1797" t="s">
        <v>3810</v>
      </c>
      <c r="AB44" s="1798"/>
      <c r="AC44" s="1838" t="s">
        <v>3806</v>
      </c>
      <c r="AD44" s="1798"/>
      <c r="AE44" s="1838" t="s">
        <v>3806</v>
      </c>
      <c r="AF44" s="1798"/>
      <c r="AG44" s="1798" t="s">
        <v>3809</v>
      </c>
      <c r="AH44" s="1798"/>
      <c r="AI44" s="1798"/>
      <c r="AJ44" s="1798"/>
      <c r="AK44" s="1798"/>
      <c r="AL44" s="1798"/>
      <c r="AM44" s="1798"/>
      <c r="AN44" s="1798"/>
      <c r="AO44" s="1797" t="s">
        <v>3810</v>
      </c>
      <c r="AP44" s="1798"/>
      <c r="AQ44" s="1797" t="s">
        <v>3810</v>
      </c>
      <c r="AR44" s="1798"/>
      <c r="AS44" s="1798"/>
      <c r="AT44" s="1797" t="s">
        <v>3810</v>
      </c>
      <c r="AU44" s="1797" t="s">
        <v>3810</v>
      </c>
      <c r="AV44" s="1797" t="s">
        <v>3810</v>
      </c>
      <c r="AW44" s="1798"/>
      <c r="AX44" s="1798"/>
      <c r="AY44" s="1797" t="s">
        <v>3810</v>
      </c>
      <c r="AZ44" s="1798"/>
      <c r="BA44" s="1798"/>
      <c r="BB44" s="1797" t="s">
        <v>3810</v>
      </c>
      <c r="BC44" s="1798"/>
      <c r="BD44" s="1797" t="s">
        <v>3810</v>
      </c>
      <c r="BE44" s="1798"/>
      <c r="BF44" s="1798"/>
      <c r="BG44" s="1798"/>
      <c r="BH44" s="1798"/>
      <c r="BI44" s="1798"/>
      <c r="BJ44" s="1798"/>
      <c r="BK44" s="1798"/>
      <c r="BL44" s="1797" t="s">
        <v>3810</v>
      </c>
      <c r="BM44" s="1798"/>
      <c r="BN44" s="1798"/>
      <c r="BO44" s="1798"/>
      <c r="BP44" s="1798"/>
      <c r="BQ44" s="1797" t="s">
        <v>3810</v>
      </c>
      <c r="BR44" s="1797" t="s">
        <v>3810</v>
      </c>
      <c r="BS44" s="1797" t="s">
        <v>3810</v>
      </c>
      <c r="BT44" s="1798"/>
      <c r="BU44" s="1798"/>
      <c r="BV44" s="1797" t="s">
        <v>3810</v>
      </c>
      <c r="BW44" s="1798"/>
      <c r="BX44" s="1797" t="s">
        <v>3810</v>
      </c>
      <c r="BY44" s="1798"/>
      <c r="BZ44" s="1798"/>
      <c r="CA44" s="1798"/>
      <c r="CB44" s="1798"/>
      <c r="CC44" s="1798"/>
      <c r="CD44" s="1798"/>
      <c r="CE44" s="1798"/>
      <c r="CF44" s="1798"/>
      <c r="CG44" s="1798"/>
      <c r="CH44" s="1798"/>
      <c r="CI44" s="1797" t="s">
        <v>3810</v>
      </c>
      <c r="CJ44" s="1797" t="s">
        <v>3810</v>
      </c>
      <c r="CK44" s="1798"/>
      <c r="CL44" s="1798"/>
      <c r="CM44" s="1798"/>
      <c r="CN44" s="1798"/>
      <c r="CO44" s="1797" t="s">
        <v>3810</v>
      </c>
      <c r="CP44" s="1798"/>
      <c r="CQ44" s="1798"/>
      <c r="CR44" s="1798"/>
      <c r="CS44" s="1798"/>
      <c r="CT44" s="1798" t="s">
        <v>3806</v>
      </c>
      <c r="CU44" s="1797" t="s">
        <v>3810</v>
      </c>
      <c r="CV44" s="1798"/>
      <c r="CW44" s="1798"/>
      <c r="CX44" s="1798"/>
      <c r="CY44" s="1797" t="s">
        <v>3810</v>
      </c>
      <c r="CZ44" s="1853" t="s">
        <v>3809</v>
      </c>
      <c r="DA44" s="1798"/>
      <c r="DB44" s="1798"/>
      <c r="DC44" s="1798" t="s">
        <v>3806</v>
      </c>
      <c r="DD44" s="1798"/>
      <c r="DE44" s="1798"/>
      <c r="DF44" s="1798"/>
      <c r="DG44" s="1798"/>
      <c r="DH44" s="1798"/>
      <c r="DI44" s="1798"/>
      <c r="DJ44" s="1798"/>
      <c r="DK44" s="1798"/>
      <c r="DL44" s="1798"/>
      <c r="DM44" s="1798"/>
      <c r="DN44" s="1798"/>
      <c r="DO44" s="1798"/>
      <c r="DP44" s="1798"/>
      <c r="DQ44" s="1798"/>
      <c r="DR44" s="1798"/>
      <c r="DS44" s="1798"/>
      <c r="DT44" s="1798"/>
      <c r="DU44" s="1798"/>
      <c r="DV44" s="1798"/>
      <c r="DW44" s="1798"/>
      <c r="DX44" s="1798"/>
      <c r="DY44" s="1798"/>
      <c r="DZ44" s="1798"/>
      <c r="EA44" s="1798"/>
      <c r="EB44" s="1798"/>
      <c r="EC44" s="1798"/>
      <c r="ED44" s="1798"/>
      <c r="EE44" s="1798"/>
      <c r="EF44" s="1798"/>
      <c r="EG44" s="1798" t="s">
        <v>3810</v>
      </c>
      <c r="EH44" s="1798"/>
      <c r="EI44" s="1838" t="s">
        <v>3810</v>
      </c>
      <c r="EJ44" s="1798"/>
      <c r="EK44" s="1798"/>
      <c r="EL44" s="1838" t="s">
        <v>3806</v>
      </c>
      <c r="EM44" s="1798"/>
      <c r="EN44" s="1838" t="s">
        <v>3810</v>
      </c>
      <c r="EO44" s="1798"/>
      <c r="EP44" s="1798"/>
      <c r="EQ44" s="1798"/>
      <c r="ER44" s="1798"/>
      <c r="ES44" s="1798"/>
      <c r="ET44" s="1798"/>
      <c r="EU44" s="1798"/>
      <c r="EV44" s="1798"/>
      <c r="EW44" s="1798"/>
      <c r="EX44" s="1838" t="s">
        <v>3810</v>
      </c>
      <c r="EY44" s="1798"/>
      <c r="EZ44" s="1838" t="s">
        <v>3806</v>
      </c>
      <c r="FA44" s="1798"/>
      <c r="FB44" s="1838" t="s">
        <v>3810</v>
      </c>
      <c r="FC44" s="1798"/>
      <c r="FD44" s="1798"/>
      <c r="FE44" s="1798"/>
      <c r="FF44" s="1798"/>
      <c r="FG44" s="1798"/>
      <c r="FH44" s="1798"/>
      <c r="FI44" s="1798"/>
      <c r="FJ44" s="1798"/>
      <c r="FK44" s="1798"/>
      <c r="FL44" s="1798"/>
      <c r="FM44" s="1798"/>
      <c r="FN44" s="1838" t="s">
        <v>3810</v>
      </c>
      <c r="FO44" s="1798"/>
      <c r="FP44" s="1798"/>
      <c r="FQ44" s="1798"/>
      <c r="FR44" s="1798"/>
      <c r="FS44" s="1838" t="s">
        <v>3810</v>
      </c>
      <c r="FT44" s="1798"/>
      <c r="FU44" s="1798"/>
      <c r="FV44" s="1798"/>
      <c r="FW44" s="1798"/>
      <c r="FX44" s="1798"/>
      <c r="FY44" s="1838" t="s">
        <v>3810</v>
      </c>
      <c r="FZ44" s="1838" t="s">
        <v>3810</v>
      </c>
      <c r="GA44" s="1838" t="s">
        <v>3809</v>
      </c>
      <c r="GB44" s="1838" t="s">
        <v>3809</v>
      </c>
      <c r="GC44" s="1798"/>
      <c r="GD44" s="1798"/>
      <c r="GE44" s="1798"/>
      <c r="GF44" s="1798"/>
      <c r="GG44" s="1798"/>
      <c r="GH44" s="1798"/>
      <c r="GI44" s="1798"/>
      <c r="GJ44" s="1798"/>
      <c r="GK44" s="1798"/>
      <c r="GL44" s="1798"/>
      <c r="GM44" s="1798"/>
      <c r="GN44" s="1838" t="s">
        <v>3810</v>
      </c>
      <c r="GO44" s="1798"/>
      <c r="GP44" s="1838" t="s">
        <v>3810</v>
      </c>
      <c r="GQ44" s="1798"/>
      <c r="GR44" s="1798"/>
      <c r="GS44" s="1838" t="s">
        <v>3809</v>
      </c>
      <c r="GT44" s="1798"/>
      <c r="GU44" s="1798"/>
      <c r="GV44" s="1798"/>
      <c r="GW44" s="1798" t="str">
        <f>IF(ISTEXT(IFERROR(VLOOKUP(A44,职业列表!I3:J10,1,FALSE),0)),"★","")</f>
        <v/>
      </c>
      <c r="GX44" s="1798"/>
      <c r="GY44" s="1798"/>
      <c r="GZ44" s="1798"/>
      <c r="HA44" s="1798"/>
      <c r="HB44" s="1798"/>
      <c r="HC44" s="1798"/>
      <c r="HD44" s="1798" t="s">
        <v>3810</v>
      </c>
      <c r="HE44" s="1797"/>
      <c r="HF44" s="1798"/>
      <c r="HG44" s="1853" t="s">
        <v>3810</v>
      </c>
      <c r="HH44" s="1798"/>
      <c r="HI44" s="1798"/>
      <c r="HJ44" s="1798"/>
      <c r="HK44" s="1798"/>
      <c r="HL44" s="1798"/>
      <c r="HM44" s="1798"/>
      <c r="HN44" s="1798"/>
      <c r="HO44" s="1798" t="s">
        <v>3810</v>
      </c>
      <c r="HP44" s="1798"/>
      <c r="HQ44" s="1798"/>
      <c r="HR44" s="1798"/>
      <c r="HS44" s="1798"/>
      <c r="HT44" s="1798" t="s">
        <v>3810</v>
      </c>
      <c r="HU44" s="1797"/>
      <c r="HV44" s="1798"/>
      <c r="HW44" s="1838"/>
      <c r="HX44" s="1798"/>
      <c r="HY44" s="1878"/>
      <c r="HZ44" s="1878"/>
      <c r="IA44" s="1878"/>
      <c r="IB44" s="1878"/>
      <c r="IC44" s="1878"/>
      <c r="ID44" s="1878"/>
      <c r="IE44" s="1878"/>
      <c r="IF44" s="1878"/>
      <c r="IG44" s="1878"/>
      <c r="IH44" s="1878"/>
      <c r="II44" s="1878"/>
      <c r="IJ44" s="1878"/>
      <c r="IK44" s="1878"/>
      <c r="IL44" s="1878"/>
      <c r="IM44" s="1878"/>
      <c r="IN44" s="1878"/>
      <c r="IO44" s="1878"/>
      <c r="IP44" s="1878"/>
      <c r="IQ44" s="1878"/>
      <c r="IR44" s="1878"/>
      <c r="IS44" s="1878"/>
      <c r="IT44" s="1878"/>
      <c r="IU44" s="1878"/>
      <c r="IV44" s="1878"/>
    </row>
    <row r="45" s="1080" customFormat="1" ht="20" customHeight="1" spans="1:256">
      <c r="A45" s="1796" t="s">
        <v>79</v>
      </c>
      <c r="B45" s="1797"/>
      <c r="C45" s="1798"/>
      <c r="D45" s="1798"/>
      <c r="E45" s="1798"/>
      <c r="F45" s="1798"/>
      <c r="G45" s="1797" t="s">
        <v>3810</v>
      </c>
      <c r="H45" s="1798"/>
      <c r="I45" s="1798"/>
      <c r="J45" s="1798"/>
      <c r="K45" s="1798"/>
      <c r="L45" s="1798"/>
      <c r="M45" s="1798"/>
      <c r="N45" s="1798"/>
      <c r="O45" s="1798"/>
      <c r="P45" s="1798"/>
      <c r="Q45" s="1798"/>
      <c r="R45" s="1798"/>
      <c r="S45" s="1798"/>
      <c r="T45" s="1798"/>
      <c r="U45" s="1798"/>
      <c r="V45" s="1798"/>
      <c r="W45" s="1798"/>
      <c r="X45" s="1798"/>
      <c r="Y45" s="1798"/>
      <c r="Z45" s="1798"/>
      <c r="AA45" s="1798"/>
      <c r="AB45" s="1798"/>
      <c r="AC45" s="1838"/>
      <c r="AD45" s="1798"/>
      <c r="AE45" s="1798"/>
      <c r="AF45" s="1798"/>
      <c r="AG45" s="1798"/>
      <c r="AH45" s="1798"/>
      <c r="AI45" s="1798"/>
      <c r="AJ45" s="1798"/>
      <c r="AK45" s="1798"/>
      <c r="AL45" s="1798"/>
      <c r="AM45" s="1798"/>
      <c r="AN45" s="1798"/>
      <c r="AO45" s="1798"/>
      <c r="AP45" s="1798"/>
      <c r="AQ45" s="1798"/>
      <c r="AR45" s="1797" t="s">
        <v>3810</v>
      </c>
      <c r="AS45" s="1798"/>
      <c r="AT45" s="1798"/>
      <c r="AU45" s="1798"/>
      <c r="AV45" s="1798"/>
      <c r="AW45" s="1798"/>
      <c r="AX45" s="1798"/>
      <c r="AY45" s="1798"/>
      <c r="AZ45" s="1798"/>
      <c r="BA45" s="1798"/>
      <c r="BB45" s="1798"/>
      <c r="BC45" s="1798"/>
      <c r="BD45" s="1798"/>
      <c r="BE45" s="1798"/>
      <c r="BF45" s="1797" t="s">
        <v>3810</v>
      </c>
      <c r="BG45" s="1798"/>
      <c r="BH45" s="1798"/>
      <c r="BI45" s="1798"/>
      <c r="BJ45" s="1798"/>
      <c r="BK45" s="1798"/>
      <c r="BL45" s="1798"/>
      <c r="BM45" s="1798"/>
      <c r="BN45" s="1798"/>
      <c r="BO45" s="1798"/>
      <c r="BP45" s="1798"/>
      <c r="BQ45" s="1798"/>
      <c r="BR45" s="1798"/>
      <c r="BS45" s="1798"/>
      <c r="BT45" s="1798"/>
      <c r="BU45" s="1798"/>
      <c r="BV45" s="1798"/>
      <c r="BW45" s="1798"/>
      <c r="BX45" s="1797" t="s">
        <v>3810</v>
      </c>
      <c r="BY45" s="1798"/>
      <c r="BZ45" s="1798"/>
      <c r="CA45" s="1798"/>
      <c r="CB45" s="1797" t="s">
        <v>3810</v>
      </c>
      <c r="CC45" s="1798"/>
      <c r="CD45" s="1798"/>
      <c r="CE45" s="1798"/>
      <c r="CF45" s="1798"/>
      <c r="CG45" s="1798"/>
      <c r="CH45" s="1798"/>
      <c r="CI45" s="1798"/>
      <c r="CJ45" s="1798"/>
      <c r="CK45" s="1798"/>
      <c r="CL45" s="1798"/>
      <c r="CM45" s="1798"/>
      <c r="CN45" s="1798"/>
      <c r="CO45" s="1798"/>
      <c r="CP45" s="1798"/>
      <c r="CQ45" s="1797" t="s">
        <v>3810</v>
      </c>
      <c r="CR45" s="1798"/>
      <c r="CS45" s="1798"/>
      <c r="CT45" s="1798"/>
      <c r="CU45" s="1798"/>
      <c r="CV45" s="1798"/>
      <c r="CW45" s="1798"/>
      <c r="CX45" s="1798"/>
      <c r="CY45" s="1798"/>
      <c r="CZ45" s="1798"/>
      <c r="DA45" s="1798"/>
      <c r="DB45" s="1798"/>
      <c r="DC45" s="1798"/>
      <c r="DD45" s="1798"/>
      <c r="DE45" s="1798"/>
      <c r="DF45" s="1798"/>
      <c r="DG45" s="1798"/>
      <c r="DH45" s="1798"/>
      <c r="DI45" s="1798"/>
      <c r="DJ45" s="1798"/>
      <c r="DK45" s="1797" t="s">
        <v>3810</v>
      </c>
      <c r="DL45" s="1798"/>
      <c r="DM45" s="1798"/>
      <c r="DN45" s="1798"/>
      <c r="DO45" s="1798"/>
      <c r="DP45" s="1798"/>
      <c r="DQ45" s="1798"/>
      <c r="DR45" s="1798"/>
      <c r="DS45" s="1798"/>
      <c r="DT45" s="1798"/>
      <c r="DU45" s="1798"/>
      <c r="DV45" s="1798"/>
      <c r="DW45" s="1798"/>
      <c r="DX45" s="1798"/>
      <c r="DY45" s="1798"/>
      <c r="DZ45" s="1798"/>
      <c r="EA45" s="1798"/>
      <c r="EB45" s="1798"/>
      <c r="EC45" s="1798"/>
      <c r="ED45" s="1838" t="s">
        <v>3810</v>
      </c>
      <c r="EE45" s="1838" t="s">
        <v>3810</v>
      </c>
      <c r="EF45" s="1838" t="s">
        <v>3810</v>
      </c>
      <c r="EG45" s="1798"/>
      <c r="EH45" s="1798"/>
      <c r="EI45" s="1798"/>
      <c r="EJ45" s="1838" t="s">
        <v>3810</v>
      </c>
      <c r="EK45" s="1798"/>
      <c r="EL45" s="1798"/>
      <c r="EM45" s="1798"/>
      <c r="EN45" s="1798"/>
      <c r="EO45" s="1798"/>
      <c r="EP45" s="1798"/>
      <c r="EQ45" s="1798"/>
      <c r="ER45" s="1798"/>
      <c r="ES45" s="1798"/>
      <c r="ET45" s="1798"/>
      <c r="EU45" s="1798"/>
      <c r="EV45" s="1798"/>
      <c r="EW45" s="1798"/>
      <c r="EX45" s="1838" t="s">
        <v>3810</v>
      </c>
      <c r="EY45" s="1838" t="s">
        <v>3810</v>
      </c>
      <c r="EZ45" s="1798"/>
      <c r="FA45" s="1798"/>
      <c r="FB45" s="1798"/>
      <c r="FC45" s="1798"/>
      <c r="FD45" s="1798"/>
      <c r="FE45" s="1798"/>
      <c r="FF45" s="1798"/>
      <c r="FG45" s="1798"/>
      <c r="FH45" s="1798"/>
      <c r="FI45" s="1798"/>
      <c r="FJ45" s="1838" t="s">
        <v>3810</v>
      </c>
      <c r="FK45" s="1798"/>
      <c r="FL45" s="1798"/>
      <c r="FM45" s="1798"/>
      <c r="FN45" s="1798"/>
      <c r="FO45" s="1798"/>
      <c r="FP45" s="1798"/>
      <c r="FQ45" s="1798"/>
      <c r="FR45" s="1798"/>
      <c r="FS45" s="1838" t="s">
        <v>3810</v>
      </c>
      <c r="FT45" s="1838" t="s">
        <v>3810</v>
      </c>
      <c r="FU45" s="1838" t="s">
        <v>3810</v>
      </c>
      <c r="FV45" s="1798"/>
      <c r="FW45" s="1798"/>
      <c r="FX45" s="1798"/>
      <c r="FY45" s="1798"/>
      <c r="FZ45" s="1798"/>
      <c r="GA45" s="1798"/>
      <c r="GB45" s="1798"/>
      <c r="GC45" s="1798"/>
      <c r="GD45" s="1798"/>
      <c r="GE45" s="1798"/>
      <c r="GF45" s="1798"/>
      <c r="GG45" s="1798"/>
      <c r="GH45" s="1798"/>
      <c r="GI45" s="1798"/>
      <c r="GJ45" s="1798"/>
      <c r="GK45" s="1798"/>
      <c r="GL45" s="1798"/>
      <c r="GM45" s="1798"/>
      <c r="GN45" s="1798"/>
      <c r="GO45" s="1798"/>
      <c r="GP45" s="1798"/>
      <c r="GQ45" s="1798"/>
      <c r="GR45" s="1798"/>
      <c r="GS45" s="1798"/>
      <c r="GT45" s="1798"/>
      <c r="GU45" s="1798"/>
      <c r="GV45" s="1798"/>
      <c r="GW45" s="1798" t="str">
        <f>IF(ISTEXT(IFERROR(VLOOKUP(A45,职业列表!I3:J10,1,FALSE),0)),"★","")</f>
        <v/>
      </c>
      <c r="GX45" s="1798"/>
      <c r="GY45" s="1798"/>
      <c r="GZ45" s="1798"/>
      <c r="HA45" s="1797"/>
      <c r="HB45" s="1798"/>
      <c r="HC45" s="1798"/>
      <c r="HD45" s="1798"/>
      <c r="HE45" s="1798"/>
      <c r="HF45" s="1798"/>
      <c r="HG45" s="1798"/>
      <c r="HH45" s="1798"/>
      <c r="HI45" s="1798"/>
      <c r="HJ45" s="1798"/>
      <c r="HK45" s="1798"/>
      <c r="HL45" s="1798"/>
      <c r="HM45" s="1798"/>
      <c r="HN45" s="1798"/>
      <c r="HO45" s="1798"/>
      <c r="HP45" s="1798"/>
      <c r="HQ45" s="1798" t="s">
        <v>3810</v>
      </c>
      <c r="HR45" s="1798"/>
      <c r="HS45" s="1798"/>
      <c r="HT45" s="1798"/>
      <c r="HU45" s="1798"/>
      <c r="HV45" s="1798"/>
      <c r="HW45" s="1838"/>
      <c r="HX45" s="1798"/>
      <c r="HY45" s="1878"/>
      <c r="HZ45" s="1878"/>
      <c r="IA45" s="1878"/>
      <c r="IB45" s="1878"/>
      <c r="IC45" s="1878"/>
      <c r="ID45" s="1878"/>
      <c r="IE45" s="1878"/>
      <c r="IF45" s="1878"/>
      <c r="IG45" s="1878"/>
      <c r="IH45" s="1878"/>
      <c r="II45" s="1878"/>
      <c r="IJ45" s="1878"/>
      <c r="IK45" s="1878"/>
      <c r="IL45" s="1878"/>
      <c r="IM45" s="1878"/>
      <c r="IN45" s="1878"/>
      <c r="IO45" s="1878"/>
      <c r="IP45" s="1878"/>
      <c r="IQ45" s="1878"/>
      <c r="IR45" s="1878"/>
      <c r="IS45" s="1878"/>
      <c r="IT45" s="1878"/>
      <c r="IU45" s="1878"/>
      <c r="IV45" s="1878"/>
    </row>
    <row r="46" s="1080" customFormat="1" ht="20" customHeight="1" spans="1:256">
      <c r="A46" s="1826" t="s">
        <v>81</v>
      </c>
      <c r="B46" s="1797"/>
      <c r="C46" s="1798"/>
      <c r="D46" s="1798"/>
      <c r="E46" s="1798"/>
      <c r="F46" s="1798"/>
      <c r="G46" s="1798"/>
      <c r="H46" s="1797" t="s">
        <v>3810</v>
      </c>
      <c r="I46" s="1798"/>
      <c r="J46" s="1798"/>
      <c r="K46" s="1798"/>
      <c r="L46" s="1798"/>
      <c r="M46" s="1838" t="s">
        <v>3806</v>
      </c>
      <c r="N46" s="1798"/>
      <c r="O46" s="1798"/>
      <c r="P46" s="1838" t="s">
        <v>3806</v>
      </c>
      <c r="Q46" s="1798"/>
      <c r="R46" s="1797" t="s">
        <v>3810</v>
      </c>
      <c r="S46" s="1798"/>
      <c r="T46" s="1798"/>
      <c r="U46" s="1798"/>
      <c r="V46" s="1798"/>
      <c r="W46" s="1798"/>
      <c r="X46" s="1798"/>
      <c r="Y46" s="1798"/>
      <c r="Z46" s="1838" t="s">
        <v>3806</v>
      </c>
      <c r="AA46" s="1797" t="s">
        <v>3810</v>
      </c>
      <c r="AB46" s="1798"/>
      <c r="AC46" s="1798"/>
      <c r="AD46" s="1798"/>
      <c r="AE46" s="1798"/>
      <c r="AF46" s="1798"/>
      <c r="AG46" s="1798"/>
      <c r="AH46" s="1798"/>
      <c r="AI46" s="1798"/>
      <c r="AJ46" s="1798"/>
      <c r="AK46" s="1798"/>
      <c r="AL46" s="1798"/>
      <c r="AM46" s="1798"/>
      <c r="AN46" s="1798"/>
      <c r="AO46" s="1798"/>
      <c r="AP46" s="1798"/>
      <c r="AQ46" s="1798"/>
      <c r="AR46" s="1798"/>
      <c r="AS46" s="1798"/>
      <c r="AT46" s="1798"/>
      <c r="AU46" s="1798"/>
      <c r="AV46" s="1798"/>
      <c r="AW46" s="1798"/>
      <c r="AX46" s="1798"/>
      <c r="AY46" s="1798"/>
      <c r="AZ46" s="1798"/>
      <c r="BA46" s="1797" t="s">
        <v>3810</v>
      </c>
      <c r="BB46" s="1797" t="s">
        <v>3810</v>
      </c>
      <c r="BC46" s="1798"/>
      <c r="BD46" s="1798"/>
      <c r="BE46" s="1798"/>
      <c r="BF46" s="1798"/>
      <c r="BG46" s="1798"/>
      <c r="BH46" s="1798"/>
      <c r="BI46" s="1798"/>
      <c r="BJ46" s="1798"/>
      <c r="BK46" s="1798"/>
      <c r="BL46" s="1798"/>
      <c r="BM46" s="1798"/>
      <c r="BN46" s="1798"/>
      <c r="BO46" s="1798"/>
      <c r="BP46" s="1798"/>
      <c r="BQ46" s="1803"/>
      <c r="BR46" s="1798" t="s">
        <v>3806</v>
      </c>
      <c r="BS46" s="1798"/>
      <c r="BT46" s="1798"/>
      <c r="BU46" s="1798"/>
      <c r="BV46" s="1798"/>
      <c r="BW46" s="1798"/>
      <c r="BX46" s="1797" t="s">
        <v>3810</v>
      </c>
      <c r="BY46" s="1798"/>
      <c r="BZ46" s="1798"/>
      <c r="CA46" s="1798"/>
      <c r="CB46" s="1798"/>
      <c r="CC46" s="1798"/>
      <c r="CD46" s="1797" t="s">
        <v>3810</v>
      </c>
      <c r="CE46" s="1798"/>
      <c r="CF46" s="1798"/>
      <c r="CG46" s="1798"/>
      <c r="CH46" s="1798"/>
      <c r="CI46" s="1798"/>
      <c r="CJ46" s="1798"/>
      <c r="CK46" s="1798"/>
      <c r="CL46" s="1798"/>
      <c r="CM46" s="1798"/>
      <c r="CN46" s="1798"/>
      <c r="CO46" s="1798"/>
      <c r="CP46" s="1798"/>
      <c r="CQ46" s="1798"/>
      <c r="CR46" s="1798"/>
      <c r="CS46" s="1798"/>
      <c r="CT46" s="1798"/>
      <c r="CU46" s="1797" t="s">
        <v>3810</v>
      </c>
      <c r="CV46" s="1798"/>
      <c r="CW46" s="1798"/>
      <c r="CX46" s="1798"/>
      <c r="CY46" s="1798"/>
      <c r="CZ46" s="1798"/>
      <c r="DA46" s="1798"/>
      <c r="DB46" s="1798"/>
      <c r="DC46" s="1798"/>
      <c r="DD46" s="1797" t="s">
        <v>3810</v>
      </c>
      <c r="DE46" s="1798"/>
      <c r="DF46" s="1798"/>
      <c r="DG46" s="1798"/>
      <c r="DH46" s="1798"/>
      <c r="DI46" s="1798"/>
      <c r="DJ46" s="1798"/>
      <c r="DK46" s="1797" t="s">
        <v>3810</v>
      </c>
      <c r="DL46" s="1798"/>
      <c r="DM46" s="1798"/>
      <c r="DN46" s="1798"/>
      <c r="DO46" s="1798"/>
      <c r="DP46" s="1798"/>
      <c r="DQ46" s="1798"/>
      <c r="DR46" s="1798"/>
      <c r="DS46" s="1798"/>
      <c r="DT46" s="1798"/>
      <c r="DU46" s="1798"/>
      <c r="DV46" s="1798"/>
      <c r="DW46" s="1798"/>
      <c r="DX46" s="1798"/>
      <c r="DY46" s="1798"/>
      <c r="DZ46" s="1798"/>
      <c r="EA46" s="1798"/>
      <c r="EB46" s="1798"/>
      <c r="EC46" s="1798"/>
      <c r="ED46" s="1798"/>
      <c r="EE46" s="1798"/>
      <c r="EF46" s="1798"/>
      <c r="EG46" s="1798"/>
      <c r="EH46" s="1798"/>
      <c r="EI46" s="1798"/>
      <c r="EJ46" s="1798"/>
      <c r="EK46" s="1798"/>
      <c r="EL46" s="1798"/>
      <c r="EM46" s="1798"/>
      <c r="EN46" s="1798"/>
      <c r="EO46" s="1798"/>
      <c r="EP46" s="1798"/>
      <c r="EQ46" s="1798"/>
      <c r="ER46" s="1798"/>
      <c r="ES46" s="1798"/>
      <c r="ET46" s="1798"/>
      <c r="EU46" s="1838" t="s">
        <v>3810</v>
      </c>
      <c r="EV46" s="1798"/>
      <c r="EW46" s="1798"/>
      <c r="EX46" s="1798"/>
      <c r="EY46" s="1798"/>
      <c r="EZ46" s="1798"/>
      <c r="FA46" s="1798"/>
      <c r="FB46" s="1798"/>
      <c r="FC46" s="1798"/>
      <c r="FD46" s="1798"/>
      <c r="FE46" s="1798"/>
      <c r="FF46" s="1838" t="s">
        <v>3810</v>
      </c>
      <c r="FG46" s="1798"/>
      <c r="FH46" s="1798"/>
      <c r="FI46" s="1798"/>
      <c r="FJ46" s="1838" t="s">
        <v>3810</v>
      </c>
      <c r="FK46" s="1798"/>
      <c r="FL46" s="1798"/>
      <c r="FM46" s="1798"/>
      <c r="FN46" s="1838" t="s">
        <v>3810</v>
      </c>
      <c r="FO46" s="1798"/>
      <c r="FP46" s="1798"/>
      <c r="FQ46" s="1798"/>
      <c r="FR46" s="1838" t="s">
        <v>3810</v>
      </c>
      <c r="FS46" s="1798"/>
      <c r="FT46" s="1798"/>
      <c r="FU46" s="1798"/>
      <c r="FV46" s="1798"/>
      <c r="FW46" s="1798"/>
      <c r="FX46" s="1798"/>
      <c r="FY46" s="1798"/>
      <c r="FZ46" s="1838" t="s">
        <v>3810</v>
      </c>
      <c r="GA46" s="1798"/>
      <c r="GB46" s="1798"/>
      <c r="GC46" s="1838" t="s">
        <v>3810</v>
      </c>
      <c r="GD46" s="1798"/>
      <c r="GE46" s="1798"/>
      <c r="GF46" s="1798"/>
      <c r="GG46" s="1798"/>
      <c r="GH46" s="1798"/>
      <c r="GI46" s="1798"/>
      <c r="GJ46" s="1798"/>
      <c r="GK46" s="1798"/>
      <c r="GL46" s="1798"/>
      <c r="GM46" s="1798"/>
      <c r="GN46" s="1798"/>
      <c r="GO46" s="1798"/>
      <c r="GP46" s="1798"/>
      <c r="GQ46" s="1838" t="s">
        <v>3810</v>
      </c>
      <c r="GR46" s="1798"/>
      <c r="GS46" s="1798"/>
      <c r="GT46" s="1798"/>
      <c r="GU46" s="1798"/>
      <c r="GV46" s="1798"/>
      <c r="GW46" s="1857" t="str">
        <f>IF(ISTEXT(IFERROR(VLOOKUP(A46,职业列表!I3:J10,1,FALSE),0)),"★","")</f>
        <v/>
      </c>
      <c r="GX46" s="1798"/>
      <c r="GY46" s="1798"/>
      <c r="GZ46" s="1798"/>
      <c r="HA46" s="1798"/>
      <c r="HB46" s="1797"/>
      <c r="HC46" s="1798"/>
      <c r="HD46" s="1798" t="s">
        <v>3810</v>
      </c>
      <c r="HE46" s="1798"/>
      <c r="HF46" s="1798"/>
      <c r="HG46" s="1838"/>
      <c r="HH46" s="1798"/>
      <c r="HI46" s="1798"/>
      <c r="HJ46" s="1838"/>
      <c r="HK46" s="1798"/>
      <c r="HL46" s="1797" t="s">
        <v>3810</v>
      </c>
      <c r="HM46" s="1798"/>
      <c r="HN46" s="1798"/>
      <c r="HO46" s="1798"/>
      <c r="HP46" s="1798"/>
      <c r="HQ46" s="1798"/>
      <c r="HR46" s="1798"/>
      <c r="HS46" s="1798"/>
      <c r="HT46" s="1838"/>
      <c r="HU46" s="1797"/>
      <c r="HV46" s="1798"/>
      <c r="HW46" s="1798"/>
      <c r="HX46" s="1798"/>
      <c r="HY46" s="1878"/>
      <c r="HZ46" s="1878"/>
      <c r="IA46" s="1878"/>
      <c r="IB46" s="1878"/>
      <c r="IC46" s="1878"/>
      <c r="ID46" s="1878"/>
      <c r="IE46" s="1878"/>
      <c r="IF46" s="1878"/>
      <c r="IG46" s="1878"/>
      <c r="IH46" s="1878"/>
      <c r="II46" s="1878"/>
      <c r="IJ46" s="1878"/>
      <c r="IK46" s="1878"/>
      <c r="IL46" s="1878"/>
      <c r="IM46" s="1878"/>
      <c r="IN46" s="1878"/>
      <c r="IO46" s="1878"/>
      <c r="IP46" s="1878"/>
      <c r="IQ46" s="1878"/>
      <c r="IR46" s="1878"/>
      <c r="IS46" s="1878"/>
      <c r="IT46" s="1878"/>
      <c r="IU46" s="1878"/>
      <c r="IV46" s="1878"/>
    </row>
    <row r="47" s="1080" customFormat="1" ht="20" customHeight="1" spans="1:256">
      <c r="A47" s="1826" t="s">
        <v>83</v>
      </c>
      <c r="B47" s="1797"/>
      <c r="C47" s="1798"/>
      <c r="D47" s="1798"/>
      <c r="E47" s="1798"/>
      <c r="F47" s="1798"/>
      <c r="G47" s="1798"/>
      <c r="H47" s="1798"/>
      <c r="I47" s="1798"/>
      <c r="J47" s="1797" t="s">
        <v>3810</v>
      </c>
      <c r="K47" s="1838" t="s">
        <v>3806</v>
      </c>
      <c r="L47" s="1798"/>
      <c r="M47" s="1798"/>
      <c r="N47" s="1798"/>
      <c r="O47" s="1798"/>
      <c r="P47" s="1798"/>
      <c r="Q47" s="1798"/>
      <c r="R47" s="1797" t="s">
        <v>3810</v>
      </c>
      <c r="S47" s="1798"/>
      <c r="T47" s="1798"/>
      <c r="U47" s="1798"/>
      <c r="V47" s="1798"/>
      <c r="W47" s="1798"/>
      <c r="X47" s="1798"/>
      <c r="Y47" s="1798"/>
      <c r="Z47" s="1798"/>
      <c r="AA47" s="1798"/>
      <c r="AB47" s="1798"/>
      <c r="AC47" s="1798"/>
      <c r="AD47" s="1798"/>
      <c r="AE47" s="1798"/>
      <c r="AF47" s="1798"/>
      <c r="AG47" s="1798"/>
      <c r="AH47" s="1798"/>
      <c r="AI47" s="1798"/>
      <c r="AJ47" s="1798"/>
      <c r="AK47" s="1797" t="s">
        <v>3810</v>
      </c>
      <c r="AL47" s="1798"/>
      <c r="AM47" s="1798"/>
      <c r="AN47" s="1798"/>
      <c r="AO47" s="1798"/>
      <c r="AP47" s="1798"/>
      <c r="AQ47" s="1798"/>
      <c r="AR47" s="1798"/>
      <c r="AS47" s="1797" t="s">
        <v>3810</v>
      </c>
      <c r="AT47" s="1797" t="s">
        <v>3810</v>
      </c>
      <c r="AU47" s="1797" t="s">
        <v>3810</v>
      </c>
      <c r="AV47" s="1797" t="s">
        <v>3810</v>
      </c>
      <c r="AW47" s="1798"/>
      <c r="AX47" s="1798"/>
      <c r="AY47" s="1798"/>
      <c r="AZ47" s="1798"/>
      <c r="BA47" s="1797" t="s">
        <v>3810</v>
      </c>
      <c r="BB47" s="1803"/>
      <c r="BC47" s="1798"/>
      <c r="BD47" s="1798"/>
      <c r="BE47" s="1798"/>
      <c r="BF47" s="1798"/>
      <c r="BG47" s="1798"/>
      <c r="BH47" s="1798"/>
      <c r="BI47" s="1798"/>
      <c r="BJ47" s="1797" t="s">
        <v>3810</v>
      </c>
      <c r="BK47" s="1797" t="s">
        <v>3810</v>
      </c>
      <c r="BL47" s="1798"/>
      <c r="BM47" s="1798"/>
      <c r="BN47" s="1798"/>
      <c r="BO47" s="1798"/>
      <c r="BP47" s="1798"/>
      <c r="BQ47" s="1798"/>
      <c r="BR47" s="1798"/>
      <c r="BS47" s="1798"/>
      <c r="BT47" s="1798"/>
      <c r="BU47" s="1798"/>
      <c r="BV47" s="1798"/>
      <c r="BW47" s="1797" t="s">
        <v>3810</v>
      </c>
      <c r="BX47" s="1798"/>
      <c r="BY47" s="1797" t="s">
        <v>3810</v>
      </c>
      <c r="BZ47" s="1798"/>
      <c r="CA47" s="1798"/>
      <c r="CB47" s="1798"/>
      <c r="CC47" s="1798"/>
      <c r="CD47" s="1797" t="s">
        <v>3810</v>
      </c>
      <c r="CE47" s="1798"/>
      <c r="CF47" s="1798"/>
      <c r="CG47" s="1798"/>
      <c r="CH47" s="1798"/>
      <c r="CI47" s="1797" t="s">
        <v>3810</v>
      </c>
      <c r="CJ47" s="1797" t="s">
        <v>3810</v>
      </c>
      <c r="CK47" s="1798"/>
      <c r="CL47" s="1798"/>
      <c r="CM47" s="1798"/>
      <c r="CN47" s="1798"/>
      <c r="CO47" s="1797" t="s">
        <v>3810</v>
      </c>
      <c r="CP47" s="1798"/>
      <c r="CQ47" s="1798"/>
      <c r="CR47" s="1798"/>
      <c r="CS47" s="1798"/>
      <c r="CT47" s="1797" t="s">
        <v>3810</v>
      </c>
      <c r="CU47" s="1797" t="s">
        <v>3810</v>
      </c>
      <c r="CV47" s="1798"/>
      <c r="CW47" s="1798"/>
      <c r="CX47" s="1798"/>
      <c r="CY47" s="1798"/>
      <c r="CZ47" s="1798"/>
      <c r="DA47" s="1798"/>
      <c r="DB47" s="1798"/>
      <c r="DC47" s="1798"/>
      <c r="DD47" s="1798"/>
      <c r="DE47" s="1798"/>
      <c r="DF47" s="1798"/>
      <c r="DG47" s="1798"/>
      <c r="DH47" s="1798"/>
      <c r="DI47" s="1798"/>
      <c r="DJ47" s="1798"/>
      <c r="DK47" s="1798"/>
      <c r="DL47" s="1798"/>
      <c r="DM47" s="1798"/>
      <c r="DN47" s="1798"/>
      <c r="DO47" s="1798"/>
      <c r="DP47" s="1798"/>
      <c r="DQ47" s="1798"/>
      <c r="DR47" s="1798"/>
      <c r="DS47" s="1798"/>
      <c r="DT47" s="1798"/>
      <c r="DU47" s="1798"/>
      <c r="DV47" s="1798"/>
      <c r="DW47" s="1798"/>
      <c r="DX47" s="1798"/>
      <c r="DY47" s="1798"/>
      <c r="DZ47" s="1798"/>
      <c r="EA47" s="1798"/>
      <c r="EB47" s="1798"/>
      <c r="EC47" s="1798"/>
      <c r="ED47" s="1798"/>
      <c r="EE47" s="1798"/>
      <c r="EF47" s="1798"/>
      <c r="EG47" s="1838" t="s">
        <v>3810</v>
      </c>
      <c r="EH47" s="1798"/>
      <c r="EI47" s="1798"/>
      <c r="EJ47" s="1798"/>
      <c r="EK47" s="1798"/>
      <c r="EL47" s="1798"/>
      <c r="EM47" s="1798"/>
      <c r="EN47" s="1798"/>
      <c r="EO47" s="1798"/>
      <c r="EP47" s="1798"/>
      <c r="EQ47" s="1838" t="s">
        <v>3810</v>
      </c>
      <c r="ER47" s="1798"/>
      <c r="ES47" s="1798"/>
      <c r="ET47" s="1798"/>
      <c r="EU47" s="1838" t="s">
        <v>3810</v>
      </c>
      <c r="EV47" s="1798"/>
      <c r="EW47" s="1798"/>
      <c r="EX47" s="1798"/>
      <c r="EY47" s="1798"/>
      <c r="EZ47" s="1798"/>
      <c r="FA47" s="1798"/>
      <c r="FB47" s="1798"/>
      <c r="FC47" s="1798"/>
      <c r="FD47" s="1798"/>
      <c r="FE47" s="1798"/>
      <c r="FF47" s="1798"/>
      <c r="FG47" s="1798"/>
      <c r="FH47" s="1798"/>
      <c r="FI47" s="1798"/>
      <c r="FJ47" s="1798"/>
      <c r="FK47" s="1798"/>
      <c r="FL47" s="1798"/>
      <c r="FM47" s="1798"/>
      <c r="FN47" s="1838" t="s">
        <v>3810</v>
      </c>
      <c r="FO47" s="1798"/>
      <c r="FP47" s="1798"/>
      <c r="FQ47" s="1798"/>
      <c r="FR47" s="1798"/>
      <c r="FS47" s="1798"/>
      <c r="FT47" s="1798"/>
      <c r="FU47" s="1798"/>
      <c r="FV47" s="1838" t="s">
        <v>3810</v>
      </c>
      <c r="FW47" s="1798"/>
      <c r="FX47" s="1798"/>
      <c r="FY47" s="1838" t="s">
        <v>3810</v>
      </c>
      <c r="FZ47" s="1838" t="s">
        <v>3810</v>
      </c>
      <c r="GA47" s="1798"/>
      <c r="GB47" s="1798"/>
      <c r="GC47" s="1838" t="s">
        <v>3810</v>
      </c>
      <c r="GD47" s="1798"/>
      <c r="GE47" s="1798"/>
      <c r="GF47" s="1798"/>
      <c r="GG47" s="1798"/>
      <c r="GH47" s="1798"/>
      <c r="GI47" s="1798"/>
      <c r="GJ47" s="1798"/>
      <c r="GK47" s="1798"/>
      <c r="GL47" s="1798"/>
      <c r="GM47" s="1798"/>
      <c r="GN47" s="1798"/>
      <c r="GO47" s="1798"/>
      <c r="GP47" s="1798"/>
      <c r="GQ47" s="1798"/>
      <c r="GR47" s="1798"/>
      <c r="GS47" s="1798"/>
      <c r="GT47" s="1798"/>
      <c r="GU47" s="1798"/>
      <c r="GV47" s="1798"/>
      <c r="GW47" s="1798" t="str">
        <f>IF(ISTEXT(IFERROR(VLOOKUP(A47,职业列表!I3:J10,1,FALSE),0)),"★","")</f>
        <v/>
      </c>
      <c r="GX47" s="1798"/>
      <c r="GY47" s="1798"/>
      <c r="GZ47" s="1798"/>
      <c r="HA47" s="1798"/>
      <c r="HB47" s="1798"/>
      <c r="HC47" s="1798"/>
      <c r="HD47" s="1797" t="s">
        <v>3810</v>
      </c>
      <c r="HE47" s="1838"/>
      <c r="HF47" s="1798"/>
      <c r="HG47" s="1798"/>
      <c r="HH47" s="1798"/>
      <c r="HI47" s="1798"/>
      <c r="HJ47" s="1798"/>
      <c r="HK47" s="1853" t="s">
        <v>3810</v>
      </c>
      <c r="HL47" s="1797" t="s">
        <v>3810</v>
      </c>
      <c r="HM47" s="1798"/>
      <c r="HN47" s="1798"/>
      <c r="HO47" s="1798"/>
      <c r="HP47" s="1798"/>
      <c r="HQ47" s="1798"/>
      <c r="HR47" s="1798"/>
      <c r="HS47" s="1798"/>
      <c r="HT47" s="1798"/>
      <c r="HU47" s="1798"/>
      <c r="HV47" s="1798"/>
      <c r="HW47" s="1798"/>
      <c r="HX47" s="1853" t="s">
        <v>3810</v>
      </c>
      <c r="HY47" s="1878"/>
      <c r="HZ47" s="1878"/>
      <c r="IA47" s="1878"/>
      <c r="IB47" s="1878"/>
      <c r="IC47" s="1878"/>
      <c r="ID47" s="1878"/>
      <c r="IE47" s="1878"/>
      <c r="IF47" s="1878"/>
      <c r="IG47" s="1878"/>
      <c r="IH47" s="1878"/>
      <c r="II47" s="1878"/>
      <c r="IJ47" s="1878"/>
      <c r="IK47" s="1878"/>
      <c r="IL47" s="1878"/>
      <c r="IM47" s="1878"/>
      <c r="IN47" s="1878"/>
      <c r="IO47" s="1878"/>
      <c r="IP47" s="1878"/>
      <c r="IQ47" s="1878"/>
      <c r="IR47" s="1878"/>
      <c r="IS47" s="1878"/>
      <c r="IT47" s="1878"/>
      <c r="IU47" s="1878"/>
      <c r="IV47" s="1878"/>
    </row>
    <row r="48" s="1080" customFormat="1" ht="20" customHeight="1" spans="1:256">
      <c r="A48" s="1796" t="s">
        <v>86</v>
      </c>
      <c r="B48" s="1797"/>
      <c r="C48" s="1798"/>
      <c r="D48" s="1798"/>
      <c r="E48" s="1798"/>
      <c r="F48" s="1798"/>
      <c r="G48" s="1798"/>
      <c r="H48" s="1798"/>
      <c r="I48" s="1798"/>
      <c r="J48" s="1798"/>
      <c r="K48" s="1798"/>
      <c r="L48" s="1798"/>
      <c r="M48" s="1798"/>
      <c r="N48" s="1798"/>
      <c r="O48" s="1798"/>
      <c r="P48" s="1838" t="s">
        <v>3806</v>
      </c>
      <c r="Q48" s="1798"/>
      <c r="R48" s="1798"/>
      <c r="S48" s="1798"/>
      <c r="T48" s="1798"/>
      <c r="U48" s="1798"/>
      <c r="V48" s="1798"/>
      <c r="W48" s="1798"/>
      <c r="X48" s="1798"/>
      <c r="Y48" s="1798"/>
      <c r="Z48" s="1798"/>
      <c r="AA48" s="1798"/>
      <c r="AB48" s="1798"/>
      <c r="AC48" s="1798"/>
      <c r="AD48" s="1798"/>
      <c r="AE48" s="1798"/>
      <c r="AF48" s="1798"/>
      <c r="AG48" s="1798"/>
      <c r="AH48" s="1798"/>
      <c r="AI48" s="1798"/>
      <c r="AJ48" s="1798"/>
      <c r="AK48" s="1798"/>
      <c r="AL48" s="1798"/>
      <c r="AM48" s="1797" t="s">
        <v>3810</v>
      </c>
      <c r="AN48" s="1797" t="s">
        <v>3810</v>
      </c>
      <c r="AO48" s="1798"/>
      <c r="AP48" s="1798"/>
      <c r="AQ48" s="1798"/>
      <c r="AR48" s="1798"/>
      <c r="AS48" s="1798"/>
      <c r="AT48" s="1798"/>
      <c r="AU48" s="1798"/>
      <c r="AV48" s="1798"/>
      <c r="AW48" s="1798"/>
      <c r="AX48" s="1798"/>
      <c r="AY48" s="1798"/>
      <c r="AZ48" s="1798"/>
      <c r="BA48" s="1798"/>
      <c r="BB48" s="1798"/>
      <c r="BC48" s="1798"/>
      <c r="BD48" s="1798"/>
      <c r="BE48" s="1798"/>
      <c r="BF48" s="1798"/>
      <c r="BG48" s="1798"/>
      <c r="BH48" s="1798"/>
      <c r="BI48" s="1798"/>
      <c r="BJ48" s="1798"/>
      <c r="BK48" s="1798"/>
      <c r="BL48" s="1798"/>
      <c r="BM48" s="1798"/>
      <c r="BN48" s="1798"/>
      <c r="BO48" s="1798"/>
      <c r="BP48" s="1798"/>
      <c r="BQ48" s="1798"/>
      <c r="BR48" s="1798"/>
      <c r="BS48" s="1798"/>
      <c r="BT48" s="1798"/>
      <c r="BU48" s="1798"/>
      <c r="BV48" s="1798"/>
      <c r="BW48" s="1798"/>
      <c r="BX48" s="1798"/>
      <c r="BY48" s="1798"/>
      <c r="BZ48" s="1797" t="s">
        <v>3810</v>
      </c>
      <c r="CA48" s="1798"/>
      <c r="CB48" s="1798"/>
      <c r="CC48" s="1797" t="s">
        <v>3810</v>
      </c>
      <c r="CD48" s="1798"/>
      <c r="CE48" s="1797" t="s">
        <v>3810</v>
      </c>
      <c r="CF48" s="1798"/>
      <c r="CG48" s="1798"/>
      <c r="CH48" s="1798"/>
      <c r="CI48" s="1798"/>
      <c r="CJ48" s="1798"/>
      <c r="CK48" s="1798"/>
      <c r="CL48" s="1798"/>
      <c r="CM48" s="1798"/>
      <c r="CN48" s="1798"/>
      <c r="CO48" s="1798"/>
      <c r="CP48" s="1798"/>
      <c r="CQ48" s="1798"/>
      <c r="CR48" s="1798"/>
      <c r="CS48" s="1798"/>
      <c r="CT48" s="1798"/>
      <c r="CU48" s="1798"/>
      <c r="CV48" s="1798"/>
      <c r="CW48" s="1798"/>
      <c r="CX48" s="1798"/>
      <c r="CY48" s="1798"/>
      <c r="CZ48" s="1798"/>
      <c r="DA48" s="1798"/>
      <c r="DB48" s="1798"/>
      <c r="DC48" s="1798"/>
      <c r="DD48" s="1797" t="s">
        <v>3810</v>
      </c>
      <c r="DE48" s="1797" t="s">
        <v>3810</v>
      </c>
      <c r="DF48" s="1798"/>
      <c r="DG48" s="1798"/>
      <c r="DH48" s="1798"/>
      <c r="DI48" s="1798"/>
      <c r="DJ48" s="1798"/>
      <c r="DK48" s="1798"/>
      <c r="DL48" s="1798"/>
      <c r="DM48" s="1798"/>
      <c r="DN48" s="1798"/>
      <c r="DO48" s="1798"/>
      <c r="DP48" s="1798"/>
      <c r="DQ48" s="1798"/>
      <c r="DR48" s="1798"/>
      <c r="DS48" s="1838" t="s">
        <v>3810</v>
      </c>
      <c r="DT48" s="1798"/>
      <c r="DU48" s="1838" t="s">
        <v>3810</v>
      </c>
      <c r="DV48" s="1798"/>
      <c r="DW48" s="1798"/>
      <c r="DX48" s="1798"/>
      <c r="DY48" s="1798"/>
      <c r="DZ48" s="1798"/>
      <c r="EA48" s="1798"/>
      <c r="EB48" s="1798"/>
      <c r="EC48" s="1798"/>
      <c r="ED48" s="1798"/>
      <c r="EE48" s="1798"/>
      <c r="EF48" s="1798"/>
      <c r="EG48" s="1798"/>
      <c r="EH48" s="1798"/>
      <c r="EI48" s="1798"/>
      <c r="EJ48" s="1798"/>
      <c r="EK48" s="1798"/>
      <c r="EL48" s="1798"/>
      <c r="EM48" s="1798"/>
      <c r="EN48" s="1798"/>
      <c r="EO48" s="1798"/>
      <c r="EP48" s="1798"/>
      <c r="EQ48" s="1798"/>
      <c r="ER48" s="1798"/>
      <c r="ES48" s="1798"/>
      <c r="ET48" s="1798"/>
      <c r="EU48" s="1798"/>
      <c r="EV48" s="1798"/>
      <c r="EW48" s="1798"/>
      <c r="EX48" s="1798"/>
      <c r="EY48" s="1798"/>
      <c r="EZ48" s="1798"/>
      <c r="FA48" s="1798"/>
      <c r="FB48" s="1798"/>
      <c r="FC48" s="1798"/>
      <c r="FD48" s="1838" t="s">
        <v>3810</v>
      </c>
      <c r="FE48" s="1838" t="s">
        <v>3810</v>
      </c>
      <c r="FF48" s="1798" t="s">
        <v>3810</v>
      </c>
      <c r="FG48" s="1798"/>
      <c r="FH48" s="1838" t="s">
        <v>3810</v>
      </c>
      <c r="FI48" s="1838" t="s">
        <v>3810</v>
      </c>
      <c r="FJ48" s="1838" t="s">
        <v>3810</v>
      </c>
      <c r="FK48" s="1798"/>
      <c r="FL48" s="1798"/>
      <c r="FM48" s="1798"/>
      <c r="FN48" s="1798"/>
      <c r="FO48" s="1798"/>
      <c r="FP48" s="1798"/>
      <c r="FQ48" s="1798"/>
      <c r="FR48" s="1798"/>
      <c r="FS48" s="1798"/>
      <c r="FT48" s="1798"/>
      <c r="FU48" s="1798"/>
      <c r="FV48" s="1798"/>
      <c r="FW48" s="1798"/>
      <c r="FX48" s="1798"/>
      <c r="FY48" s="1798"/>
      <c r="FZ48" s="1798"/>
      <c r="GA48" s="1798"/>
      <c r="GB48" s="1798"/>
      <c r="GC48" s="1798"/>
      <c r="GD48" s="1798"/>
      <c r="GE48" s="1798"/>
      <c r="GF48" s="1798"/>
      <c r="GG48" s="1798"/>
      <c r="GH48" s="1798"/>
      <c r="GI48" s="1798"/>
      <c r="GJ48" s="1798"/>
      <c r="GK48" s="1798"/>
      <c r="GL48" s="1798"/>
      <c r="GM48" s="1798"/>
      <c r="GN48" s="1838" t="s">
        <v>3810</v>
      </c>
      <c r="GO48" s="1838" t="s">
        <v>3810</v>
      </c>
      <c r="GP48" s="1798"/>
      <c r="GQ48" s="1798"/>
      <c r="GR48" s="1798"/>
      <c r="GS48" s="1798"/>
      <c r="GT48" s="1798"/>
      <c r="GU48" s="1798"/>
      <c r="GV48" s="1798"/>
      <c r="GW48" s="1798" t="str">
        <f>IF(ISTEXT(IFERROR(VLOOKUP(A48,职业列表!I3:J10,1,FALSE),0)),"★","")</f>
        <v/>
      </c>
      <c r="GX48" s="1798"/>
      <c r="GY48" s="1798"/>
      <c r="GZ48" s="1798"/>
      <c r="HA48" s="1798"/>
      <c r="HB48" s="1798"/>
      <c r="HC48" s="1798"/>
      <c r="HD48" s="1798"/>
      <c r="HE48" s="1798"/>
      <c r="HF48" s="1798"/>
      <c r="HG48" s="1798"/>
      <c r="HH48" s="1798"/>
      <c r="HI48" s="1798"/>
      <c r="HJ48" s="1838"/>
      <c r="HK48" s="1798"/>
      <c r="HL48" s="1798"/>
      <c r="HM48" s="1798"/>
      <c r="HN48" s="1798"/>
      <c r="HO48" s="1798"/>
      <c r="HP48" s="1798"/>
      <c r="HQ48" s="1798"/>
      <c r="HR48" s="1798"/>
      <c r="HS48" s="1798"/>
      <c r="HT48" s="1798"/>
      <c r="HU48" s="1798"/>
      <c r="HV48" s="1798"/>
      <c r="HW48" s="1798"/>
      <c r="HX48" s="1798"/>
      <c r="HY48" s="1878"/>
      <c r="HZ48" s="1878"/>
      <c r="IA48" s="1878"/>
      <c r="IB48" s="1878"/>
      <c r="IC48" s="1878"/>
      <c r="ID48" s="1878"/>
      <c r="IE48" s="1878"/>
      <c r="IF48" s="1878"/>
      <c r="IG48" s="1878"/>
      <c r="IH48" s="1878"/>
      <c r="II48" s="1878"/>
      <c r="IJ48" s="1878"/>
      <c r="IK48" s="1878"/>
      <c r="IL48" s="1878"/>
      <c r="IM48" s="1878"/>
      <c r="IN48" s="1878"/>
      <c r="IO48" s="1878"/>
      <c r="IP48" s="1878"/>
      <c r="IQ48" s="1878"/>
      <c r="IR48" s="1878"/>
      <c r="IS48" s="1878"/>
      <c r="IT48" s="1878"/>
      <c r="IU48" s="1878"/>
      <c r="IV48" s="1878"/>
    </row>
    <row r="49" s="1080" customFormat="1" ht="20" customHeight="1" spans="1:256">
      <c r="A49" s="1826" t="s">
        <v>88</v>
      </c>
      <c r="B49" s="1797"/>
      <c r="C49" s="1798"/>
      <c r="D49" s="1798"/>
      <c r="E49" s="1798"/>
      <c r="F49" s="1798"/>
      <c r="G49" s="1798"/>
      <c r="H49" s="1798"/>
      <c r="I49" s="1798"/>
      <c r="J49" s="1798"/>
      <c r="K49" s="1798"/>
      <c r="L49" s="1798"/>
      <c r="M49" s="1798"/>
      <c r="N49" s="1798"/>
      <c r="O49" s="1798"/>
      <c r="P49" s="1798"/>
      <c r="Q49" s="1798"/>
      <c r="R49" s="1798"/>
      <c r="S49" s="1798"/>
      <c r="T49" s="1798"/>
      <c r="U49" s="1798"/>
      <c r="V49" s="1798"/>
      <c r="W49" s="1798"/>
      <c r="X49" s="1798"/>
      <c r="Y49" s="1798"/>
      <c r="Z49" s="1798"/>
      <c r="AA49" s="1798"/>
      <c r="AB49" s="1797"/>
      <c r="AC49" s="1797" t="s">
        <v>3810</v>
      </c>
      <c r="AD49" s="1798"/>
      <c r="AE49" s="1798"/>
      <c r="AF49" s="1798"/>
      <c r="AG49" s="1798"/>
      <c r="AH49" s="1798"/>
      <c r="AI49" s="1798"/>
      <c r="AJ49" s="1798"/>
      <c r="AK49" s="1798"/>
      <c r="AL49" s="1798"/>
      <c r="AM49" s="1798"/>
      <c r="AN49" s="1798"/>
      <c r="AO49" s="1798"/>
      <c r="AP49" s="1798"/>
      <c r="AQ49" s="1798"/>
      <c r="AR49" s="1798"/>
      <c r="AS49" s="1798"/>
      <c r="AT49" s="1798"/>
      <c r="AU49" s="1798"/>
      <c r="AV49" s="1798"/>
      <c r="AW49" s="1798"/>
      <c r="AX49" s="1798"/>
      <c r="AY49" s="1797" t="s">
        <v>3810</v>
      </c>
      <c r="AZ49" s="1798"/>
      <c r="BA49" s="1798"/>
      <c r="BB49" s="1797" t="s">
        <v>3810</v>
      </c>
      <c r="BC49" s="1798"/>
      <c r="BD49" s="1797" t="s">
        <v>3810</v>
      </c>
      <c r="BE49" s="1798"/>
      <c r="BF49" s="1798"/>
      <c r="BG49" s="1798"/>
      <c r="BH49" s="1798"/>
      <c r="BI49" s="1798"/>
      <c r="BJ49" s="1798"/>
      <c r="BK49" s="1798"/>
      <c r="BL49" s="1798"/>
      <c r="BM49" s="1798"/>
      <c r="BN49" s="1798"/>
      <c r="BO49" s="1798"/>
      <c r="BP49" s="1798"/>
      <c r="BQ49" s="1797" t="s">
        <v>3810</v>
      </c>
      <c r="BR49" s="1798"/>
      <c r="BS49" s="1797" t="s">
        <v>3810</v>
      </c>
      <c r="BT49" s="1798"/>
      <c r="BU49" s="1798"/>
      <c r="BV49" s="1797" t="s">
        <v>3810</v>
      </c>
      <c r="BW49" s="1798"/>
      <c r="BX49" s="1798"/>
      <c r="BY49" s="1798"/>
      <c r="BZ49" s="1798"/>
      <c r="CA49" s="1798"/>
      <c r="CB49" s="1798"/>
      <c r="CC49" s="1798"/>
      <c r="CD49" s="1798"/>
      <c r="CE49" s="1798"/>
      <c r="CF49" s="1798"/>
      <c r="CG49" s="1798"/>
      <c r="CH49" s="1798"/>
      <c r="CI49" s="1797" t="s">
        <v>3810</v>
      </c>
      <c r="CJ49" s="1798"/>
      <c r="CK49" s="1798"/>
      <c r="CL49" s="1798"/>
      <c r="CM49" s="1798"/>
      <c r="CN49" s="1798"/>
      <c r="CO49" s="1798"/>
      <c r="CP49" s="1798"/>
      <c r="CQ49" s="1798"/>
      <c r="CR49" s="1798"/>
      <c r="CS49" s="1798"/>
      <c r="CT49" s="1798"/>
      <c r="CU49" s="1798"/>
      <c r="CV49" s="1798"/>
      <c r="CW49" s="1798"/>
      <c r="CX49" s="1798"/>
      <c r="CY49" s="1798"/>
      <c r="CZ49" s="1798"/>
      <c r="DA49" s="1798"/>
      <c r="DB49" s="1798"/>
      <c r="DC49" s="1798"/>
      <c r="DD49" s="1798"/>
      <c r="DE49" s="1798"/>
      <c r="DF49" s="1797" t="s">
        <v>3810</v>
      </c>
      <c r="DG49" s="1798"/>
      <c r="DH49" s="1798"/>
      <c r="DI49" s="1798"/>
      <c r="DJ49" s="1798"/>
      <c r="DK49" s="1798"/>
      <c r="DL49" s="1798"/>
      <c r="DM49" s="1798"/>
      <c r="DN49" s="1798"/>
      <c r="DO49" s="1798"/>
      <c r="DP49" s="1798"/>
      <c r="DQ49" s="1798"/>
      <c r="DR49" s="1798"/>
      <c r="DS49" s="1798"/>
      <c r="DT49" s="1798"/>
      <c r="DU49" s="1798"/>
      <c r="DV49" s="1798"/>
      <c r="DW49" s="1798"/>
      <c r="DX49" s="1798"/>
      <c r="DY49" s="1798"/>
      <c r="DZ49" s="1798"/>
      <c r="EA49" s="1798"/>
      <c r="EB49" s="1798"/>
      <c r="EC49" s="1798"/>
      <c r="ED49" s="1798"/>
      <c r="EE49" s="1798"/>
      <c r="EF49" s="1798"/>
      <c r="EG49" s="1798"/>
      <c r="EH49" s="1798"/>
      <c r="EI49" s="1798"/>
      <c r="EJ49" s="1798"/>
      <c r="EK49" s="1798"/>
      <c r="EL49" s="1838" t="s">
        <v>3810</v>
      </c>
      <c r="EM49" s="1798"/>
      <c r="EN49" s="1798"/>
      <c r="EO49" s="1798"/>
      <c r="EP49" s="1798"/>
      <c r="EQ49" s="1798"/>
      <c r="ER49" s="1798"/>
      <c r="ES49" s="1798"/>
      <c r="ET49" s="1798"/>
      <c r="EU49" s="1798"/>
      <c r="EV49" s="1798"/>
      <c r="EW49" s="1798"/>
      <c r="EX49" s="1798"/>
      <c r="EY49" s="1798"/>
      <c r="EZ49" s="1798"/>
      <c r="FA49" s="1798"/>
      <c r="FB49" s="1798"/>
      <c r="FC49" s="1798"/>
      <c r="FD49" s="1798"/>
      <c r="FE49" s="1798"/>
      <c r="FF49" s="1798"/>
      <c r="FG49" s="1798"/>
      <c r="FH49" s="1798"/>
      <c r="FI49" s="1798"/>
      <c r="FJ49" s="1798"/>
      <c r="FK49" s="1798"/>
      <c r="FL49" s="1798"/>
      <c r="FM49" s="1798"/>
      <c r="FN49" s="1838" t="s">
        <v>3810</v>
      </c>
      <c r="FO49" s="1798"/>
      <c r="FP49" s="1798"/>
      <c r="FQ49" s="1798"/>
      <c r="FR49" s="1798"/>
      <c r="FS49" s="1798"/>
      <c r="FT49" s="1798"/>
      <c r="FU49" s="1798"/>
      <c r="FV49" s="1798"/>
      <c r="FW49" s="1798"/>
      <c r="FX49" s="1798"/>
      <c r="FY49" s="1798"/>
      <c r="FZ49" s="1798"/>
      <c r="GA49" s="1798"/>
      <c r="GB49" s="1798"/>
      <c r="GC49" s="1798"/>
      <c r="GD49" s="1798"/>
      <c r="GE49" s="1798"/>
      <c r="GF49" s="1798"/>
      <c r="GG49" s="1798"/>
      <c r="GH49" s="1798"/>
      <c r="GI49" s="1798"/>
      <c r="GJ49" s="1798"/>
      <c r="GK49" s="1798"/>
      <c r="GL49" s="1798"/>
      <c r="GM49" s="1798"/>
      <c r="GN49" s="1798"/>
      <c r="GO49" s="1798"/>
      <c r="GP49" s="1838" t="s">
        <v>3810</v>
      </c>
      <c r="GQ49" s="1798"/>
      <c r="GR49" s="1798"/>
      <c r="GS49" s="1798"/>
      <c r="GT49" s="1798"/>
      <c r="GU49" s="1798"/>
      <c r="GV49" s="1798"/>
      <c r="GW49" s="1798" t="str">
        <f>IF(ISTEXT(IFERROR(VLOOKUP(A49,职业列表!I3:J10,1,FALSE),0)),"★","")</f>
        <v/>
      </c>
      <c r="GX49" s="1798"/>
      <c r="GY49" s="1798"/>
      <c r="GZ49" s="1798"/>
      <c r="HA49" s="1798"/>
      <c r="HB49" s="1798"/>
      <c r="HC49" s="1798"/>
      <c r="HD49" s="1798"/>
      <c r="HE49" s="1798"/>
      <c r="HF49" s="1798"/>
      <c r="HG49" s="1798"/>
      <c r="HH49" s="1798"/>
      <c r="HI49" s="1798"/>
      <c r="HJ49" s="1798"/>
      <c r="HK49" s="1798"/>
      <c r="HL49" s="1798"/>
      <c r="HM49" s="1798"/>
      <c r="HN49" s="1798"/>
      <c r="HO49" s="1853" t="s">
        <v>3810</v>
      </c>
      <c r="HP49" s="1798"/>
      <c r="HQ49" s="1798"/>
      <c r="HR49" s="1798"/>
      <c r="HS49" s="1798"/>
      <c r="HT49" s="1798"/>
      <c r="HU49" s="1798"/>
      <c r="HV49" s="1797"/>
      <c r="HW49" s="1797"/>
      <c r="HX49" s="1798"/>
      <c r="HY49" s="1878"/>
      <c r="HZ49" s="1878"/>
      <c r="IA49" s="1878"/>
      <c r="IB49" s="1878"/>
      <c r="IC49" s="1878"/>
      <c r="ID49" s="1878"/>
      <c r="IE49" s="1878"/>
      <c r="IF49" s="1878"/>
      <c r="IG49" s="1878"/>
      <c r="IH49" s="1878"/>
      <c r="II49" s="1878"/>
      <c r="IJ49" s="1878"/>
      <c r="IK49" s="1878"/>
      <c r="IL49" s="1878"/>
      <c r="IM49" s="1878"/>
      <c r="IN49" s="1878"/>
      <c r="IO49" s="1878"/>
      <c r="IP49" s="1878"/>
      <c r="IQ49" s="1878"/>
      <c r="IR49" s="1878"/>
      <c r="IS49" s="1878"/>
      <c r="IT49" s="1878"/>
      <c r="IU49" s="1878"/>
      <c r="IV49" s="1878"/>
    </row>
    <row r="50" s="1778" customFormat="1" ht="20" customHeight="1" spans="1:256">
      <c r="A50" s="1804" t="s">
        <v>94</v>
      </c>
      <c r="B50" s="1805" t="s">
        <v>3810</v>
      </c>
      <c r="C50" s="1806"/>
      <c r="D50" s="1806" t="s">
        <v>3808</v>
      </c>
      <c r="E50" s="1806" t="s">
        <v>3808</v>
      </c>
      <c r="F50" s="1806" t="s">
        <v>3808</v>
      </c>
      <c r="G50" s="1806"/>
      <c r="H50" s="1806"/>
      <c r="I50" s="1806" t="s">
        <v>3808</v>
      </c>
      <c r="J50" s="1806" t="s">
        <v>3808</v>
      </c>
      <c r="K50" s="1806"/>
      <c r="L50" s="1805" t="s">
        <v>3810</v>
      </c>
      <c r="M50" s="1806" t="s">
        <v>3808</v>
      </c>
      <c r="N50" s="1806" t="s">
        <v>3808</v>
      </c>
      <c r="O50" s="1806" t="s">
        <v>3808</v>
      </c>
      <c r="P50" s="1806"/>
      <c r="Q50" s="1806" t="s">
        <v>3808</v>
      </c>
      <c r="R50" s="1806"/>
      <c r="S50" s="1806" t="s">
        <v>3808</v>
      </c>
      <c r="T50" s="1806" t="s">
        <v>3808</v>
      </c>
      <c r="U50" s="1806"/>
      <c r="V50" s="1806"/>
      <c r="W50" s="1806" t="s">
        <v>3808</v>
      </c>
      <c r="X50" s="1806"/>
      <c r="Y50" s="1806" t="s">
        <v>3808</v>
      </c>
      <c r="Z50" s="1806"/>
      <c r="AA50" s="1806"/>
      <c r="AB50" s="1806"/>
      <c r="AC50" s="1806"/>
      <c r="AD50" s="1806" t="s">
        <v>3808</v>
      </c>
      <c r="AE50" s="1806"/>
      <c r="AF50" s="1806" t="s">
        <v>3808</v>
      </c>
      <c r="AG50" s="1806" t="s">
        <v>3808</v>
      </c>
      <c r="AH50" s="1806" t="s">
        <v>3808</v>
      </c>
      <c r="AI50" s="1806" t="s">
        <v>3808</v>
      </c>
      <c r="AJ50" s="1806"/>
      <c r="AK50" s="1806" t="s">
        <v>3808</v>
      </c>
      <c r="AL50" s="1806" t="s">
        <v>3808</v>
      </c>
      <c r="AM50" s="1806" t="s">
        <v>3808</v>
      </c>
      <c r="AN50" s="1806" t="s">
        <v>3808</v>
      </c>
      <c r="AO50" s="1848"/>
      <c r="AP50" s="1806" t="s">
        <v>3808</v>
      </c>
      <c r="AQ50" s="1806"/>
      <c r="AR50" s="1806"/>
      <c r="AS50" s="1806" t="s">
        <v>3808</v>
      </c>
      <c r="AT50" s="1806" t="s">
        <v>3808</v>
      </c>
      <c r="AU50" s="1806" t="s">
        <v>3808</v>
      </c>
      <c r="AV50" s="1806"/>
      <c r="AW50" s="1806" t="s">
        <v>3808</v>
      </c>
      <c r="AX50" s="1805" t="s">
        <v>3810</v>
      </c>
      <c r="AY50" s="1806"/>
      <c r="AZ50" s="1806" t="s">
        <v>3808</v>
      </c>
      <c r="BA50" s="1806"/>
      <c r="BB50" s="1806" t="s">
        <v>3808</v>
      </c>
      <c r="BC50" s="1805" t="s">
        <v>3810</v>
      </c>
      <c r="BD50" s="1806"/>
      <c r="BE50" s="1806" t="s">
        <v>3808</v>
      </c>
      <c r="BF50" s="1805" t="s">
        <v>3810</v>
      </c>
      <c r="BG50" s="1806" t="s">
        <v>3808</v>
      </c>
      <c r="BH50" s="1806" t="s">
        <v>3808</v>
      </c>
      <c r="BI50" s="1806" t="s">
        <v>3808</v>
      </c>
      <c r="BJ50" s="1806" t="s">
        <v>3808</v>
      </c>
      <c r="BK50" s="1806"/>
      <c r="BL50" s="1806" t="s">
        <v>3808</v>
      </c>
      <c r="BM50" s="1806" t="s">
        <v>3808</v>
      </c>
      <c r="BN50" s="1806" t="s">
        <v>3808</v>
      </c>
      <c r="BO50" s="1805" t="s">
        <v>3810</v>
      </c>
      <c r="BP50" s="1806"/>
      <c r="BQ50" s="1806"/>
      <c r="BR50" s="1806"/>
      <c r="BS50" s="1848"/>
      <c r="BT50" s="1806" t="s">
        <v>3808</v>
      </c>
      <c r="BU50" s="1806"/>
      <c r="BV50" s="1806"/>
      <c r="BW50" s="1806" t="s">
        <v>3808</v>
      </c>
      <c r="BX50" s="1806" t="s">
        <v>3808</v>
      </c>
      <c r="BY50" s="1806"/>
      <c r="BZ50" s="1806"/>
      <c r="CA50" s="1806" t="s">
        <v>3808</v>
      </c>
      <c r="CB50" s="1806" t="s">
        <v>3808</v>
      </c>
      <c r="CC50" s="1806" t="s">
        <v>3808</v>
      </c>
      <c r="CD50" s="1806"/>
      <c r="CE50" s="1806"/>
      <c r="CF50" s="1806" t="s">
        <v>3808</v>
      </c>
      <c r="CG50" s="1806" t="s">
        <v>3808</v>
      </c>
      <c r="CH50" s="1806" t="s">
        <v>3808</v>
      </c>
      <c r="CI50" s="1806"/>
      <c r="CJ50" s="1806"/>
      <c r="CK50" s="1806" t="s">
        <v>3808</v>
      </c>
      <c r="CL50" s="1806" t="s">
        <v>3808</v>
      </c>
      <c r="CM50" s="1806" t="s">
        <v>3808</v>
      </c>
      <c r="CN50" s="1806"/>
      <c r="CO50" s="1806"/>
      <c r="CP50" s="1806" t="s">
        <v>3808</v>
      </c>
      <c r="CQ50" s="1805" t="s">
        <v>3810</v>
      </c>
      <c r="CR50" s="1805" t="s">
        <v>3810</v>
      </c>
      <c r="CS50" s="1806" t="s">
        <v>3808</v>
      </c>
      <c r="CT50" s="1806"/>
      <c r="CU50" s="1806" t="s">
        <v>3808</v>
      </c>
      <c r="CV50" s="1806" t="s">
        <v>3808</v>
      </c>
      <c r="CW50" s="1841" t="s">
        <v>3808</v>
      </c>
      <c r="CX50" s="1806" t="s">
        <v>3808</v>
      </c>
      <c r="CY50" s="1806" t="s">
        <v>3808</v>
      </c>
      <c r="CZ50" s="1806"/>
      <c r="DA50" s="1806" t="s">
        <v>3808</v>
      </c>
      <c r="DB50" s="1806"/>
      <c r="DC50" s="1806"/>
      <c r="DD50" s="1806"/>
      <c r="DE50" s="1806" t="s">
        <v>3808</v>
      </c>
      <c r="DF50" s="1806" t="s">
        <v>3808</v>
      </c>
      <c r="DG50" s="1806" t="s">
        <v>3808</v>
      </c>
      <c r="DH50" s="1806" t="s">
        <v>3808</v>
      </c>
      <c r="DI50" s="1806" t="s">
        <v>3808</v>
      </c>
      <c r="DJ50" s="1806" t="s">
        <v>3808</v>
      </c>
      <c r="DK50" s="1806"/>
      <c r="DL50" s="1841" t="s">
        <v>3810</v>
      </c>
      <c r="DM50" s="1841" t="s">
        <v>3808</v>
      </c>
      <c r="DN50" s="1841" t="s">
        <v>3808</v>
      </c>
      <c r="DO50" s="1841" t="s">
        <v>3808</v>
      </c>
      <c r="DP50" s="1841" t="s">
        <v>3808</v>
      </c>
      <c r="DQ50" s="1841" t="s">
        <v>3808</v>
      </c>
      <c r="DR50" s="1841" t="s">
        <v>3808</v>
      </c>
      <c r="DS50" s="1841" t="s">
        <v>3808</v>
      </c>
      <c r="DT50" s="1841" t="s">
        <v>3808</v>
      </c>
      <c r="DU50" s="1841" t="s">
        <v>3808</v>
      </c>
      <c r="DV50" s="1841" t="s">
        <v>3808</v>
      </c>
      <c r="DW50" s="1841" t="s">
        <v>3808</v>
      </c>
      <c r="DX50" s="1841" t="s">
        <v>3808</v>
      </c>
      <c r="DY50" s="1841" t="s">
        <v>3808</v>
      </c>
      <c r="DZ50" s="1841" t="s">
        <v>3808</v>
      </c>
      <c r="EA50" s="1841" t="s">
        <v>3808</v>
      </c>
      <c r="EB50" s="1841" t="s">
        <v>3810</v>
      </c>
      <c r="EC50" s="1841" t="s">
        <v>3808</v>
      </c>
      <c r="ED50" s="1806"/>
      <c r="EE50" s="1806"/>
      <c r="EF50" s="1806"/>
      <c r="EG50" s="1841" t="s">
        <v>3808</v>
      </c>
      <c r="EH50" s="1841" t="s">
        <v>3808</v>
      </c>
      <c r="EI50" s="1841" t="s">
        <v>3808</v>
      </c>
      <c r="EJ50" s="1806"/>
      <c r="EK50" s="1841" t="s">
        <v>3808</v>
      </c>
      <c r="EL50" s="1806"/>
      <c r="EM50" s="1841" t="s">
        <v>3808</v>
      </c>
      <c r="EN50" s="1806"/>
      <c r="EO50" s="1841" t="s">
        <v>3810</v>
      </c>
      <c r="EP50" s="1841" t="s">
        <v>3808</v>
      </c>
      <c r="EQ50" s="1841" t="s">
        <v>3808</v>
      </c>
      <c r="ER50" s="1841" t="s">
        <v>3808</v>
      </c>
      <c r="ES50" s="1841" t="s">
        <v>3808</v>
      </c>
      <c r="ET50" s="1841" t="s">
        <v>3808</v>
      </c>
      <c r="EU50" s="1806"/>
      <c r="EV50" s="1841" t="s">
        <v>3808</v>
      </c>
      <c r="EW50" s="1841" t="s">
        <v>3808</v>
      </c>
      <c r="EX50" s="1806"/>
      <c r="EY50" s="1841" t="s">
        <v>3808</v>
      </c>
      <c r="EZ50" s="1841" t="s">
        <v>3808</v>
      </c>
      <c r="FA50" s="1841" t="s">
        <v>3806</v>
      </c>
      <c r="FB50" s="1806"/>
      <c r="FC50" s="1841" t="s">
        <v>3808</v>
      </c>
      <c r="FD50" s="1841" t="s">
        <v>3808</v>
      </c>
      <c r="FE50" s="1841" t="s">
        <v>3808</v>
      </c>
      <c r="FF50" s="1806"/>
      <c r="FG50" s="1806"/>
      <c r="FH50" s="1841" t="s">
        <v>3806</v>
      </c>
      <c r="FI50" s="1806"/>
      <c r="FJ50" s="1806"/>
      <c r="FK50" s="1841" t="s">
        <v>3808</v>
      </c>
      <c r="FL50" s="1806"/>
      <c r="FM50" s="1806"/>
      <c r="FN50" s="1806"/>
      <c r="FO50" s="1841" t="s">
        <v>3808</v>
      </c>
      <c r="FP50" s="1841" t="s">
        <v>3808</v>
      </c>
      <c r="FQ50" s="1841" t="s">
        <v>3810</v>
      </c>
      <c r="FR50" s="1806"/>
      <c r="FS50" s="1806"/>
      <c r="FT50" s="1841" t="s">
        <v>3808</v>
      </c>
      <c r="FU50" s="1806"/>
      <c r="FV50" s="1806"/>
      <c r="FW50" s="1841" t="s">
        <v>3808</v>
      </c>
      <c r="FX50" s="1806"/>
      <c r="FY50" s="1806"/>
      <c r="FZ50" s="1841" t="s">
        <v>3808</v>
      </c>
      <c r="GA50" s="1806"/>
      <c r="GB50" s="1806"/>
      <c r="GC50" s="1806"/>
      <c r="GD50" s="1841" t="s">
        <v>3808</v>
      </c>
      <c r="GE50" s="1841" t="s">
        <v>3808</v>
      </c>
      <c r="GF50" s="1841" t="s">
        <v>3808</v>
      </c>
      <c r="GG50" s="1841" t="s">
        <v>3808</v>
      </c>
      <c r="GH50" s="1806"/>
      <c r="GI50" s="1841" t="s">
        <v>3810</v>
      </c>
      <c r="GJ50" s="1841" t="s">
        <v>3810</v>
      </c>
      <c r="GK50" s="1841" t="s">
        <v>3810</v>
      </c>
      <c r="GL50" s="1841" t="s">
        <v>3808</v>
      </c>
      <c r="GM50" s="1841" t="s">
        <v>3808</v>
      </c>
      <c r="GN50" s="1841" t="s">
        <v>3808</v>
      </c>
      <c r="GO50" s="1841" t="s">
        <v>3808</v>
      </c>
      <c r="GP50" s="1806"/>
      <c r="GQ50" s="1806"/>
      <c r="GR50" s="1841" t="s">
        <v>3808</v>
      </c>
      <c r="GS50" s="1806"/>
      <c r="GT50" s="1806"/>
      <c r="GU50" s="1841" t="s">
        <v>3808</v>
      </c>
      <c r="GV50" s="1841" t="s">
        <v>3808</v>
      </c>
      <c r="GW50" s="1798" t="str">
        <f>IF(ISTEXT(IFERROR(VLOOKUP(A50,职业列表!I3:J10,1,FALSE),0)),"★","")</f>
        <v/>
      </c>
      <c r="GX50" s="1806"/>
      <c r="GY50" s="1806" t="s">
        <v>3808</v>
      </c>
      <c r="GZ50" s="1806" t="s">
        <v>3808</v>
      </c>
      <c r="HA50" s="1806" t="s">
        <v>3808</v>
      </c>
      <c r="HB50" s="1806"/>
      <c r="HC50" s="1806" t="s">
        <v>3808</v>
      </c>
      <c r="HD50" s="1806"/>
      <c r="HE50" s="1806" t="s">
        <v>3808</v>
      </c>
      <c r="HF50" s="1805"/>
      <c r="HG50" s="1806" t="s">
        <v>3808</v>
      </c>
      <c r="HH50" s="1806" t="s">
        <v>3808</v>
      </c>
      <c r="HI50" s="1806"/>
      <c r="HJ50" s="1806" t="s">
        <v>3808</v>
      </c>
      <c r="HK50" s="1806" t="s">
        <v>3808</v>
      </c>
      <c r="HL50" s="1806"/>
      <c r="HM50" s="1806" t="s">
        <v>3808</v>
      </c>
      <c r="HN50" s="1806" t="s">
        <v>3808</v>
      </c>
      <c r="HO50" s="1806" t="s">
        <v>3808</v>
      </c>
      <c r="HP50" s="1806" t="s">
        <v>3808</v>
      </c>
      <c r="HQ50" s="1806"/>
      <c r="HR50" s="1807" t="s">
        <v>3808</v>
      </c>
      <c r="HS50" s="1806" t="s">
        <v>3808</v>
      </c>
      <c r="HT50" s="1806" t="s">
        <v>3808</v>
      </c>
      <c r="HU50" s="1806" t="s">
        <v>3809</v>
      </c>
      <c r="HV50" s="1806" t="s">
        <v>3808</v>
      </c>
      <c r="HW50" s="1806"/>
      <c r="HX50" s="1806" t="s">
        <v>3808</v>
      </c>
      <c r="HY50" s="1880"/>
      <c r="HZ50" s="1880"/>
      <c r="IA50" s="1880"/>
      <c r="IB50" s="1880"/>
      <c r="IC50" s="1880"/>
      <c r="ID50" s="1880"/>
      <c r="IE50" s="1880"/>
      <c r="IF50" s="1880"/>
      <c r="IG50" s="1880"/>
      <c r="IH50" s="1880"/>
      <c r="II50" s="1880"/>
      <c r="IJ50" s="1880"/>
      <c r="IK50" s="1880"/>
      <c r="IL50" s="1880"/>
      <c r="IM50" s="1880"/>
      <c r="IN50" s="1880"/>
      <c r="IO50" s="1880"/>
      <c r="IP50" s="1880"/>
      <c r="IQ50" s="1880"/>
      <c r="IR50" s="1880"/>
      <c r="IS50" s="1880"/>
      <c r="IT50" s="1880"/>
      <c r="IU50" s="1880"/>
      <c r="IV50" s="1880"/>
    </row>
    <row r="51" s="1080" customFormat="1" ht="20" customHeight="1" spans="1:256">
      <c r="A51" s="1827" t="s">
        <v>98</v>
      </c>
      <c r="B51" s="1798"/>
      <c r="C51" s="1798"/>
      <c r="D51" s="1798"/>
      <c r="E51" s="1798"/>
      <c r="F51" s="1798"/>
      <c r="G51" s="1798"/>
      <c r="H51" s="1798"/>
      <c r="I51" s="1798"/>
      <c r="J51" s="1798"/>
      <c r="K51" s="1798"/>
      <c r="L51" s="1798"/>
      <c r="M51" s="1798"/>
      <c r="N51" s="1798"/>
      <c r="O51" s="1798"/>
      <c r="P51" s="1798"/>
      <c r="Q51" s="1798"/>
      <c r="R51" s="1798"/>
      <c r="S51" s="1798"/>
      <c r="T51" s="1798"/>
      <c r="U51" s="1798"/>
      <c r="V51" s="1798"/>
      <c r="W51" s="1798"/>
      <c r="X51" s="1798"/>
      <c r="Y51" s="1798"/>
      <c r="Z51" s="1798"/>
      <c r="AA51" s="1798"/>
      <c r="AB51" s="1798"/>
      <c r="AC51" s="1798"/>
      <c r="AD51" s="1798"/>
      <c r="AE51" s="1798"/>
      <c r="AF51" s="1798"/>
      <c r="AG51" s="1798"/>
      <c r="AH51" s="1798"/>
      <c r="AI51" s="1798"/>
      <c r="AJ51" s="1798"/>
      <c r="AK51" s="1838" t="s">
        <v>3806</v>
      </c>
      <c r="AL51" s="1798"/>
      <c r="AM51" s="1798"/>
      <c r="AN51" s="1798"/>
      <c r="AO51" s="1798"/>
      <c r="AP51" s="1798"/>
      <c r="AQ51" s="1798" t="s">
        <v>3854</v>
      </c>
      <c r="AR51" s="1798"/>
      <c r="AS51" s="1798"/>
      <c r="AT51" s="1798"/>
      <c r="AU51" s="1798"/>
      <c r="AV51" s="1798"/>
      <c r="AW51" s="1798"/>
      <c r="AX51" s="1798"/>
      <c r="AY51" s="1798"/>
      <c r="AZ51" s="1798"/>
      <c r="BA51" s="1798"/>
      <c r="BB51" s="1798"/>
      <c r="BC51" s="1798"/>
      <c r="BD51" s="1798"/>
      <c r="BE51" s="1798"/>
      <c r="BF51" s="1798"/>
      <c r="BG51" s="1798"/>
      <c r="BH51" s="1798"/>
      <c r="BI51" s="1798"/>
      <c r="BJ51" s="1798"/>
      <c r="BK51" s="1798"/>
      <c r="BL51" s="1798"/>
      <c r="BM51" s="1798"/>
      <c r="BN51" s="1798"/>
      <c r="BO51" s="1798"/>
      <c r="BP51" s="1798"/>
      <c r="BQ51" s="1798"/>
      <c r="BR51" s="1798"/>
      <c r="BS51" s="1798"/>
      <c r="BT51" s="1798"/>
      <c r="BU51" s="1798"/>
      <c r="BV51" s="1798"/>
      <c r="BW51" s="1798"/>
      <c r="BX51" s="1798"/>
      <c r="BY51" s="1798"/>
      <c r="BZ51" s="1798"/>
      <c r="CA51" s="1798"/>
      <c r="CB51" s="1798"/>
      <c r="CC51" s="1798"/>
      <c r="CD51" s="1798"/>
      <c r="CE51" s="1798"/>
      <c r="CF51" s="1798"/>
      <c r="CG51" s="1798"/>
      <c r="CH51" s="1798"/>
      <c r="CI51" s="1853" t="s">
        <v>3855</v>
      </c>
      <c r="CJ51" s="1853" t="s">
        <v>3855</v>
      </c>
      <c r="CK51" s="1798"/>
      <c r="CL51" s="1798"/>
      <c r="CM51" s="1798"/>
      <c r="CN51" s="1798"/>
      <c r="CO51" s="1798"/>
      <c r="CP51" s="1798"/>
      <c r="CQ51" s="1798"/>
      <c r="CR51" s="1798"/>
      <c r="CS51" s="1798"/>
      <c r="CT51" s="1798" t="s">
        <v>3854</v>
      </c>
      <c r="CU51" s="1798" t="s">
        <v>3854</v>
      </c>
      <c r="CV51" s="1798"/>
      <c r="CW51" s="1798"/>
      <c r="CX51" s="1798"/>
      <c r="CY51" s="1798"/>
      <c r="CZ51" s="1798"/>
      <c r="DA51" s="1798"/>
      <c r="DB51" s="1798"/>
      <c r="DC51" s="1798" t="s">
        <v>3809</v>
      </c>
      <c r="DD51" s="1798"/>
      <c r="DE51" s="1798"/>
      <c r="DF51" s="1798"/>
      <c r="DG51" s="1798"/>
      <c r="DH51" s="1798"/>
      <c r="DI51" s="1798"/>
      <c r="DJ51" s="1798"/>
      <c r="DK51" s="1798"/>
      <c r="DL51" s="1798"/>
      <c r="DM51" s="1798"/>
      <c r="DN51" s="1798"/>
      <c r="DO51" s="1798"/>
      <c r="DP51" s="1798"/>
      <c r="DQ51" s="1798"/>
      <c r="DR51" s="1798"/>
      <c r="DS51" s="1798"/>
      <c r="DT51" s="1798"/>
      <c r="DU51" s="1798"/>
      <c r="DV51" s="1798"/>
      <c r="DW51" s="1798"/>
      <c r="DX51" s="1798"/>
      <c r="DY51" s="1798"/>
      <c r="DZ51" s="1798"/>
      <c r="EA51" s="1798"/>
      <c r="EB51" s="1798"/>
      <c r="EC51" s="1798"/>
      <c r="ED51" s="1798"/>
      <c r="EE51" s="1798"/>
      <c r="EF51" s="1798"/>
      <c r="EG51" s="1798"/>
      <c r="EH51" s="1798"/>
      <c r="EI51" s="1798"/>
      <c r="EJ51" s="1798"/>
      <c r="EK51" s="1798"/>
      <c r="EL51" s="1798"/>
      <c r="EM51" s="1798"/>
      <c r="EN51" s="1838" t="s">
        <v>3854</v>
      </c>
      <c r="EO51" s="1798"/>
      <c r="EP51" s="1798"/>
      <c r="EQ51" s="1798"/>
      <c r="ER51" s="1798"/>
      <c r="ES51" s="1798"/>
      <c r="ET51" s="1798"/>
      <c r="EU51" s="1798"/>
      <c r="EV51" s="1798"/>
      <c r="EW51" s="1798"/>
      <c r="EX51" s="1798"/>
      <c r="EY51" s="1798"/>
      <c r="EZ51" s="1838" t="s">
        <v>3810</v>
      </c>
      <c r="FA51" s="1798"/>
      <c r="FB51" s="1798"/>
      <c r="FC51" s="1798"/>
      <c r="FD51" s="1798"/>
      <c r="FE51" s="1798"/>
      <c r="FF51" s="1798"/>
      <c r="FG51" s="1798"/>
      <c r="FH51" s="1798"/>
      <c r="FI51" s="1798"/>
      <c r="FJ51" s="1798"/>
      <c r="FK51" s="1798"/>
      <c r="FL51" s="1798"/>
      <c r="FM51" s="1798"/>
      <c r="FN51" s="1838" t="s">
        <v>3854</v>
      </c>
      <c r="FO51" s="1798"/>
      <c r="FP51" s="1798"/>
      <c r="FQ51" s="1798"/>
      <c r="FR51" s="1798"/>
      <c r="FS51" s="1798"/>
      <c r="FT51" s="1798"/>
      <c r="FU51" s="1798"/>
      <c r="FV51" s="1798"/>
      <c r="FW51" s="1798"/>
      <c r="FX51" s="1798"/>
      <c r="FY51" s="1838" t="s">
        <v>3854</v>
      </c>
      <c r="FZ51" s="1838" t="s">
        <v>3854</v>
      </c>
      <c r="GA51" s="1798"/>
      <c r="GB51" s="1798"/>
      <c r="GC51" s="1798"/>
      <c r="GD51" s="1798"/>
      <c r="GE51" s="1798"/>
      <c r="GF51" s="1798"/>
      <c r="GG51" s="1798"/>
      <c r="GH51" s="1798"/>
      <c r="GI51" s="1798"/>
      <c r="GJ51" s="1798"/>
      <c r="GK51" s="1798"/>
      <c r="GL51" s="1798"/>
      <c r="GM51" s="1798"/>
      <c r="GN51" s="1798"/>
      <c r="GO51" s="1798"/>
      <c r="GP51" s="1798"/>
      <c r="GQ51" s="1798"/>
      <c r="GR51" s="1798"/>
      <c r="GS51" s="1798"/>
      <c r="GT51" s="1798"/>
      <c r="GU51" s="1798"/>
      <c r="GV51" s="1798"/>
      <c r="GW51" s="1798" t="str">
        <f>IF(ISTEXT(IFERROR(VLOOKUP(A51,职业列表!I3:J10,1,FALSE),0)),"★","")</f>
        <v/>
      </c>
      <c r="GX51" s="1798"/>
      <c r="GY51" s="1798"/>
      <c r="GZ51" s="1798"/>
      <c r="HA51" s="1798"/>
      <c r="HB51" s="1798"/>
      <c r="HC51" s="1798"/>
      <c r="HD51" s="1798"/>
      <c r="HE51" s="1798"/>
      <c r="HF51" s="1798"/>
      <c r="HG51" s="1798"/>
      <c r="HH51" s="1798"/>
      <c r="HI51" s="1798"/>
      <c r="HJ51" s="1798"/>
      <c r="HK51" s="1798"/>
      <c r="HL51" s="1853" t="s">
        <v>3856</v>
      </c>
      <c r="HM51" s="1798"/>
      <c r="HN51" s="1798"/>
      <c r="HO51" s="1865" t="s">
        <v>3809</v>
      </c>
      <c r="HP51" s="1798"/>
      <c r="HQ51" s="1798"/>
      <c r="HR51" s="1798"/>
      <c r="HS51" s="1798"/>
      <c r="HT51" s="1798"/>
      <c r="HU51" s="1798"/>
      <c r="HV51" s="1798"/>
      <c r="HW51" s="1798"/>
      <c r="HX51" s="1798"/>
      <c r="HY51" s="1878"/>
      <c r="HZ51" s="1878"/>
      <c r="IA51" s="1878"/>
      <c r="IB51" s="1878"/>
      <c r="IC51" s="1878"/>
      <c r="ID51" s="1878"/>
      <c r="IE51" s="1878"/>
      <c r="IF51" s="1878"/>
      <c r="IG51" s="1878"/>
      <c r="IH51" s="1878"/>
      <c r="II51" s="1878"/>
      <c r="IJ51" s="1878"/>
      <c r="IK51" s="1878"/>
      <c r="IL51" s="1878"/>
      <c r="IM51" s="1878"/>
      <c r="IN51" s="1878"/>
      <c r="IO51" s="1878"/>
      <c r="IP51" s="1878"/>
      <c r="IQ51" s="1878"/>
      <c r="IR51" s="1878"/>
      <c r="IS51" s="1878"/>
      <c r="IT51" s="1878"/>
      <c r="IU51" s="1878"/>
      <c r="IV51" s="1878"/>
    </row>
    <row r="52" s="1080" customFormat="1" ht="20" customHeight="1" spans="1:256">
      <c r="A52" s="1828" t="s">
        <v>102</v>
      </c>
      <c r="B52" s="1798"/>
      <c r="C52" s="1798"/>
      <c r="D52" s="1798"/>
      <c r="E52" s="1798"/>
      <c r="F52" s="1798"/>
      <c r="G52" s="1797" t="s">
        <v>3810</v>
      </c>
      <c r="H52" s="1798"/>
      <c r="I52" s="1798"/>
      <c r="J52" s="1798"/>
      <c r="K52" s="1798"/>
      <c r="L52" s="1798"/>
      <c r="M52" s="1798"/>
      <c r="N52" s="1798"/>
      <c r="O52" s="1798"/>
      <c r="P52" s="1798"/>
      <c r="Q52" s="1798"/>
      <c r="R52" s="1798"/>
      <c r="S52" s="1798"/>
      <c r="T52" s="1798"/>
      <c r="U52" s="1798"/>
      <c r="V52" s="1798"/>
      <c r="W52" s="1798"/>
      <c r="X52" s="1798"/>
      <c r="Y52" s="1798"/>
      <c r="Z52" s="1798"/>
      <c r="AA52" s="1798"/>
      <c r="AB52" s="1798"/>
      <c r="AC52" s="1798"/>
      <c r="AD52" s="1798"/>
      <c r="AE52" s="1798"/>
      <c r="AF52" s="1798"/>
      <c r="AG52" s="1798"/>
      <c r="AH52" s="1798"/>
      <c r="AI52" s="1798"/>
      <c r="AJ52" s="1798"/>
      <c r="AK52" s="1798"/>
      <c r="AL52" s="1798"/>
      <c r="AM52" s="1798"/>
      <c r="AN52" s="1798"/>
      <c r="AO52" s="1798"/>
      <c r="AP52" s="1798"/>
      <c r="AQ52" s="1798"/>
      <c r="AR52" s="1798"/>
      <c r="AS52" s="1798"/>
      <c r="AT52" s="1798"/>
      <c r="AU52" s="1798"/>
      <c r="AV52" s="1798"/>
      <c r="AW52" s="1798"/>
      <c r="AX52" s="1798"/>
      <c r="AY52" s="1798"/>
      <c r="AZ52" s="1798"/>
      <c r="BA52" s="1798"/>
      <c r="BB52" s="1798"/>
      <c r="BC52" s="1798"/>
      <c r="BD52" s="1798"/>
      <c r="BE52" s="1798"/>
      <c r="BF52" s="1798"/>
      <c r="BG52" s="1798"/>
      <c r="BH52" s="1798"/>
      <c r="BI52" s="1798"/>
      <c r="BJ52" s="1798"/>
      <c r="BK52" s="1798"/>
      <c r="BL52" s="1798"/>
      <c r="BM52" s="1798"/>
      <c r="BN52" s="1798"/>
      <c r="BO52" s="1798"/>
      <c r="BP52" s="1798"/>
      <c r="BQ52" s="1798"/>
      <c r="BR52" s="1798"/>
      <c r="BS52" s="1798"/>
      <c r="BT52" s="1798"/>
      <c r="BU52" s="1798"/>
      <c r="BV52" s="1798"/>
      <c r="BW52" s="1798"/>
      <c r="BX52" s="1798"/>
      <c r="BY52" s="1798"/>
      <c r="BZ52" s="1798"/>
      <c r="CA52" s="1798"/>
      <c r="CB52" s="1798"/>
      <c r="CC52" s="1798"/>
      <c r="CD52" s="1798"/>
      <c r="CE52" s="1798"/>
      <c r="CF52" s="1798"/>
      <c r="CG52" s="1798"/>
      <c r="CH52" s="1798"/>
      <c r="CI52" s="1798"/>
      <c r="CJ52" s="1798"/>
      <c r="CK52" s="1798"/>
      <c r="CL52" s="1798"/>
      <c r="CM52" s="1798"/>
      <c r="CN52" s="1798"/>
      <c r="CO52" s="1798"/>
      <c r="CP52" s="1798"/>
      <c r="CQ52" s="1797" t="s">
        <v>3810</v>
      </c>
      <c r="CR52" s="1797" t="s">
        <v>3810</v>
      </c>
      <c r="CS52" s="1798"/>
      <c r="CT52" s="1798"/>
      <c r="CU52" s="1798"/>
      <c r="CV52" s="1798"/>
      <c r="CW52" s="1798"/>
      <c r="CX52" s="1798"/>
      <c r="CY52" s="1798"/>
      <c r="CZ52" s="1798"/>
      <c r="DA52" s="1798"/>
      <c r="DB52" s="1798"/>
      <c r="DC52" s="1798"/>
      <c r="DD52" s="1798"/>
      <c r="DE52" s="1798"/>
      <c r="DF52" s="1798"/>
      <c r="DG52" s="1798"/>
      <c r="DH52" s="1798"/>
      <c r="DI52" s="1798"/>
      <c r="DJ52" s="1798"/>
      <c r="DK52" s="1798"/>
      <c r="DL52" s="1798"/>
      <c r="DM52" s="1798"/>
      <c r="DN52" s="1798"/>
      <c r="DO52" s="1798"/>
      <c r="DP52" s="1798"/>
      <c r="DQ52" s="1798"/>
      <c r="DR52" s="1798"/>
      <c r="DS52" s="1798"/>
      <c r="DT52" s="1798"/>
      <c r="DU52" s="1798"/>
      <c r="DV52" s="1798"/>
      <c r="DW52" s="1798"/>
      <c r="DX52" s="1798"/>
      <c r="DY52" s="1798"/>
      <c r="DZ52" s="1798"/>
      <c r="EA52" s="1798"/>
      <c r="EB52" s="1798"/>
      <c r="EC52" s="1798"/>
      <c r="ED52" s="1798"/>
      <c r="EE52" s="1798"/>
      <c r="EF52" s="1798"/>
      <c r="EG52" s="1798"/>
      <c r="EH52" s="1798"/>
      <c r="EI52" s="1798"/>
      <c r="EJ52" s="1798"/>
      <c r="EK52" s="1798"/>
      <c r="EL52" s="1798"/>
      <c r="EM52" s="1798"/>
      <c r="EN52" s="1798"/>
      <c r="EO52" s="1798"/>
      <c r="EP52" s="1798"/>
      <c r="EQ52" s="1798"/>
      <c r="ER52" s="1798"/>
      <c r="ES52" s="1798"/>
      <c r="ET52" s="1798"/>
      <c r="EU52" s="1798"/>
      <c r="EV52" s="1798"/>
      <c r="EW52" s="1798"/>
      <c r="EX52" s="1798"/>
      <c r="EY52" s="1798"/>
      <c r="EZ52" s="1798"/>
      <c r="FA52" s="1798"/>
      <c r="FB52" s="1798"/>
      <c r="FC52" s="1798"/>
      <c r="FD52" s="1798"/>
      <c r="FE52" s="1798"/>
      <c r="FF52" s="1798"/>
      <c r="FG52" s="1798"/>
      <c r="FH52" s="1798"/>
      <c r="FI52" s="1798"/>
      <c r="FJ52" s="1838" t="s">
        <v>3806</v>
      </c>
      <c r="FK52" s="1798"/>
      <c r="FL52" s="1798"/>
      <c r="FM52" s="1798"/>
      <c r="FN52" s="1798"/>
      <c r="FO52" s="1838" t="s">
        <v>3810</v>
      </c>
      <c r="FP52" s="1798"/>
      <c r="FQ52" s="1798"/>
      <c r="FR52" s="1838" t="s">
        <v>3810</v>
      </c>
      <c r="FS52" s="1798"/>
      <c r="FT52" s="1798"/>
      <c r="FU52" s="1798"/>
      <c r="FV52" s="1798"/>
      <c r="FW52" s="1798"/>
      <c r="FX52" s="1798"/>
      <c r="FY52" s="1798"/>
      <c r="FZ52" s="1798"/>
      <c r="GA52" s="1798"/>
      <c r="GB52" s="1798"/>
      <c r="GC52" s="1798"/>
      <c r="GD52" s="1798"/>
      <c r="GE52" s="1798"/>
      <c r="GF52" s="1798"/>
      <c r="GG52" s="1798"/>
      <c r="GH52" s="1798"/>
      <c r="GI52" s="1798"/>
      <c r="GJ52" s="1798"/>
      <c r="GK52" s="1798"/>
      <c r="GL52" s="1798"/>
      <c r="GM52" s="1798"/>
      <c r="GN52" s="1798"/>
      <c r="GO52" s="1798"/>
      <c r="GP52" s="1798"/>
      <c r="GQ52" s="1798"/>
      <c r="GR52" s="1798"/>
      <c r="GS52" s="1798"/>
      <c r="GT52" s="1798"/>
      <c r="GU52" s="1798"/>
      <c r="GV52" s="1798"/>
      <c r="GW52" s="1798" t="str">
        <f>IF(ISTEXT(IFERROR(VLOOKUP(A52,职业列表!I3:J10,1,FALSE),0)),"★","")</f>
        <v/>
      </c>
      <c r="GX52" s="1798"/>
      <c r="GY52" s="1798"/>
      <c r="GZ52" s="1798"/>
      <c r="HA52" s="1797"/>
      <c r="HB52" s="1798"/>
      <c r="HC52" s="1798"/>
      <c r="HD52" s="1798"/>
      <c r="HE52" s="1798"/>
      <c r="HF52" s="1798"/>
      <c r="HG52" s="1798"/>
      <c r="HH52" s="1798"/>
      <c r="HI52" s="1798"/>
      <c r="HJ52" s="1798"/>
      <c r="HK52" s="1798"/>
      <c r="HL52" s="1798"/>
      <c r="HM52" s="1798"/>
      <c r="HN52" s="1798"/>
      <c r="HO52" s="1798"/>
      <c r="HP52" s="1798"/>
      <c r="HQ52" s="1798"/>
      <c r="HR52" s="1798"/>
      <c r="HS52" s="1798"/>
      <c r="HT52" s="1798"/>
      <c r="HU52" s="1798"/>
      <c r="HV52" s="1798"/>
      <c r="HW52" s="1798"/>
      <c r="HX52" s="1798"/>
      <c r="HY52" s="1878"/>
      <c r="HZ52" s="1878"/>
      <c r="IA52" s="1878"/>
      <c r="IB52" s="1878"/>
      <c r="IC52" s="1878"/>
      <c r="ID52" s="1878"/>
      <c r="IE52" s="1878"/>
      <c r="IF52" s="1878"/>
      <c r="IG52" s="1878"/>
      <c r="IH52" s="1878"/>
      <c r="II52" s="1878"/>
      <c r="IJ52" s="1878"/>
      <c r="IK52" s="1878"/>
      <c r="IL52" s="1878"/>
      <c r="IM52" s="1878"/>
      <c r="IN52" s="1878"/>
      <c r="IO52" s="1878"/>
      <c r="IP52" s="1878"/>
      <c r="IQ52" s="1878"/>
      <c r="IR52" s="1878"/>
      <c r="IS52" s="1878"/>
      <c r="IT52" s="1878"/>
      <c r="IU52" s="1878"/>
      <c r="IV52" s="1878"/>
    </row>
    <row r="53" s="1784" customFormat="1" ht="20" customHeight="1" spans="1:256">
      <c r="A53" s="1829" t="s">
        <v>105</v>
      </c>
      <c r="B53" s="1830"/>
      <c r="C53" s="1830"/>
      <c r="D53" s="1831" t="s">
        <v>3810</v>
      </c>
      <c r="E53" s="1831" t="s">
        <v>3810</v>
      </c>
      <c r="F53" s="1831" t="s">
        <v>3810</v>
      </c>
      <c r="G53" s="1831" t="s">
        <v>3810</v>
      </c>
      <c r="H53" s="1831" t="s">
        <v>3810</v>
      </c>
      <c r="I53" s="1830"/>
      <c r="J53" s="1830"/>
      <c r="K53" s="1830"/>
      <c r="L53" s="1831" t="s">
        <v>3810</v>
      </c>
      <c r="M53" s="1831" t="s">
        <v>3810</v>
      </c>
      <c r="N53" s="1831" t="s">
        <v>3810</v>
      </c>
      <c r="O53" s="1830"/>
      <c r="P53" s="1831" t="s">
        <v>3810</v>
      </c>
      <c r="Q53" s="1831" t="s">
        <v>3810</v>
      </c>
      <c r="R53" s="1830"/>
      <c r="S53" s="1830"/>
      <c r="T53" s="1831" t="s">
        <v>3810</v>
      </c>
      <c r="U53" s="1831" t="s">
        <v>3810</v>
      </c>
      <c r="V53" s="1831" t="s">
        <v>3810</v>
      </c>
      <c r="W53" s="1831" t="s">
        <v>3810</v>
      </c>
      <c r="X53" s="1830"/>
      <c r="Y53" s="1830"/>
      <c r="Z53" s="1830"/>
      <c r="AA53" s="1830"/>
      <c r="AB53" s="1830" t="s">
        <v>3810</v>
      </c>
      <c r="AC53" s="1830"/>
      <c r="AD53" s="1831" t="s">
        <v>3810</v>
      </c>
      <c r="AE53" s="1830"/>
      <c r="AF53" s="1831" t="s">
        <v>3810</v>
      </c>
      <c r="AG53" s="1831" t="s">
        <v>3810</v>
      </c>
      <c r="AH53" s="1830"/>
      <c r="AI53" s="1830"/>
      <c r="AJ53" s="1830"/>
      <c r="AK53" s="1831" t="s">
        <v>3810</v>
      </c>
      <c r="AL53" s="1830"/>
      <c r="AM53" s="1831" t="s">
        <v>3810</v>
      </c>
      <c r="AN53" s="1831" t="s">
        <v>3810</v>
      </c>
      <c r="AO53" s="1831" t="s">
        <v>3810</v>
      </c>
      <c r="AP53" s="1830"/>
      <c r="AQ53" s="1830"/>
      <c r="AR53" s="1831" t="s">
        <v>3810</v>
      </c>
      <c r="AS53" s="1830"/>
      <c r="AT53" s="1830"/>
      <c r="AU53" s="1831" t="s">
        <v>3810</v>
      </c>
      <c r="AV53" s="1830"/>
      <c r="AW53" s="1831" t="s">
        <v>3810</v>
      </c>
      <c r="AX53" s="1831" t="s">
        <v>3810</v>
      </c>
      <c r="AY53" s="1830"/>
      <c r="AZ53" s="1831" t="s">
        <v>3810</v>
      </c>
      <c r="BA53" s="1830"/>
      <c r="BB53" s="1830"/>
      <c r="BC53" s="1830"/>
      <c r="BD53" s="1830"/>
      <c r="BE53" s="1831" t="s">
        <v>3810</v>
      </c>
      <c r="BF53" s="1830"/>
      <c r="BG53" s="1831" t="s">
        <v>3810</v>
      </c>
      <c r="BH53" s="1831" t="s">
        <v>3810</v>
      </c>
      <c r="BI53" s="1831" t="s">
        <v>3810</v>
      </c>
      <c r="BJ53" s="1830"/>
      <c r="BK53" s="1830"/>
      <c r="BL53" s="1831" t="s">
        <v>3810</v>
      </c>
      <c r="BM53" s="1831" t="s">
        <v>3810</v>
      </c>
      <c r="BN53" s="1831" t="s">
        <v>3810</v>
      </c>
      <c r="BO53" s="1831" t="s">
        <v>3810</v>
      </c>
      <c r="BP53" s="1830"/>
      <c r="BQ53" s="1830"/>
      <c r="BR53" s="1830"/>
      <c r="BS53" s="1830"/>
      <c r="BT53" s="1831" t="s">
        <v>3810</v>
      </c>
      <c r="BU53" s="1830"/>
      <c r="BV53" s="1830"/>
      <c r="BW53" s="1831" t="s">
        <v>3810</v>
      </c>
      <c r="BX53" s="1830"/>
      <c r="BY53" s="1830"/>
      <c r="BZ53" s="1830"/>
      <c r="CA53" s="1831" t="s">
        <v>3810</v>
      </c>
      <c r="CB53" s="1831" t="s">
        <v>3810</v>
      </c>
      <c r="CC53" s="1830"/>
      <c r="CD53" s="1830"/>
      <c r="CE53" s="1831" t="s">
        <v>3810</v>
      </c>
      <c r="CF53" s="1831" t="s">
        <v>3810</v>
      </c>
      <c r="CG53" s="1831" t="s">
        <v>3810</v>
      </c>
      <c r="CH53" s="1831" t="s">
        <v>3810</v>
      </c>
      <c r="CI53" s="1830"/>
      <c r="CJ53" s="1830"/>
      <c r="CK53" s="1831" t="s">
        <v>3810</v>
      </c>
      <c r="CL53" s="1831" t="s">
        <v>3810</v>
      </c>
      <c r="CM53" s="1831" t="s">
        <v>3810</v>
      </c>
      <c r="CN53" s="1831" t="s">
        <v>3810</v>
      </c>
      <c r="CO53" s="1830"/>
      <c r="CP53" s="1831" t="s">
        <v>3810</v>
      </c>
      <c r="CQ53" s="1831" t="s">
        <v>3810</v>
      </c>
      <c r="CR53" s="1831" t="s">
        <v>3810</v>
      </c>
      <c r="CS53" s="1830"/>
      <c r="CT53" s="1830"/>
      <c r="CU53" s="1830"/>
      <c r="CV53" s="1831" t="s">
        <v>3810</v>
      </c>
      <c r="CW53" s="1830"/>
      <c r="CX53" s="1831" t="s">
        <v>3810</v>
      </c>
      <c r="CY53" s="1831" t="s">
        <v>3810</v>
      </c>
      <c r="CZ53" s="1830"/>
      <c r="DA53" s="1831" t="s">
        <v>3810</v>
      </c>
      <c r="DB53" s="1830"/>
      <c r="DC53" s="1830"/>
      <c r="DD53" s="1830"/>
      <c r="DE53" s="1831" t="s">
        <v>3810</v>
      </c>
      <c r="DF53" s="1831" t="s">
        <v>3810</v>
      </c>
      <c r="DG53" s="1831" t="s">
        <v>3810</v>
      </c>
      <c r="DH53" s="1830"/>
      <c r="DI53" s="1831" t="s">
        <v>3810</v>
      </c>
      <c r="DJ53" s="1831" t="s">
        <v>3810</v>
      </c>
      <c r="DK53" s="1830"/>
      <c r="DL53" s="1863" t="s">
        <v>3810</v>
      </c>
      <c r="DM53" s="1830"/>
      <c r="DN53" s="1830"/>
      <c r="DO53" s="1863" t="s">
        <v>3810</v>
      </c>
      <c r="DP53" s="1830"/>
      <c r="DQ53" s="1863" t="s">
        <v>3810</v>
      </c>
      <c r="DR53" s="1863" t="s">
        <v>3810</v>
      </c>
      <c r="DS53" s="1863" t="s">
        <v>3810</v>
      </c>
      <c r="DT53" s="1863" t="s">
        <v>3810</v>
      </c>
      <c r="DU53" s="1863" t="s">
        <v>3810</v>
      </c>
      <c r="DV53" s="1863" t="s">
        <v>3810</v>
      </c>
      <c r="DW53" s="1863" t="s">
        <v>3810</v>
      </c>
      <c r="DX53" s="1863" t="s">
        <v>3810</v>
      </c>
      <c r="DY53" s="1863" t="s">
        <v>3810</v>
      </c>
      <c r="DZ53" s="1863" t="s">
        <v>3810</v>
      </c>
      <c r="EA53" s="1863" t="s">
        <v>3810</v>
      </c>
      <c r="EB53" s="1830"/>
      <c r="EC53" s="1863" t="s">
        <v>3810</v>
      </c>
      <c r="ED53" s="1863" t="s">
        <v>3810</v>
      </c>
      <c r="EE53" s="1863" t="s">
        <v>3810</v>
      </c>
      <c r="EF53" s="1863" t="s">
        <v>3810</v>
      </c>
      <c r="EG53" s="1863" t="s">
        <v>3810</v>
      </c>
      <c r="EH53" s="1830"/>
      <c r="EI53" s="1830"/>
      <c r="EJ53" s="1830"/>
      <c r="EK53" s="1863" t="s">
        <v>3810</v>
      </c>
      <c r="EL53" s="1830"/>
      <c r="EM53" s="1863" t="s">
        <v>3810</v>
      </c>
      <c r="EN53" s="1863" t="s">
        <v>3810</v>
      </c>
      <c r="EO53" s="1863" t="s">
        <v>3810</v>
      </c>
      <c r="EP53" s="1863" t="s">
        <v>3810</v>
      </c>
      <c r="EQ53" s="1863" t="s">
        <v>3810</v>
      </c>
      <c r="ER53" s="1863" t="s">
        <v>3810</v>
      </c>
      <c r="ES53" s="1863" t="s">
        <v>3810</v>
      </c>
      <c r="ET53" s="1863" t="s">
        <v>3810</v>
      </c>
      <c r="EU53" s="1830"/>
      <c r="EV53" s="1863" t="s">
        <v>3810</v>
      </c>
      <c r="EW53" s="1863" t="s">
        <v>3810</v>
      </c>
      <c r="EX53" s="1830"/>
      <c r="EY53" s="1863" t="s">
        <v>3810</v>
      </c>
      <c r="EZ53" s="1830"/>
      <c r="FA53" s="1863" t="s">
        <v>3806</v>
      </c>
      <c r="FB53" s="1830"/>
      <c r="FC53" s="1863" t="s">
        <v>3810</v>
      </c>
      <c r="FD53" s="1863" t="s">
        <v>3810</v>
      </c>
      <c r="FE53" s="1830"/>
      <c r="FF53" s="1863" t="s">
        <v>3810</v>
      </c>
      <c r="FG53" s="1830"/>
      <c r="FH53" s="1863" t="s">
        <v>3810</v>
      </c>
      <c r="FI53" s="1830"/>
      <c r="FJ53" s="1830"/>
      <c r="FK53" s="1863" t="s">
        <v>3810</v>
      </c>
      <c r="FL53" s="1863" t="s">
        <v>3810</v>
      </c>
      <c r="FM53" s="1863" t="s">
        <v>3810</v>
      </c>
      <c r="FN53" s="1830"/>
      <c r="FO53" s="1863" t="s">
        <v>3810</v>
      </c>
      <c r="FP53" s="1830"/>
      <c r="FQ53" s="1830"/>
      <c r="FR53" s="1863" t="s">
        <v>3810</v>
      </c>
      <c r="FS53" s="1830"/>
      <c r="FT53" s="1830"/>
      <c r="FU53" s="1830"/>
      <c r="FV53" s="1830"/>
      <c r="FW53" s="1863" t="s">
        <v>3810</v>
      </c>
      <c r="FX53" s="1863" t="s">
        <v>3810</v>
      </c>
      <c r="FY53" s="1830"/>
      <c r="FZ53" s="1830"/>
      <c r="GA53" s="1830"/>
      <c r="GB53" s="1830"/>
      <c r="GC53" s="1830"/>
      <c r="GD53" s="1863" t="s">
        <v>3810</v>
      </c>
      <c r="GE53" s="1863" t="s">
        <v>3810</v>
      </c>
      <c r="GF53" s="1863" t="s">
        <v>3810</v>
      </c>
      <c r="GG53" s="1863" t="s">
        <v>3810</v>
      </c>
      <c r="GH53" s="1830"/>
      <c r="GI53" s="1863" t="s">
        <v>3810</v>
      </c>
      <c r="GJ53" s="1863" t="s">
        <v>3810</v>
      </c>
      <c r="GK53" s="1863" t="s">
        <v>3810</v>
      </c>
      <c r="GL53" s="1863" t="s">
        <v>3810</v>
      </c>
      <c r="GM53" s="1830"/>
      <c r="GN53" s="1830"/>
      <c r="GO53" s="1863" t="s">
        <v>3810</v>
      </c>
      <c r="GP53" s="1830"/>
      <c r="GQ53" s="1830"/>
      <c r="GR53" s="1830"/>
      <c r="GS53" s="1830"/>
      <c r="GT53" s="1830"/>
      <c r="GU53" s="1863" t="s">
        <v>3810</v>
      </c>
      <c r="GV53" s="1830"/>
      <c r="GW53" s="1798" t="str">
        <f>IF(ISTEXT(IFERROR(VLOOKUP(A53,职业列表!I3:J10,1,FALSE),0)),"★","")</f>
        <v/>
      </c>
      <c r="GX53" s="1830"/>
      <c r="GY53" s="1831" t="s">
        <v>3810</v>
      </c>
      <c r="GZ53" s="1831" t="s">
        <v>3810</v>
      </c>
      <c r="HA53" s="1831"/>
      <c r="HB53" s="1831"/>
      <c r="HC53" s="1830" t="s">
        <v>3810</v>
      </c>
      <c r="HD53" s="1870" t="s">
        <v>3810</v>
      </c>
      <c r="HE53" s="1871" t="s">
        <v>3810</v>
      </c>
      <c r="HF53" s="1831" t="s">
        <v>3810</v>
      </c>
      <c r="HG53" s="1831"/>
      <c r="HH53" s="1831"/>
      <c r="HI53" s="1830"/>
      <c r="HJ53" s="1831" t="s">
        <v>3810</v>
      </c>
      <c r="HK53" s="1876" t="s">
        <v>3810</v>
      </c>
      <c r="HL53" s="1830"/>
      <c r="HM53" s="1830"/>
      <c r="HN53" s="1876" t="s">
        <v>3810</v>
      </c>
      <c r="HO53" s="1831"/>
      <c r="HP53" s="1876" t="s">
        <v>3810</v>
      </c>
      <c r="HQ53" s="1831" t="s">
        <v>3810</v>
      </c>
      <c r="HR53" s="1830" t="s">
        <v>3810</v>
      </c>
      <c r="HS53" s="1830" t="s">
        <v>3810</v>
      </c>
      <c r="HT53" s="1830"/>
      <c r="HU53" s="1830"/>
      <c r="HV53" s="1830" t="s">
        <v>3810</v>
      </c>
      <c r="HW53" s="1830"/>
      <c r="HX53" s="1831" t="s">
        <v>3810</v>
      </c>
      <c r="HY53" s="1886"/>
      <c r="HZ53" s="1886"/>
      <c r="IA53" s="1886"/>
      <c r="IB53" s="1886"/>
      <c r="IC53" s="1886"/>
      <c r="ID53" s="1886"/>
      <c r="IE53" s="1886"/>
      <c r="IF53" s="1886"/>
      <c r="IG53" s="1886"/>
      <c r="IH53" s="1886"/>
      <c r="II53" s="1886"/>
      <c r="IJ53" s="1886"/>
      <c r="IK53" s="1886"/>
      <c r="IL53" s="1886"/>
      <c r="IM53" s="1886"/>
      <c r="IN53" s="1886"/>
      <c r="IO53" s="1886"/>
      <c r="IP53" s="1886"/>
      <c r="IQ53" s="1886"/>
      <c r="IR53" s="1886"/>
      <c r="IS53" s="1886"/>
      <c r="IT53" s="1886"/>
      <c r="IU53" s="1886"/>
      <c r="IV53" s="1886"/>
    </row>
    <row r="54" s="1080" customFormat="1" ht="20" customHeight="1" spans="1:256">
      <c r="A54" s="1832" t="s">
        <v>107</v>
      </c>
      <c r="B54" s="1798"/>
      <c r="C54" s="1798"/>
      <c r="D54" s="1798"/>
      <c r="E54" s="1798"/>
      <c r="F54" s="1798"/>
      <c r="G54" s="1798"/>
      <c r="H54" s="1798"/>
      <c r="I54" s="1798"/>
      <c r="J54" s="1798"/>
      <c r="K54" s="1798"/>
      <c r="L54" s="1798"/>
      <c r="M54" s="1798"/>
      <c r="N54" s="1798"/>
      <c r="O54" s="1797" t="s">
        <v>3810</v>
      </c>
      <c r="P54" s="1798"/>
      <c r="Q54" s="1798"/>
      <c r="R54" s="1798"/>
      <c r="S54" s="1798"/>
      <c r="T54" s="1798"/>
      <c r="U54" s="1798"/>
      <c r="V54" s="1798"/>
      <c r="W54" s="1798"/>
      <c r="X54" s="1798"/>
      <c r="Y54" s="1798"/>
      <c r="Z54" s="1797" t="s">
        <v>3810</v>
      </c>
      <c r="AA54" s="1798"/>
      <c r="AB54" s="1798"/>
      <c r="AC54" s="1798"/>
      <c r="AD54" s="1798"/>
      <c r="AE54" s="1798"/>
      <c r="AF54" s="1798"/>
      <c r="AG54" s="1798"/>
      <c r="AH54" s="1798"/>
      <c r="AI54" s="1798"/>
      <c r="AJ54" s="1798"/>
      <c r="AK54" s="1798"/>
      <c r="AL54" s="1798"/>
      <c r="AM54" s="1798"/>
      <c r="AN54" s="1798"/>
      <c r="AO54" s="1803"/>
      <c r="AP54" s="1797" t="s">
        <v>3810</v>
      </c>
      <c r="AQ54" s="1798"/>
      <c r="AR54" s="1798"/>
      <c r="AS54" s="1798"/>
      <c r="AT54" s="1798"/>
      <c r="AU54" s="1798"/>
      <c r="AV54" s="1798"/>
      <c r="AW54" s="1798"/>
      <c r="AX54" s="1798"/>
      <c r="AY54" s="1798"/>
      <c r="AZ54" s="1798"/>
      <c r="BA54" s="1798"/>
      <c r="BB54" s="1798"/>
      <c r="BC54" s="1798"/>
      <c r="BD54" s="1798"/>
      <c r="BE54" s="1798"/>
      <c r="BF54" s="1798"/>
      <c r="BG54" s="1798"/>
      <c r="BH54" s="1798"/>
      <c r="BI54" s="1798"/>
      <c r="BJ54" s="1797" t="s">
        <v>3810</v>
      </c>
      <c r="BK54" s="1798"/>
      <c r="BL54" s="1798"/>
      <c r="BM54" s="1798"/>
      <c r="BN54" s="1798"/>
      <c r="BO54" s="1798"/>
      <c r="BP54" s="1798"/>
      <c r="BQ54" s="1798"/>
      <c r="BR54" s="1798"/>
      <c r="BS54" s="1798"/>
      <c r="BT54" s="1798"/>
      <c r="BU54" s="1798"/>
      <c r="BV54" s="1798"/>
      <c r="BW54" s="1798"/>
      <c r="BX54" s="1798"/>
      <c r="BY54" s="1798"/>
      <c r="BZ54" s="1798"/>
      <c r="CA54" s="1798"/>
      <c r="CB54" s="1798"/>
      <c r="CC54" s="1798"/>
      <c r="CD54" s="1798"/>
      <c r="CE54" s="1798"/>
      <c r="CF54" s="1798"/>
      <c r="CG54" s="1798"/>
      <c r="CH54" s="1798"/>
      <c r="CI54" s="1798"/>
      <c r="CJ54" s="1798"/>
      <c r="CK54" s="1798"/>
      <c r="CL54" s="1798" t="s">
        <v>3806</v>
      </c>
      <c r="CM54" s="1798"/>
      <c r="CN54" s="1798"/>
      <c r="CO54" s="1798"/>
      <c r="CP54" s="1798"/>
      <c r="CQ54" s="1798"/>
      <c r="CR54" s="1798"/>
      <c r="CS54" s="1798"/>
      <c r="CT54" s="1798"/>
      <c r="CU54" s="1798"/>
      <c r="CV54" s="1798"/>
      <c r="CW54" s="1798"/>
      <c r="CX54" s="1798"/>
      <c r="CY54" s="1798"/>
      <c r="CZ54" s="1798"/>
      <c r="DA54" s="1798"/>
      <c r="DB54" s="1798"/>
      <c r="DC54" s="1798" t="s">
        <v>3809</v>
      </c>
      <c r="DD54" s="1798"/>
      <c r="DE54" s="1798"/>
      <c r="DF54" s="1798"/>
      <c r="DG54" s="1798"/>
      <c r="DH54" s="1798"/>
      <c r="DI54" s="1798"/>
      <c r="DJ54" s="1798"/>
      <c r="DK54" s="1798"/>
      <c r="DL54" s="1798"/>
      <c r="DM54" s="1798"/>
      <c r="DN54" s="1838" t="s">
        <v>3810</v>
      </c>
      <c r="DO54" s="1798"/>
      <c r="DP54" s="1798"/>
      <c r="DQ54" s="1798"/>
      <c r="DR54" s="1798"/>
      <c r="DS54" s="1798"/>
      <c r="DT54" s="1798"/>
      <c r="DU54" s="1798"/>
      <c r="DV54" s="1798"/>
      <c r="DW54" s="1798"/>
      <c r="DX54" s="1798"/>
      <c r="DY54" s="1798"/>
      <c r="DZ54" s="1798"/>
      <c r="EA54" s="1798"/>
      <c r="EB54" s="1798"/>
      <c r="EC54" s="1798"/>
      <c r="ED54" s="1798"/>
      <c r="EE54" s="1798"/>
      <c r="EF54" s="1798"/>
      <c r="EG54" s="1798"/>
      <c r="EH54" s="1798"/>
      <c r="EI54" s="1798"/>
      <c r="EJ54" s="1798"/>
      <c r="EK54" s="1798"/>
      <c r="EL54" s="1798"/>
      <c r="EM54" s="1798"/>
      <c r="EN54" s="1798"/>
      <c r="EO54" s="1798"/>
      <c r="EP54" s="1798"/>
      <c r="EQ54" s="1798"/>
      <c r="ER54" s="1798"/>
      <c r="ES54" s="1798"/>
      <c r="ET54" s="1798"/>
      <c r="EU54" s="1798"/>
      <c r="EV54" s="1798"/>
      <c r="EW54" s="1798"/>
      <c r="EX54" s="1798"/>
      <c r="EY54" s="1798"/>
      <c r="EZ54" s="1798"/>
      <c r="FA54" s="1838" t="s">
        <v>3810</v>
      </c>
      <c r="FB54" s="1798"/>
      <c r="FC54" s="1798"/>
      <c r="FD54" s="1798"/>
      <c r="FE54" s="1798"/>
      <c r="FF54" s="1798"/>
      <c r="FG54" s="1798"/>
      <c r="FH54" s="1798"/>
      <c r="FI54" s="1798"/>
      <c r="FJ54" s="1798"/>
      <c r="FK54" s="1798"/>
      <c r="FL54" s="1798"/>
      <c r="FM54" s="1798"/>
      <c r="FN54" s="1798"/>
      <c r="FO54" s="1798"/>
      <c r="FP54" s="1838" t="s">
        <v>3810</v>
      </c>
      <c r="FQ54" s="1798"/>
      <c r="FR54" s="1798"/>
      <c r="FS54" s="1798"/>
      <c r="FT54" s="1798"/>
      <c r="FU54" s="1798"/>
      <c r="FV54" s="1798"/>
      <c r="FW54" s="1798"/>
      <c r="FX54" s="1798"/>
      <c r="FY54" s="1798"/>
      <c r="FZ54" s="1798"/>
      <c r="GA54" s="1798"/>
      <c r="GB54" s="1798"/>
      <c r="GC54" s="1798"/>
      <c r="GD54" s="1798"/>
      <c r="GE54" s="1798"/>
      <c r="GF54" s="1798"/>
      <c r="GG54" s="1798"/>
      <c r="GH54" s="1798"/>
      <c r="GI54" s="1798"/>
      <c r="GJ54" s="1798"/>
      <c r="GK54" s="1798"/>
      <c r="GL54" s="1798"/>
      <c r="GM54" s="1798"/>
      <c r="GN54" s="1798"/>
      <c r="GO54" s="1798"/>
      <c r="GP54" s="1798"/>
      <c r="GQ54" s="1798"/>
      <c r="GR54" s="1798"/>
      <c r="GS54" s="1798"/>
      <c r="GT54" s="1798"/>
      <c r="GU54" s="1838" t="s">
        <v>3806</v>
      </c>
      <c r="GV54" s="1798"/>
      <c r="GW54" s="1857" t="str">
        <f>IF(ISTEXT(IFERROR(VLOOKUP(A54,职业列表!I3:J10,1,FALSE),0)),"★","")</f>
        <v/>
      </c>
      <c r="GX54" s="1798"/>
      <c r="GY54" s="1798" t="s">
        <v>3810</v>
      </c>
      <c r="GZ54" s="1798"/>
      <c r="HA54" s="1798" t="s">
        <v>3810</v>
      </c>
      <c r="HB54" s="1798"/>
      <c r="HC54" s="1798"/>
      <c r="HD54" s="1798"/>
      <c r="HE54" s="1798"/>
      <c r="HF54" s="1798"/>
      <c r="HG54" s="1798"/>
      <c r="HH54" s="1798"/>
      <c r="HI54" s="1797"/>
      <c r="HJ54" s="1798"/>
      <c r="HK54" s="1798" t="s">
        <v>3810</v>
      </c>
      <c r="HL54" s="1798" t="s">
        <v>3810</v>
      </c>
      <c r="HM54" s="1798"/>
      <c r="HN54" s="1798"/>
      <c r="HO54" s="1798"/>
      <c r="HP54" s="1798"/>
      <c r="HQ54" s="1798"/>
      <c r="HR54" s="1798"/>
      <c r="HS54" s="1798"/>
      <c r="HT54" s="1797"/>
      <c r="HU54" s="1798"/>
      <c r="HV54" s="1798"/>
      <c r="HW54" s="1798"/>
      <c r="HX54" s="1798"/>
      <c r="HY54" s="1878"/>
      <c r="HZ54" s="1878"/>
      <c r="IA54" s="1878"/>
      <c r="IB54" s="1878"/>
      <c r="IC54" s="1878"/>
      <c r="ID54" s="1878"/>
      <c r="IE54" s="1878"/>
      <c r="IF54" s="1878"/>
      <c r="IG54" s="1878"/>
      <c r="IH54" s="1878"/>
      <c r="II54" s="1878"/>
      <c r="IJ54" s="1878"/>
      <c r="IK54" s="1878"/>
      <c r="IL54" s="1878"/>
      <c r="IM54" s="1878"/>
      <c r="IN54" s="1878"/>
      <c r="IO54" s="1878"/>
      <c r="IP54" s="1878"/>
      <c r="IQ54" s="1878"/>
      <c r="IR54" s="1878"/>
      <c r="IS54" s="1878"/>
      <c r="IT54" s="1878"/>
      <c r="IU54" s="1878"/>
      <c r="IV54" s="1878"/>
    </row>
    <row r="55" s="1785" customFormat="1" ht="20" customHeight="1" spans="1:256">
      <c r="A55" s="1833" t="s">
        <v>109</v>
      </c>
      <c r="B55" s="1834"/>
      <c r="C55" s="1834"/>
      <c r="D55" s="1834"/>
      <c r="E55" s="1834"/>
      <c r="F55" s="1834"/>
      <c r="G55" s="1834" t="s">
        <v>3857</v>
      </c>
      <c r="H55" s="1834" t="s">
        <v>3858</v>
      </c>
      <c r="I55" s="1834"/>
      <c r="J55" s="1834"/>
      <c r="K55" s="1840" t="s">
        <v>3806</v>
      </c>
      <c r="L55" s="1834" t="s">
        <v>3859</v>
      </c>
      <c r="M55" s="1834"/>
      <c r="N55" s="1834"/>
      <c r="O55" s="1834"/>
      <c r="P55" s="1834"/>
      <c r="Q55" s="1834"/>
      <c r="R55" s="1843" t="s">
        <v>3857</v>
      </c>
      <c r="S55" s="1834"/>
      <c r="T55" s="1834"/>
      <c r="U55" s="1834"/>
      <c r="V55" s="1834"/>
      <c r="W55" s="1834"/>
      <c r="X55" s="1834" t="s">
        <v>3859</v>
      </c>
      <c r="Y55" s="1834"/>
      <c r="Z55" s="1834"/>
      <c r="AA55" s="1834"/>
      <c r="AB55" s="1834"/>
      <c r="AC55" s="1834"/>
      <c r="AD55" s="1834"/>
      <c r="AE55" s="1834"/>
      <c r="AF55" s="1834"/>
      <c r="AG55" s="1834"/>
      <c r="AH55" s="1834"/>
      <c r="AI55" s="1834"/>
      <c r="AJ55" s="1834"/>
      <c r="AK55" s="1834"/>
      <c r="AL55" s="1834"/>
      <c r="AM55" s="1834"/>
      <c r="AN55" s="1834"/>
      <c r="AO55" s="1834"/>
      <c r="AP55" s="1834"/>
      <c r="AQ55" s="1834" t="s">
        <v>3857</v>
      </c>
      <c r="AR55" s="1834" t="s">
        <v>3857</v>
      </c>
      <c r="AS55" s="1834"/>
      <c r="AT55" s="1834"/>
      <c r="AU55" s="1834"/>
      <c r="AV55" s="1834"/>
      <c r="AW55" s="1834"/>
      <c r="AX55" s="1834"/>
      <c r="AY55" s="1834" t="s">
        <v>3860</v>
      </c>
      <c r="AZ55" s="1834"/>
      <c r="BA55" s="1834"/>
      <c r="BB55" s="1834"/>
      <c r="BC55" s="1834"/>
      <c r="BD55" s="1834"/>
      <c r="BE55" s="1834"/>
      <c r="BF55" s="1834" t="s">
        <v>3857</v>
      </c>
      <c r="BG55" s="1834"/>
      <c r="BH55" s="1834"/>
      <c r="BI55" s="1834"/>
      <c r="BJ55" s="1834"/>
      <c r="BK55" s="1834"/>
      <c r="BL55" s="1834"/>
      <c r="BM55" s="1834"/>
      <c r="BN55" s="1834"/>
      <c r="BO55" s="1834"/>
      <c r="BP55" s="1834" t="s">
        <v>3861</v>
      </c>
      <c r="BQ55" s="1856"/>
      <c r="BR55" s="1834" t="s">
        <v>3862</v>
      </c>
      <c r="BS55" s="1834" t="s">
        <v>3863</v>
      </c>
      <c r="BT55" s="1834"/>
      <c r="BU55" s="1834"/>
      <c r="BV55" s="1834"/>
      <c r="BW55" s="1834"/>
      <c r="BX55" s="1834"/>
      <c r="BY55" s="1834"/>
      <c r="BZ55" s="1834"/>
      <c r="CA55" s="1834"/>
      <c r="CB55" s="1834" t="s">
        <v>3857</v>
      </c>
      <c r="CC55" s="1840" t="s">
        <v>3864</v>
      </c>
      <c r="CD55" s="1834"/>
      <c r="CE55" s="1834"/>
      <c r="CF55" s="1834" t="s">
        <v>3861</v>
      </c>
      <c r="CG55" s="1834" t="s">
        <v>3861</v>
      </c>
      <c r="CH55" s="1834" t="s">
        <v>3861</v>
      </c>
      <c r="CI55" s="1834" t="s">
        <v>3865</v>
      </c>
      <c r="CJ55" s="1834"/>
      <c r="CK55" s="1834"/>
      <c r="CL55" s="1834"/>
      <c r="CM55" s="1834"/>
      <c r="CN55" s="1834"/>
      <c r="CO55" s="1834" t="s">
        <v>3863</v>
      </c>
      <c r="CP55" s="1834"/>
      <c r="CQ55" s="1834" t="s">
        <v>3857</v>
      </c>
      <c r="CR55" s="1834"/>
      <c r="CS55" s="1834"/>
      <c r="CT55" s="1834"/>
      <c r="CU55" s="1834"/>
      <c r="CV55" s="1834"/>
      <c r="CW55" s="1860" t="s">
        <v>3810</v>
      </c>
      <c r="CX55" s="1834"/>
      <c r="CY55" s="1834"/>
      <c r="CZ55" s="1834"/>
      <c r="DA55" s="1834"/>
      <c r="DB55" s="1834"/>
      <c r="DC55" s="1834"/>
      <c r="DD55" s="1834"/>
      <c r="DE55" s="1834" t="s">
        <v>3857</v>
      </c>
      <c r="DF55" s="1834"/>
      <c r="DG55" s="1834"/>
      <c r="DH55" s="1834"/>
      <c r="DI55" s="1834"/>
      <c r="DJ55" s="1834"/>
      <c r="DK55" s="1843" t="s">
        <v>3866</v>
      </c>
      <c r="DL55" s="1834"/>
      <c r="DM55" s="1834"/>
      <c r="DN55" s="1834"/>
      <c r="DO55" s="1834"/>
      <c r="DP55" s="1834"/>
      <c r="DQ55" s="1834"/>
      <c r="DR55" s="1834"/>
      <c r="DS55" s="1834"/>
      <c r="DT55" s="1834"/>
      <c r="DU55" s="1834"/>
      <c r="DV55" s="1834"/>
      <c r="DW55" s="1834"/>
      <c r="DX55" s="1834"/>
      <c r="DY55" s="1834"/>
      <c r="DZ55" s="1834"/>
      <c r="EA55" s="1834"/>
      <c r="EB55" s="1834"/>
      <c r="EC55" s="1834"/>
      <c r="ED55" s="1843" t="s">
        <v>3857</v>
      </c>
      <c r="EE55" s="1843" t="s">
        <v>3857</v>
      </c>
      <c r="EF55" s="1843" t="s">
        <v>3857</v>
      </c>
      <c r="EG55" s="1834"/>
      <c r="EH55" s="1834"/>
      <c r="EI55" s="1834"/>
      <c r="EJ55" s="1843" t="s">
        <v>3861</v>
      </c>
      <c r="EK55" s="1834"/>
      <c r="EL55" s="1834"/>
      <c r="EM55" s="1834"/>
      <c r="EN55" s="1834"/>
      <c r="EO55" s="1834"/>
      <c r="EP55" s="1834"/>
      <c r="EQ55" s="1834"/>
      <c r="ER55" s="1834"/>
      <c r="ES55" s="1834"/>
      <c r="ET55" s="1834"/>
      <c r="EU55" s="1834"/>
      <c r="EV55" s="1834"/>
      <c r="EW55" s="1834"/>
      <c r="EX55" s="1843" t="s">
        <v>3857</v>
      </c>
      <c r="EY55" s="1843" t="s">
        <v>3866</v>
      </c>
      <c r="EZ55" s="1834"/>
      <c r="FA55" s="1834"/>
      <c r="FB55" s="1834"/>
      <c r="FC55" s="1834"/>
      <c r="FD55" s="1834"/>
      <c r="FE55" s="1843" t="s">
        <v>3865</v>
      </c>
      <c r="FF55" s="1834"/>
      <c r="FG55" s="1843" t="s">
        <v>3806</v>
      </c>
      <c r="FH55" s="1834"/>
      <c r="FI55" s="1843" t="s">
        <v>3865</v>
      </c>
      <c r="FJ55" s="1843" t="s">
        <v>3861</v>
      </c>
      <c r="FK55" s="1834"/>
      <c r="FL55" s="1834"/>
      <c r="FM55" s="1834"/>
      <c r="FN55" s="1843" t="s">
        <v>3865</v>
      </c>
      <c r="FO55" s="1834"/>
      <c r="FP55" s="1834"/>
      <c r="FQ55" s="1834"/>
      <c r="FR55" s="1843" t="s">
        <v>3858</v>
      </c>
      <c r="FS55" s="1843" t="s">
        <v>3861</v>
      </c>
      <c r="FT55" s="1843" t="s">
        <v>3866</v>
      </c>
      <c r="FU55" s="1843" t="s">
        <v>3861</v>
      </c>
      <c r="FV55" s="1834"/>
      <c r="FW55" s="1834"/>
      <c r="FX55" s="1834"/>
      <c r="FY55" s="1834"/>
      <c r="FZ55" s="1834"/>
      <c r="GA55" s="1834"/>
      <c r="GB55" s="1834"/>
      <c r="GC55" s="1834"/>
      <c r="GD55" s="1834"/>
      <c r="GE55" s="1834"/>
      <c r="GF55" s="1834"/>
      <c r="GG55" s="1834"/>
      <c r="GH55" s="1834"/>
      <c r="GI55" s="1834"/>
      <c r="GJ55" s="1834"/>
      <c r="GK55" s="1834"/>
      <c r="GL55" s="1834"/>
      <c r="GM55" s="1834"/>
      <c r="GN55" s="1843" t="s">
        <v>3867</v>
      </c>
      <c r="GO55" s="1834"/>
      <c r="GP55" s="1834"/>
      <c r="GQ55" s="1843" t="s">
        <v>3857</v>
      </c>
      <c r="GR55" s="1834"/>
      <c r="GS55" s="1834"/>
      <c r="GT55" s="1834"/>
      <c r="GU55" s="1834"/>
      <c r="GV55" s="1834"/>
      <c r="GW55" s="1798" t="str">
        <f>IF(ISTEXT(IFERROR(VLOOKUP(A55,职业列表!I3:J10,1,FALSE),0)),"★","")</f>
        <v/>
      </c>
      <c r="GX55" s="1834"/>
      <c r="GY55" s="1834"/>
      <c r="GZ55" s="1834"/>
      <c r="HA55" s="1834"/>
      <c r="HB55" s="1834"/>
      <c r="HC55" s="1834"/>
      <c r="HD55" s="1834"/>
      <c r="HE55" s="1834"/>
      <c r="HF55" s="1840" t="s">
        <v>3861</v>
      </c>
      <c r="HG55" s="1834"/>
      <c r="HH55" s="1834"/>
      <c r="HI55" s="1834"/>
      <c r="HJ55" s="1834"/>
      <c r="HK55" s="1834"/>
      <c r="HL55" s="1843" t="s">
        <v>3857</v>
      </c>
      <c r="HM55" s="1834"/>
      <c r="HN55" s="1834"/>
      <c r="HO55" s="1834"/>
      <c r="HP55" s="1834"/>
      <c r="HQ55" s="1840" t="s">
        <v>3857</v>
      </c>
      <c r="HR55" s="1834"/>
      <c r="HS55" s="1834"/>
      <c r="HT55" s="1834"/>
      <c r="HU55" s="1834"/>
      <c r="HV55" s="1834"/>
      <c r="HW55" s="1834"/>
      <c r="HX55" s="1834"/>
      <c r="HY55" s="1887"/>
      <c r="HZ55" s="1887"/>
      <c r="IA55" s="1887"/>
      <c r="IB55" s="1887"/>
      <c r="IC55" s="1887"/>
      <c r="ID55" s="1887"/>
      <c r="IE55" s="1887"/>
      <c r="IF55" s="1887"/>
      <c r="IG55" s="1887"/>
      <c r="IH55" s="1887"/>
      <c r="II55" s="1887"/>
      <c r="IJ55" s="1887"/>
      <c r="IK55" s="1887"/>
      <c r="IL55" s="1887"/>
      <c r="IM55" s="1887"/>
      <c r="IN55" s="1887"/>
      <c r="IO55" s="1887"/>
      <c r="IP55" s="1887"/>
      <c r="IQ55" s="1887"/>
      <c r="IR55" s="1887"/>
      <c r="IS55" s="1887"/>
      <c r="IT55" s="1887"/>
      <c r="IU55" s="1887"/>
      <c r="IV55" s="1887"/>
    </row>
    <row r="56" s="1080" customFormat="1" ht="20" customHeight="1" spans="1:256">
      <c r="A56" s="1802" t="s">
        <v>111</v>
      </c>
      <c r="B56" s="1803"/>
      <c r="C56" s="1803"/>
      <c r="D56" s="1803"/>
      <c r="E56" s="1803"/>
      <c r="F56" s="1803"/>
      <c r="G56" s="1803" t="s">
        <v>3861</v>
      </c>
      <c r="H56" s="1803"/>
      <c r="I56" s="1803"/>
      <c r="J56" s="1803"/>
      <c r="K56" s="1803"/>
      <c r="L56" s="1803"/>
      <c r="M56" s="1803"/>
      <c r="N56" s="1803"/>
      <c r="O56" s="1803"/>
      <c r="P56" s="1803"/>
      <c r="Q56" s="1803"/>
      <c r="R56" s="1803" t="s">
        <v>3868</v>
      </c>
      <c r="S56" s="1803"/>
      <c r="T56" s="1803"/>
      <c r="U56" s="1803"/>
      <c r="V56" s="1803"/>
      <c r="W56" s="1803"/>
      <c r="X56" s="1803"/>
      <c r="Y56" s="1803"/>
      <c r="Z56" s="1803"/>
      <c r="AA56" s="1803"/>
      <c r="AB56" s="1803"/>
      <c r="AC56" s="1803"/>
      <c r="AD56" s="1803"/>
      <c r="AE56" s="1803"/>
      <c r="AF56" s="1803"/>
      <c r="AG56" s="1803"/>
      <c r="AH56" s="1803"/>
      <c r="AI56" s="1803"/>
      <c r="AJ56" s="1803"/>
      <c r="AK56" s="1803"/>
      <c r="AL56" s="1803"/>
      <c r="AM56" s="1803"/>
      <c r="AN56" s="1803"/>
      <c r="AO56" s="1803"/>
      <c r="AP56" s="1803"/>
      <c r="AQ56" s="1803"/>
      <c r="AR56" s="1852" t="s">
        <v>3866</v>
      </c>
      <c r="AS56" s="1803"/>
      <c r="AT56" s="1803"/>
      <c r="AU56" s="1803"/>
      <c r="AV56" s="1803"/>
      <c r="AW56" s="1803"/>
      <c r="AX56" s="1803"/>
      <c r="AY56" s="1803" t="s">
        <v>3867</v>
      </c>
      <c r="AZ56" s="1803"/>
      <c r="BA56" s="1803"/>
      <c r="BB56" s="1803"/>
      <c r="BC56" s="1803"/>
      <c r="BD56" s="1803"/>
      <c r="BE56" s="1803"/>
      <c r="BF56" s="1852" t="s">
        <v>3869</v>
      </c>
      <c r="BG56" s="1803"/>
      <c r="BH56" s="1803"/>
      <c r="BI56" s="1803"/>
      <c r="BJ56" s="1803"/>
      <c r="BK56" s="1803"/>
      <c r="BL56" s="1803"/>
      <c r="BM56" s="1803"/>
      <c r="BN56" s="1803"/>
      <c r="BO56" s="1803"/>
      <c r="BP56" s="1797" t="s">
        <v>3810</v>
      </c>
      <c r="BQ56" s="1803"/>
      <c r="BR56" s="1803" t="s">
        <v>3870</v>
      </c>
      <c r="BS56" s="1803"/>
      <c r="BT56" s="1803"/>
      <c r="BU56" s="1803"/>
      <c r="BV56" s="1803"/>
      <c r="BW56" s="1803"/>
      <c r="BX56" s="1803"/>
      <c r="BY56" s="1803"/>
      <c r="BZ56" s="1803"/>
      <c r="CA56" s="1803"/>
      <c r="CB56" s="1803" t="s">
        <v>3861</v>
      </c>
      <c r="CC56" s="1803"/>
      <c r="CD56" s="1803"/>
      <c r="CE56" s="1803"/>
      <c r="CF56" s="1803" t="s">
        <v>3871</v>
      </c>
      <c r="CG56" s="1803"/>
      <c r="CH56" s="1803"/>
      <c r="CI56" s="1803"/>
      <c r="CJ56" s="1803"/>
      <c r="CK56" s="1803"/>
      <c r="CL56" s="1803"/>
      <c r="CM56" s="1803"/>
      <c r="CN56" s="1803"/>
      <c r="CO56" s="1803"/>
      <c r="CP56" s="1803"/>
      <c r="CQ56" s="1803" t="s">
        <v>3861</v>
      </c>
      <c r="CR56" s="1803"/>
      <c r="CS56" s="1803"/>
      <c r="CT56" s="1803"/>
      <c r="CU56" s="1803"/>
      <c r="CV56" s="1803"/>
      <c r="CW56" s="1797" t="s">
        <v>3810</v>
      </c>
      <c r="CX56" s="1803"/>
      <c r="CY56" s="1803"/>
      <c r="CZ56" s="1803"/>
      <c r="DA56" s="1803"/>
      <c r="DB56" s="1803"/>
      <c r="DC56" s="1803"/>
      <c r="DD56" s="1803"/>
      <c r="DE56" s="1803" t="s">
        <v>3861</v>
      </c>
      <c r="DF56" s="1803"/>
      <c r="DG56" s="1803"/>
      <c r="DH56" s="1803"/>
      <c r="DI56" s="1803"/>
      <c r="DJ56" s="1803"/>
      <c r="DK56" s="1803" t="s">
        <v>3858</v>
      </c>
      <c r="DL56" s="1798"/>
      <c r="DM56" s="1798"/>
      <c r="DN56" s="1798"/>
      <c r="DO56" s="1798"/>
      <c r="DP56" s="1798"/>
      <c r="DQ56" s="1798"/>
      <c r="DR56" s="1798"/>
      <c r="DS56" s="1798"/>
      <c r="DT56" s="1798"/>
      <c r="DU56" s="1798"/>
      <c r="DV56" s="1798"/>
      <c r="DW56" s="1798"/>
      <c r="DX56" s="1798"/>
      <c r="DY56" s="1798"/>
      <c r="DZ56" s="1798"/>
      <c r="EA56" s="1798"/>
      <c r="EB56" s="1798"/>
      <c r="EC56" s="1798"/>
      <c r="ED56" s="1838" t="s">
        <v>3866</v>
      </c>
      <c r="EE56" s="1838" t="s">
        <v>3866</v>
      </c>
      <c r="EF56" s="1838" t="s">
        <v>3866</v>
      </c>
      <c r="EG56" s="1798"/>
      <c r="EH56" s="1798"/>
      <c r="EI56" s="1798"/>
      <c r="EJ56" s="1838" t="s">
        <v>3869</v>
      </c>
      <c r="EK56" s="1798"/>
      <c r="EL56" s="1798"/>
      <c r="EM56" s="1798"/>
      <c r="EN56" s="1798"/>
      <c r="EO56" s="1798"/>
      <c r="EP56" s="1798"/>
      <c r="EQ56" s="1798"/>
      <c r="ER56" s="1798"/>
      <c r="ES56" s="1798"/>
      <c r="ET56" s="1798"/>
      <c r="EU56" s="1798"/>
      <c r="EV56" s="1798"/>
      <c r="EW56" s="1798"/>
      <c r="EX56" s="1838" t="s">
        <v>3861</v>
      </c>
      <c r="EY56" s="1798"/>
      <c r="EZ56" s="1798"/>
      <c r="FA56" s="1798"/>
      <c r="FB56" s="1798"/>
      <c r="FC56" s="1798"/>
      <c r="FD56" s="1798"/>
      <c r="FE56" s="1838" t="s">
        <v>3863</v>
      </c>
      <c r="FF56" s="1798"/>
      <c r="FG56" s="1798"/>
      <c r="FH56" s="1798"/>
      <c r="FI56" s="1798"/>
      <c r="FJ56" s="1798"/>
      <c r="FK56" s="1798"/>
      <c r="FL56" s="1798"/>
      <c r="FM56" s="1798"/>
      <c r="FN56" s="1798"/>
      <c r="FO56" s="1798"/>
      <c r="FP56" s="1798"/>
      <c r="FQ56" s="1798"/>
      <c r="FR56" s="1798"/>
      <c r="FS56" s="1798"/>
      <c r="FT56" s="1798"/>
      <c r="FU56" s="1838" t="s">
        <v>3869</v>
      </c>
      <c r="FV56" s="1798"/>
      <c r="FW56" s="1798"/>
      <c r="FX56" s="1798"/>
      <c r="FY56" s="1798"/>
      <c r="FZ56" s="1798"/>
      <c r="GA56" s="1798"/>
      <c r="GB56" s="1798"/>
      <c r="GC56" s="1798"/>
      <c r="GD56" s="1798"/>
      <c r="GE56" s="1798"/>
      <c r="GF56" s="1798"/>
      <c r="GG56" s="1798"/>
      <c r="GH56" s="1798"/>
      <c r="GI56" s="1798"/>
      <c r="GJ56" s="1798"/>
      <c r="GK56" s="1798"/>
      <c r="GL56" s="1798"/>
      <c r="GM56" s="1798"/>
      <c r="GN56" s="1838" t="s">
        <v>3861</v>
      </c>
      <c r="GO56" s="1798"/>
      <c r="GP56" s="1798"/>
      <c r="GQ56" s="1838" t="s">
        <v>3861</v>
      </c>
      <c r="GR56" s="1798"/>
      <c r="GS56" s="1798"/>
      <c r="GT56" s="1798"/>
      <c r="GU56" s="1798"/>
      <c r="GV56" s="1798"/>
      <c r="GW56" s="1798" t="str">
        <f>IF(ISTEXT(IFERROR(VLOOKUP(A56,职业列表!I3:J10,1,FALSE),0)),"★","")</f>
        <v/>
      </c>
      <c r="GX56" s="1798"/>
      <c r="GY56" s="1803"/>
      <c r="GZ56" s="1803"/>
      <c r="HA56" s="1803"/>
      <c r="HB56" s="1803"/>
      <c r="HC56" s="1803"/>
      <c r="HD56" s="1803"/>
      <c r="HE56" s="1803"/>
      <c r="HF56" s="1803"/>
      <c r="HG56" s="1803"/>
      <c r="HH56" s="1803"/>
      <c r="HI56" s="1803"/>
      <c r="HJ56" s="1803"/>
      <c r="HK56" s="1803"/>
      <c r="HL56" s="1803"/>
      <c r="HM56" s="1803"/>
      <c r="HN56" s="1803"/>
      <c r="HO56" s="1803"/>
      <c r="HP56" s="1803"/>
      <c r="HQ56" s="1844" t="s">
        <v>3866</v>
      </c>
      <c r="HR56" s="1803"/>
      <c r="HS56" s="1803"/>
      <c r="HT56" s="1803"/>
      <c r="HU56" s="1803"/>
      <c r="HV56" s="1803"/>
      <c r="HW56" s="1803"/>
      <c r="HX56" s="1803"/>
      <c r="HY56" s="1878"/>
      <c r="HZ56" s="1878"/>
      <c r="IA56" s="1878"/>
      <c r="IB56" s="1878"/>
      <c r="IC56" s="1878"/>
      <c r="ID56" s="1878"/>
      <c r="IE56" s="1878"/>
      <c r="IF56" s="1878"/>
      <c r="IG56" s="1878"/>
      <c r="IH56" s="1878"/>
      <c r="II56" s="1878"/>
      <c r="IJ56" s="1878"/>
      <c r="IK56" s="1878"/>
      <c r="IL56" s="1878"/>
      <c r="IM56" s="1878"/>
      <c r="IN56" s="1878"/>
      <c r="IO56" s="1878"/>
      <c r="IP56" s="1878"/>
      <c r="IQ56" s="1878"/>
      <c r="IR56" s="1878"/>
      <c r="IS56" s="1878"/>
      <c r="IT56" s="1878"/>
      <c r="IU56" s="1878"/>
      <c r="IV56" s="1878"/>
    </row>
    <row r="57" s="1080" customFormat="1" ht="20" customHeight="1" spans="1:256">
      <c r="A57" s="1802" t="s">
        <v>113</v>
      </c>
      <c r="B57" s="1803"/>
      <c r="C57" s="1803"/>
      <c r="D57" s="1803"/>
      <c r="E57" s="1803"/>
      <c r="F57" s="1803"/>
      <c r="G57" s="1803"/>
      <c r="H57" s="1803"/>
      <c r="I57" s="1803"/>
      <c r="J57" s="1803"/>
      <c r="K57" s="1803"/>
      <c r="L57" s="1803"/>
      <c r="M57" s="1803"/>
      <c r="N57" s="1803"/>
      <c r="O57" s="1803"/>
      <c r="P57" s="1803"/>
      <c r="Q57" s="1803"/>
      <c r="R57" s="1803"/>
      <c r="S57" s="1803"/>
      <c r="T57" s="1803"/>
      <c r="U57" s="1803"/>
      <c r="V57" s="1803"/>
      <c r="W57" s="1803"/>
      <c r="X57" s="1803"/>
      <c r="Y57" s="1803"/>
      <c r="Z57" s="1803"/>
      <c r="AA57" s="1803"/>
      <c r="AB57" s="1803"/>
      <c r="AC57" s="1803"/>
      <c r="AD57" s="1803"/>
      <c r="AE57" s="1803"/>
      <c r="AF57" s="1803"/>
      <c r="AG57" s="1803"/>
      <c r="AH57" s="1803"/>
      <c r="AI57" s="1803"/>
      <c r="AJ57" s="1803"/>
      <c r="AK57" s="1803"/>
      <c r="AL57" s="1803"/>
      <c r="AM57" s="1803"/>
      <c r="AN57" s="1803"/>
      <c r="AO57" s="1803"/>
      <c r="AP57" s="1803"/>
      <c r="AQ57" s="1803"/>
      <c r="AR57" s="1803"/>
      <c r="AS57" s="1803"/>
      <c r="AT57" s="1803"/>
      <c r="AU57" s="1803"/>
      <c r="AV57" s="1803"/>
      <c r="AW57" s="1803"/>
      <c r="AX57" s="1803"/>
      <c r="AY57" s="1803"/>
      <c r="AZ57" s="1803"/>
      <c r="BA57" s="1803"/>
      <c r="BB57" s="1803"/>
      <c r="BC57" s="1803"/>
      <c r="BD57" s="1803"/>
      <c r="BE57" s="1803"/>
      <c r="BF57" s="1852" t="s">
        <v>3866</v>
      </c>
      <c r="BG57" s="1803"/>
      <c r="BH57" s="1803"/>
      <c r="BI57" s="1803"/>
      <c r="BJ57" s="1803"/>
      <c r="BK57" s="1803"/>
      <c r="BL57" s="1803"/>
      <c r="BM57" s="1803"/>
      <c r="BN57" s="1803"/>
      <c r="BO57" s="1803"/>
      <c r="BP57" s="1797" t="s">
        <v>3810</v>
      </c>
      <c r="BQ57" s="1803"/>
      <c r="BR57" s="1803"/>
      <c r="BS57" s="1803"/>
      <c r="BT57" s="1803"/>
      <c r="BU57" s="1803"/>
      <c r="BV57" s="1803"/>
      <c r="BW57" s="1803"/>
      <c r="BX57" s="1803"/>
      <c r="BY57" s="1803"/>
      <c r="BZ57" s="1803"/>
      <c r="CA57" s="1803"/>
      <c r="CB57" s="1803"/>
      <c r="CC57" s="1803"/>
      <c r="CD57" s="1803"/>
      <c r="CE57" s="1803"/>
      <c r="CF57" s="1803"/>
      <c r="CG57" s="1803"/>
      <c r="CH57" s="1803"/>
      <c r="CI57" s="1803"/>
      <c r="CJ57" s="1803"/>
      <c r="CK57" s="1803"/>
      <c r="CL57" s="1803"/>
      <c r="CM57" s="1803"/>
      <c r="CN57" s="1803"/>
      <c r="CO57" s="1803"/>
      <c r="CP57" s="1803"/>
      <c r="CQ57" s="1803"/>
      <c r="CR57" s="1803"/>
      <c r="CS57" s="1803"/>
      <c r="CT57" s="1803"/>
      <c r="CU57" s="1803"/>
      <c r="CV57" s="1803"/>
      <c r="CW57" s="1797" t="s">
        <v>3810</v>
      </c>
      <c r="CX57" s="1803"/>
      <c r="CY57" s="1803"/>
      <c r="CZ57" s="1803"/>
      <c r="DA57" s="1803"/>
      <c r="DB57" s="1803"/>
      <c r="DC57" s="1803"/>
      <c r="DD57" s="1803"/>
      <c r="DE57" s="1803"/>
      <c r="DF57" s="1803"/>
      <c r="DG57" s="1803"/>
      <c r="DH57" s="1803"/>
      <c r="DI57" s="1803"/>
      <c r="DJ57" s="1803"/>
      <c r="DK57" s="1803"/>
      <c r="DL57" s="1798"/>
      <c r="DM57" s="1798"/>
      <c r="DN57" s="1798"/>
      <c r="DO57" s="1798"/>
      <c r="DP57" s="1798"/>
      <c r="DQ57" s="1798"/>
      <c r="DR57" s="1798"/>
      <c r="DS57" s="1798"/>
      <c r="DT57" s="1798"/>
      <c r="DU57" s="1798"/>
      <c r="DV57" s="1798"/>
      <c r="DW57" s="1798"/>
      <c r="DX57" s="1798"/>
      <c r="DY57" s="1798"/>
      <c r="DZ57" s="1798"/>
      <c r="EA57" s="1798"/>
      <c r="EB57" s="1798"/>
      <c r="EC57" s="1798"/>
      <c r="ED57" s="1798"/>
      <c r="EE57" s="1798"/>
      <c r="EF57" s="1798"/>
      <c r="EG57" s="1798"/>
      <c r="EH57" s="1798"/>
      <c r="EI57" s="1798"/>
      <c r="EJ57" s="1838" t="s">
        <v>3866</v>
      </c>
      <c r="EK57" s="1798"/>
      <c r="EL57" s="1798"/>
      <c r="EM57" s="1798"/>
      <c r="EN57" s="1798"/>
      <c r="EO57" s="1798"/>
      <c r="EP57" s="1798"/>
      <c r="EQ57" s="1798"/>
      <c r="ER57" s="1798"/>
      <c r="ES57" s="1798"/>
      <c r="ET57" s="1798"/>
      <c r="EU57" s="1798"/>
      <c r="EV57" s="1798"/>
      <c r="EW57" s="1798"/>
      <c r="EX57" s="1838" t="s">
        <v>3866</v>
      </c>
      <c r="EY57" s="1798"/>
      <c r="EZ57" s="1798"/>
      <c r="FA57" s="1798"/>
      <c r="FB57" s="1798"/>
      <c r="FC57" s="1798"/>
      <c r="FD57" s="1798"/>
      <c r="FE57" s="1798"/>
      <c r="FF57" s="1798"/>
      <c r="FG57" s="1798"/>
      <c r="FH57" s="1798"/>
      <c r="FI57" s="1798"/>
      <c r="FJ57" s="1798"/>
      <c r="FK57" s="1798"/>
      <c r="FL57" s="1798"/>
      <c r="FM57" s="1798"/>
      <c r="FN57" s="1798"/>
      <c r="FO57" s="1798"/>
      <c r="FP57" s="1798"/>
      <c r="FQ57" s="1798"/>
      <c r="FR57" s="1798"/>
      <c r="FS57" s="1798"/>
      <c r="FT57" s="1798"/>
      <c r="FU57" s="1838" t="s">
        <v>3866</v>
      </c>
      <c r="FV57" s="1798"/>
      <c r="FW57" s="1798"/>
      <c r="FX57" s="1798"/>
      <c r="FY57" s="1798"/>
      <c r="FZ57" s="1798"/>
      <c r="GA57" s="1798"/>
      <c r="GB57" s="1798"/>
      <c r="GC57" s="1798"/>
      <c r="GD57" s="1798"/>
      <c r="GE57" s="1798"/>
      <c r="GF57" s="1798"/>
      <c r="GG57" s="1798"/>
      <c r="GH57" s="1798"/>
      <c r="GI57" s="1798"/>
      <c r="GJ57" s="1798"/>
      <c r="GK57" s="1798"/>
      <c r="GL57" s="1798"/>
      <c r="GM57" s="1798"/>
      <c r="GN57" s="1838" t="s">
        <v>3857</v>
      </c>
      <c r="GO57" s="1798"/>
      <c r="GP57" s="1798"/>
      <c r="GQ57" s="1798"/>
      <c r="GR57" s="1798"/>
      <c r="GS57" s="1798"/>
      <c r="GT57" s="1798"/>
      <c r="GU57" s="1798"/>
      <c r="GV57" s="1798"/>
      <c r="GW57" s="1798" t="str">
        <f>IF(ISTEXT(IFERROR(VLOOKUP(A57,职业列表!I3:J10,1,FALSE),0)),"★","")</f>
        <v/>
      </c>
      <c r="GX57" s="1798"/>
      <c r="GY57" s="1803"/>
      <c r="GZ57" s="1803"/>
      <c r="HA57" s="1803"/>
      <c r="HB57" s="1803"/>
      <c r="HC57" s="1803"/>
      <c r="HD57" s="1803"/>
      <c r="HE57" s="1803"/>
      <c r="HF57" s="1803"/>
      <c r="HG57" s="1803"/>
      <c r="HH57" s="1803"/>
      <c r="HI57" s="1803"/>
      <c r="HJ57" s="1803"/>
      <c r="HK57" s="1803"/>
      <c r="HL57" s="1803"/>
      <c r="HM57" s="1803"/>
      <c r="HN57" s="1803"/>
      <c r="HO57" s="1803"/>
      <c r="HP57" s="1803"/>
      <c r="HQ57" s="1803"/>
      <c r="HR57" s="1803"/>
      <c r="HS57" s="1803"/>
      <c r="HT57" s="1803"/>
      <c r="HU57" s="1803"/>
      <c r="HV57" s="1803"/>
      <c r="HW57" s="1803"/>
      <c r="HX57" s="1803"/>
      <c r="HY57" s="1878"/>
      <c r="HZ57" s="1878"/>
      <c r="IA57" s="1878"/>
      <c r="IB57" s="1878"/>
      <c r="IC57" s="1878"/>
      <c r="ID57" s="1878"/>
      <c r="IE57" s="1878"/>
      <c r="IF57" s="1878"/>
      <c r="IG57" s="1878"/>
      <c r="IH57" s="1878"/>
      <c r="II57" s="1878"/>
      <c r="IJ57" s="1878"/>
      <c r="IK57" s="1878"/>
      <c r="IL57" s="1878"/>
      <c r="IM57" s="1878"/>
      <c r="IN57" s="1878"/>
      <c r="IO57" s="1878"/>
      <c r="IP57" s="1878"/>
      <c r="IQ57" s="1878"/>
      <c r="IR57" s="1878"/>
      <c r="IS57" s="1878"/>
      <c r="IT57" s="1878"/>
      <c r="IU57" s="1878"/>
      <c r="IV57" s="1878"/>
    </row>
    <row r="58" s="1080" customFormat="1" ht="20" customHeight="1" spans="1:256">
      <c r="A58" s="1832" t="s">
        <v>116</v>
      </c>
      <c r="B58" s="1798"/>
      <c r="C58" s="1798"/>
      <c r="D58" s="1798"/>
      <c r="E58" s="1798"/>
      <c r="F58" s="1798"/>
      <c r="G58" s="1798"/>
      <c r="H58" s="1798"/>
      <c r="I58" s="1798"/>
      <c r="J58" s="1798"/>
      <c r="K58" s="1798"/>
      <c r="L58" s="1798"/>
      <c r="M58" s="1798"/>
      <c r="N58" s="1798"/>
      <c r="O58" s="1798"/>
      <c r="P58" s="1798"/>
      <c r="Q58" s="1798"/>
      <c r="R58" s="1798"/>
      <c r="S58" s="1798"/>
      <c r="T58" s="1798"/>
      <c r="U58" s="1798"/>
      <c r="V58" s="1798"/>
      <c r="W58" s="1798"/>
      <c r="X58" s="1798"/>
      <c r="Y58" s="1798"/>
      <c r="Z58" s="1798"/>
      <c r="AA58" s="1798"/>
      <c r="AB58" s="1798"/>
      <c r="AC58" s="1798"/>
      <c r="AD58" s="1798"/>
      <c r="AE58" s="1797" t="s">
        <v>3810</v>
      </c>
      <c r="AF58" s="1797" t="s">
        <v>3810</v>
      </c>
      <c r="AG58" s="1798"/>
      <c r="AH58" s="1798"/>
      <c r="AI58" s="1798"/>
      <c r="AJ58" s="1797" t="s">
        <v>3810</v>
      </c>
      <c r="AK58" s="1797" t="s">
        <v>3810</v>
      </c>
      <c r="AL58" s="1797" t="s">
        <v>3810</v>
      </c>
      <c r="AM58" s="1798"/>
      <c r="AN58" s="1798"/>
      <c r="AO58" s="1798"/>
      <c r="AP58" s="1798"/>
      <c r="AQ58" s="1798"/>
      <c r="AR58" s="1798"/>
      <c r="AS58" s="1798"/>
      <c r="AT58" s="1798"/>
      <c r="AU58" s="1798"/>
      <c r="AV58" s="1798"/>
      <c r="AW58" s="1798"/>
      <c r="AX58" s="1798"/>
      <c r="AY58" s="1798"/>
      <c r="AZ58" s="1798"/>
      <c r="BA58" s="1798"/>
      <c r="BB58" s="1798"/>
      <c r="BC58" s="1798"/>
      <c r="BD58" s="1798"/>
      <c r="BE58" s="1798"/>
      <c r="BF58" s="1798"/>
      <c r="BG58" s="1797" t="s">
        <v>3810</v>
      </c>
      <c r="BH58" s="1798"/>
      <c r="BI58" s="1798"/>
      <c r="BJ58" s="1798"/>
      <c r="BK58" s="1853" t="s">
        <v>3806</v>
      </c>
      <c r="BL58" s="1798"/>
      <c r="BM58" s="1798"/>
      <c r="BN58" s="1798"/>
      <c r="BO58" s="1798"/>
      <c r="BP58" s="1798"/>
      <c r="BQ58" s="1798"/>
      <c r="BR58" s="1798"/>
      <c r="BS58" s="1798"/>
      <c r="BT58" s="1798"/>
      <c r="BU58" s="1798"/>
      <c r="BV58" s="1798"/>
      <c r="BW58" s="1798"/>
      <c r="BX58" s="1798"/>
      <c r="BY58" s="1798"/>
      <c r="BZ58" s="1798"/>
      <c r="CA58" s="1798"/>
      <c r="CB58" s="1798"/>
      <c r="CC58" s="1798"/>
      <c r="CD58" s="1798"/>
      <c r="CE58" s="1798"/>
      <c r="CF58" s="1798"/>
      <c r="CG58" s="1798"/>
      <c r="CH58" s="1798"/>
      <c r="CI58" s="1798"/>
      <c r="CJ58" s="1798"/>
      <c r="CK58" s="1798"/>
      <c r="CL58" s="1798"/>
      <c r="CM58" s="1798"/>
      <c r="CN58" s="1798"/>
      <c r="CO58" s="1798"/>
      <c r="CP58" s="1797" t="s">
        <v>3810</v>
      </c>
      <c r="CQ58" s="1798"/>
      <c r="CR58" s="1798"/>
      <c r="CS58" s="1798"/>
      <c r="CT58" s="1798"/>
      <c r="CU58" s="1798"/>
      <c r="CV58" s="1798" t="s">
        <v>3806</v>
      </c>
      <c r="CW58" s="1798"/>
      <c r="CX58" s="1798"/>
      <c r="CY58" s="1798"/>
      <c r="CZ58" s="1798"/>
      <c r="DA58" s="1797" t="s">
        <v>3810</v>
      </c>
      <c r="DB58" s="1798"/>
      <c r="DC58" s="1798"/>
      <c r="DD58" s="1798"/>
      <c r="DE58" s="1798"/>
      <c r="DF58" s="1798"/>
      <c r="DG58" s="1798"/>
      <c r="DH58" s="1798"/>
      <c r="DI58" s="1798"/>
      <c r="DJ58" s="1798"/>
      <c r="DK58" s="1798"/>
      <c r="DL58" s="1798"/>
      <c r="DM58" s="1798"/>
      <c r="DN58" s="1798"/>
      <c r="DO58" s="1798"/>
      <c r="DP58" s="1798"/>
      <c r="DQ58" s="1798"/>
      <c r="DR58" s="1798"/>
      <c r="DS58" s="1798"/>
      <c r="DT58" s="1798"/>
      <c r="DU58" s="1798"/>
      <c r="DV58" s="1798"/>
      <c r="DW58" s="1798"/>
      <c r="DX58" s="1798"/>
      <c r="DY58" s="1838" t="s">
        <v>3810</v>
      </c>
      <c r="DZ58" s="1798"/>
      <c r="EA58" s="1838" t="s">
        <v>3810</v>
      </c>
      <c r="EB58" s="1798"/>
      <c r="EC58" s="1798"/>
      <c r="ED58" s="1798"/>
      <c r="EE58" s="1798"/>
      <c r="EF58" s="1798"/>
      <c r="EG58" s="1798"/>
      <c r="EH58" s="1798"/>
      <c r="EI58" s="1798"/>
      <c r="EJ58" s="1798"/>
      <c r="EK58" s="1798"/>
      <c r="EL58" s="1798"/>
      <c r="EM58" s="1798"/>
      <c r="EN58" s="1798"/>
      <c r="EO58" s="1798"/>
      <c r="EP58" s="1838" t="s">
        <v>3806</v>
      </c>
      <c r="EQ58" s="1798"/>
      <c r="ER58" s="1798"/>
      <c r="ES58" s="1798"/>
      <c r="ET58" s="1798"/>
      <c r="EU58" s="1798"/>
      <c r="EV58" s="1798"/>
      <c r="EW58" s="1798"/>
      <c r="EX58" s="1798"/>
      <c r="EY58" s="1798"/>
      <c r="EZ58" s="1798"/>
      <c r="FA58" s="1798"/>
      <c r="FB58" s="1798"/>
      <c r="FC58" s="1798"/>
      <c r="FD58" s="1798"/>
      <c r="FE58" s="1798"/>
      <c r="FF58" s="1798"/>
      <c r="FG58" s="1798"/>
      <c r="FH58" s="1865"/>
      <c r="FI58" s="1798"/>
      <c r="FJ58" s="1798"/>
      <c r="FK58" s="1798"/>
      <c r="FL58" s="1838" t="s">
        <v>3810</v>
      </c>
      <c r="FM58" s="1798"/>
      <c r="FN58" s="1798"/>
      <c r="FO58" s="1798"/>
      <c r="FP58" s="1798"/>
      <c r="FQ58" s="1798"/>
      <c r="FR58" s="1798"/>
      <c r="FS58" s="1798"/>
      <c r="FT58" s="1798"/>
      <c r="FU58" s="1798"/>
      <c r="FV58" s="1798"/>
      <c r="FW58" s="1798"/>
      <c r="FX58" s="1798"/>
      <c r="FY58" s="1798"/>
      <c r="FZ58" s="1798"/>
      <c r="GA58" s="1798"/>
      <c r="GB58" s="1798"/>
      <c r="GC58" s="1798"/>
      <c r="GD58" s="1798"/>
      <c r="GE58" s="1798"/>
      <c r="GF58" s="1798"/>
      <c r="GG58" s="1798"/>
      <c r="GH58" s="1798"/>
      <c r="GI58" s="1798"/>
      <c r="GJ58" s="1798"/>
      <c r="GK58" s="1798"/>
      <c r="GL58" s="1798"/>
      <c r="GM58" s="1798"/>
      <c r="GN58" s="1798"/>
      <c r="GO58" s="1798"/>
      <c r="GP58" s="1798"/>
      <c r="GQ58" s="1798"/>
      <c r="GR58" s="1798"/>
      <c r="GS58" s="1798"/>
      <c r="GT58" s="1798"/>
      <c r="GU58" s="1798"/>
      <c r="GV58" s="1798"/>
      <c r="GW58" s="1798" t="str">
        <f>IF(ISTEXT(IFERROR(VLOOKUP(A58,职业列表!I3:J10,1,FALSE),0)),"★","")</f>
        <v/>
      </c>
      <c r="GX58" s="1798"/>
      <c r="GY58" s="1798"/>
      <c r="GZ58" s="1798"/>
      <c r="HA58" s="1798"/>
      <c r="HB58" s="1798"/>
      <c r="HC58" s="1798"/>
      <c r="HD58" s="1798"/>
      <c r="HE58" s="1798"/>
      <c r="HF58" s="1798"/>
      <c r="HG58" s="1798"/>
      <c r="HH58" s="1798"/>
      <c r="HI58" s="1798"/>
      <c r="HJ58" s="1798"/>
      <c r="HK58" s="1798"/>
      <c r="HL58" s="1798"/>
      <c r="HM58" s="1798"/>
      <c r="HN58" s="1798"/>
      <c r="HO58" s="1798"/>
      <c r="HP58" s="1798"/>
      <c r="HQ58" s="1798"/>
      <c r="HR58" s="1798"/>
      <c r="HS58" s="1798"/>
      <c r="HT58" s="1798"/>
      <c r="HU58" s="1798"/>
      <c r="HV58" s="1798"/>
      <c r="HW58" s="1798"/>
      <c r="HX58" s="1798"/>
      <c r="HY58" s="1878"/>
      <c r="HZ58" s="1878"/>
      <c r="IA58" s="1878"/>
      <c r="IB58" s="1878"/>
      <c r="IC58" s="1878"/>
      <c r="ID58" s="1878"/>
      <c r="IE58" s="1878"/>
      <c r="IF58" s="1878"/>
      <c r="IG58" s="1878"/>
      <c r="IH58" s="1878"/>
      <c r="II58" s="1878"/>
      <c r="IJ58" s="1878"/>
      <c r="IK58" s="1878"/>
      <c r="IL58" s="1878"/>
      <c r="IM58" s="1878"/>
      <c r="IN58" s="1878"/>
      <c r="IO58" s="1878"/>
      <c r="IP58" s="1878"/>
      <c r="IQ58" s="1878"/>
      <c r="IR58" s="1878"/>
      <c r="IS58" s="1878"/>
      <c r="IT58" s="1878"/>
      <c r="IU58" s="1878"/>
      <c r="IV58" s="1878"/>
    </row>
    <row r="59" s="1783" customFormat="1" ht="20" customHeight="1" spans="1:256">
      <c r="A59" s="1835" t="s">
        <v>118</v>
      </c>
      <c r="B59" s="1824" t="s">
        <v>3810</v>
      </c>
      <c r="C59" s="1824" t="s">
        <v>3810</v>
      </c>
      <c r="D59" s="1825"/>
      <c r="E59" s="1825"/>
      <c r="F59" s="1825"/>
      <c r="G59" s="1825"/>
      <c r="H59" s="1825"/>
      <c r="I59" s="1824" t="s">
        <v>3810</v>
      </c>
      <c r="J59" s="1825"/>
      <c r="K59" s="1824" t="s">
        <v>3810</v>
      </c>
      <c r="L59" s="1825"/>
      <c r="M59" s="1824" t="s">
        <v>3810</v>
      </c>
      <c r="N59" s="1825"/>
      <c r="O59" s="1825"/>
      <c r="P59" s="1825"/>
      <c r="Q59" s="1824" t="s">
        <v>3810</v>
      </c>
      <c r="R59" s="1839" t="s">
        <v>3806</v>
      </c>
      <c r="S59" s="1825"/>
      <c r="T59" s="1825"/>
      <c r="U59" s="1824" t="s">
        <v>3810</v>
      </c>
      <c r="V59" s="1824" t="s">
        <v>3810</v>
      </c>
      <c r="W59" s="1825"/>
      <c r="X59" s="1824" t="s">
        <v>3810</v>
      </c>
      <c r="Y59" s="1824" t="s">
        <v>3810</v>
      </c>
      <c r="Z59" s="1825"/>
      <c r="AA59" s="1846" t="s">
        <v>3810</v>
      </c>
      <c r="AB59" s="1825"/>
      <c r="AC59" s="1825"/>
      <c r="AD59" s="1824" t="s">
        <v>3810</v>
      </c>
      <c r="AE59" s="1824" t="s">
        <v>3810</v>
      </c>
      <c r="AF59" s="1825"/>
      <c r="AG59" s="1824" t="s">
        <v>3810</v>
      </c>
      <c r="AH59" s="1825"/>
      <c r="AI59" s="1824" t="s">
        <v>3810</v>
      </c>
      <c r="AJ59" s="1824" t="s">
        <v>3810</v>
      </c>
      <c r="AK59" s="1824" t="s">
        <v>3810</v>
      </c>
      <c r="AL59" s="1825"/>
      <c r="AM59" s="1824" t="s">
        <v>3810</v>
      </c>
      <c r="AN59" s="1825"/>
      <c r="AO59" s="1824" t="s">
        <v>3810</v>
      </c>
      <c r="AP59" s="1825"/>
      <c r="AQ59" s="1824" t="s">
        <v>3810</v>
      </c>
      <c r="AR59" s="1825"/>
      <c r="AS59" s="1825"/>
      <c r="AT59" s="1824" t="s">
        <v>3810</v>
      </c>
      <c r="AU59" s="1825"/>
      <c r="AV59" s="1824" t="s">
        <v>3810</v>
      </c>
      <c r="AW59" s="1824" t="s">
        <v>3810</v>
      </c>
      <c r="AX59" s="1825"/>
      <c r="AY59" s="1825"/>
      <c r="AZ59" s="1825"/>
      <c r="BA59" s="1825"/>
      <c r="BB59" s="1825"/>
      <c r="BC59" s="1824" t="s">
        <v>3810</v>
      </c>
      <c r="BD59" s="1825"/>
      <c r="BE59" s="1825"/>
      <c r="BF59" s="1824" t="s">
        <v>3810</v>
      </c>
      <c r="BG59" s="1824" t="s">
        <v>3810</v>
      </c>
      <c r="BH59" s="1824" t="s">
        <v>3810</v>
      </c>
      <c r="BI59" s="1825"/>
      <c r="BJ59" s="1825"/>
      <c r="BK59" s="1825"/>
      <c r="BL59" s="1825"/>
      <c r="BM59" s="1855"/>
      <c r="BN59" s="1824" t="s">
        <v>3810</v>
      </c>
      <c r="BO59" s="1825"/>
      <c r="BP59" s="1824" t="s">
        <v>3810</v>
      </c>
      <c r="BQ59" s="1825"/>
      <c r="BR59" s="1825"/>
      <c r="BS59" s="1824" t="s">
        <v>3810</v>
      </c>
      <c r="BT59" s="1825"/>
      <c r="BU59" s="1825"/>
      <c r="BV59" s="1825"/>
      <c r="BW59" s="1825"/>
      <c r="BX59" s="1825"/>
      <c r="BY59" s="1825"/>
      <c r="BZ59" s="1824" t="s">
        <v>3810</v>
      </c>
      <c r="CA59" s="1825"/>
      <c r="CB59" s="1824" t="s">
        <v>3810</v>
      </c>
      <c r="CC59" s="1825"/>
      <c r="CD59" s="1824" t="s">
        <v>3810</v>
      </c>
      <c r="CE59" s="1825"/>
      <c r="CF59" s="1825"/>
      <c r="CG59" s="1824" t="s">
        <v>3810</v>
      </c>
      <c r="CH59" s="1825"/>
      <c r="CI59" s="1825"/>
      <c r="CJ59" s="1824" t="s">
        <v>3810</v>
      </c>
      <c r="CK59" s="1824" t="s">
        <v>3810</v>
      </c>
      <c r="CL59" s="1824" t="s">
        <v>3810</v>
      </c>
      <c r="CM59" s="1824" t="s">
        <v>3810</v>
      </c>
      <c r="CN59" s="1825"/>
      <c r="CO59" s="1824" t="s">
        <v>3810</v>
      </c>
      <c r="CP59" s="1825"/>
      <c r="CQ59" s="1825"/>
      <c r="CR59" s="1825"/>
      <c r="CS59" s="1824" t="s">
        <v>3810</v>
      </c>
      <c r="CT59" s="1825"/>
      <c r="CU59" s="1824" t="s">
        <v>3810</v>
      </c>
      <c r="CV59" s="1825"/>
      <c r="CW59" s="1824" t="s">
        <v>3810</v>
      </c>
      <c r="CX59" s="1825"/>
      <c r="CY59" s="1824" t="s">
        <v>3810</v>
      </c>
      <c r="CZ59" s="1825"/>
      <c r="DA59" s="1825"/>
      <c r="DB59" s="1825"/>
      <c r="DC59" s="1825"/>
      <c r="DD59" s="1824" t="s">
        <v>3810</v>
      </c>
      <c r="DE59" s="1825"/>
      <c r="DF59" s="1825"/>
      <c r="DG59" s="1825"/>
      <c r="DH59" s="1825"/>
      <c r="DI59" s="1825"/>
      <c r="DJ59" s="1825"/>
      <c r="DK59" s="1825"/>
      <c r="DL59" s="1825"/>
      <c r="DM59" s="1825"/>
      <c r="DN59" s="1825"/>
      <c r="DO59" s="1839" t="s">
        <v>3810</v>
      </c>
      <c r="DP59" s="1825"/>
      <c r="DQ59" s="1825"/>
      <c r="DR59" s="1825"/>
      <c r="DS59" s="1825"/>
      <c r="DT59" s="1825"/>
      <c r="DU59" s="1825"/>
      <c r="DV59" s="1825"/>
      <c r="DW59" s="1825"/>
      <c r="DX59" s="1825"/>
      <c r="DY59" s="1839" t="s">
        <v>3810</v>
      </c>
      <c r="DZ59" s="1839" t="s">
        <v>3810</v>
      </c>
      <c r="EA59" s="1825" t="s">
        <v>3810</v>
      </c>
      <c r="EB59" s="1839" t="s">
        <v>3810</v>
      </c>
      <c r="EC59" s="1825"/>
      <c r="ED59" s="1825"/>
      <c r="EE59" s="1825"/>
      <c r="EF59" s="1825"/>
      <c r="EG59" s="1825"/>
      <c r="EH59" s="1825"/>
      <c r="EI59" s="1825"/>
      <c r="EJ59" s="1839" t="s">
        <v>3810</v>
      </c>
      <c r="EK59" s="1825"/>
      <c r="EL59" s="1825"/>
      <c r="EM59" s="1825"/>
      <c r="EN59" s="1839" t="s">
        <v>3810</v>
      </c>
      <c r="EO59" s="1825"/>
      <c r="EP59" s="1825"/>
      <c r="EQ59" s="1825"/>
      <c r="ER59" s="1825"/>
      <c r="ES59" s="1825"/>
      <c r="ET59" s="1825"/>
      <c r="EU59" s="1839" t="s">
        <v>3810</v>
      </c>
      <c r="EV59" s="1825"/>
      <c r="EW59" s="1839" t="s">
        <v>3810</v>
      </c>
      <c r="EX59" s="1825"/>
      <c r="EY59" s="1839" t="s">
        <v>3810</v>
      </c>
      <c r="EZ59" s="1825" t="s">
        <v>3810</v>
      </c>
      <c r="FA59" s="1825"/>
      <c r="FB59" s="1825"/>
      <c r="FC59" s="1825"/>
      <c r="FD59" s="1825"/>
      <c r="FE59" s="1825"/>
      <c r="FF59" s="1825"/>
      <c r="FG59" s="1825"/>
      <c r="FH59" s="1825"/>
      <c r="FI59" s="1825"/>
      <c r="FJ59" s="1825"/>
      <c r="FK59" s="1825"/>
      <c r="FL59" s="1839" t="s">
        <v>3810</v>
      </c>
      <c r="FM59" s="1839" t="s">
        <v>3810</v>
      </c>
      <c r="FN59" s="1839" t="s">
        <v>3810</v>
      </c>
      <c r="FO59" s="1825"/>
      <c r="FP59" s="1825"/>
      <c r="FQ59" s="1825"/>
      <c r="FR59" s="1825"/>
      <c r="FS59" s="1825"/>
      <c r="FT59" s="1825"/>
      <c r="FU59" s="1839" t="s">
        <v>3810</v>
      </c>
      <c r="FV59" s="1825"/>
      <c r="FW59" s="1825"/>
      <c r="FX59" s="1839" t="s">
        <v>3810</v>
      </c>
      <c r="FY59" s="1825"/>
      <c r="FZ59" s="1839" t="s">
        <v>3810</v>
      </c>
      <c r="GA59" s="1825"/>
      <c r="GB59" s="1825"/>
      <c r="GC59" s="1825"/>
      <c r="GD59" s="1825"/>
      <c r="GE59" s="1825"/>
      <c r="GF59" s="1825"/>
      <c r="GG59" s="1825"/>
      <c r="GH59" s="1839" t="s">
        <v>3810</v>
      </c>
      <c r="GI59" s="1825"/>
      <c r="GJ59" s="1825"/>
      <c r="GK59" s="1825"/>
      <c r="GL59" s="1825"/>
      <c r="GM59" s="1825"/>
      <c r="GN59" s="1825"/>
      <c r="GO59" s="1825"/>
      <c r="GP59" s="1825"/>
      <c r="GQ59" s="1839" t="s">
        <v>3810</v>
      </c>
      <c r="GR59" s="1839" t="s">
        <v>3810</v>
      </c>
      <c r="GS59" s="1825"/>
      <c r="GT59" s="1825"/>
      <c r="GU59" s="1839" t="s">
        <v>3810</v>
      </c>
      <c r="GV59" s="1825"/>
      <c r="GW59" s="1798" t="str">
        <f>IF(ISTEXT(IFERROR(VLOOKUP(A59,职业列表!I3:J10,1,FALSE),0)),"★","")</f>
        <v/>
      </c>
      <c r="GX59" s="1825"/>
      <c r="GY59" s="1825"/>
      <c r="GZ59" s="1825" t="s">
        <v>3810</v>
      </c>
      <c r="HA59" s="1825"/>
      <c r="HB59" s="1825" t="s">
        <v>3810</v>
      </c>
      <c r="HC59" s="1824"/>
      <c r="HD59" s="1825"/>
      <c r="HE59" s="1824"/>
      <c r="HF59" s="1825" t="s">
        <v>3810</v>
      </c>
      <c r="HG59" s="1824" t="s">
        <v>3810</v>
      </c>
      <c r="HH59" s="1825"/>
      <c r="HI59" s="1825"/>
      <c r="HJ59" s="1825"/>
      <c r="HK59" s="1824" t="s">
        <v>3810</v>
      </c>
      <c r="HL59" s="1839" t="s">
        <v>3810</v>
      </c>
      <c r="HM59" s="1825" t="s">
        <v>3810</v>
      </c>
      <c r="HN59" s="1825" t="s">
        <v>3810</v>
      </c>
      <c r="HO59" s="1824"/>
      <c r="HP59" s="1824"/>
      <c r="HQ59" s="1825"/>
      <c r="HR59" s="1824" t="s">
        <v>3810</v>
      </c>
      <c r="HS59" s="1824"/>
      <c r="HT59" s="1825" t="s">
        <v>3810</v>
      </c>
      <c r="HU59" s="1824"/>
      <c r="HV59" s="1825" t="s">
        <v>3810</v>
      </c>
      <c r="HW59" s="1825" t="s">
        <v>3810</v>
      </c>
      <c r="HX59" s="1824" t="s">
        <v>3810</v>
      </c>
      <c r="HY59" s="1885"/>
      <c r="HZ59" s="1885"/>
      <c r="IA59" s="1885"/>
      <c r="IB59" s="1885"/>
      <c r="IC59" s="1885"/>
      <c r="ID59" s="1885"/>
      <c r="IE59" s="1885"/>
      <c r="IF59" s="1885"/>
      <c r="IG59" s="1885"/>
      <c r="IH59" s="1885"/>
      <c r="II59" s="1885"/>
      <c r="IJ59" s="1885"/>
      <c r="IK59" s="1885"/>
      <c r="IL59" s="1885"/>
      <c r="IM59" s="1885"/>
      <c r="IN59" s="1885"/>
      <c r="IO59" s="1885"/>
      <c r="IP59" s="1885"/>
      <c r="IQ59" s="1885"/>
      <c r="IR59" s="1885"/>
      <c r="IS59" s="1885"/>
      <c r="IT59" s="1885"/>
      <c r="IU59" s="1885"/>
      <c r="IV59" s="1885"/>
    </row>
    <row r="60" s="1080" customFormat="1" ht="20" customHeight="1" spans="1:256">
      <c r="A60" s="1828" t="s">
        <v>120</v>
      </c>
      <c r="B60" s="1797"/>
      <c r="C60" s="1798"/>
      <c r="D60" s="1798"/>
      <c r="E60" s="1798"/>
      <c r="F60" s="1797" t="s">
        <v>3810</v>
      </c>
      <c r="G60" s="1798"/>
      <c r="H60" s="1797" t="s">
        <v>3810</v>
      </c>
      <c r="I60" s="1798"/>
      <c r="J60" s="1798"/>
      <c r="K60" s="1798"/>
      <c r="L60" s="1798"/>
      <c r="M60" s="1798"/>
      <c r="N60" s="1797" t="s">
        <v>3810</v>
      </c>
      <c r="O60" s="1798"/>
      <c r="P60" s="1798"/>
      <c r="Q60" s="1798"/>
      <c r="R60" s="1797" t="s">
        <v>3810</v>
      </c>
      <c r="S60" s="1798"/>
      <c r="T60" s="1797" t="s">
        <v>3810</v>
      </c>
      <c r="U60" s="1798"/>
      <c r="V60" s="1798"/>
      <c r="W60" s="1798"/>
      <c r="X60" s="1798"/>
      <c r="Y60" s="1798"/>
      <c r="Z60" s="1798"/>
      <c r="AA60" s="1798"/>
      <c r="AB60" s="1798" t="s">
        <v>3810</v>
      </c>
      <c r="AC60" s="1798"/>
      <c r="AD60" s="1797" t="s">
        <v>3810</v>
      </c>
      <c r="AE60" s="1797" t="s">
        <v>3810</v>
      </c>
      <c r="AF60" s="1798"/>
      <c r="AG60" s="1797" t="s">
        <v>3810</v>
      </c>
      <c r="AH60" s="1797" t="s">
        <v>3810</v>
      </c>
      <c r="AI60" s="1798"/>
      <c r="AJ60" s="1798"/>
      <c r="AK60" s="1798"/>
      <c r="AL60" s="1797" t="s">
        <v>3810</v>
      </c>
      <c r="AM60" s="1798"/>
      <c r="AN60" s="1797" t="s">
        <v>3810</v>
      </c>
      <c r="AO60" s="1798"/>
      <c r="AP60" s="1798"/>
      <c r="AQ60" s="1798"/>
      <c r="AR60" s="1798"/>
      <c r="AS60" s="1797" t="s">
        <v>3810</v>
      </c>
      <c r="AT60" s="1798"/>
      <c r="AU60" s="1798"/>
      <c r="AV60" s="1798"/>
      <c r="AW60" s="1798"/>
      <c r="AX60" s="1798"/>
      <c r="AY60" s="1798"/>
      <c r="AZ60" s="1798"/>
      <c r="BA60" s="1798"/>
      <c r="BB60" s="1798"/>
      <c r="BC60" s="1797" t="s">
        <v>3810</v>
      </c>
      <c r="BD60" s="1798"/>
      <c r="BE60" s="1798"/>
      <c r="BF60" s="1798"/>
      <c r="BG60" s="1798"/>
      <c r="BH60" s="1798"/>
      <c r="BI60" s="1798"/>
      <c r="BJ60" s="1798"/>
      <c r="BK60" s="1797" t="s">
        <v>3810</v>
      </c>
      <c r="BL60" s="1797" t="s">
        <v>3810</v>
      </c>
      <c r="BM60" s="1803"/>
      <c r="BN60" s="1797" t="s">
        <v>3810</v>
      </c>
      <c r="BO60" s="1798"/>
      <c r="BP60" s="1798"/>
      <c r="BQ60" s="1798"/>
      <c r="BR60" s="1798"/>
      <c r="BS60" s="1797" t="s">
        <v>3810</v>
      </c>
      <c r="BT60" s="1798"/>
      <c r="BU60" s="1798"/>
      <c r="BV60" s="1798"/>
      <c r="BW60" s="1798"/>
      <c r="BX60" s="1798"/>
      <c r="BY60" s="1798"/>
      <c r="BZ60" s="1798"/>
      <c r="CA60" s="1798"/>
      <c r="CB60" s="1798"/>
      <c r="CC60" s="1798"/>
      <c r="CD60" s="1798"/>
      <c r="CE60" s="1798"/>
      <c r="CF60" s="1798"/>
      <c r="CG60" s="1797" t="s">
        <v>3810</v>
      </c>
      <c r="CH60" s="1798"/>
      <c r="CI60" s="1798"/>
      <c r="CJ60" s="1798"/>
      <c r="CK60" s="1798"/>
      <c r="CL60" s="1798"/>
      <c r="CM60" s="1798"/>
      <c r="CN60" s="1798"/>
      <c r="CO60" s="1798"/>
      <c r="CP60" s="1797" t="s">
        <v>3810</v>
      </c>
      <c r="CQ60" s="1798"/>
      <c r="CR60" s="1798"/>
      <c r="CS60" s="1798"/>
      <c r="CT60" s="1798"/>
      <c r="CU60" s="1798"/>
      <c r="CV60" s="1798" t="s">
        <v>3806</v>
      </c>
      <c r="CW60" s="1798"/>
      <c r="CX60" s="1798"/>
      <c r="CY60" s="1798"/>
      <c r="CZ60" s="1797" t="s">
        <v>3810</v>
      </c>
      <c r="DA60" s="1797" t="s">
        <v>3810</v>
      </c>
      <c r="DB60" s="1798"/>
      <c r="DC60" s="1798"/>
      <c r="DD60" s="1798"/>
      <c r="DE60" s="1798"/>
      <c r="DF60" s="1798"/>
      <c r="DG60" s="1798"/>
      <c r="DH60" s="1798"/>
      <c r="DI60" s="1798"/>
      <c r="DJ60" s="1797" t="s">
        <v>3810</v>
      </c>
      <c r="DK60" s="1798"/>
      <c r="DL60" s="1798"/>
      <c r="DM60" s="1798"/>
      <c r="DN60" s="1798"/>
      <c r="DO60" s="1798"/>
      <c r="DP60" s="1798"/>
      <c r="DQ60" s="1798"/>
      <c r="DR60" s="1798"/>
      <c r="DS60" s="1798"/>
      <c r="DT60" s="1798"/>
      <c r="DU60" s="1798"/>
      <c r="DV60" s="1838" t="s">
        <v>3810</v>
      </c>
      <c r="DW60" s="1798"/>
      <c r="DX60" s="1798"/>
      <c r="DY60" s="1798"/>
      <c r="DZ60" s="1798"/>
      <c r="EA60" s="1838" t="s">
        <v>3810</v>
      </c>
      <c r="EB60" s="1798"/>
      <c r="EC60" s="1798"/>
      <c r="ED60" s="1798"/>
      <c r="EE60" s="1798"/>
      <c r="EF60" s="1798"/>
      <c r="EG60" s="1798"/>
      <c r="EH60" s="1798"/>
      <c r="EI60" s="1798"/>
      <c r="EJ60" s="1798"/>
      <c r="EK60" s="1798"/>
      <c r="EL60" s="1798"/>
      <c r="EM60" s="1798"/>
      <c r="EN60" s="1798"/>
      <c r="EO60" s="1798"/>
      <c r="EP60" s="1838" t="s">
        <v>3806</v>
      </c>
      <c r="EQ60" s="1798"/>
      <c r="ER60" s="1798"/>
      <c r="ES60" s="1798"/>
      <c r="ET60" s="1798"/>
      <c r="EU60" s="1798"/>
      <c r="EV60" s="1798"/>
      <c r="EW60" s="1798"/>
      <c r="EX60" s="1798"/>
      <c r="EY60" s="1798"/>
      <c r="EZ60" s="1798"/>
      <c r="FA60" s="1798"/>
      <c r="FB60" s="1798"/>
      <c r="FC60" s="1798"/>
      <c r="FD60" s="1798"/>
      <c r="FE60" s="1798"/>
      <c r="FF60" s="1838" t="s">
        <v>3810</v>
      </c>
      <c r="FG60" s="1838" t="s">
        <v>3810</v>
      </c>
      <c r="FH60" s="1798"/>
      <c r="FI60" s="1798"/>
      <c r="FJ60" s="1798"/>
      <c r="FK60" s="1798"/>
      <c r="FL60" s="1838" t="s">
        <v>3810</v>
      </c>
      <c r="FM60" s="1798"/>
      <c r="FN60" s="1798"/>
      <c r="FO60" s="1798"/>
      <c r="FP60" s="1798"/>
      <c r="FQ60" s="1798"/>
      <c r="FR60" s="1798"/>
      <c r="FS60" s="1798"/>
      <c r="FT60" s="1798"/>
      <c r="FU60" s="1798"/>
      <c r="FV60" s="1798"/>
      <c r="FW60" s="1798"/>
      <c r="FX60" s="1798"/>
      <c r="FY60" s="1798"/>
      <c r="FZ60" s="1798"/>
      <c r="GA60" s="1838" t="s">
        <v>3810</v>
      </c>
      <c r="GB60" s="1838" t="s">
        <v>3810</v>
      </c>
      <c r="GC60" s="1798"/>
      <c r="GD60" s="1838" t="s">
        <v>3810</v>
      </c>
      <c r="GE60" s="1798"/>
      <c r="GF60" s="1798"/>
      <c r="GG60" s="1798"/>
      <c r="GH60" s="1798"/>
      <c r="GI60" s="1798"/>
      <c r="GJ60" s="1798"/>
      <c r="GK60" s="1798"/>
      <c r="GL60" s="1798"/>
      <c r="GM60" s="1838" t="s">
        <v>3810</v>
      </c>
      <c r="GN60" s="1798"/>
      <c r="GO60" s="1798"/>
      <c r="GP60" s="1798"/>
      <c r="GQ60" s="1798"/>
      <c r="GR60" s="1798"/>
      <c r="GS60" s="1838" t="s">
        <v>3810</v>
      </c>
      <c r="GT60" s="1838" t="s">
        <v>3810</v>
      </c>
      <c r="GU60" s="1798"/>
      <c r="GV60" s="1798"/>
      <c r="GW60" s="1798" t="str">
        <f>IF(ISTEXT(IFERROR(VLOOKUP(A60,职业列表!I3:J10,1,FALSE),0)),"★","")</f>
        <v/>
      </c>
      <c r="GX60" s="1798"/>
      <c r="GY60" s="1798" t="s">
        <v>3810</v>
      </c>
      <c r="GZ60" s="1797"/>
      <c r="HA60" s="1798"/>
      <c r="HB60" s="1797"/>
      <c r="HC60" s="1798"/>
      <c r="HD60" s="1798"/>
      <c r="HE60" s="1798"/>
      <c r="HF60" s="1798"/>
      <c r="HG60" s="1798"/>
      <c r="HH60" s="1797" t="s">
        <v>3810</v>
      </c>
      <c r="HI60" s="1798"/>
      <c r="HJ60" s="1798"/>
      <c r="HK60" s="1798" t="s">
        <v>3810</v>
      </c>
      <c r="HL60" s="1797" t="s">
        <v>3810</v>
      </c>
      <c r="HM60" s="1798"/>
      <c r="HN60" s="1797"/>
      <c r="HO60" s="1798"/>
      <c r="HP60" s="1798"/>
      <c r="HQ60" s="1798"/>
      <c r="HR60" s="1798" t="s">
        <v>3810</v>
      </c>
      <c r="HS60" s="1798"/>
      <c r="HT60" s="1798"/>
      <c r="HU60" s="1798" t="s">
        <v>3810</v>
      </c>
      <c r="HV60" s="1798"/>
      <c r="HW60" s="1798" t="s">
        <v>3810</v>
      </c>
      <c r="HX60" s="1797" t="s">
        <v>3810</v>
      </c>
      <c r="HY60" s="1878"/>
      <c r="HZ60" s="1878"/>
      <c r="IA60" s="1878"/>
      <c r="IB60" s="1878"/>
      <c r="IC60" s="1878"/>
      <c r="ID60" s="1878"/>
      <c r="IE60" s="1878"/>
      <c r="IF60" s="1878"/>
      <c r="IG60" s="1878"/>
      <c r="IH60" s="1878"/>
      <c r="II60" s="1878"/>
      <c r="IJ60" s="1878"/>
      <c r="IK60" s="1878"/>
      <c r="IL60" s="1878"/>
      <c r="IM60" s="1878"/>
      <c r="IN60" s="1878"/>
      <c r="IO60" s="1878"/>
      <c r="IP60" s="1878"/>
      <c r="IQ60" s="1878"/>
      <c r="IR60" s="1878"/>
      <c r="IS60" s="1878"/>
      <c r="IT60" s="1878"/>
      <c r="IU60" s="1878"/>
      <c r="IV60" s="1878"/>
    </row>
    <row r="61" s="1080" customFormat="1" ht="20" customHeight="1" spans="1:256">
      <c r="A61" s="1827" t="s">
        <v>122</v>
      </c>
      <c r="B61" s="1797"/>
      <c r="C61" s="1798"/>
      <c r="D61" s="1798"/>
      <c r="E61" s="1798"/>
      <c r="F61" s="1798"/>
      <c r="G61" s="1798"/>
      <c r="H61" s="1798"/>
      <c r="I61" s="1798"/>
      <c r="J61" s="1798"/>
      <c r="K61" s="1798"/>
      <c r="L61" s="1798"/>
      <c r="M61" s="1798"/>
      <c r="N61" s="1798"/>
      <c r="O61" s="1798"/>
      <c r="P61" s="1798"/>
      <c r="Q61" s="1798"/>
      <c r="R61" s="1844" t="s">
        <v>3807</v>
      </c>
      <c r="S61" s="1798"/>
      <c r="T61" s="1798"/>
      <c r="U61" s="1798"/>
      <c r="V61" s="1798"/>
      <c r="W61" s="1798"/>
      <c r="X61" s="1798"/>
      <c r="Y61" s="1798"/>
      <c r="Z61" s="1844" t="s">
        <v>3810</v>
      </c>
      <c r="AA61" s="1798"/>
      <c r="AB61" s="1798"/>
      <c r="AC61" s="1798"/>
      <c r="AD61" s="1798"/>
      <c r="AE61" s="1798"/>
      <c r="AF61" s="1798"/>
      <c r="AG61" s="1798"/>
      <c r="AH61" s="1798"/>
      <c r="AI61" s="1798"/>
      <c r="AJ61" s="1798"/>
      <c r="AK61" s="1798"/>
      <c r="AL61" s="1798"/>
      <c r="AM61" s="1798"/>
      <c r="AN61" s="1798"/>
      <c r="AO61" s="1798"/>
      <c r="AP61" s="1798"/>
      <c r="AQ61" s="1798"/>
      <c r="AR61" s="1798"/>
      <c r="AS61" s="1798"/>
      <c r="AT61" s="1798"/>
      <c r="AU61" s="1798"/>
      <c r="AV61" s="1798"/>
      <c r="AW61" s="1798"/>
      <c r="AX61" s="1798"/>
      <c r="AY61" s="1798"/>
      <c r="AZ61" s="1798"/>
      <c r="BA61" s="1797" t="s">
        <v>3810</v>
      </c>
      <c r="BB61" s="1803"/>
      <c r="BC61" s="1798"/>
      <c r="BD61" s="1798"/>
      <c r="BE61" s="1798"/>
      <c r="BF61" s="1798"/>
      <c r="BG61" s="1798"/>
      <c r="BH61" s="1798"/>
      <c r="BI61" s="1798"/>
      <c r="BJ61" s="1798"/>
      <c r="BK61" s="1798"/>
      <c r="BL61" s="1798"/>
      <c r="BM61" s="1798"/>
      <c r="BN61" s="1798"/>
      <c r="BO61" s="1798"/>
      <c r="BP61" s="1798"/>
      <c r="BQ61" s="1798"/>
      <c r="BR61" s="1798"/>
      <c r="BS61" s="1798"/>
      <c r="BT61" s="1798"/>
      <c r="BU61" s="1798"/>
      <c r="BV61" s="1798"/>
      <c r="BW61" s="1798"/>
      <c r="BX61" s="1798"/>
      <c r="BY61" s="1857" t="s">
        <v>3872</v>
      </c>
      <c r="BZ61" s="1798"/>
      <c r="CA61" s="1798"/>
      <c r="CB61" s="1798"/>
      <c r="CC61" s="1798"/>
      <c r="CD61" s="1857" t="s">
        <v>3810</v>
      </c>
      <c r="CE61" s="1798"/>
      <c r="CF61" s="1798"/>
      <c r="CG61" s="1798"/>
      <c r="CH61" s="1798"/>
      <c r="CI61" s="1798"/>
      <c r="CJ61" s="1798"/>
      <c r="CK61" s="1798"/>
      <c r="CL61" s="1798"/>
      <c r="CM61" s="1798"/>
      <c r="CN61" s="1798"/>
      <c r="CO61" s="1798"/>
      <c r="CP61" s="1798"/>
      <c r="CQ61" s="1798"/>
      <c r="CR61" s="1798"/>
      <c r="CS61" s="1798"/>
      <c r="CT61" s="1798" t="s">
        <v>3873</v>
      </c>
      <c r="CU61" s="1798"/>
      <c r="CV61" s="1798"/>
      <c r="CW61" s="1798"/>
      <c r="CX61" s="1798"/>
      <c r="CY61" s="1798"/>
      <c r="CZ61" s="1797" t="s">
        <v>3810</v>
      </c>
      <c r="DA61" s="1798"/>
      <c r="DB61" s="1798"/>
      <c r="DC61" s="1798"/>
      <c r="DD61" s="1844" t="s">
        <v>3810</v>
      </c>
      <c r="DE61" s="1798"/>
      <c r="DF61" s="1798"/>
      <c r="DG61" s="1798"/>
      <c r="DH61" s="1798"/>
      <c r="DI61" s="1798"/>
      <c r="DJ61" s="1798"/>
      <c r="DK61" s="1798"/>
      <c r="DL61" s="1798"/>
      <c r="DM61" s="1798"/>
      <c r="DN61" s="1798"/>
      <c r="DO61" s="1798"/>
      <c r="DP61" s="1798"/>
      <c r="DQ61" s="1798"/>
      <c r="DR61" s="1798"/>
      <c r="DS61" s="1798"/>
      <c r="DT61" s="1798"/>
      <c r="DU61" s="1798"/>
      <c r="DV61" s="1798"/>
      <c r="DW61" s="1798"/>
      <c r="DX61" s="1798"/>
      <c r="DY61" s="1798"/>
      <c r="DZ61" s="1798"/>
      <c r="EA61" s="1798"/>
      <c r="EB61" s="1798"/>
      <c r="EC61" s="1798"/>
      <c r="ED61" s="1798"/>
      <c r="EE61" s="1798"/>
      <c r="EF61" s="1798"/>
      <c r="EG61" s="1798"/>
      <c r="EH61" s="1798"/>
      <c r="EI61" s="1798"/>
      <c r="EJ61" s="1798"/>
      <c r="EK61" s="1798"/>
      <c r="EL61" s="1838" t="s">
        <v>3874</v>
      </c>
      <c r="EM61" s="1798"/>
      <c r="EN61" s="1798"/>
      <c r="EO61" s="1798"/>
      <c r="EP61" s="1798"/>
      <c r="EQ61" s="1798"/>
      <c r="ER61" s="1798"/>
      <c r="ES61" s="1798"/>
      <c r="ET61" s="1798"/>
      <c r="EU61" s="1838" t="s">
        <v>3810</v>
      </c>
      <c r="EV61" s="1798"/>
      <c r="EW61" s="1798"/>
      <c r="EX61" s="1798"/>
      <c r="EY61" s="1798"/>
      <c r="EZ61" s="1798"/>
      <c r="FA61" s="1798"/>
      <c r="FB61" s="1798"/>
      <c r="FC61" s="1798"/>
      <c r="FD61" s="1798"/>
      <c r="FE61" s="1798"/>
      <c r="FF61" s="1798"/>
      <c r="FG61" s="1798"/>
      <c r="FH61" s="1798"/>
      <c r="FI61" s="1798"/>
      <c r="FJ61" s="1798"/>
      <c r="FK61" s="1798"/>
      <c r="FL61" s="1798"/>
      <c r="FM61" s="1798"/>
      <c r="FN61" s="1798"/>
      <c r="FO61" s="1798"/>
      <c r="FP61" s="1798"/>
      <c r="FQ61" s="1798"/>
      <c r="FR61" s="1798"/>
      <c r="FS61" s="1798"/>
      <c r="FT61" s="1798"/>
      <c r="FU61" s="1798"/>
      <c r="FV61" s="1838" t="s">
        <v>3872</v>
      </c>
      <c r="FW61" s="1798"/>
      <c r="FX61" s="1798"/>
      <c r="FY61" s="1838" t="s">
        <v>3875</v>
      </c>
      <c r="FZ61" s="1798"/>
      <c r="GA61" s="1838" t="s">
        <v>3810</v>
      </c>
      <c r="GB61" s="1838" t="s">
        <v>3810</v>
      </c>
      <c r="GC61" s="1838" t="s">
        <v>3810</v>
      </c>
      <c r="GD61" s="1798"/>
      <c r="GE61" s="1798"/>
      <c r="GF61" s="1798"/>
      <c r="GG61" s="1798"/>
      <c r="GH61" s="1798"/>
      <c r="GI61" s="1798"/>
      <c r="GJ61" s="1798"/>
      <c r="GK61" s="1798"/>
      <c r="GL61" s="1798"/>
      <c r="GM61" s="1798"/>
      <c r="GN61" s="1798"/>
      <c r="GO61" s="1798"/>
      <c r="GP61" s="1798"/>
      <c r="GQ61" s="1798"/>
      <c r="GR61" s="1798"/>
      <c r="GS61" s="1838" t="s">
        <v>3810</v>
      </c>
      <c r="GT61" s="1798"/>
      <c r="GU61" s="1798"/>
      <c r="GV61" s="1798"/>
      <c r="GW61" s="1798" t="str">
        <f>IF(ISTEXT(IFERROR(VLOOKUP(A61,职业列表!I3:J10,1,FALSE),0)),"★","")</f>
        <v/>
      </c>
      <c r="GX61" s="1798"/>
      <c r="GY61" s="1798"/>
      <c r="GZ61" s="1798"/>
      <c r="HA61" s="1798"/>
      <c r="HB61" s="1798"/>
      <c r="HC61" s="1798"/>
      <c r="HD61" s="1798"/>
      <c r="HE61" s="1798"/>
      <c r="HF61" s="1798"/>
      <c r="HG61" s="1798"/>
      <c r="HH61" s="1798"/>
      <c r="HI61" s="1798"/>
      <c r="HJ61" s="1798"/>
      <c r="HK61" s="1798"/>
      <c r="HL61" s="1803"/>
      <c r="HM61" s="1798"/>
      <c r="HN61" s="1798"/>
      <c r="HO61" s="1798"/>
      <c r="HP61" s="1798"/>
      <c r="HQ61" s="1798"/>
      <c r="HR61" s="1798"/>
      <c r="HS61" s="1798"/>
      <c r="HT61" s="1844"/>
      <c r="HU61" s="1798"/>
      <c r="HV61" s="1798"/>
      <c r="HW61" s="1798"/>
      <c r="HX61" s="1798"/>
      <c r="HY61" s="1878"/>
      <c r="HZ61" s="1878"/>
      <c r="IA61" s="1878"/>
      <c r="IB61" s="1878"/>
      <c r="IC61" s="1878"/>
      <c r="ID61" s="1878"/>
      <c r="IE61" s="1878"/>
      <c r="IF61" s="1878"/>
      <c r="IG61" s="1878"/>
      <c r="IH61" s="1878"/>
      <c r="II61" s="1878"/>
      <c r="IJ61" s="1878"/>
      <c r="IK61" s="1878"/>
      <c r="IL61" s="1878"/>
      <c r="IM61" s="1878"/>
      <c r="IN61" s="1878"/>
      <c r="IO61" s="1878"/>
      <c r="IP61" s="1878"/>
      <c r="IQ61" s="1878"/>
      <c r="IR61" s="1878"/>
      <c r="IS61" s="1878"/>
      <c r="IT61" s="1878"/>
      <c r="IU61" s="1878"/>
      <c r="IV61" s="1878"/>
    </row>
    <row r="62" s="1080" customFormat="1" ht="20" customHeight="1" spans="1:256">
      <c r="A62" s="1832" t="s">
        <v>125</v>
      </c>
      <c r="B62" s="1797"/>
      <c r="C62" s="1797" t="s">
        <v>3810</v>
      </c>
      <c r="D62" s="1798"/>
      <c r="E62" s="1798"/>
      <c r="F62" s="1798"/>
      <c r="G62" s="1798"/>
      <c r="H62" s="1798"/>
      <c r="I62" s="1798"/>
      <c r="J62" s="1798"/>
      <c r="K62" s="1798"/>
      <c r="L62" s="1798"/>
      <c r="M62" s="1798"/>
      <c r="N62" s="1798"/>
      <c r="O62" s="1797" t="s">
        <v>3810</v>
      </c>
      <c r="P62" s="1798"/>
      <c r="Q62" s="1798"/>
      <c r="R62" s="1798"/>
      <c r="S62" s="1798"/>
      <c r="T62" s="1798"/>
      <c r="U62" s="1798"/>
      <c r="V62" s="1798"/>
      <c r="W62" s="1798"/>
      <c r="X62" s="1798"/>
      <c r="Y62" s="1798"/>
      <c r="Z62" s="1798"/>
      <c r="AA62" s="1798"/>
      <c r="AB62" s="1798"/>
      <c r="AC62" s="1798"/>
      <c r="AD62" s="1798"/>
      <c r="AE62" s="1798"/>
      <c r="AF62" s="1798"/>
      <c r="AG62" s="1798"/>
      <c r="AH62" s="1798"/>
      <c r="AI62" s="1798"/>
      <c r="AJ62" s="1798"/>
      <c r="AK62" s="1798"/>
      <c r="AL62" s="1798"/>
      <c r="AM62" s="1798"/>
      <c r="AN62" s="1798"/>
      <c r="AO62" s="1798"/>
      <c r="AP62" s="1798"/>
      <c r="AQ62" s="1797" t="s">
        <v>3810</v>
      </c>
      <c r="AR62" s="1798"/>
      <c r="AS62" s="1798"/>
      <c r="AT62" s="1798"/>
      <c r="AU62" s="1798"/>
      <c r="AV62" s="1798"/>
      <c r="AW62" s="1798"/>
      <c r="AX62" s="1798"/>
      <c r="AY62" s="1798"/>
      <c r="AZ62" s="1798"/>
      <c r="BA62" s="1838" t="s">
        <v>3806</v>
      </c>
      <c r="BB62" s="1798"/>
      <c r="BC62" s="1798"/>
      <c r="BD62" s="1798"/>
      <c r="BE62" s="1798"/>
      <c r="BF62" s="1798"/>
      <c r="BG62" s="1798"/>
      <c r="BH62" s="1798"/>
      <c r="BI62" s="1798"/>
      <c r="BJ62" s="1798"/>
      <c r="BK62" s="1798"/>
      <c r="BL62" s="1798"/>
      <c r="BM62" s="1798"/>
      <c r="BN62" s="1798"/>
      <c r="BO62" s="1798"/>
      <c r="BP62" s="1798"/>
      <c r="BQ62" s="1798"/>
      <c r="BR62" s="1798"/>
      <c r="BS62" s="1798"/>
      <c r="BT62" s="1798"/>
      <c r="BU62" s="1798"/>
      <c r="BV62" s="1798"/>
      <c r="BW62" s="1798"/>
      <c r="BX62" s="1798"/>
      <c r="BY62" s="1798"/>
      <c r="BZ62" s="1798"/>
      <c r="CA62" s="1798"/>
      <c r="CB62" s="1798"/>
      <c r="CC62" s="1798"/>
      <c r="CD62" s="1798"/>
      <c r="CE62" s="1798"/>
      <c r="CF62" s="1798"/>
      <c r="CG62" s="1798"/>
      <c r="CH62" s="1798"/>
      <c r="CI62" s="1798"/>
      <c r="CJ62" s="1798"/>
      <c r="CK62" s="1798"/>
      <c r="CL62" s="1798"/>
      <c r="CM62" s="1798"/>
      <c r="CN62" s="1798"/>
      <c r="CO62" s="1798"/>
      <c r="CP62" s="1798"/>
      <c r="CQ62" s="1798"/>
      <c r="CR62" s="1798"/>
      <c r="CS62" s="1798"/>
      <c r="CT62" s="1797" t="s">
        <v>3810</v>
      </c>
      <c r="CU62" s="1797" t="s">
        <v>3810</v>
      </c>
      <c r="CV62" s="1798"/>
      <c r="CW62" s="1798"/>
      <c r="CX62" s="1798"/>
      <c r="CY62" s="1798"/>
      <c r="CZ62" s="1798" t="s">
        <v>3806</v>
      </c>
      <c r="DA62" s="1798"/>
      <c r="DB62" s="1798"/>
      <c r="DC62" s="1836" t="s">
        <v>3810</v>
      </c>
      <c r="DD62" s="1797" t="s">
        <v>3810</v>
      </c>
      <c r="DE62" s="1798"/>
      <c r="DF62" s="1798"/>
      <c r="DG62" s="1798"/>
      <c r="DH62" s="1798"/>
      <c r="DI62" s="1798"/>
      <c r="DJ62" s="1798"/>
      <c r="DK62" s="1798"/>
      <c r="DL62" s="1798"/>
      <c r="DM62" s="1838" t="s">
        <v>3810</v>
      </c>
      <c r="DN62" s="1838" t="s">
        <v>3810</v>
      </c>
      <c r="DO62" s="1798"/>
      <c r="DP62" s="1798"/>
      <c r="DQ62" s="1798"/>
      <c r="DR62" s="1798"/>
      <c r="DS62" s="1798"/>
      <c r="DT62" s="1798"/>
      <c r="DU62" s="1798"/>
      <c r="DV62" s="1798"/>
      <c r="DW62" s="1798"/>
      <c r="DX62" s="1798"/>
      <c r="DY62" s="1798"/>
      <c r="DZ62" s="1798"/>
      <c r="EA62" s="1798"/>
      <c r="EB62" s="1798"/>
      <c r="EC62" s="1798"/>
      <c r="ED62" s="1798"/>
      <c r="EE62" s="1798"/>
      <c r="EF62" s="1798"/>
      <c r="EG62" s="1798"/>
      <c r="EH62" s="1798"/>
      <c r="EI62" s="1798"/>
      <c r="EJ62" s="1798"/>
      <c r="EK62" s="1798"/>
      <c r="EL62" s="1798"/>
      <c r="EM62" s="1798"/>
      <c r="EN62" s="1798"/>
      <c r="EO62" s="1798"/>
      <c r="EP62" s="1798"/>
      <c r="EQ62" s="1798"/>
      <c r="ER62" s="1798"/>
      <c r="ES62" s="1798"/>
      <c r="ET62" s="1798"/>
      <c r="EU62" s="1798"/>
      <c r="EV62" s="1798"/>
      <c r="EW62" s="1798"/>
      <c r="EX62" s="1798"/>
      <c r="EY62" s="1798"/>
      <c r="EZ62" s="1798"/>
      <c r="FA62" s="1798"/>
      <c r="FB62" s="1798"/>
      <c r="FC62" s="1798"/>
      <c r="FD62" s="1798"/>
      <c r="FE62" s="1798"/>
      <c r="FF62" s="1798"/>
      <c r="FG62" s="1798"/>
      <c r="FH62" s="1798"/>
      <c r="FI62" s="1798"/>
      <c r="FJ62" s="1798"/>
      <c r="FK62" s="1798"/>
      <c r="FL62" s="1798"/>
      <c r="FM62" s="1798"/>
      <c r="FN62" s="1838" t="s">
        <v>3810</v>
      </c>
      <c r="FO62" s="1798"/>
      <c r="FP62" s="1798"/>
      <c r="FQ62" s="1798"/>
      <c r="FR62" s="1798"/>
      <c r="FS62" s="1798"/>
      <c r="FT62" s="1798"/>
      <c r="FU62" s="1798"/>
      <c r="FV62" s="1798"/>
      <c r="FW62" s="1798"/>
      <c r="FX62" s="1798"/>
      <c r="FY62" s="1838" t="s">
        <v>3810</v>
      </c>
      <c r="FZ62" s="1838" t="s">
        <v>3810</v>
      </c>
      <c r="GA62" s="1838" t="s">
        <v>3806</v>
      </c>
      <c r="GB62" s="1838" t="s">
        <v>3806</v>
      </c>
      <c r="GC62" s="1838" t="s">
        <v>3806</v>
      </c>
      <c r="GD62" s="1798"/>
      <c r="GE62" s="1798"/>
      <c r="GF62" s="1798"/>
      <c r="GG62" s="1798"/>
      <c r="GH62" s="1838" t="s">
        <v>3810</v>
      </c>
      <c r="GI62" s="1798"/>
      <c r="GJ62" s="1798"/>
      <c r="GK62" s="1798"/>
      <c r="GL62" s="1798"/>
      <c r="GM62" s="1798"/>
      <c r="GN62" s="1798"/>
      <c r="GO62" s="1798"/>
      <c r="GP62" s="1798"/>
      <c r="GQ62" s="1798"/>
      <c r="GR62" s="1798"/>
      <c r="GS62" s="1838" t="s">
        <v>3806</v>
      </c>
      <c r="GT62" s="1798"/>
      <c r="GU62" s="1798"/>
      <c r="GV62" s="1798"/>
      <c r="GW62" s="1798" t="str">
        <f>IF(ISTEXT(IFERROR(VLOOKUP(A62,职业列表!I3:J10,1,FALSE),0)),"★","")</f>
        <v/>
      </c>
      <c r="GX62" s="1798"/>
      <c r="GY62" s="1798"/>
      <c r="GZ62" s="1798"/>
      <c r="HA62" s="1798"/>
      <c r="HB62" s="1798"/>
      <c r="HC62" s="1798"/>
      <c r="HD62" s="1798"/>
      <c r="HE62" s="1798"/>
      <c r="HF62" s="1798"/>
      <c r="HG62" s="1798"/>
      <c r="HH62" s="1798"/>
      <c r="HI62" s="1797"/>
      <c r="HJ62" s="1798"/>
      <c r="HK62" s="1798" t="s">
        <v>3806</v>
      </c>
      <c r="HL62" s="1798" t="s">
        <v>3810</v>
      </c>
      <c r="HM62" s="1798"/>
      <c r="HN62" s="1798"/>
      <c r="HO62" s="1798"/>
      <c r="HP62" s="1798"/>
      <c r="HQ62" s="1798"/>
      <c r="HR62" s="1798"/>
      <c r="HS62" s="1798"/>
      <c r="HT62" s="1798"/>
      <c r="HU62" s="1798"/>
      <c r="HV62" s="1798"/>
      <c r="HW62" s="1798"/>
      <c r="HX62" s="1798"/>
      <c r="HY62" s="1878"/>
      <c r="HZ62" s="1878"/>
      <c r="IA62" s="1878"/>
      <c r="IB62" s="1878"/>
      <c r="IC62" s="1878"/>
      <c r="ID62" s="1878"/>
      <c r="IE62" s="1878"/>
      <c r="IF62" s="1878"/>
      <c r="IG62" s="1878"/>
      <c r="IH62" s="1878"/>
      <c r="II62" s="1878"/>
      <c r="IJ62" s="1878"/>
      <c r="IK62" s="1878"/>
      <c r="IL62" s="1878"/>
      <c r="IM62" s="1878"/>
      <c r="IN62" s="1878"/>
      <c r="IO62" s="1878"/>
      <c r="IP62" s="1878"/>
      <c r="IQ62" s="1878"/>
      <c r="IR62" s="1878"/>
      <c r="IS62" s="1878"/>
      <c r="IT62" s="1878"/>
      <c r="IU62" s="1878"/>
      <c r="IV62" s="1878"/>
    </row>
    <row r="63" s="1080" customFormat="1" ht="20" customHeight="1" spans="1:256">
      <c r="A63" s="1832" t="s">
        <v>127</v>
      </c>
      <c r="B63" s="1797"/>
      <c r="C63" s="1797" t="s">
        <v>3810</v>
      </c>
      <c r="D63" s="1798"/>
      <c r="E63" s="1798"/>
      <c r="F63" s="1798"/>
      <c r="G63" s="1798"/>
      <c r="H63" s="1798"/>
      <c r="I63" s="1798"/>
      <c r="J63" s="1798"/>
      <c r="K63" s="1798"/>
      <c r="L63" s="1798"/>
      <c r="M63" s="1798"/>
      <c r="N63" s="1798"/>
      <c r="O63" s="1797" t="s">
        <v>3810</v>
      </c>
      <c r="P63" s="1798"/>
      <c r="Q63" s="1798"/>
      <c r="R63" s="1798"/>
      <c r="S63" s="1798"/>
      <c r="T63" s="1798"/>
      <c r="U63" s="1798"/>
      <c r="V63" s="1798"/>
      <c r="W63" s="1798"/>
      <c r="X63" s="1798"/>
      <c r="Y63" s="1798"/>
      <c r="Z63" s="1797" t="s">
        <v>3810</v>
      </c>
      <c r="AA63" s="1798"/>
      <c r="AB63" s="1798"/>
      <c r="AC63" s="1798"/>
      <c r="AD63" s="1798"/>
      <c r="AE63" s="1798"/>
      <c r="AF63" s="1798"/>
      <c r="AG63" s="1798"/>
      <c r="AH63" s="1798"/>
      <c r="AI63" s="1798"/>
      <c r="AJ63" s="1798"/>
      <c r="AK63" s="1798"/>
      <c r="AL63" s="1797" t="s">
        <v>3810</v>
      </c>
      <c r="AM63" s="1798"/>
      <c r="AN63" s="1798"/>
      <c r="AO63" s="1798"/>
      <c r="AP63" s="1798"/>
      <c r="AQ63" s="1798"/>
      <c r="AR63" s="1798"/>
      <c r="AS63" s="1798"/>
      <c r="AT63" s="1798"/>
      <c r="AU63" s="1798"/>
      <c r="AV63" s="1798"/>
      <c r="AW63" s="1798"/>
      <c r="AX63" s="1798"/>
      <c r="AY63" s="1798"/>
      <c r="AZ63" s="1798"/>
      <c r="BA63" s="1798"/>
      <c r="BB63" s="1798"/>
      <c r="BC63" s="1798"/>
      <c r="BD63" s="1797" t="s">
        <v>3810</v>
      </c>
      <c r="BE63" s="1798"/>
      <c r="BF63" s="1798"/>
      <c r="BG63" s="1798"/>
      <c r="BH63" s="1798"/>
      <c r="BI63" s="1798"/>
      <c r="BJ63" s="1798"/>
      <c r="BK63" s="1798"/>
      <c r="BL63" s="1798"/>
      <c r="BM63" s="1798"/>
      <c r="BN63" s="1798"/>
      <c r="BO63" s="1798"/>
      <c r="BP63" s="1798"/>
      <c r="BQ63" s="1797" t="s">
        <v>3810</v>
      </c>
      <c r="BR63" s="1797" t="s">
        <v>3810</v>
      </c>
      <c r="BS63" s="1798"/>
      <c r="BT63" s="1798"/>
      <c r="BU63" s="1798"/>
      <c r="BV63" s="1798"/>
      <c r="BW63" s="1798"/>
      <c r="BX63" s="1798"/>
      <c r="BY63" s="1798"/>
      <c r="BZ63" s="1798"/>
      <c r="CA63" s="1798"/>
      <c r="CB63" s="1798"/>
      <c r="CC63" s="1798"/>
      <c r="CD63" s="1798"/>
      <c r="CE63" s="1798"/>
      <c r="CF63" s="1798"/>
      <c r="CG63" s="1798"/>
      <c r="CH63" s="1798"/>
      <c r="CI63" s="1798"/>
      <c r="CJ63" s="1798"/>
      <c r="CK63" s="1798"/>
      <c r="CL63" s="1798"/>
      <c r="CM63" s="1798"/>
      <c r="CN63" s="1798"/>
      <c r="CO63" s="1798"/>
      <c r="CP63" s="1798"/>
      <c r="CQ63" s="1798"/>
      <c r="CR63" s="1798"/>
      <c r="CS63" s="1798"/>
      <c r="CT63" s="1798"/>
      <c r="CU63" s="1798"/>
      <c r="CV63" s="1798"/>
      <c r="CW63" s="1798"/>
      <c r="CX63" s="1798"/>
      <c r="CY63" s="1798"/>
      <c r="CZ63" s="1798"/>
      <c r="DA63" s="1798"/>
      <c r="DB63" s="1798"/>
      <c r="DC63" s="1798"/>
      <c r="DD63" s="1798" t="s">
        <v>3806</v>
      </c>
      <c r="DE63" s="1798"/>
      <c r="DF63" s="1798"/>
      <c r="DG63" s="1798"/>
      <c r="DH63" s="1798"/>
      <c r="DI63" s="1798"/>
      <c r="DJ63" s="1798"/>
      <c r="DK63" s="1798"/>
      <c r="DL63" s="1798"/>
      <c r="DM63" s="1838" t="s">
        <v>3810</v>
      </c>
      <c r="DN63" s="1838" t="s">
        <v>3810</v>
      </c>
      <c r="DO63" s="1838" t="s">
        <v>3810</v>
      </c>
      <c r="DP63" s="1838" t="s">
        <v>3810</v>
      </c>
      <c r="DQ63" s="1798"/>
      <c r="DR63" s="1798"/>
      <c r="DS63" s="1798"/>
      <c r="DT63" s="1798"/>
      <c r="DU63" s="1798"/>
      <c r="DV63" s="1798"/>
      <c r="DW63" s="1798"/>
      <c r="DX63" s="1798"/>
      <c r="DY63" s="1798"/>
      <c r="DZ63" s="1798"/>
      <c r="EA63" s="1798"/>
      <c r="EB63" s="1798"/>
      <c r="EC63" s="1798"/>
      <c r="ED63" s="1798"/>
      <c r="EE63" s="1798"/>
      <c r="EF63" s="1798"/>
      <c r="EG63" s="1798"/>
      <c r="EH63" s="1798"/>
      <c r="EI63" s="1798"/>
      <c r="EJ63" s="1798"/>
      <c r="EK63" s="1798"/>
      <c r="EL63" s="1798"/>
      <c r="EM63" s="1798"/>
      <c r="EN63" s="1798"/>
      <c r="EO63" s="1798"/>
      <c r="EP63" s="1798"/>
      <c r="EQ63" s="1798"/>
      <c r="ER63" s="1798"/>
      <c r="ES63" s="1798"/>
      <c r="ET63" s="1798"/>
      <c r="EU63" s="1798"/>
      <c r="EV63" s="1798"/>
      <c r="EW63" s="1798"/>
      <c r="EX63" s="1798"/>
      <c r="EY63" s="1798"/>
      <c r="EZ63" s="1798"/>
      <c r="FA63" s="1798"/>
      <c r="FB63" s="1798"/>
      <c r="FC63" s="1798"/>
      <c r="FD63" s="1798"/>
      <c r="FE63" s="1798"/>
      <c r="FF63" s="1798"/>
      <c r="FG63" s="1798"/>
      <c r="FH63" s="1798"/>
      <c r="FI63" s="1798"/>
      <c r="FJ63" s="1798"/>
      <c r="FK63" s="1798"/>
      <c r="FL63" s="1798"/>
      <c r="FM63" s="1798"/>
      <c r="FN63" s="1798"/>
      <c r="FO63" s="1798"/>
      <c r="FP63" s="1798"/>
      <c r="FQ63" s="1798"/>
      <c r="FR63" s="1798"/>
      <c r="FS63" s="1798"/>
      <c r="FT63" s="1798"/>
      <c r="FU63" s="1798"/>
      <c r="FV63" s="1798"/>
      <c r="FW63" s="1798"/>
      <c r="FX63" s="1798"/>
      <c r="FY63" s="1798"/>
      <c r="FZ63" s="1798"/>
      <c r="GA63" s="1798"/>
      <c r="GB63" s="1798"/>
      <c r="GC63" s="1798"/>
      <c r="GD63" s="1798"/>
      <c r="GE63" s="1798"/>
      <c r="GF63" s="1798"/>
      <c r="GG63" s="1798"/>
      <c r="GH63" s="1838" t="s">
        <v>3810</v>
      </c>
      <c r="GI63" s="1798"/>
      <c r="GJ63" s="1798"/>
      <c r="GK63" s="1798"/>
      <c r="GL63" s="1798"/>
      <c r="GM63" s="1798"/>
      <c r="GN63" s="1798"/>
      <c r="GO63" s="1798"/>
      <c r="GP63" s="1798"/>
      <c r="GQ63" s="1798"/>
      <c r="GR63" s="1798"/>
      <c r="GS63" s="1798"/>
      <c r="GT63" s="1798"/>
      <c r="GU63" s="1798"/>
      <c r="GV63" s="1798"/>
      <c r="GW63" s="1798" t="str">
        <f>IF(ISTEXT(IFERROR(VLOOKUP(A63,职业列表!I3:J10,1,FALSE),0)),"★","")</f>
        <v/>
      </c>
      <c r="GX63" s="1798"/>
      <c r="GY63" s="1798"/>
      <c r="GZ63" s="1798"/>
      <c r="HA63" s="1798"/>
      <c r="HB63" s="1798"/>
      <c r="HC63" s="1798"/>
      <c r="HD63" s="1798"/>
      <c r="HE63" s="1798"/>
      <c r="HF63" s="1798"/>
      <c r="HG63" s="1798"/>
      <c r="HH63" s="1798"/>
      <c r="HI63" s="1797"/>
      <c r="HJ63" s="1798"/>
      <c r="HK63" s="1798"/>
      <c r="HL63" s="1798"/>
      <c r="HM63" s="1798"/>
      <c r="HN63" s="1798"/>
      <c r="HO63" s="1798"/>
      <c r="HP63" s="1798"/>
      <c r="HQ63" s="1798"/>
      <c r="HR63" s="1798"/>
      <c r="HS63" s="1798"/>
      <c r="HT63" s="1797"/>
      <c r="HU63" s="1798"/>
      <c r="HV63" s="1798"/>
      <c r="HW63" s="1798"/>
      <c r="HX63" s="1798"/>
      <c r="HY63" s="1878"/>
      <c r="HZ63" s="1878"/>
      <c r="IA63" s="1878"/>
      <c r="IB63" s="1878"/>
      <c r="IC63" s="1878"/>
      <c r="ID63" s="1878"/>
      <c r="IE63" s="1878"/>
      <c r="IF63" s="1878"/>
      <c r="IG63" s="1878"/>
      <c r="IH63" s="1878"/>
      <c r="II63" s="1878"/>
      <c r="IJ63" s="1878"/>
      <c r="IK63" s="1878"/>
      <c r="IL63" s="1878"/>
      <c r="IM63" s="1878"/>
      <c r="IN63" s="1878"/>
      <c r="IO63" s="1878"/>
      <c r="IP63" s="1878"/>
      <c r="IQ63" s="1878"/>
      <c r="IR63" s="1878"/>
      <c r="IS63" s="1878"/>
      <c r="IT63" s="1878"/>
      <c r="IU63" s="1878"/>
      <c r="IV63" s="1878"/>
    </row>
    <row r="64" s="1080" customFormat="1" ht="20" customHeight="1" spans="1:256">
      <c r="A64" s="1832" t="s">
        <v>129</v>
      </c>
      <c r="B64" s="1797"/>
      <c r="C64" s="1798"/>
      <c r="D64" s="1798"/>
      <c r="E64" s="1798"/>
      <c r="F64" s="1797" t="s">
        <v>3810</v>
      </c>
      <c r="G64" s="1798"/>
      <c r="H64" s="1836" t="s">
        <v>3810</v>
      </c>
      <c r="I64" s="1798"/>
      <c r="J64" s="1798"/>
      <c r="K64" s="1798"/>
      <c r="L64" s="1798"/>
      <c r="M64" s="1798"/>
      <c r="N64" s="1798"/>
      <c r="O64" s="1798"/>
      <c r="P64" s="1798"/>
      <c r="Q64" s="1798"/>
      <c r="R64" s="1797" t="s">
        <v>3810</v>
      </c>
      <c r="S64" s="1798"/>
      <c r="T64" s="1797" t="s">
        <v>3810</v>
      </c>
      <c r="U64" s="1798"/>
      <c r="V64" s="1798"/>
      <c r="W64" s="1798"/>
      <c r="X64" s="1798"/>
      <c r="Y64" s="1798"/>
      <c r="Z64" s="1797" t="s">
        <v>3810</v>
      </c>
      <c r="AA64" s="1798"/>
      <c r="AB64" s="1798"/>
      <c r="AC64" s="1798"/>
      <c r="AD64" s="1798"/>
      <c r="AE64" s="1798"/>
      <c r="AF64" s="1798"/>
      <c r="AG64" s="1798"/>
      <c r="AH64" s="1798"/>
      <c r="AI64" s="1798"/>
      <c r="AJ64" s="1798"/>
      <c r="AK64" s="1798"/>
      <c r="AL64" s="1798"/>
      <c r="AM64" s="1798"/>
      <c r="AN64" s="1798"/>
      <c r="AO64" s="1798"/>
      <c r="AP64" s="1798"/>
      <c r="AQ64" s="1798"/>
      <c r="AR64" s="1798"/>
      <c r="AS64" s="1798"/>
      <c r="AT64" s="1798"/>
      <c r="AU64" s="1798"/>
      <c r="AV64" s="1798"/>
      <c r="AW64" s="1798"/>
      <c r="AX64" s="1798"/>
      <c r="AY64" s="1798"/>
      <c r="AZ64" s="1798"/>
      <c r="BA64" s="1798"/>
      <c r="BB64" s="1797" t="s">
        <v>3810</v>
      </c>
      <c r="BC64" s="1798"/>
      <c r="BD64" s="1798"/>
      <c r="BE64" s="1798"/>
      <c r="BF64" s="1798"/>
      <c r="BG64" s="1798"/>
      <c r="BH64" s="1798"/>
      <c r="BI64" s="1798"/>
      <c r="BJ64" s="1798"/>
      <c r="BK64" s="1798"/>
      <c r="BL64" s="1798"/>
      <c r="BM64" s="1798"/>
      <c r="BN64" s="1798"/>
      <c r="BO64" s="1798"/>
      <c r="BP64" s="1798"/>
      <c r="BQ64" s="1798"/>
      <c r="BR64" s="1798"/>
      <c r="BS64" s="1798"/>
      <c r="BT64" s="1798"/>
      <c r="BU64" s="1798"/>
      <c r="BV64" s="1798"/>
      <c r="BW64" s="1798"/>
      <c r="BX64" s="1798"/>
      <c r="BY64" s="1797" t="s">
        <v>3810</v>
      </c>
      <c r="BZ64" s="1798"/>
      <c r="CA64" s="1798"/>
      <c r="CB64" s="1798"/>
      <c r="CC64" s="1798"/>
      <c r="CD64" s="1797" t="s">
        <v>3810</v>
      </c>
      <c r="CE64" s="1798"/>
      <c r="CF64" s="1798"/>
      <c r="CG64" s="1798"/>
      <c r="CH64" s="1798"/>
      <c r="CI64" s="1798"/>
      <c r="CJ64" s="1798"/>
      <c r="CK64" s="1798"/>
      <c r="CL64" s="1798"/>
      <c r="CM64" s="1798"/>
      <c r="CN64" s="1798"/>
      <c r="CO64" s="1798"/>
      <c r="CP64" s="1798"/>
      <c r="CQ64" s="1798"/>
      <c r="CR64" s="1798"/>
      <c r="CS64" s="1798"/>
      <c r="CT64" s="1798"/>
      <c r="CU64" s="1798"/>
      <c r="CV64" s="1798"/>
      <c r="CW64" s="1798"/>
      <c r="CX64" s="1798"/>
      <c r="CY64" s="1798"/>
      <c r="CZ64" s="1798"/>
      <c r="DA64" s="1798"/>
      <c r="DB64" s="1798"/>
      <c r="DC64" s="1798"/>
      <c r="DD64" s="1798"/>
      <c r="DE64" s="1798"/>
      <c r="DF64" s="1798"/>
      <c r="DG64" s="1798"/>
      <c r="DH64" s="1798"/>
      <c r="DI64" s="1798"/>
      <c r="DJ64" s="1798"/>
      <c r="DK64" s="1798"/>
      <c r="DL64" s="1798"/>
      <c r="DM64" s="1798"/>
      <c r="DN64" s="1798"/>
      <c r="DO64" s="1798"/>
      <c r="DP64" s="1798"/>
      <c r="DQ64" s="1798"/>
      <c r="DR64" s="1798"/>
      <c r="DS64" s="1798"/>
      <c r="DT64" s="1798"/>
      <c r="DU64" s="1798"/>
      <c r="DV64" s="1798"/>
      <c r="DW64" s="1798"/>
      <c r="DX64" s="1798"/>
      <c r="DY64" s="1798"/>
      <c r="DZ64" s="1798"/>
      <c r="EA64" s="1798"/>
      <c r="EB64" s="1798"/>
      <c r="EC64" s="1798"/>
      <c r="ED64" s="1798"/>
      <c r="EE64" s="1798"/>
      <c r="EF64" s="1798"/>
      <c r="EG64" s="1798"/>
      <c r="EH64" s="1798"/>
      <c r="EI64" s="1798"/>
      <c r="EJ64" s="1798"/>
      <c r="EK64" s="1798"/>
      <c r="EL64" s="1798"/>
      <c r="EM64" s="1798"/>
      <c r="EN64" s="1798"/>
      <c r="EO64" s="1798"/>
      <c r="EP64" s="1798"/>
      <c r="EQ64" s="1798"/>
      <c r="ER64" s="1798"/>
      <c r="ES64" s="1798"/>
      <c r="ET64" s="1798"/>
      <c r="EU64" s="1798"/>
      <c r="EV64" s="1798"/>
      <c r="EW64" s="1798"/>
      <c r="EX64" s="1798"/>
      <c r="EY64" s="1798"/>
      <c r="EZ64" s="1798"/>
      <c r="FA64" s="1838" t="s">
        <v>3810</v>
      </c>
      <c r="FB64" s="1798"/>
      <c r="FC64" s="1798"/>
      <c r="FD64" s="1798"/>
      <c r="FE64" s="1798"/>
      <c r="FF64" s="1798"/>
      <c r="FG64" s="1798"/>
      <c r="FH64" s="1798"/>
      <c r="FI64" s="1798"/>
      <c r="FJ64" s="1798"/>
      <c r="FK64" s="1798"/>
      <c r="FL64" s="1798"/>
      <c r="FM64" s="1798"/>
      <c r="FN64" s="1798"/>
      <c r="FO64" s="1798"/>
      <c r="FP64" s="1798"/>
      <c r="FQ64" s="1798"/>
      <c r="FR64" s="1838" t="s">
        <v>3810</v>
      </c>
      <c r="FS64" s="1798"/>
      <c r="FT64" s="1798"/>
      <c r="FU64" s="1798"/>
      <c r="FV64" s="1838" t="s">
        <v>3810</v>
      </c>
      <c r="FW64" s="1798"/>
      <c r="FX64" s="1798"/>
      <c r="FY64" s="1798"/>
      <c r="FZ64" s="1798"/>
      <c r="GA64" s="1798"/>
      <c r="GB64" s="1798"/>
      <c r="GC64" s="1798"/>
      <c r="GD64" s="1798"/>
      <c r="GE64" s="1798"/>
      <c r="GF64" s="1798"/>
      <c r="GG64" s="1798"/>
      <c r="GH64" s="1798"/>
      <c r="GI64" s="1798"/>
      <c r="GJ64" s="1798"/>
      <c r="GK64" s="1798"/>
      <c r="GL64" s="1798"/>
      <c r="GM64" s="1798"/>
      <c r="GN64" s="1798"/>
      <c r="GO64" s="1798"/>
      <c r="GP64" s="1798"/>
      <c r="GQ64" s="1798"/>
      <c r="GR64" s="1798"/>
      <c r="GS64" s="1798"/>
      <c r="GT64" s="1798"/>
      <c r="GU64" s="1798"/>
      <c r="GV64" s="1798"/>
      <c r="GW64" s="1798" t="str">
        <f>IF(ISTEXT(IFERROR(VLOOKUP(A64,职业列表!I3:J10,1,FALSE),0)),"★","")</f>
        <v/>
      </c>
      <c r="GX64" s="1798"/>
      <c r="GY64" s="1798"/>
      <c r="GZ64" s="1797"/>
      <c r="HA64" s="1798"/>
      <c r="HB64" s="1836"/>
      <c r="HC64" s="1798"/>
      <c r="HD64" s="1798"/>
      <c r="HE64" s="1798"/>
      <c r="HF64" s="1798" t="s">
        <v>3810</v>
      </c>
      <c r="HG64" s="1798"/>
      <c r="HH64" s="1798"/>
      <c r="HI64" s="1798"/>
      <c r="HJ64" s="1798"/>
      <c r="HK64" s="1798"/>
      <c r="HL64" s="1797" t="s">
        <v>3810</v>
      </c>
      <c r="HM64" s="1798"/>
      <c r="HN64" s="1797"/>
      <c r="HO64" s="1798"/>
      <c r="HP64" s="1798"/>
      <c r="HQ64" s="1798"/>
      <c r="HR64" s="1798"/>
      <c r="HS64" s="1798"/>
      <c r="HT64" s="1797"/>
      <c r="HU64" s="1798"/>
      <c r="HV64" s="1798"/>
      <c r="HW64" s="1798"/>
      <c r="HX64" s="1798"/>
      <c r="HY64" s="1878"/>
      <c r="HZ64" s="1878"/>
      <c r="IA64" s="1878"/>
      <c r="IB64" s="1878"/>
      <c r="IC64" s="1878"/>
      <c r="ID64" s="1878"/>
      <c r="IE64" s="1878"/>
      <c r="IF64" s="1878"/>
      <c r="IG64" s="1878"/>
      <c r="IH64" s="1878"/>
      <c r="II64" s="1878"/>
      <c r="IJ64" s="1878"/>
      <c r="IK64" s="1878"/>
      <c r="IL64" s="1878"/>
      <c r="IM64" s="1878"/>
      <c r="IN64" s="1878"/>
      <c r="IO64" s="1878"/>
      <c r="IP64" s="1878"/>
      <c r="IQ64" s="1878"/>
      <c r="IR64" s="1878"/>
      <c r="IS64" s="1878"/>
      <c r="IT64" s="1878"/>
      <c r="IU64" s="1878"/>
      <c r="IV64" s="1878"/>
    </row>
    <row r="65" s="1786" customFormat="1" ht="20" customHeight="1" spans="1:256">
      <c r="A65" s="1786" t="s">
        <v>131</v>
      </c>
      <c r="B65" s="1888"/>
      <c r="C65" s="1888"/>
      <c r="D65" s="1888"/>
      <c r="E65" s="1888"/>
      <c r="F65" s="1888"/>
      <c r="G65" s="1888"/>
      <c r="H65" s="1889" t="s">
        <v>3810</v>
      </c>
      <c r="I65" s="1888"/>
      <c r="J65" s="1888"/>
      <c r="K65" s="1888"/>
      <c r="L65" s="1888"/>
      <c r="M65" s="1888"/>
      <c r="N65" s="1888"/>
      <c r="O65" s="1888"/>
      <c r="P65" s="1888"/>
      <c r="Q65" s="1888"/>
      <c r="R65" s="1888"/>
      <c r="S65" s="1888"/>
      <c r="T65" s="1888"/>
      <c r="U65" s="1888"/>
      <c r="V65" s="1888"/>
      <c r="W65" s="1888"/>
      <c r="X65" s="1888"/>
      <c r="Y65" s="1888"/>
      <c r="Z65" s="1888"/>
      <c r="AA65" s="1888"/>
      <c r="AB65" s="1888"/>
      <c r="AC65" s="1888"/>
      <c r="AD65" s="1888"/>
      <c r="AE65" s="1888"/>
      <c r="AF65" s="1888"/>
      <c r="AG65" s="1888"/>
      <c r="AH65" s="1888"/>
      <c r="AI65" s="1888"/>
      <c r="AJ65" s="1888"/>
      <c r="AK65" s="1888"/>
      <c r="AL65" s="1888"/>
      <c r="AM65" s="1888"/>
      <c r="AO65" s="1888"/>
      <c r="AP65" s="1888"/>
      <c r="AR65" s="1892"/>
      <c r="AS65" s="1892"/>
      <c r="AT65" s="1892"/>
      <c r="AU65" s="1892"/>
      <c r="AV65" s="1892"/>
      <c r="AW65" s="1892"/>
      <c r="AX65" s="1892"/>
      <c r="AY65" s="1892"/>
      <c r="AZ65" s="1892"/>
      <c r="BA65" s="1892"/>
      <c r="BB65" s="1892"/>
      <c r="BC65" s="1892"/>
      <c r="BD65" s="1892"/>
      <c r="BE65" s="1892"/>
      <c r="BF65" s="1892"/>
      <c r="BG65" s="1892"/>
      <c r="BH65" s="1892"/>
      <c r="BI65" s="1892"/>
      <c r="BJ65" s="1892"/>
      <c r="BK65" s="1892"/>
      <c r="BL65" s="1892"/>
      <c r="BM65" s="1892"/>
      <c r="BN65" s="1892"/>
      <c r="BO65" s="1892"/>
      <c r="BP65" s="1892"/>
      <c r="BQ65" s="1892"/>
      <c r="BR65" s="1892"/>
      <c r="BS65" s="1892"/>
      <c r="BT65" s="1892"/>
      <c r="BU65" s="1892"/>
      <c r="BV65" s="1892"/>
      <c r="BW65" s="1892"/>
      <c r="BX65" s="1892"/>
      <c r="BY65" s="1892"/>
      <c r="BZ65" s="1892"/>
      <c r="CA65" s="1892"/>
      <c r="CB65" s="1892"/>
      <c r="CC65" s="1892"/>
      <c r="CD65" s="1892"/>
      <c r="CE65" s="1892"/>
      <c r="CF65" s="1892"/>
      <c r="CG65" s="1892"/>
      <c r="CH65" s="1892"/>
      <c r="CI65" s="1892"/>
      <c r="CJ65" s="1892"/>
      <c r="CK65" s="1892"/>
      <c r="CL65" s="1892"/>
      <c r="CM65" s="1892"/>
      <c r="CN65" s="1892"/>
      <c r="CO65" s="1892"/>
      <c r="CP65" s="1892"/>
      <c r="CQ65" s="1892"/>
      <c r="CR65" s="1892"/>
      <c r="CS65" s="1892"/>
      <c r="CT65" s="1892"/>
      <c r="CU65" s="1892"/>
      <c r="CV65" s="1892"/>
      <c r="CW65" s="1892"/>
      <c r="CX65" s="1892"/>
      <c r="CY65" s="1892"/>
      <c r="CZ65" s="1892"/>
      <c r="DA65" s="1892"/>
      <c r="DB65" s="1892"/>
      <c r="DD65" s="1892"/>
      <c r="DE65" s="1892"/>
      <c r="DF65" s="1892"/>
      <c r="DG65" s="1892"/>
      <c r="DH65" s="1892"/>
      <c r="DI65" s="1892"/>
      <c r="DJ65" s="1892"/>
      <c r="DK65" s="1894" t="s">
        <v>3810</v>
      </c>
      <c r="DL65" s="1892"/>
      <c r="DM65" s="1892"/>
      <c r="DN65" s="1892"/>
      <c r="DO65" s="1892"/>
      <c r="DP65" s="1892"/>
      <c r="DQ65" s="1892"/>
      <c r="DR65" s="1892"/>
      <c r="DS65" s="1892"/>
      <c r="DT65" s="1892"/>
      <c r="DU65" s="1892"/>
      <c r="DV65" s="1892"/>
      <c r="DW65" s="1892"/>
      <c r="DX65" s="1892"/>
      <c r="DY65" s="1892"/>
      <c r="DZ65" s="1892"/>
      <c r="EA65" s="1892"/>
      <c r="EB65" s="1892"/>
      <c r="EC65" s="1892"/>
      <c r="ED65" s="1892"/>
      <c r="EE65" s="1892"/>
      <c r="EF65" s="1892"/>
      <c r="EG65" s="1892"/>
      <c r="EH65" s="1892"/>
      <c r="EI65" s="1892"/>
      <c r="EJ65" s="1892"/>
      <c r="EK65" s="1892"/>
      <c r="EL65" s="1892"/>
      <c r="EM65" s="1892"/>
      <c r="EN65" s="1892"/>
      <c r="EO65" s="1892"/>
      <c r="EP65" s="1892"/>
      <c r="EQ65" s="1892"/>
      <c r="ER65" s="1892"/>
      <c r="ES65" s="1892"/>
      <c r="ET65" s="1892"/>
      <c r="EU65" s="1892"/>
      <c r="EV65" s="1892"/>
      <c r="EW65" s="1892"/>
      <c r="EX65" s="1892"/>
      <c r="EY65" s="1892"/>
      <c r="EZ65" s="1892"/>
      <c r="FA65" s="1892"/>
      <c r="FB65" s="1892"/>
      <c r="FC65" s="1892"/>
      <c r="FD65" s="1892"/>
      <c r="FE65" s="1892"/>
      <c r="FF65" s="1892"/>
      <c r="FG65" s="1892"/>
      <c r="FH65" s="1892"/>
      <c r="FI65" s="1892"/>
      <c r="FJ65" s="1892"/>
      <c r="FK65" s="1892"/>
      <c r="FL65" s="1892"/>
      <c r="FM65" s="1892"/>
      <c r="FN65" s="1892"/>
      <c r="FO65" s="1892"/>
      <c r="FP65" s="1892"/>
      <c r="FQ65" s="1892"/>
      <c r="FR65" s="1892"/>
      <c r="FS65" s="1892"/>
      <c r="FT65" s="1892"/>
      <c r="FU65" s="1892"/>
      <c r="FV65" s="1892"/>
      <c r="FW65" s="1892"/>
      <c r="FX65" s="1892"/>
      <c r="FY65" s="1892"/>
      <c r="FZ65" s="1892"/>
      <c r="GA65" s="1892"/>
      <c r="GB65" s="1892"/>
      <c r="GC65" s="1892"/>
      <c r="GD65" s="1892"/>
      <c r="GE65" s="1892"/>
      <c r="GF65" s="1892"/>
      <c r="GG65" s="1892"/>
      <c r="GH65" s="1892"/>
      <c r="GI65" s="1892"/>
      <c r="GJ65" s="1892"/>
      <c r="GK65" s="1892"/>
      <c r="GL65" s="1892"/>
      <c r="GM65" s="1892"/>
      <c r="GN65" s="1892"/>
      <c r="GO65" s="1892"/>
      <c r="GP65" s="1892"/>
      <c r="GQ65" s="1892"/>
      <c r="GR65" s="1892"/>
      <c r="GS65" s="1892"/>
      <c r="GT65" s="1892"/>
      <c r="GU65" s="1892"/>
      <c r="GV65" s="1892"/>
      <c r="GW65" s="1857" t="str">
        <f>IF(ISTEXT(IFERROR(VLOOKUP(A65,职业列表!I3:J10,1,FALSE),0)),"★","")</f>
        <v/>
      </c>
      <c r="GX65" s="1892"/>
      <c r="GY65" s="1888"/>
      <c r="GZ65" s="1888"/>
      <c r="HA65" s="1888"/>
      <c r="HB65" s="1889"/>
      <c r="HC65" s="1888"/>
      <c r="HD65" s="1888"/>
      <c r="HE65" s="1888"/>
      <c r="HF65" s="1888"/>
      <c r="HG65" s="1888"/>
      <c r="HH65" s="1888"/>
      <c r="HI65" s="1888"/>
      <c r="HJ65" s="1888"/>
      <c r="HK65" s="1888"/>
      <c r="HL65" s="1888"/>
      <c r="HM65" s="1888"/>
      <c r="HN65" s="1888"/>
      <c r="HO65" s="1888"/>
      <c r="HP65" s="1888"/>
      <c r="HQ65" s="1888"/>
      <c r="HR65" s="1888"/>
      <c r="HS65" s="1888"/>
      <c r="HT65" s="1888"/>
      <c r="HU65" s="1888"/>
      <c r="HV65" s="1888"/>
      <c r="HW65" s="1888"/>
      <c r="HX65" s="1888"/>
      <c r="HY65" s="1895"/>
      <c r="HZ65" s="1895"/>
      <c r="IA65" s="1895"/>
      <c r="IB65" s="1895"/>
      <c r="IC65" s="1895"/>
      <c r="ID65" s="1895"/>
      <c r="IE65" s="1895"/>
      <c r="IF65" s="1895"/>
      <c r="IG65" s="1895"/>
      <c r="IH65" s="1895"/>
      <c r="II65" s="1895"/>
      <c r="IJ65" s="1895"/>
      <c r="IK65" s="1895"/>
      <c r="IL65" s="1895"/>
      <c r="IM65" s="1895"/>
      <c r="IN65" s="1895"/>
      <c r="IO65" s="1895"/>
      <c r="IP65" s="1895"/>
      <c r="IQ65" s="1895"/>
      <c r="IR65" s="1895"/>
      <c r="IS65" s="1895"/>
      <c r="IT65" s="1895"/>
      <c r="IU65" s="1895"/>
      <c r="IV65" s="1895"/>
    </row>
    <row r="66" s="1080" customFormat="1" ht="20" customHeight="1" spans="1:256">
      <c r="A66" s="1080" t="s">
        <v>133</v>
      </c>
      <c r="B66" s="1797"/>
      <c r="C66" s="1798"/>
      <c r="D66" s="1798"/>
      <c r="E66" s="1798"/>
      <c r="F66" s="1798"/>
      <c r="G66" s="1798"/>
      <c r="H66" s="1798"/>
      <c r="I66" s="1798"/>
      <c r="J66" s="1798"/>
      <c r="K66" s="1798"/>
      <c r="L66" s="1798"/>
      <c r="M66" s="1798"/>
      <c r="N66" s="1798"/>
      <c r="O66" s="1798"/>
      <c r="P66" s="1798"/>
      <c r="Q66" s="1798"/>
      <c r="R66" s="1798"/>
      <c r="S66" s="1798"/>
      <c r="T66" s="1798"/>
      <c r="U66" s="1798"/>
      <c r="V66" s="1798"/>
      <c r="W66" s="1798"/>
      <c r="X66" s="1798"/>
      <c r="Y66" s="1798"/>
      <c r="Z66" s="1798"/>
      <c r="AA66" s="1798"/>
      <c r="AB66" s="1798"/>
      <c r="AC66" s="1798"/>
      <c r="AD66" s="1798"/>
      <c r="AE66" s="1798"/>
      <c r="AF66" s="1798"/>
      <c r="AG66" s="1798"/>
      <c r="AH66" s="1798"/>
      <c r="AI66" s="1798"/>
      <c r="AJ66" s="1798"/>
      <c r="AK66" s="1798"/>
      <c r="AL66" s="1798"/>
      <c r="AM66" s="1798"/>
      <c r="AN66" s="1798"/>
      <c r="AO66" s="1798"/>
      <c r="AP66" s="1798"/>
      <c r="AQ66" s="1893" t="s">
        <v>3810</v>
      </c>
      <c r="AR66" s="1798"/>
      <c r="AS66" s="1798"/>
      <c r="AT66" s="1798"/>
      <c r="AU66" s="1798"/>
      <c r="AV66" s="1798"/>
      <c r="AW66" s="1798"/>
      <c r="AX66" s="1798"/>
      <c r="AY66" s="1798"/>
      <c r="AZ66" s="1798"/>
      <c r="BA66" s="1798"/>
      <c r="BB66" s="1798"/>
      <c r="BC66" s="1798"/>
      <c r="BD66" s="1798"/>
      <c r="BE66" s="1798"/>
      <c r="BF66" s="1798"/>
      <c r="BG66" s="1798"/>
      <c r="BH66" s="1798"/>
      <c r="BI66" s="1798"/>
      <c r="BJ66" s="1798"/>
      <c r="BK66" s="1798"/>
      <c r="BL66" s="1798"/>
      <c r="BM66" s="1798"/>
      <c r="BN66" s="1798"/>
      <c r="BO66" s="1798"/>
      <c r="BP66" s="1798"/>
      <c r="BQ66" s="1798"/>
      <c r="BR66" s="1798"/>
      <c r="BS66" s="1798"/>
      <c r="BT66" s="1798"/>
      <c r="BU66" s="1798"/>
      <c r="BV66" s="1798"/>
      <c r="BW66" s="1798"/>
      <c r="BX66" s="1798"/>
      <c r="BY66" s="1798"/>
      <c r="BZ66" s="1798"/>
      <c r="CA66" s="1798"/>
      <c r="CB66" s="1798"/>
      <c r="CC66" s="1798"/>
      <c r="CD66" s="1798"/>
      <c r="CE66" s="1798"/>
      <c r="CF66" s="1798"/>
      <c r="CG66" s="1798"/>
      <c r="CH66" s="1798"/>
      <c r="CI66" s="1798"/>
      <c r="CJ66" s="1798"/>
      <c r="CK66" s="1798"/>
      <c r="CL66" s="1798"/>
      <c r="CM66" s="1798"/>
      <c r="CN66" s="1798"/>
      <c r="CO66" s="1798"/>
      <c r="CP66" s="1798"/>
      <c r="CQ66" s="1798"/>
      <c r="CR66" s="1798"/>
      <c r="CS66" s="1798"/>
      <c r="CT66" s="1798"/>
      <c r="CU66" s="1798"/>
      <c r="CV66" s="1798"/>
      <c r="CW66" s="1798"/>
      <c r="CX66" s="1798"/>
      <c r="CY66" s="1798"/>
      <c r="CZ66" s="1798"/>
      <c r="DA66" s="1798"/>
      <c r="DB66" s="1798"/>
      <c r="DC66" s="1853" t="s">
        <v>3809</v>
      </c>
      <c r="DD66" s="1798"/>
      <c r="DE66" s="1798"/>
      <c r="DF66" s="1798"/>
      <c r="DG66" s="1798"/>
      <c r="DH66" s="1798"/>
      <c r="DI66" s="1798"/>
      <c r="DJ66" s="1798"/>
      <c r="DK66" s="1798"/>
      <c r="DL66" s="1798"/>
      <c r="DM66" s="1798"/>
      <c r="DN66" s="1798"/>
      <c r="DO66" s="1798"/>
      <c r="DP66" s="1798"/>
      <c r="DQ66" s="1798"/>
      <c r="DR66" s="1798"/>
      <c r="DS66" s="1798"/>
      <c r="DT66" s="1798"/>
      <c r="DU66" s="1798"/>
      <c r="DV66" s="1798"/>
      <c r="DW66" s="1798"/>
      <c r="DX66" s="1798"/>
      <c r="DY66" s="1798"/>
      <c r="DZ66" s="1798"/>
      <c r="EA66" s="1798"/>
      <c r="EB66" s="1798"/>
      <c r="EC66" s="1798"/>
      <c r="ED66" s="1798"/>
      <c r="EE66" s="1798"/>
      <c r="EF66" s="1798"/>
      <c r="EG66" s="1798"/>
      <c r="EH66" s="1798"/>
      <c r="EI66" s="1798"/>
      <c r="EJ66" s="1798"/>
      <c r="EK66" s="1798"/>
      <c r="EL66" s="1798"/>
      <c r="EM66" s="1798"/>
      <c r="EN66" s="1798"/>
      <c r="EO66" s="1798"/>
      <c r="EP66" s="1798"/>
      <c r="EQ66" s="1798"/>
      <c r="ER66" s="1798"/>
      <c r="ES66" s="1798"/>
      <c r="ET66" s="1798"/>
      <c r="EU66" s="1798"/>
      <c r="EV66" s="1798"/>
      <c r="EW66" s="1798"/>
      <c r="EX66" s="1798"/>
      <c r="EY66" s="1798"/>
      <c r="EZ66" s="1798"/>
      <c r="FA66" s="1798"/>
      <c r="FB66" s="1798"/>
      <c r="FK66" s="1798"/>
      <c r="FL66" s="1798"/>
      <c r="FM66" s="1798"/>
      <c r="FN66" s="1798"/>
      <c r="FO66" s="1798"/>
      <c r="FP66" s="1798"/>
      <c r="FQ66" s="1798"/>
      <c r="FR66" s="1798"/>
      <c r="FS66" s="1798"/>
      <c r="FT66" s="1798"/>
      <c r="FU66" s="1798"/>
      <c r="FV66" s="1798"/>
      <c r="FW66" s="1798"/>
      <c r="FX66" s="1798"/>
      <c r="FY66" s="1798"/>
      <c r="FZ66" s="1798"/>
      <c r="GA66" s="1798"/>
      <c r="GB66" s="1798"/>
      <c r="GC66" s="1798"/>
      <c r="GD66" s="1798"/>
      <c r="GE66" s="1798"/>
      <c r="GF66" s="1798"/>
      <c r="GG66" s="1798"/>
      <c r="GH66" s="1798"/>
      <c r="GI66" s="1798"/>
      <c r="GJ66" s="1798"/>
      <c r="GK66" s="1798"/>
      <c r="GL66" s="1798"/>
      <c r="GM66" s="1798"/>
      <c r="GN66" s="1798"/>
      <c r="GO66" s="1798"/>
      <c r="GP66" s="1798"/>
      <c r="GQ66" s="1798"/>
      <c r="GR66" s="1798"/>
      <c r="GS66" s="1798"/>
      <c r="GT66" s="1798"/>
      <c r="GU66" s="1798"/>
      <c r="GV66" s="1798"/>
      <c r="GW66" s="1798" t="str">
        <f>IF(ISTEXT(IFERROR(VLOOKUP(A66,职业列表!I3:J10,1,FALSE),0)),"★","")</f>
        <v/>
      </c>
      <c r="GX66" s="1798"/>
      <c r="GY66" s="1798"/>
      <c r="GZ66" s="1798"/>
      <c r="HA66" s="1798"/>
      <c r="HB66" s="1798"/>
      <c r="HC66" s="1798"/>
      <c r="HD66" s="1798"/>
      <c r="HE66" s="1798"/>
      <c r="HF66" s="1798"/>
      <c r="HG66" s="1798"/>
      <c r="HH66" s="1798"/>
      <c r="HI66" s="1798"/>
      <c r="HJ66" s="1798"/>
      <c r="HK66" s="1798"/>
      <c r="HL66" s="1798"/>
      <c r="HM66" s="1798"/>
      <c r="HN66" s="1798"/>
      <c r="HO66" s="1798"/>
      <c r="HP66" s="1798"/>
      <c r="HQ66" s="1798"/>
      <c r="HR66" s="1798"/>
      <c r="HS66" s="1798"/>
      <c r="HT66" s="1798"/>
      <c r="HU66" s="1798"/>
      <c r="HV66" s="1798"/>
      <c r="HW66" s="1798"/>
      <c r="HX66" s="1798"/>
      <c r="HY66" s="1878"/>
      <c r="HZ66" s="1878"/>
      <c r="IA66" s="1878"/>
      <c r="IB66" s="1878"/>
      <c r="IC66" s="1878"/>
      <c r="ID66" s="1878"/>
      <c r="IE66" s="1878"/>
      <c r="IF66" s="1878"/>
      <c r="IG66" s="1878"/>
      <c r="IH66" s="1878"/>
      <c r="II66" s="1878"/>
      <c r="IJ66" s="1878"/>
      <c r="IK66" s="1878"/>
      <c r="IL66" s="1878"/>
      <c r="IM66" s="1878"/>
      <c r="IN66" s="1878"/>
      <c r="IO66" s="1878"/>
      <c r="IP66" s="1878"/>
      <c r="IQ66" s="1878"/>
      <c r="IR66" s="1878"/>
      <c r="IS66" s="1878"/>
      <c r="IT66" s="1878"/>
      <c r="IU66" s="1878"/>
      <c r="IV66" s="1878"/>
    </row>
    <row r="67" s="1080" customFormat="1" ht="20" customHeight="1" spans="1:256">
      <c r="A67" s="1080" t="s">
        <v>135</v>
      </c>
      <c r="B67" s="1797"/>
      <c r="C67" s="1798"/>
      <c r="D67" s="1798"/>
      <c r="E67" s="1798"/>
      <c r="F67" s="1798"/>
      <c r="G67" s="1798"/>
      <c r="H67" s="1798"/>
      <c r="I67" s="1798"/>
      <c r="J67" s="1798"/>
      <c r="K67" s="1798"/>
      <c r="L67" s="1798"/>
      <c r="M67" s="1798"/>
      <c r="N67" s="1798"/>
      <c r="O67" s="1798"/>
      <c r="P67" s="1798"/>
      <c r="Q67" s="1798"/>
      <c r="R67" s="1798"/>
      <c r="S67" s="1798"/>
      <c r="T67" s="1798"/>
      <c r="U67" s="1798"/>
      <c r="V67" s="1798"/>
      <c r="W67" s="1798"/>
      <c r="X67" s="1798"/>
      <c r="Y67" s="1798"/>
      <c r="Z67" s="1798"/>
      <c r="AA67" s="1798"/>
      <c r="AB67" s="1798"/>
      <c r="AC67" s="1798"/>
      <c r="AD67" s="1798"/>
      <c r="AE67" s="1798"/>
      <c r="AF67" s="1798"/>
      <c r="AG67" s="1798"/>
      <c r="AH67" s="1798"/>
      <c r="AI67" s="1798"/>
      <c r="AJ67" s="1798"/>
      <c r="AK67" s="1798"/>
      <c r="AL67" s="1798"/>
      <c r="AM67" s="1798"/>
      <c r="AO67" s="1798"/>
      <c r="AP67" s="1798"/>
      <c r="AQ67" s="1798"/>
      <c r="AR67" s="1798"/>
      <c r="AS67" s="1798"/>
      <c r="AT67" s="1798"/>
      <c r="AU67" s="1798"/>
      <c r="AV67" s="1798"/>
      <c r="AW67" s="1798"/>
      <c r="AX67" s="1798"/>
      <c r="AY67" s="1798"/>
      <c r="AZ67" s="1798"/>
      <c r="BA67" s="1798"/>
      <c r="BB67" s="1798"/>
      <c r="BC67" s="1798"/>
      <c r="BD67" s="1798"/>
      <c r="BE67" s="1798"/>
      <c r="BF67" s="1798"/>
      <c r="BG67" s="1798"/>
      <c r="BH67" s="1798"/>
      <c r="BI67" s="1798"/>
      <c r="BJ67" s="1798"/>
      <c r="BK67" s="1798"/>
      <c r="BL67" s="1798"/>
      <c r="BM67" s="1798"/>
      <c r="BN67" s="1798"/>
      <c r="BO67" s="1798"/>
      <c r="BP67" s="1798"/>
      <c r="BQ67" s="1798"/>
      <c r="BR67" s="1798"/>
      <c r="BS67" s="1798"/>
      <c r="BT67" s="1798"/>
      <c r="BU67" s="1798"/>
      <c r="BV67" s="1798"/>
      <c r="BW67" s="1798"/>
      <c r="BX67" s="1798"/>
      <c r="BY67" s="1798"/>
      <c r="BZ67" s="1798"/>
      <c r="CA67" s="1798"/>
      <c r="CB67" s="1798"/>
      <c r="CC67" s="1798"/>
      <c r="CD67" s="1798"/>
      <c r="CE67" s="1798"/>
      <c r="CF67" s="1798"/>
      <c r="CG67" s="1798"/>
      <c r="CH67" s="1798"/>
      <c r="CI67" s="1798"/>
      <c r="CJ67" s="1798"/>
      <c r="CK67" s="1798"/>
      <c r="CL67" s="1798"/>
      <c r="CM67" s="1798"/>
      <c r="CN67" s="1798"/>
      <c r="CO67" s="1798"/>
      <c r="CP67" s="1798"/>
      <c r="CQ67" s="1798"/>
      <c r="CR67" s="1798"/>
      <c r="CS67" s="1798"/>
      <c r="CT67" s="1798"/>
      <c r="CU67" s="1798"/>
      <c r="CV67" s="1798"/>
      <c r="CW67" s="1798"/>
      <c r="CX67" s="1798"/>
      <c r="CY67" s="1798"/>
      <c r="CZ67" s="1798"/>
      <c r="DA67" s="1798"/>
      <c r="DB67" s="1798"/>
      <c r="DC67" s="1798"/>
      <c r="DD67" s="1798"/>
      <c r="DE67" s="1798"/>
      <c r="DF67" s="1798"/>
      <c r="DG67" s="1798"/>
      <c r="DH67" s="1798"/>
      <c r="DI67" s="1798"/>
      <c r="DJ67" s="1798"/>
      <c r="DK67" s="1798"/>
      <c r="DL67" s="1798"/>
      <c r="DM67" s="1798"/>
      <c r="DN67" s="1798"/>
      <c r="DO67" s="1798"/>
      <c r="DP67" s="1798"/>
      <c r="DQ67" s="1798"/>
      <c r="DR67" s="1798"/>
      <c r="DS67" s="1798"/>
      <c r="DT67" s="1798"/>
      <c r="DU67" s="1798"/>
      <c r="DV67" s="1798"/>
      <c r="DW67" s="1798"/>
      <c r="DX67" s="1798"/>
      <c r="DY67" s="1798"/>
      <c r="DZ67" s="1798"/>
      <c r="EA67" s="1798"/>
      <c r="EB67" s="1798"/>
      <c r="EC67" s="1798"/>
      <c r="ED67" s="1798"/>
      <c r="EE67" s="1798"/>
      <c r="EF67" s="1798"/>
      <c r="EG67" s="1798"/>
      <c r="EH67" s="1798"/>
      <c r="EI67" s="1798"/>
      <c r="EJ67" s="1798"/>
      <c r="EK67" s="1798"/>
      <c r="EL67" s="1798"/>
      <c r="EM67" s="1798"/>
      <c r="EN67" s="1798"/>
      <c r="EO67" s="1798"/>
      <c r="EP67" s="1798"/>
      <c r="EQ67" s="1798"/>
      <c r="ER67" s="1798"/>
      <c r="ES67" s="1798"/>
      <c r="ET67" s="1798"/>
      <c r="EU67" s="1798"/>
      <c r="EV67" s="1798"/>
      <c r="EW67" s="1798"/>
      <c r="EX67" s="1798"/>
      <c r="EY67" s="1798"/>
      <c r="EZ67" s="1798"/>
      <c r="FA67" s="1798"/>
      <c r="FB67" s="1798"/>
      <c r="FC67" s="1838"/>
      <c r="FD67" s="1838"/>
      <c r="FE67" s="1838"/>
      <c r="FF67" s="1798"/>
      <c r="FG67" s="1798"/>
      <c r="FH67" s="1838"/>
      <c r="FI67" s="1838"/>
      <c r="FJ67" s="1838"/>
      <c r="FK67" s="1798"/>
      <c r="FL67" s="1798"/>
      <c r="FM67" s="1798"/>
      <c r="FN67" s="1798"/>
      <c r="FO67" s="1798"/>
      <c r="FP67" s="1798"/>
      <c r="FQ67" s="1798"/>
      <c r="FR67" s="1798"/>
      <c r="FS67" s="1798"/>
      <c r="FT67" s="1798"/>
      <c r="FU67" s="1798"/>
      <c r="FV67" s="1798"/>
      <c r="FW67" s="1798"/>
      <c r="FX67" s="1798"/>
      <c r="FY67" s="1798"/>
      <c r="FZ67" s="1798"/>
      <c r="GA67" s="1798"/>
      <c r="GB67" s="1798"/>
      <c r="GC67" s="1798"/>
      <c r="GD67" s="1798"/>
      <c r="GE67" s="1798"/>
      <c r="GF67" s="1798"/>
      <c r="GG67" s="1798"/>
      <c r="GH67" s="1798"/>
      <c r="GI67" s="1798"/>
      <c r="GJ67" s="1798"/>
      <c r="GK67" s="1798"/>
      <c r="GL67" s="1798"/>
      <c r="GM67" s="1798"/>
      <c r="GN67" s="1798"/>
      <c r="GO67" s="1798"/>
      <c r="GP67" s="1798"/>
      <c r="GQ67" s="1798"/>
      <c r="GR67" s="1798"/>
      <c r="GS67" s="1798"/>
      <c r="GT67" s="1798"/>
      <c r="GU67" s="1798"/>
      <c r="GV67" s="1798"/>
      <c r="GW67" s="1857" t="str">
        <f>IF(ISTEXT(IFERROR(VLOOKUP(A67,职业列表!I3:J10,1,FALSE),0)),"★","")</f>
        <v/>
      </c>
      <c r="GX67" s="1798"/>
      <c r="GY67" s="1798"/>
      <c r="GZ67" s="1798"/>
      <c r="HA67" s="1798"/>
      <c r="HB67" s="1798"/>
      <c r="HC67" s="1798"/>
      <c r="HD67" s="1798"/>
      <c r="HE67" s="1798"/>
      <c r="HF67" s="1798"/>
      <c r="HG67" s="1798"/>
      <c r="HH67" s="1798"/>
      <c r="HI67" s="1798"/>
      <c r="HJ67" s="1798"/>
      <c r="HK67" s="1798"/>
      <c r="HL67" s="1798"/>
      <c r="HM67" s="1798"/>
      <c r="HN67" s="1798"/>
      <c r="HO67" s="1798"/>
      <c r="HP67" s="1798"/>
      <c r="HQ67" s="1798"/>
      <c r="HR67" s="1798"/>
      <c r="HS67" s="1798"/>
      <c r="HT67" s="1798"/>
      <c r="HU67" s="1798"/>
      <c r="HV67" s="1798"/>
      <c r="HW67" s="1798"/>
      <c r="HX67" s="1798"/>
      <c r="HY67" s="1878"/>
      <c r="HZ67" s="1878"/>
      <c r="IA67" s="1878"/>
      <c r="IB67" s="1878"/>
      <c r="IC67" s="1878"/>
      <c r="ID67" s="1878"/>
      <c r="IE67" s="1878"/>
      <c r="IF67" s="1878"/>
      <c r="IG67" s="1878"/>
      <c r="IH67" s="1878"/>
      <c r="II67" s="1878"/>
      <c r="IJ67" s="1878"/>
      <c r="IK67" s="1878"/>
      <c r="IL67" s="1878"/>
      <c r="IM67" s="1878"/>
      <c r="IN67" s="1878"/>
      <c r="IO67" s="1878"/>
      <c r="IP67" s="1878"/>
      <c r="IQ67" s="1878"/>
      <c r="IR67" s="1878"/>
      <c r="IS67" s="1878"/>
      <c r="IT67" s="1878"/>
      <c r="IU67" s="1878"/>
      <c r="IV67" s="1878"/>
    </row>
    <row r="68" s="1080" customFormat="1" ht="20" customHeight="1" spans="1:256">
      <c r="A68" s="1080" t="s">
        <v>137</v>
      </c>
      <c r="B68" s="1797"/>
      <c r="C68" s="1797"/>
      <c r="D68" s="1797"/>
      <c r="E68" s="1797"/>
      <c r="F68" s="1797"/>
      <c r="G68" s="1797"/>
      <c r="H68" s="1797"/>
      <c r="I68" s="1797"/>
      <c r="J68" s="1797"/>
      <c r="K68" s="1797"/>
      <c r="L68" s="1797"/>
      <c r="M68" s="1797"/>
      <c r="N68" s="1797"/>
      <c r="O68" s="1797"/>
      <c r="P68" s="1797"/>
      <c r="Q68" s="1797"/>
      <c r="R68" s="1797"/>
      <c r="S68" s="1797"/>
      <c r="T68" s="1797"/>
      <c r="U68" s="1797"/>
      <c r="V68" s="1797"/>
      <c r="W68" s="1797"/>
      <c r="X68" s="1797"/>
      <c r="Y68" s="1797"/>
      <c r="Z68" s="1797"/>
      <c r="AA68" s="1797"/>
      <c r="AB68" s="1797"/>
      <c r="AC68" s="1797"/>
      <c r="AD68" s="1797"/>
      <c r="AE68" s="1797"/>
      <c r="AF68" s="1797"/>
      <c r="AG68" s="1797"/>
      <c r="AH68" s="1797"/>
      <c r="AI68" s="1797"/>
      <c r="AJ68" s="1797"/>
      <c r="AK68" s="1797"/>
      <c r="AL68" s="1797"/>
      <c r="AM68" s="1797"/>
      <c r="AN68" s="1797"/>
      <c r="AO68" s="1797"/>
      <c r="AP68" s="1797"/>
      <c r="AR68" s="1797"/>
      <c r="AS68" s="1797"/>
      <c r="AT68" s="1797"/>
      <c r="AU68" s="1797"/>
      <c r="AV68" s="1797"/>
      <c r="AW68" s="1797"/>
      <c r="AX68" s="1797"/>
      <c r="AY68" s="1797"/>
      <c r="AZ68" s="1797"/>
      <c r="BA68" s="1797"/>
      <c r="BB68" s="1797"/>
      <c r="BC68" s="1797"/>
      <c r="BD68" s="1797"/>
      <c r="BE68" s="1797"/>
      <c r="BF68" s="1797"/>
      <c r="BG68" s="1797"/>
      <c r="BH68" s="1797"/>
      <c r="BI68" s="1797"/>
      <c r="BJ68" s="1797"/>
      <c r="BK68" s="1797"/>
      <c r="BL68" s="1797"/>
      <c r="BM68" s="1797"/>
      <c r="BN68" s="1797"/>
      <c r="BO68" s="1797"/>
      <c r="BP68" s="1797"/>
      <c r="BQ68" s="1797"/>
      <c r="BR68" s="1797"/>
      <c r="BS68" s="1797"/>
      <c r="BT68" s="1797"/>
      <c r="BU68" s="1797"/>
      <c r="BV68" s="1797"/>
      <c r="BW68" s="1797"/>
      <c r="BX68" s="1797"/>
      <c r="BY68" s="1797"/>
      <c r="BZ68" s="1797"/>
      <c r="CA68" s="1797"/>
      <c r="CB68" s="1797"/>
      <c r="CC68" s="1797"/>
      <c r="CD68" s="1797"/>
      <c r="CE68" s="1797"/>
      <c r="CF68" s="1797"/>
      <c r="CG68" s="1797"/>
      <c r="CH68" s="1797"/>
      <c r="CI68" s="1797"/>
      <c r="CJ68" s="1797"/>
      <c r="CK68" s="1797"/>
      <c r="CL68" s="1797"/>
      <c r="CM68" s="1797"/>
      <c r="CN68" s="1797"/>
      <c r="CO68" s="1797"/>
      <c r="CP68" s="1797"/>
      <c r="CQ68" s="1797"/>
      <c r="CR68" s="1797"/>
      <c r="CS68" s="1797"/>
      <c r="CT68" s="1797"/>
      <c r="CU68" s="1797"/>
      <c r="CV68" s="1797"/>
      <c r="CW68" s="1797"/>
      <c r="CX68" s="1797"/>
      <c r="CY68" s="1797"/>
      <c r="CZ68" s="1797"/>
      <c r="DA68" s="1797"/>
      <c r="DB68" s="1797"/>
      <c r="DC68" s="1893"/>
      <c r="DD68" s="1797"/>
      <c r="DE68" s="1797"/>
      <c r="DF68" s="1797"/>
      <c r="DG68" s="1797"/>
      <c r="DH68" s="1797"/>
      <c r="DI68" s="1797"/>
      <c r="DJ68" s="1797"/>
      <c r="DK68" s="1797"/>
      <c r="DL68" s="1798"/>
      <c r="DM68" s="1798"/>
      <c r="DN68" s="1798"/>
      <c r="DO68" s="1798"/>
      <c r="DP68" s="1798"/>
      <c r="DQ68" s="1798"/>
      <c r="DR68" s="1798"/>
      <c r="DS68" s="1798"/>
      <c r="DT68" s="1798"/>
      <c r="DU68" s="1798"/>
      <c r="DV68" s="1798"/>
      <c r="DW68" s="1798"/>
      <c r="DX68" s="1798"/>
      <c r="DY68" s="1798"/>
      <c r="DZ68" s="1798"/>
      <c r="EA68" s="1798"/>
      <c r="EB68" s="1798"/>
      <c r="EC68" s="1798"/>
      <c r="ED68" s="1798"/>
      <c r="EE68" s="1798"/>
      <c r="EF68" s="1798"/>
      <c r="EG68" s="1798"/>
      <c r="EH68" s="1798"/>
      <c r="EI68" s="1798"/>
      <c r="EJ68" s="1798"/>
      <c r="EK68" s="1798"/>
      <c r="EL68" s="1798"/>
      <c r="EM68" s="1798"/>
      <c r="EN68" s="1798"/>
      <c r="EO68" s="1798"/>
      <c r="EP68" s="1798"/>
      <c r="EQ68" s="1798"/>
      <c r="ER68" s="1798"/>
      <c r="ES68" s="1798"/>
      <c r="ET68" s="1798"/>
      <c r="EU68" s="1798"/>
      <c r="EV68" s="1798"/>
      <c r="EW68" s="1798"/>
      <c r="EX68" s="1798"/>
      <c r="EY68" s="1798"/>
      <c r="EZ68" s="1798"/>
      <c r="FA68" s="1798"/>
      <c r="FB68" s="1798"/>
      <c r="FC68" s="1798"/>
      <c r="FD68" s="1798"/>
      <c r="FE68" s="1798"/>
      <c r="FF68" s="1798"/>
      <c r="FG68" s="1798"/>
      <c r="FH68" s="1798"/>
      <c r="FI68" s="1798"/>
      <c r="FJ68" s="1798"/>
      <c r="FK68" s="1798"/>
      <c r="FL68" s="1798"/>
      <c r="FM68" s="1798"/>
      <c r="FN68" s="1798"/>
      <c r="FO68" s="1798"/>
      <c r="FP68" s="1798"/>
      <c r="FQ68" s="1798"/>
      <c r="FR68" s="1798"/>
      <c r="FS68" s="1798"/>
      <c r="FT68" s="1798"/>
      <c r="FU68" s="1798"/>
      <c r="FV68" s="1798"/>
      <c r="FW68" s="1798"/>
      <c r="FX68" s="1798"/>
      <c r="FY68" s="1798"/>
      <c r="FZ68" s="1798"/>
      <c r="GA68" s="1798"/>
      <c r="GB68" s="1798"/>
      <c r="GC68" s="1798"/>
      <c r="GD68" s="1798"/>
      <c r="GE68" s="1798"/>
      <c r="GF68" s="1798"/>
      <c r="GG68" s="1798"/>
      <c r="GH68" s="1798"/>
      <c r="GI68" s="1798"/>
      <c r="GJ68" s="1798"/>
      <c r="GK68" s="1798"/>
      <c r="GL68" s="1798"/>
      <c r="GM68" s="1798"/>
      <c r="GN68" s="1798"/>
      <c r="GO68" s="1798"/>
      <c r="GP68" s="1798"/>
      <c r="GQ68" s="1798"/>
      <c r="GR68" s="1798"/>
      <c r="GS68" s="1798"/>
      <c r="GT68" s="1798"/>
      <c r="GU68" s="1798"/>
      <c r="GV68" s="1798"/>
      <c r="GW68" s="1798" t="str">
        <f>IF(ISTEXT(IFERROR(VLOOKUP(A68,职业列表!I3:J10,1,FALSE),0)),"★","")</f>
        <v/>
      </c>
      <c r="GX68" s="1798"/>
      <c r="GY68" s="1797"/>
      <c r="GZ68" s="1797"/>
      <c r="HA68" s="1797"/>
      <c r="HB68" s="1797"/>
      <c r="HC68" s="1797"/>
      <c r="HD68" s="1797"/>
      <c r="HE68" s="1797"/>
      <c r="HF68" s="1797"/>
      <c r="HG68" s="1797"/>
      <c r="HH68" s="1797"/>
      <c r="HI68" s="1797"/>
      <c r="HJ68" s="1797"/>
      <c r="HK68" s="1797"/>
      <c r="HL68" s="1797"/>
      <c r="HM68" s="1797"/>
      <c r="HN68" s="1797"/>
      <c r="HO68" s="1797"/>
      <c r="HP68" s="1797"/>
      <c r="HQ68" s="1797"/>
      <c r="HR68" s="1797"/>
      <c r="HS68" s="1797"/>
      <c r="HT68" s="1797"/>
      <c r="HU68" s="1797"/>
      <c r="HV68" s="1797"/>
      <c r="HW68" s="1797"/>
      <c r="HX68" s="1797"/>
      <c r="HY68" s="1878"/>
      <c r="HZ68" s="1878"/>
      <c r="IA68" s="1878"/>
      <c r="IB68" s="1878"/>
      <c r="IC68" s="1878"/>
      <c r="ID68" s="1878"/>
      <c r="IE68" s="1878"/>
      <c r="IF68" s="1878"/>
      <c r="IG68" s="1878"/>
      <c r="IH68" s="1878"/>
      <c r="II68" s="1878"/>
      <c r="IJ68" s="1878"/>
      <c r="IK68" s="1878"/>
      <c r="IL68" s="1878"/>
      <c r="IM68" s="1878"/>
      <c r="IN68" s="1878"/>
      <c r="IO68" s="1878"/>
      <c r="IP68" s="1878"/>
      <c r="IQ68" s="1878"/>
      <c r="IR68" s="1878"/>
      <c r="IS68" s="1878"/>
      <c r="IT68" s="1878"/>
      <c r="IU68" s="1878"/>
      <c r="IV68" s="1878"/>
    </row>
    <row r="69" ht="16" customHeight="1" spans="1:205">
      <c r="A69" s="1080" t="s">
        <v>139</v>
      </c>
      <c r="AN69" s="1853" t="s">
        <v>3810</v>
      </c>
      <c r="GW69" s="1080" t="str">
        <f>IF(ISTEXT(IFERROR(VLOOKUP(A69,职业列表!I3:J10,1,FALSE),0)),"★","")</f>
        <v/>
      </c>
    </row>
    <row r="70" ht="15" customHeight="1" spans="1:205">
      <c r="A70" s="1802" t="s">
        <v>141</v>
      </c>
      <c r="GW70" s="1080" t="str">
        <f>IF(ISTEXT(IFERROR(VLOOKUP(A70,职业列表!I3:J10,1,FALSE),0)),"★","")</f>
        <v/>
      </c>
    </row>
    <row r="71" ht="15" customHeight="1" spans="1:205">
      <c r="A71" s="1890" t="s">
        <v>143</v>
      </c>
      <c r="FC71" s="1853" t="s">
        <v>3810</v>
      </c>
      <c r="FD71" s="1853" t="s">
        <v>3810</v>
      </c>
      <c r="FE71" s="1853" t="s">
        <v>3810</v>
      </c>
      <c r="FF71" s="1853" t="s">
        <v>3810</v>
      </c>
      <c r="FG71" s="1798"/>
      <c r="FH71" s="1853" t="s">
        <v>3810</v>
      </c>
      <c r="FI71" s="1853" t="s">
        <v>3810</v>
      </c>
      <c r="FJ71" s="1853" t="s">
        <v>3810</v>
      </c>
      <c r="GW71" s="1080" t="str">
        <f>IF(ISTEXT(IFERROR(VLOOKUP(A71,职业列表!I3:J10,1,FALSE),0)),"★","")</f>
        <v/>
      </c>
    </row>
    <row r="72" ht="15" customHeight="1" spans="1:1">
      <c r="A72" s="1891"/>
    </row>
    <row r="73" ht="15" customHeight="1"/>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89"/>
  <sheetViews>
    <sheetView showGridLines="0" workbookViewId="0">
      <selection activeCell="M20" sqref="M20"/>
    </sheetView>
  </sheetViews>
  <sheetFormatPr defaultColWidth="8.25" defaultRowHeight="16.5"/>
  <cols>
    <col min="1" max="1" width="8.25" style="640"/>
    <col min="2" max="2" width="13.375" style="640" customWidth="1"/>
    <col min="3" max="10" width="8.25" style="640"/>
    <col min="11" max="11" width="11.25" style="640" customWidth="1"/>
    <col min="12" max="16384" width="8.25" style="640"/>
  </cols>
  <sheetData>
    <row r="1" s="640" customFormat="1" ht="17.25" spans="1:1">
      <c r="A1" s="640" t="s">
        <v>3876</v>
      </c>
    </row>
    <row r="2" s="1555" customFormat="1" spans="2:26">
      <c r="B2" s="1556" t="s">
        <v>3877</v>
      </c>
      <c r="C2" s="1557"/>
      <c r="E2" s="1556" t="s">
        <v>3878</v>
      </c>
      <c r="F2" s="1557"/>
      <c r="H2" s="1556" t="s">
        <v>148</v>
      </c>
      <c r="I2" s="1557"/>
      <c r="K2" s="1567" t="s">
        <v>3879</v>
      </c>
      <c r="L2" s="1612"/>
      <c r="M2" s="1575"/>
      <c r="N2" s="1567" t="s">
        <v>3880</v>
      </c>
      <c r="O2" s="1613"/>
      <c r="P2" s="1613"/>
      <c r="Q2" s="1613"/>
      <c r="R2" s="1613"/>
      <c r="S2" s="1613"/>
      <c r="T2" s="1613"/>
      <c r="U2" s="1613"/>
      <c r="V2" s="1613"/>
      <c r="W2" s="1613"/>
      <c r="X2" s="1613"/>
      <c r="Y2" s="1613"/>
      <c r="Z2" s="1612"/>
    </row>
    <row r="3" s="640" customFormat="1" spans="2:26">
      <c r="B3" s="1558" t="s">
        <v>3561</v>
      </c>
      <c r="C3" s="1559" t="s">
        <v>96</v>
      </c>
      <c r="E3" s="1558" t="s">
        <v>3561</v>
      </c>
      <c r="F3" s="1559" t="s">
        <v>96</v>
      </c>
      <c r="H3" s="1558" t="s">
        <v>3561</v>
      </c>
      <c r="I3" s="1559" t="s">
        <v>96</v>
      </c>
      <c r="K3" s="1558" t="s">
        <v>3561</v>
      </c>
      <c r="L3" s="1559" t="s">
        <v>96</v>
      </c>
      <c r="M3" s="1575"/>
      <c r="N3" s="1558" t="s">
        <v>158</v>
      </c>
      <c r="O3" s="1614" t="s">
        <v>3881</v>
      </c>
      <c r="P3" s="1614"/>
      <c r="Q3" s="1614"/>
      <c r="R3" s="1614"/>
      <c r="S3" s="1614"/>
      <c r="T3" s="1614"/>
      <c r="U3" s="1614"/>
      <c r="V3" s="1614"/>
      <c r="W3" s="1614"/>
      <c r="X3" s="1614"/>
      <c r="Y3" s="1614"/>
      <c r="Z3" s="1559"/>
    </row>
    <row r="4" s="640" customFormat="1" spans="1:26">
      <c r="A4" s="1560"/>
      <c r="B4" s="1561" t="s">
        <v>3811</v>
      </c>
      <c r="C4" s="1562">
        <v>5</v>
      </c>
      <c r="D4" s="1563"/>
      <c r="E4" s="1561" t="s">
        <v>3882</v>
      </c>
      <c r="F4" s="1562">
        <v>1</v>
      </c>
      <c r="G4" s="1563"/>
      <c r="H4" s="1561" t="s">
        <v>3883</v>
      </c>
      <c r="I4" s="1562">
        <v>5</v>
      </c>
      <c r="J4" s="1563"/>
      <c r="K4" s="1561" t="s">
        <v>338</v>
      </c>
      <c r="L4" s="1562">
        <v>25</v>
      </c>
      <c r="M4" s="1575"/>
      <c r="N4" s="1615" t="s">
        <v>3884</v>
      </c>
      <c r="O4" s="1616" t="s">
        <v>3885</v>
      </c>
      <c r="P4" s="1616"/>
      <c r="Q4" s="1616"/>
      <c r="R4" s="1616"/>
      <c r="S4" s="1616"/>
      <c r="T4" s="1616"/>
      <c r="U4" s="1616"/>
      <c r="V4" s="1616"/>
      <c r="W4" s="1616"/>
      <c r="X4" s="1616"/>
      <c r="Y4" s="1616"/>
      <c r="Z4" s="1650"/>
    </row>
    <row r="5" s="640" customFormat="1" spans="1:26">
      <c r="A5" s="1560"/>
      <c r="B5" s="1564" t="s">
        <v>3886</v>
      </c>
      <c r="C5" s="1565">
        <v>5</v>
      </c>
      <c r="D5" s="1563"/>
      <c r="E5" s="1564" t="s">
        <v>3861</v>
      </c>
      <c r="F5" s="1565">
        <v>1</v>
      </c>
      <c r="G5" s="1563"/>
      <c r="H5" s="1564" t="s">
        <v>3887</v>
      </c>
      <c r="I5" s="1565">
        <v>10</v>
      </c>
      <c r="J5" s="1563"/>
      <c r="K5" s="1564" t="s">
        <v>3888</v>
      </c>
      <c r="L5" s="1565">
        <v>15</v>
      </c>
      <c r="M5" s="1575"/>
      <c r="N5" s="1617"/>
      <c r="O5" s="1618"/>
      <c r="P5" s="1618"/>
      <c r="Q5" s="1618"/>
      <c r="R5" s="1618"/>
      <c r="S5" s="1618"/>
      <c r="T5" s="1618"/>
      <c r="U5" s="1618"/>
      <c r="V5" s="1618"/>
      <c r="W5" s="1618"/>
      <c r="X5" s="1618"/>
      <c r="Y5" s="1618"/>
      <c r="Z5" s="1651"/>
    </row>
    <row r="6" s="640" customFormat="1" spans="1:26">
      <c r="A6" s="1560"/>
      <c r="B6" s="1561" t="s">
        <v>3816</v>
      </c>
      <c r="C6" s="1562">
        <v>5</v>
      </c>
      <c r="D6" s="1563"/>
      <c r="E6" s="1561" t="s">
        <v>3857</v>
      </c>
      <c r="F6" s="1562">
        <v>1</v>
      </c>
      <c r="G6" s="1563"/>
      <c r="H6" s="1561" t="s">
        <v>115</v>
      </c>
      <c r="I6" s="1562">
        <v>25</v>
      </c>
      <c r="J6" s="1563"/>
      <c r="K6" s="1561" t="s">
        <v>3844</v>
      </c>
      <c r="L6" s="1562">
        <v>15</v>
      </c>
      <c r="M6" s="1575"/>
      <c r="N6" s="1619" t="s">
        <v>3889</v>
      </c>
      <c r="O6" s="1620" t="s">
        <v>3890</v>
      </c>
      <c r="P6" s="1620"/>
      <c r="Q6" s="1620"/>
      <c r="R6" s="1620"/>
      <c r="S6" s="1620"/>
      <c r="T6" s="1620"/>
      <c r="U6" s="1620"/>
      <c r="V6" s="1620"/>
      <c r="W6" s="1620"/>
      <c r="X6" s="1620"/>
      <c r="Y6" s="1620"/>
      <c r="Z6" s="1652"/>
    </row>
    <row r="7" s="640" customFormat="1" spans="1:26">
      <c r="A7" s="1560"/>
      <c r="B7" s="1564" t="s">
        <v>3815</v>
      </c>
      <c r="C7" s="1565">
        <v>5</v>
      </c>
      <c r="D7" s="1563"/>
      <c r="E7" s="1564" t="s">
        <v>3859</v>
      </c>
      <c r="F7" s="1565">
        <v>1</v>
      </c>
      <c r="G7" s="1563"/>
      <c r="H7" s="1564" t="s">
        <v>3891</v>
      </c>
      <c r="I7" s="1565">
        <v>15</v>
      </c>
      <c r="J7" s="1563"/>
      <c r="K7" s="1564" t="s">
        <v>3892</v>
      </c>
      <c r="L7" s="1565">
        <v>10</v>
      </c>
      <c r="M7" s="1575"/>
      <c r="N7" s="1621"/>
      <c r="O7" s="1622"/>
      <c r="P7" s="1622"/>
      <c r="Q7" s="1622"/>
      <c r="R7" s="1622"/>
      <c r="S7" s="1622"/>
      <c r="T7" s="1622"/>
      <c r="U7" s="1622"/>
      <c r="V7" s="1622"/>
      <c r="W7" s="1622"/>
      <c r="X7" s="1622"/>
      <c r="Y7" s="1622"/>
      <c r="Z7" s="1652"/>
    </row>
    <row r="8" s="640" customFormat="1" spans="1:26">
      <c r="A8" s="1560"/>
      <c r="B8" s="1561" t="s">
        <v>3813</v>
      </c>
      <c r="C8" s="1562">
        <v>5</v>
      </c>
      <c r="D8" s="1563"/>
      <c r="E8" s="1561" t="s">
        <v>3864</v>
      </c>
      <c r="F8" s="1562">
        <v>1</v>
      </c>
      <c r="G8" s="1563"/>
      <c r="H8" s="1561" t="s">
        <v>3842</v>
      </c>
      <c r="I8" s="1562">
        <v>20</v>
      </c>
      <c r="J8" s="1563"/>
      <c r="K8" s="1561" t="s">
        <v>3893</v>
      </c>
      <c r="L8" s="1562">
        <v>10</v>
      </c>
      <c r="M8" s="1575"/>
      <c r="N8" s="1619" t="s">
        <v>3894</v>
      </c>
      <c r="O8" s="1620" t="s">
        <v>3895</v>
      </c>
      <c r="P8" s="1620"/>
      <c r="Q8" s="1620"/>
      <c r="R8" s="1620"/>
      <c r="S8" s="1620"/>
      <c r="T8" s="1620"/>
      <c r="U8" s="1620"/>
      <c r="V8" s="1620"/>
      <c r="W8" s="1620"/>
      <c r="X8" s="1620"/>
      <c r="Y8" s="1620"/>
      <c r="Z8" s="1652"/>
    </row>
    <row r="9" s="640" customFormat="1" spans="1:26">
      <c r="A9" s="1560"/>
      <c r="B9" s="1564" t="s">
        <v>3823</v>
      </c>
      <c r="C9" s="1565">
        <v>5</v>
      </c>
      <c r="D9" s="1563"/>
      <c r="E9" s="1564" t="s">
        <v>3867</v>
      </c>
      <c r="F9" s="1565">
        <v>1</v>
      </c>
      <c r="G9" s="1563"/>
      <c r="H9" s="1564" t="s">
        <v>3896</v>
      </c>
      <c r="I9" s="1565">
        <v>15</v>
      </c>
      <c r="J9" s="1563"/>
      <c r="K9" s="1564" t="s">
        <v>124</v>
      </c>
      <c r="L9" s="1565">
        <v>20</v>
      </c>
      <c r="M9" s="1575"/>
      <c r="N9" s="1619"/>
      <c r="O9" s="1623"/>
      <c r="P9" s="1623"/>
      <c r="Q9" s="1623"/>
      <c r="R9" s="1623"/>
      <c r="S9" s="1623"/>
      <c r="T9" s="1623"/>
      <c r="U9" s="1623"/>
      <c r="V9" s="1623"/>
      <c r="W9" s="1623"/>
      <c r="X9" s="1623"/>
      <c r="Y9" s="1623"/>
      <c r="Z9" s="1653"/>
    </row>
    <row r="10" s="640" customFormat="1" ht="17.25" spans="1:26">
      <c r="A10" s="1560"/>
      <c r="B10" s="1561" t="s">
        <v>3897</v>
      </c>
      <c r="C10" s="1562">
        <v>5</v>
      </c>
      <c r="D10" s="1563"/>
      <c r="E10" s="1561" t="s">
        <v>3866</v>
      </c>
      <c r="F10" s="1562">
        <v>1</v>
      </c>
      <c r="G10" s="1563"/>
      <c r="H10" s="1561" t="s">
        <v>3898</v>
      </c>
      <c r="I10" s="1562">
        <v>10</v>
      </c>
      <c r="J10" s="1563"/>
      <c r="K10" s="1570" t="s">
        <v>3899</v>
      </c>
      <c r="L10" s="1571">
        <v>10</v>
      </c>
      <c r="M10" s="1575"/>
      <c r="N10" s="1617" t="s">
        <v>3900</v>
      </c>
      <c r="O10" s="1620" t="s">
        <v>3901</v>
      </c>
      <c r="P10" s="1620"/>
      <c r="Q10" s="1620"/>
      <c r="R10" s="1620"/>
      <c r="S10" s="1620"/>
      <c r="T10" s="1620"/>
      <c r="U10" s="1620"/>
      <c r="V10" s="1620"/>
      <c r="W10" s="1620"/>
      <c r="X10" s="1620"/>
      <c r="Y10" s="1620"/>
      <c r="Z10" s="1652"/>
    </row>
    <row r="11" s="640" customFormat="1" ht="17.25" spans="1:26">
      <c r="A11" s="1560"/>
      <c r="B11" s="1564" t="s">
        <v>3826</v>
      </c>
      <c r="C11" s="1565">
        <v>5</v>
      </c>
      <c r="D11" s="1563"/>
      <c r="E11" s="1564" t="s">
        <v>3868</v>
      </c>
      <c r="F11" s="1565">
        <v>1</v>
      </c>
      <c r="G11" s="1563"/>
      <c r="H11" s="1566" t="s">
        <v>3841</v>
      </c>
      <c r="I11" s="1624">
        <v>20</v>
      </c>
      <c r="J11" s="1563"/>
      <c r="K11" s="1563"/>
      <c r="L11" s="1563"/>
      <c r="M11" s="1575"/>
      <c r="N11" s="1621"/>
      <c r="O11" s="1622"/>
      <c r="P11" s="1622"/>
      <c r="Q11" s="1622"/>
      <c r="R11" s="1622"/>
      <c r="S11" s="1622"/>
      <c r="T11" s="1622"/>
      <c r="U11" s="1622"/>
      <c r="V11" s="1622"/>
      <c r="W11" s="1622"/>
      <c r="X11" s="1622"/>
      <c r="Y11" s="1622"/>
      <c r="Z11" s="1652"/>
    </row>
    <row r="12" s="640" customFormat="1" ht="17.25" spans="1:26">
      <c r="A12" s="1560"/>
      <c r="B12" s="1561" t="s">
        <v>3902</v>
      </c>
      <c r="C12" s="1562">
        <v>5</v>
      </c>
      <c r="D12" s="1563"/>
      <c r="E12" s="1561" t="s">
        <v>3858</v>
      </c>
      <c r="F12" s="1562">
        <v>1</v>
      </c>
      <c r="G12" s="1563"/>
      <c r="H12" s="1563"/>
      <c r="I12" s="1563"/>
      <c r="J12" s="1563"/>
      <c r="K12" s="1563"/>
      <c r="L12" s="1563"/>
      <c r="M12" s="1575"/>
      <c r="N12" s="1619" t="s">
        <v>3903</v>
      </c>
      <c r="O12" s="1620" t="s">
        <v>3904</v>
      </c>
      <c r="P12" s="1620"/>
      <c r="Q12" s="1620"/>
      <c r="R12" s="1620"/>
      <c r="S12" s="1620"/>
      <c r="T12" s="1620"/>
      <c r="U12" s="1620"/>
      <c r="V12" s="1620"/>
      <c r="W12" s="1620"/>
      <c r="X12" s="1620"/>
      <c r="Y12" s="1620"/>
      <c r="Z12" s="1652"/>
    </row>
    <row r="13" s="640" customFormat="1" spans="1:26">
      <c r="A13" s="1560"/>
      <c r="B13" s="1564" t="s">
        <v>3905</v>
      </c>
      <c r="C13" s="1565">
        <v>5</v>
      </c>
      <c r="D13" s="1563"/>
      <c r="E13" s="1564" t="s">
        <v>3906</v>
      </c>
      <c r="F13" s="1565">
        <v>1</v>
      </c>
      <c r="G13" s="1563"/>
      <c r="H13" s="1567" t="s">
        <v>327</v>
      </c>
      <c r="I13" s="1612"/>
      <c r="J13" s="1563"/>
      <c r="M13" s="1575"/>
      <c r="N13" s="1625"/>
      <c r="Z13" s="1562"/>
    </row>
    <row r="14" s="640" customFormat="1" spans="1:26">
      <c r="A14" s="1560"/>
      <c r="B14" s="1561" t="s">
        <v>3907</v>
      </c>
      <c r="C14" s="1562">
        <v>5</v>
      </c>
      <c r="D14" s="1563"/>
      <c r="E14" s="1561" t="s">
        <v>3908</v>
      </c>
      <c r="F14" s="1562">
        <v>1</v>
      </c>
      <c r="G14" s="1563"/>
      <c r="H14" s="1568" t="s">
        <v>3561</v>
      </c>
      <c r="I14" s="1626" t="s">
        <v>96</v>
      </c>
      <c r="J14" s="1563"/>
      <c r="M14" s="1575"/>
      <c r="N14" s="1621" t="s">
        <v>3909</v>
      </c>
      <c r="O14" s="1620" t="s">
        <v>3910</v>
      </c>
      <c r="P14" s="1620"/>
      <c r="Q14" s="1620"/>
      <c r="R14" s="1620"/>
      <c r="S14" s="1620"/>
      <c r="T14" s="1620"/>
      <c r="U14" s="1620"/>
      <c r="V14" s="1620"/>
      <c r="W14" s="1620"/>
      <c r="X14" s="1620"/>
      <c r="Y14" s="1620"/>
      <c r="Z14" s="1652"/>
    </row>
    <row r="15" s="640" customFormat="1" spans="1:26">
      <c r="A15" s="1560"/>
      <c r="B15" s="1564" t="s">
        <v>3832</v>
      </c>
      <c r="C15" s="1565">
        <v>5</v>
      </c>
      <c r="D15" s="1563"/>
      <c r="E15" s="1564" t="s">
        <v>3911</v>
      </c>
      <c r="F15" s="1565">
        <v>1</v>
      </c>
      <c r="G15" s="1563"/>
      <c r="H15" s="1569" t="s">
        <v>3855</v>
      </c>
      <c r="I15" s="1627">
        <v>1</v>
      </c>
      <c r="J15" s="1563"/>
      <c r="M15" s="1575"/>
      <c r="N15" s="1621"/>
      <c r="O15" s="1620"/>
      <c r="P15" s="1620"/>
      <c r="Q15" s="1620"/>
      <c r="R15" s="1620"/>
      <c r="S15" s="1620"/>
      <c r="T15" s="1620"/>
      <c r="U15" s="1620"/>
      <c r="V15" s="1620"/>
      <c r="W15" s="1620"/>
      <c r="X15" s="1620"/>
      <c r="Y15" s="1620"/>
      <c r="Z15" s="1652"/>
    </row>
    <row r="16" s="640" customFormat="1" ht="17.25" spans="1:26">
      <c r="A16" s="1560"/>
      <c r="B16" s="1561" t="s">
        <v>3912</v>
      </c>
      <c r="C16" s="1562">
        <v>5</v>
      </c>
      <c r="D16" s="1563"/>
      <c r="E16" s="1570" t="s">
        <v>3913</v>
      </c>
      <c r="F16" s="1571">
        <v>1</v>
      </c>
      <c r="G16" s="1563"/>
      <c r="H16" s="1572" t="s">
        <v>3854</v>
      </c>
      <c r="I16" s="1628">
        <v>1</v>
      </c>
      <c r="J16" s="1563"/>
      <c r="M16" s="1575"/>
      <c r="N16" s="1625"/>
      <c r="Z16" s="1562"/>
    </row>
    <row r="17" s="640" customFormat="1" spans="1:26">
      <c r="A17" s="1560"/>
      <c r="B17" s="1564" t="s">
        <v>3914</v>
      </c>
      <c r="C17" s="1565">
        <v>5</v>
      </c>
      <c r="D17" s="1563"/>
      <c r="E17" s="1563"/>
      <c r="F17" s="1563"/>
      <c r="G17" s="1563"/>
      <c r="H17" s="1573"/>
      <c r="I17" s="1629"/>
      <c r="J17" s="1563"/>
      <c r="K17" s="1563"/>
      <c r="L17" s="1563"/>
      <c r="M17" s="1575"/>
      <c r="N17" s="1621" t="s">
        <v>3915</v>
      </c>
      <c r="O17" s="1620" t="s">
        <v>3916</v>
      </c>
      <c r="P17" s="1620"/>
      <c r="Q17" s="1620"/>
      <c r="R17" s="1620"/>
      <c r="S17" s="1620"/>
      <c r="T17" s="1620"/>
      <c r="U17" s="1620"/>
      <c r="V17" s="1620"/>
      <c r="W17" s="1620"/>
      <c r="X17" s="1620"/>
      <c r="Y17" s="1620"/>
      <c r="Z17" s="1652"/>
    </row>
    <row r="18" s="640" customFormat="1" spans="1:26">
      <c r="A18" s="1560"/>
      <c r="B18" s="1561" t="s">
        <v>3825</v>
      </c>
      <c r="C18" s="1562">
        <v>5</v>
      </c>
      <c r="D18" s="1563"/>
      <c r="E18" s="635"/>
      <c r="F18" s="635"/>
      <c r="G18" s="1574"/>
      <c r="H18" s="1573"/>
      <c r="I18" s="1629"/>
      <c r="J18" s="1563"/>
      <c r="K18" s="1563"/>
      <c r="L18" s="1563"/>
      <c r="N18" s="1621"/>
      <c r="O18" s="1620"/>
      <c r="P18" s="1620"/>
      <c r="Q18" s="1620"/>
      <c r="R18" s="1620"/>
      <c r="S18" s="1620"/>
      <c r="T18" s="1620"/>
      <c r="U18" s="1620"/>
      <c r="V18" s="1620"/>
      <c r="W18" s="1620"/>
      <c r="X18" s="1620"/>
      <c r="Y18" s="1620"/>
      <c r="Z18" s="1652"/>
    </row>
    <row r="19" s="640" customFormat="1" spans="1:26">
      <c r="A19" s="1560"/>
      <c r="B19" s="1564" t="s">
        <v>3917</v>
      </c>
      <c r="C19" s="1565">
        <v>5</v>
      </c>
      <c r="D19" s="1563"/>
      <c r="E19" s="635"/>
      <c r="F19" s="635"/>
      <c r="G19" s="1574"/>
      <c r="H19" s="1573"/>
      <c r="I19" s="1629"/>
      <c r="J19" s="1563"/>
      <c r="K19" s="1563"/>
      <c r="L19" s="1563"/>
      <c r="N19" s="1619"/>
      <c r="O19" s="1623"/>
      <c r="P19" s="1623"/>
      <c r="Q19" s="1623"/>
      <c r="R19" s="1623"/>
      <c r="S19" s="1623"/>
      <c r="T19" s="1623"/>
      <c r="U19" s="1623"/>
      <c r="V19" s="1623"/>
      <c r="W19" s="1623"/>
      <c r="X19" s="1623"/>
      <c r="Y19" s="1623"/>
      <c r="Z19" s="1653"/>
    </row>
    <row r="20" s="640" customFormat="1" spans="1:26">
      <c r="A20" s="1560"/>
      <c r="B20" s="1561" t="s">
        <v>3918</v>
      </c>
      <c r="C20" s="1562">
        <v>5</v>
      </c>
      <c r="D20" s="1563"/>
      <c r="E20" s="635"/>
      <c r="F20" s="635"/>
      <c r="G20" s="1575"/>
      <c r="H20" s="1573"/>
      <c r="I20" s="1630"/>
      <c r="J20" s="1563"/>
      <c r="K20" s="1563"/>
      <c r="L20" s="1563"/>
      <c r="N20" s="1621" t="s">
        <v>3919</v>
      </c>
      <c r="O20" s="1631" t="s">
        <v>3920</v>
      </c>
      <c r="P20" s="1632"/>
      <c r="Q20" s="1632"/>
      <c r="R20" s="1632"/>
      <c r="S20" s="1632"/>
      <c r="T20" s="1632"/>
      <c r="U20" s="1632"/>
      <c r="V20" s="1632"/>
      <c r="W20" s="1632"/>
      <c r="X20" s="1632"/>
      <c r="Y20" s="1632"/>
      <c r="Z20" s="1654"/>
    </row>
    <row r="21" s="640" customFormat="1" spans="1:26">
      <c r="A21" s="1560"/>
      <c r="B21" s="1564" t="s">
        <v>3837</v>
      </c>
      <c r="C21" s="1565">
        <v>5</v>
      </c>
      <c r="D21" s="1563"/>
      <c r="E21" s="1576"/>
      <c r="F21" s="1577"/>
      <c r="G21" s="1575"/>
      <c r="H21" s="1578"/>
      <c r="I21" s="1578"/>
      <c r="J21" s="1563"/>
      <c r="K21" s="1563"/>
      <c r="L21" s="1563"/>
      <c r="N21" s="1621"/>
      <c r="O21" s="1632"/>
      <c r="P21" s="1632"/>
      <c r="Q21" s="1632"/>
      <c r="R21" s="1632"/>
      <c r="S21" s="1632"/>
      <c r="T21" s="1632"/>
      <c r="U21" s="1632"/>
      <c r="V21" s="1632"/>
      <c r="W21" s="1632"/>
      <c r="X21" s="1632"/>
      <c r="Y21" s="1632"/>
      <c r="Z21" s="1654"/>
    </row>
    <row r="22" s="640" customFormat="1" spans="1:26">
      <c r="A22" s="1560"/>
      <c r="B22" s="1561" t="s">
        <v>3921</v>
      </c>
      <c r="C22" s="1562">
        <v>5</v>
      </c>
      <c r="D22" s="1563"/>
      <c r="E22" s="1576"/>
      <c r="F22" s="1577"/>
      <c r="G22" s="1575"/>
      <c r="H22" s="1563"/>
      <c r="I22" s="1563"/>
      <c r="J22" s="1563"/>
      <c r="K22" s="1563"/>
      <c r="L22" s="1563"/>
      <c r="N22" s="1621"/>
      <c r="O22" s="1622"/>
      <c r="P22" s="1622"/>
      <c r="Q22" s="1622"/>
      <c r="R22" s="1622"/>
      <c r="S22" s="1622"/>
      <c r="T22" s="1622"/>
      <c r="U22" s="1622"/>
      <c r="V22" s="1622"/>
      <c r="W22" s="1622"/>
      <c r="X22" s="1622"/>
      <c r="Y22" s="1622"/>
      <c r="Z22" s="1652"/>
    </row>
    <row r="23" s="640" customFormat="1" spans="1:26">
      <c r="A23" s="1560"/>
      <c r="B23" s="1564" t="s">
        <v>3812</v>
      </c>
      <c r="C23" s="1565">
        <v>5</v>
      </c>
      <c r="D23" s="1563"/>
      <c r="E23" s="1576"/>
      <c r="F23" s="1577"/>
      <c r="G23" s="1575"/>
      <c r="H23" s="1563"/>
      <c r="I23" s="1563"/>
      <c r="J23" s="1563"/>
      <c r="K23" s="1563"/>
      <c r="L23" s="1563"/>
      <c r="N23" s="1619" t="s">
        <v>3922</v>
      </c>
      <c r="O23" s="1620" t="s">
        <v>3923</v>
      </c>
      <c r="P23" s="1620"/>
      <c r="Q23" s="1620"/>
      <c r="R23" s="1620"/>
      <c r="S23" s="1620"/>
      <c r="T23" s="1620"/>
      <c r="U23" s="1620"/>
      <c r="V23" s="1620"/>
      <c r="W23" s="1620"/>
      <c r="X23" s="1620"/>
      <c r="Y23" s="1620"/>
      <c r="Z23" s="1652"/>
    </row>
    <row r="24" s="640" customFormat="1" spans="1:26">
      <c r="A24" s="1560"/>
      <c r="B24" s="1561" t="s">
        <v>3819</v>
      </c>
      <c r="C24" s="1562">
        <v>5</v>
      </c>
      <c r="D24" s="1563"/>
      <c r="E24" s="1576"/>
      <c r="F24" s="1577"/>
      <c r="G24" s="1575"/>
      <c r="H24" s="1563"/>
      <c r="I24" s="1563"/>
      <c r="J24" s="1563"/>
      <c r="K24" s="1563"/>
      <c r="L24" s="1563"/>
      <c r="N24" s="1621"/>
      <c r="O24" s="1620"/>
      <c r="P24" s="1620"/>
      <c r="Q24" s="1620"/>
      <c r="R24" s="1620"/>
      <c r="S24" s="1620"/>
      <c r="T24" s="1620"/>
      <c r="U24" s="1620"/>
      <c r="V24" s="1620"/>
      <c r="W24" s="1620"/>
      <c r="X24" s="1620"/>
      <c r="Y24" s="1620"/>
      <c r="Z24" s="1652"/>
    </row>
    <row r="25" s="640" customFormat="1" spans="1:26">
      <c r="A25" s="1560"/>
      <c r="B25" s="1564" t="s">
        <v>3924</v>
      </c>
      <c r="C25" s="1565">
        <v>5</v>
      </c>
      <c r="D25" s="1563"/>
      <c r="E25" s="1576"/>
      <c r="F25" s="1577"/>
      <c r="G25" s="1575"/>
      <c r="H25" s="1563"/>
      <c r="I25" s="1563"/>
      <c r="J25" s="1563"/>
      <c r="K25" s="1563"/>
      <c r="L25" s="1563"/>
      <c r="N25" s="1621" t="s">
        <v>3925</v>
      </c>
      <c r="O25" s="1620" t="s">
        <v>3926</v>
      </c>
      <c r="P25" s="1620"/>
      <c r="Q25" s="1620"/>
      <c r="R25" s="1620"/>
      <c r="S25" s="1620"/>
      <c r="T25" s="1620"/>
      <c r="U25" s="1620"/>
      <c r="V25" s="1620"/>
      <c r="W25" s="1620"/>
      <c r="X25" s="1620"/>
      <c r="Y25" s="1620"/>
      <c r="Z25" s="1652"/>
    </row>
    <row r="26" s="640" customFormat="1" spans="1:26">
      <c r="A26" s="1560"/>
      <c r="B26" s="1561" t="s">
        <v>3927</v>
      </c>
      <c r="C26" s="1562">
        <v>5</v>
      </c>
      <c r="D26" s="1563"/>
      <c r="E26" s="1576"/>
      <c r="F26" s="1577"/>
      <c r="G26" s="1574"/>
      <c r="H26" s="1563"/>
      <c r="I26" s="1563"/>
      <c r="J26" s="1563"/>
      <c r="K26" s="1563"/>
      <c r="L26" s="1563"/>
      <c r="N26" s="1621"/>
      <c r="O26" s="1620"/>
      <c r="P26" s="1620"/>
      <c r="Q26" s="1620"/>
      <c r="R26" s="1620"/>
      <c r="S26" s="1620"/>
      <c r="T26" s="1620"/>
      <c r="U26" s="1620"/>
      <c r="V26" s="1620"/>
      <c r="W26" s="1620"/>
      <c r="X26" s="1620"/>
      <c r="Y26" s="1620"/>
      <c r="Z26" s="1652"/>
    </row>
    <row r="27" s="640" customFormat="1" spans="1:26">
      <c r="A27" s="1560"/>
      <c r="B27" s="1579" t="s">
        <v>3824</v>
      </c>
      <c r="C27" s="1580">
        <v>5</v>
      </c>
      <c r="E27" s="635"/>
      <c r="F27" s="635"/>
      <c r="G27" s="1575"/>
      <c r="N27" s="1621"/>
      <c r="O27" s="1622"/>
      <c r="P27" s="1622"/>
      <c r="Q27" s="1622"/>
      <c r="R27" s="1622"/>
      <c r="S27" s="1622"/>
      <c r="T27" s="1622"/>
      <c r="U27" s="1622"/>
      <c r="V27" s="1622"/>
      <c r="W27" s="1622"/>
      <c r="X27" s="1622"/>
      <c r="Y27" s="1622"/>
      <c r="Z27" s="1652"/>
    </row>
    <row r="28" spans="1:26">
      <c r="A28" s="1560"/>
      <c r="B28" s="1561" t="s">
        <v>3928</v>
      </c>
      <c r="C28" s="1581">
        <v>5</v>
      </c>
      <c r="E28" s="635"/>
      <c r="F28" s="635"/>
      <c r="G28" s="1575"/>
      <c r="N28" s="1619" t="s">
        <v>3929</v>
      </c>
      <c r="O28" s="1620" t="s">
        <v>3930</v>
      </c>
      <c r="P28" s="1620"/>
      <c r="Q28" s="1620"/>
      <c r="R28" s="1620"/>
      <c r="S28" s="1620"/>
      <c r="T28" s="1620"/>
      <c r="U28" s="1620"/>
      <c r="V28" s="1620"/>
      <c r="W28" s="1620"/>
      <c r="X28" s="1620"/>
      <c r="Y28" s="1620"/>
      <c r="Z28" s="1652"/>
    </row>
    <row r="29" s="640" customFormat="1" spans="1:26">
      <c r="A29" s="1560"/>
      <c r="B29" s="1579" t="s">
        <v>3931</v>
      </c>
      <c r="C29" s="1580">
        <v>5</v>
      </c>
      <c r="D29" s="1555"/>
      <c r="E29" s="635"/>
      <c r="F29" s="635"/>
      <c r="G29" s="1555"/>
      <c r="H29" s="1555"/>
      <c r="N29" s="1621"/>
      <c r="O29" s="1620"/>
      <c r="P29" s="1620"/>
      <c r="Q29" s="1620"/>
      <c r="R29" s="1620"/>
      <c r="S29" s="1620"/>
      <c r="T29" s="1620"/>
      <c r="U29" s="1620"/>
      <c r="V29" s="1620"/>
      <c r="W29" s="1620"/>
      <c r="X29" s="1620"/>
      <c r="Y29" s="1620"/>
      <c r="Z29" s="1652"/>
    </row>
    <row r="30" s="640" customFormat="1" spans="1:26">
      <c r="A30" s="1560"/>
      <c r="B30" s="1561" t="s">
        <v>3932</v>
      </c>
      <c r="C30" s="1581">
        <v>5</v>
      </c>
      <c r="D30" s="1555"/>
      <c r="E30" s="635"/>
      <c r="F30" s="635"/>
      <c r="G30" s="1555"/>
      <c r="H30" s="1555"/>
      <c r="N30" s="1619" t="s">
        <v>3933</v>
      </c>
      <c r="O30" s="1620" t="s">
        <v>3934</v>
      </c>
      <c r="P30" s="1620"/>
      <c r="Q30" s="1620"/>
      <c r="R30" s="1620"/>
      <c r="S30" s="1620"/>
      <c r="T30" s="1620"/>
      <c r="U30" s="1620"/>
      <c r="V30" s="1620"/>
      <c r="W30" s="1620"/>
      <c r="X30" s="1620"/>
      <c r="Y30" s="1620"/>
      <c r="Z30" s="1652"/>
    </row>
    <row r="31" s="640" customFormat="1" ht="17.25" spans="1:26">
      <c r="A31" s="1560"/>
      <c r="B31" s="1582" t="s">
        <v>3935</v>
      </c>
      <c r="C31" s="1583">
        <v>5</v>
      </c>
      <c r="D31" s="1555"/>
      <c r="E31" s="635"/>
      <c r="F31" s="635"/>
      <c r="G31" s="1555"/>
      <c r="H31" s="1555"/>
      <c r="N31" s="1621"/>
      <c r="O31" s="1622"/>
      <c r="P31" s="1622"/>
      <c r="Q31" s="1622"/>
      <c r="R31" s="1622"/>
      <c r="S31" s="1622"/>
      <c r="T31" s="1622"/>
      <c r="U31" s="1622"/>
      <c r="V31" s="1622"/>
      <c r="W31" s="1622"/>
      <c r="X31" s="1622"/>
      <c r="Y31" s="1622"/>
      <c r="Z31" s="1652"/>
    </row>
    <row r="32" s="640" customFormat="1" spans="1:27">
      <c r="A32" s="1560"/>
      <c r="D32" s="1555"/>
      <c r="E32" s="635"/>
      <c r="F32" s="635"/>
      <c r="G32" s="1555"/>
      <c r="H32" s="1555"/>
      <c r="N32" s="1619" t="s">
        <v>3936</v>
      </c>
      <c r="O32" s="1620" t="s">
        <v>3937</v>
      </c>
      <c r="P32" s="1620"/>
      <c r="Q32" s="1620"/>
      <c r="R32" s="1620"/>
      <c r="S32" s="1620"/>
      <c r="T32" s="1620"/>
      <c r="U32" s="1620"/>
      <c r="V32" s="1620"/>
      <c r="W32" s="1620"/>
      <c r="X32" s="1620"/>
      <c r="Y32" s="1620"/>
      <c r="Z32" s="1652"/>
      <c r="AA32" s="1632"/>
    </row>
    <row r="33" s="640" customFormat="1" spans="1:27">
      <c r="A33" s="1560"/>
      <c r="D33" s="1555"/>
      <c r="G33" s="1555"/>
      <c r="H33" s="1555"/>
      <c r="N33" s="1619"/>
      <c r="O33" s="1623"/>
      <c r="P33" s="1623"/>
      <c r="Q33" s="1623"/>
      <c r="R33" s="1623"/>
      <c r="S33" s="1623"/>
      <c r="T33" s="1623"/>
      <c r="U33" s="1623"/>
      <c r="V33" s="1623"/>
      <c r="W33" s="1623"/>
      <c r="X33" s="1623"/>
      <c r="Y33" s="1623"/>
      <c r="Z33" s="1653"/>
      <c r="AA33" s="1632"/>
    </row>
    <row r="34" s="640" customFormat="1" spans="1:27">
      <c r="A34" s="1560"/>
      <c r="D34" s="1555"/>
      <c r="G34" s="1555"/>
      <c r="H34" s="1555"/>
      <c r="N34" s="1619" t="s">
        <v>3938</v>
      </c>
      <c r="O34" s="1620" t="s">
        <v>3939</v>
      </c>
      <c r="P34" s="1620"/>
      <c r="Q34" s="1620"/>
      <c r="R34" s="1620"/>
      <c r="S34" s="1620"/>
      <c r="T34" s="1620"/>
      <c r="U34" s="1620"/>
      <c r="V34" s="1620"/>
      <c r="W34" s="1620"/>
      <c r="X34" s="1620"/>
      <c r="Y34" s="1620"/>
      <c r="Z34" s="1652"/>
      <c r="AA34" s="1632"/>
    </row>
    <row r="35" s="640" customFormat="1" ht="17.25" spans="1:27">
      <c r="A35" s="1560"/>
      <c r="D35" s="1555"/>
      <c r="E35" s="1086"/>
      <c r="F35" s="1578"/>
      <c r="G35" s="1584"/>
      <c r="H35" s="1555"/>
      <c r="N35" s="1621"/>
      <c r="O35" s="1620"/>
      <c r="P35" s="1620"/>
      <c r="Q35" s="1620"/>
      <c r="R35" s="1620"/>
      <c r="S35" s="1620"/>
      <c r="T35" s="1620"/>
      <c r="U35" s="1620"/>
      <c r="V35" s="1620"/>
      <c r="W35" s="1620"/>
      <c r="X35" s="1620"/>
      <c r="Y35" s="1620"/>
      <c r="Z35" s="1652"/>
      <c r="AA35" s="1632"/>
    </row>
    <row r="36" s="640" customFormat="1" spans="1:27">
      <c r="A36" s="1560"/>
      <c r="D36" s="1555"/>
      <c r="E36" s="1555"/>
      <c r="F36" s="1578"/>
      <c r="G36" s="1584"/>
      <c r="H36" s="1555"/>
      <c r="N36" s="1621" t="s">
        <v>3940</v>
      </c>
      <c r="O36" s="1620" t="s">
        <v>3941</v>
      </c>
      <c r="P36" s="1620"/>
      <c r="Q36" s="1620"/>
      <c r="R36" s="1620"/>
      <c r="S36" s="1620"/>
      <c r="T36" s="1620"/>
      <c r="U36" s="1620"/>
      <c r="V36" s="1620"/>
      <c r="W36" s="1620"/>
      <c r="X36" s="1620"/>
      <c r="Y36" s="1620"/>
      <c r="Z36" s="1652"/>
      <c r="AA36" s="1632"/>
    </row>
    <row r="37" s="640" customFormat="1" spans="1:27">
      <c r="A37" s="1560"/>
      <c r="D37" s="1555"/>
      <c r="E37" s="1555"/>
      <c r="F37" s="1578"/>
      <c r="G37" s="1584"/>
      <c r="H37" s="1555"/>
      <c r="N37" s="1621"/>
      <c r="O37" s="1620"/>
      <c r="P37" s="1620"/>
      <c r="Q37" s="1620"/>
      <c r="R37" s="1620"/>
      <c r="S37" s="1620"/>
      <c r="T37" s="1620"/>
      <c r="U37" s="1620"/>
      <c r="V37" s="1620"/>
      <c r="W37" s="1620"/>
      <c r="X37" s="1620"/>
      <c r="Y37" s="1620"/>
      <c r="Z37" s="1652"/>
      <c r="AA37" s="1632"/>
    </row>
    <row r="38" s="640" customFormat="1" spans="1:27">
      <c r="A38" s="1555"/>
      <c r="B38" s="1555"/>
      <c r="C38" s="1555"/>
      <c r="D38" s="1555"/>
      <c r="E38" s="1555"/>
      <c r="F38" s="1578"/>
      <c r="G38" s="1584"/>
      <c r="H38" s="1555"/>
      <c r="N38" s="1621"/>
      <c r="O38" s="1620"/>
      <c r="P38" s="1620"/>
      <c r="Q38" s="1620"/>
      <c r="R38" s="1620"/>
      <c r="S38" s="1620"/>
      <c r="T38" s="1620"/>
      <c r="U38" s="1620"/>
      <c r="V38" s="1620"/>
      <c r="W38" s="1620"/>
      <c r="X38" s="1620"/>
      <c r="Y38" s="1620"/>
      <c r="Z38" s="1652"/>
      <c r="AA38" s="1632"/>
    </row>
    <row r="39" spans="6:27">
      <c r="F39" s="1578"/>
      <c r="G39" s="1584"/>
      <c r="N39" s="1621" t="s">
        <v>3942</v>
      </c>
      <c r="O39" s="1620" t="s">
        <v>3943</v>
      </c>
      <c r="P39" s="1633"/>
      <c r="Q39" s="1633"/>
      <c r="R39" s="1633"/>
      <c r="S39" s="1633"/>
      <c r="T39" s="1633"/>
      <c r="U39" s="1633"/>
      <c r="V39" s="1633"/>
      <c r="W39" s="1633"/>
      <c r="X39" s="1633"/>
      <c r="Y39" s="1633"/>
      <c r="Z39" s="1651"/>
      <c r="AA39" s="1632"/>
    </row>
    <row r="40" spans="14:27">
      <c r="N40" s="1621"/>
      <c r="O40" s="1633"/>
      <c r="P40" s="1633"/>
      <c r="Q40" s="1633"/>
      <c r="R40" s="1633"/>
      <c r="S40" s="1633"/>
      <c r="T40" s="1633"/>
      <c r="U40" s="1633"/>
      <c r="V40" s="1633"/>
      <c r="W40" s="1633"/>
      <c r="X40" s="1633"/>
      <c r="Y40" s="1633"/>
      <c r="Z40" s="1651"/>
      <c r="AA40" s="1632"/>
    </row>
    <row r="41" spans="14:27">
      <c r="N41" s="1621"/>
      <c r="O41" s="1620"/>
      <c r="P41" s="1620"/>
      <c r="Q41" s="1620"/>
      <c r="R41" s="1620"/>
      <c r="S41" s="1620"/>
      <c r="T41" s="1620"/>
      <c r="U41" s="1620"/>
      <c r="V41" s="1620"/>
      <c r="W41" s="1620"/>
      <c r="X41" s="1620"/>
      <c r="Y41" s="1620"/>
      <c r="Z41" s="1652"/>
      <c r="AA41" s="1632"/>
    </row>
    <row r="42" ht="17.25" spans="14:27">
      <c r="N42" s="1634" t="s">
        <v>3944</v>
      </c>
      <c r="O42" s="1635" t="s">
        <v>3945</v>
      </c>
      <c r="P42" s="1635"/>
      <c r="Q42" s="1635"/>
      <c r="R42" s="1635"/>
      <c r="S42" s="1635"/>
      <c r="T42" s="1635"/>
      <c r="U42" s="1635"/>
      <c r="V42" s="1635"/>
      <c r="W42" s="1635"/>
      <c r="X42" s="1635"/>
      <c r="Y42" s="1635"/>
      <c r="Z42" s="1655"/>
      <c r="AA42" s="1632"/>
    </row>
    <row r="44" s="640" customFormat="1" ht="17.25"/>
    <row r="45" s="640" customFormat="1" spans="1:28">
      <c r="A45" s="1585"/>
      <c r="B45" s="1242" t="s">
        <v>3946</v>
      </c>
      <c r="C45" s="1243"/>
      <c r="D45" s="1243"/>
      <c r="E45" s="1243"/>
      <c r="F45" s="1243"/>
      <c r="G45" s="1243"/>
      <c r="H45" s="1243"/>
      <c r="I45" s="1243"/>
      <c r="J45" s="1243"/>
      <c r="K45" s="1243"/>
      <c r="L45" s="1243"/>
      <c r="M45" s="1243"/>
      <c r="N45" s="1243"/>
      <c r="O45" s="1243"/>
      <c r="P45" s="1243"/>
      <c r="Q45" s="1243"/>
      <c r="R45" s="1243"/>
      <c r="S45" s="1243"/>
      <c r="T45" s="1243"/>
      <c r="U45" s="1243"/>
      <c r="V45" s="1243"/>
      <c r="W45" s="1243"/>
      <c r="X45" s="1243"/>
      <c r="Y45" s="1243"/>
      <c r="Z45" s="1243"/>
      <c r="AA45" s="1395"/>
      <c r="AB45" s="1585"/>
    </row>
    <row r="46" s="640" customFormat="1" spans="1:28">
      <c r="A46" s="1585"/>
      <c r="B46" s="1244"/>
      <c r="C46" s="1245"/>
      <c r="D46" s="1245"/>
      <c r="E46" s="1245"/>
      <c r="F46" s="1245"/>
      <c r="G46" s="1245"/>
      <c r="H46" s="1245"/>
      <c r="I46" s="1245"/>
      <c r="J46" s="1245"/>
      <c r="K46" s="1245"/>
      <c r="L46" s="1245"/>
      <c r="M46" s="1245"/>
      <c r="N46" s="1245"/>
      <c r="O46" s="1245"/>
      <c r="P46" s="1245"/>
      <c r="Q46" s="1245"/>
      <c r="R46" s="1245"/>
      <c r="S46" s="1245"/>
      <c r="T46" s="1245"/>
      <c r="U46" s="1245"/>
      <c r="V46" s="1245"/>
      <c r="W46" s="1245"/>
      <c r="X46" s="1245"/>
      <c r="Y46" s="1245"/>
      <c r="Z46" s="1245"/>
      <c r="AA46" s="1396"/>
      <c r="AB46" s="1596"/>
    </row>
    <row r="47" s="640" customFormat="1" ht="17.25" spans="1:28">
      <c r="A47" s="1586"/>
      <c r="B47" s="1246"/>
      <c r="C47" s="1247"/>
      <c r="D47" s="1247"/>
      <c r="E47" s="1247"/>
      <c r="F47" s="1247"/>
      <c r="G47" s="1247"/>
      <c r="H47" s="1247"/>
      <c r="I47" s="1247"/>
      <c r="J47" s="1247"/>
      <c r="K47" s="1247"/>
      <c r="L47" s="1247"/>
      <c r="M47" s="1247"/>
      <c r="N47" s="1247"/>
      <c r="O47" s="1247"/>
      <c r="P47" s="1247"/>
      <c r="Q47" s="1247"/>
      <c r="R47" s="1247"/>
      <c r="S47" s="1247"/>
      <c r="T47" s="1247"/>
      <c r="U47" s="1247"/>
      <c r="V47" s="1247"/>
      <c r="W47" s="1247"/>
      <c r="X47" s="1247"/>
      <c r="Y47" s="1247"/>
      <c r="Z47" s="1247"/>
      <c r="AA47" s="1397"/>
      <c r="AB47" s="1596"/>
    </row>
    <row r="48" s="640" customFormat="1" ht="17.25" spans="1:28">
      <c r="A48" s="1585"/>
      <c r="B48" s="1587"/>
      <c r="C48" s="1587"/>
      <c r="D48" s="1587"/>
      <c r="E48" s="1587"/>
      <c r="F48" s="1587"/>
      <c r="G48" s="1587"/>
      <c r="H48" s="1587"/>
      <c r="I48" s="1587"/>
      <c r="J48" s="1587"/>
      <c r="K48" s="1587"/>
      <c r="L48" s="1587"/>
      <c r="M48" s="1587"/>
      <c r="N48" s="1587"/>
      <c r="O48" s="1587"/>
      <c r="P48" s="1587"/>
      <c r="Q48" s="1587"/>
      <c r="R48" s="1587"/>
      <c r="S48" s="1587"/>
      <c r="T48" s="1587"/>
      <c r="U48" s="1585"/>
      <c r="V48" s="1648"/>
      <c r="W48" s="1648"/>
      <c r="X48" s="1648"/>
      <c r="Y48" s="1648"/>
      <c r="Z48" s="1648"/>
      <c r="AA48" s="1648"/>
      <c r="AB48" s="1656"/>
    </row>
    <row r="49" s="640" customFormat="1" spans="1:29">
      <c r="A49" s="1588" t="s">
        <v>3947</v>
      </c>
      <c r="B49" s="1588"/>
      <c r="C49" s="1588"/>
      <c r="D49" s="1588"/>
      <c r="E49" s="1589" t="s">
        <v>3948</v>
      </c>
      <c r="F49" s="1590"/>
      <c r="G49" s="1590"/>
      <c r="H49" s="1590"/>
      <c r="I49" s="1590"/>
      <c r="J49" s="1590"/>
      <c r="K49" s="1636"/>
      <c r="L49" s="1637"/>
      <c r="M49" s="1589" t="s">
        <v>3949</v>
      </c>
      <c r="N49" s="1590"/>
      <c r="O49" s="1590"/>
      <c r="P49" s="1590"/>
      <c r="Q49" s="1590"/>
      <c r="R49" s="1590"/>
      <c r="S49" s="1636"/>
      <c r="T49" s="1637"/>
      <c r="U49" s="1589" t="s">
        <v>3950</v>
      </c>
      <c r="V49" s="1590"/>
      <c r="W49" s="1590"/>
      <c r="X49" s="1590"/>
      <c r="Y49" s="1590"/>
      <c r="Z49" s="1590"/>
      <c r="AA49" s="1636"/>
      <c r="AB49" s="1657"/>
      <c r="AC49" s="1657"/>
    </row>
    <row r="50" s="640" customFormat="1" spans="1:27">
      <c r="A50" s="1588"/>
      <c r="B50" s="1588"/>
      <c r="C50" s="1588"/>
      <c r="D50" s="1588"/>
      <c r="E50" s="1591" t="s">
        <v>199</v>
      </c>
      <c r="F50" s="1592" t="s">
        <v>93</v>
      </c>
      <c r="G50" s="1592" t="s">
        <v>3951</v>
      </c>
      <c r="H50" s="1592"/>
      <c r="I50" s="1592" t="s">
        <v>201</v>
      </c>
      <c r="J50" s="1592"/>
      <c r="K50" s="1638" t="s">
        <v>200</v>
      </c>
      <c r="L50" s="1637"/>
      <c r="M50" s="1591" t="s">
        <v>199</v>
      </c>
      <c r="N50" s="1592" t="s">
        <v>93</v>
      </c>
      <c r="O50" s="1592" t="s">
        <v>3951</v>
      </c>
      <c r="P50" s="1592"/>
      <c r="Q50" s="1592" t="s">
        <v>201</v>
      </c>
      <c r="R50" s="1592"/>
      <c r="S50" s="1638" t="s">
        <v>200</v>
      </c>
      <c r="T50" s="1637"/>
      <c r="U50" s="1591" t="s">
        <v>199</v>
      </c>
      <c r="V50" s="1592" t="s">
        <v>93</v>
      </c>
      <c r="W50" s="1592" t="s">
        <v>3951</v>
      </c>
      <c r="X50" s="1592"/>
      <c r="Y50" s="1592" t="s">
        <v>201</v>
      </c>
      <c r="Z50" s="1592"/>
      <c r="AA50" s="1638" t="s">
        <v>200</v>
      </c>
    </row>
    <row r="51" s="640" customFormat="1" ht="40" customHeight="1" spans="1:27">
      <c r="A51" s="1588"/>
      <c r="B51" s="1588"/>
      <c r="C51" s="1588"/>
      <c r="D51" s="1588"/>
      <c r="E51" s="1593" t="s">
        <v>3952</v>
      </c>
      <c r="F51" s="1594">
        <v>0</v>
      </c>
      <c r="G51" s="1595">
        <v>0.5</v>
      </c>
      <c r="H51" s="1595"/>
      <c r="I51" s="1595" t="s">
        <v>389</v>
      </c>
      <c r="J51" s="1595"/>
      <c r="K51" s="1639">
        <v>0.5</v>
      </c>
      <c r="L51" s="1637"/>
      <c r="M51" s="1640" t="s">
        <v>3952</v>
      </c>
      <c r="N51" s="1594">
        <v>0</v>
      </c>
      <c r="O51" s="1595">
        <v>100</v>
      </c>
      <c r="P51" s="1595"/>
      <c r="Q51" s="1595" t="s">
        <v>389</v>
      </c>
      <c r="R51" s="1595"/>
      <c r="S51" s="1639">
        <v>50</v>
      </c>
      <c r="T51" s="1637"/>
      <c r="U51" s="1640" t="s">
        <v>3952</v>
      </c>
      <c r="V51" s="1594">
        <v>0</v>
      </c>
      <c r="W51" s="1595">
        <v>1000</v>
      </c>
      <c r="X51" s="1595"/>
      <c r="Y51" s="1595" t="s">
        <v>389</v>
      </c>
      <c r="Z51" s="1595"/>
      <c r="AA51" s="1639">
        <v>500</v>
      </c>
    </row>
    <row r="52" s="640" customFormat="1" ht="40" customHeight="1" spans="1:27">
      <c r="A52" s="1596" t="s">
        <v>3953</v>
      </c>
      <c r="B52" s="1596"/>
      <c r="C52" s="1596"/>
      <c r="D52" s="1596"/>
      <c r="E52" s="1597" t="s">
        <v>3954</v>
      </c>
      <c r="F52" s="1598" t="s">
        <v>3955</v>
      </c>
      <c r="G52" s="1599" t="s">
        <v>3956</v>
      </c>
      <c r="H52" s="1599"/>
      <c r="I52" s="1599" t="s">
        <v>3957</v>
      </c>
      <c r="J52" s="1599"/>
      <c r="K52" s="1641">
        <v>2</v>
      </c>
      <c r="L52" s="1637"/>
      <c r="M52" s="1642" t="s">
        <v>3954</v>
      </c>
      <c r="N52" s="1598" t="s">
        <v>3955</v>
      </c>
      <c r="O52" s="1599" t="s">
        <v>3958</v>
      </c>
      <c r="P52" s="1599"/>
      <c r="Q52" s="1599" t="s">
        <v>3959</v>
      </c>
      <c r="R52" s="1599"/>
      <c r="S52" s="1641">
        <v>100</v>
      </c>
      <c r="T52" s="1637"/>
      <c r="U52" s="1642" t="s">
        <v>3954</v>
      </c>
      <c r="V52" s="1598" t="s">
        <v>3955</v>
      </c>
      <c r="W52" s="1599" t="s">
        <v>3960</v>
      </c>
      <c r="X52" s="1599"/>
      <c r="Y52" s="1599" t="s">
        <v>3961</v>
      </c>
      <c r="Z52" s="1599"/>
      <c r="AA52" s="1641">
        <v>2000</v>
      </c>
    </row>
    <row r="53" s="640" customFormat="1" ht="40" customHeight="1" spans="1:27">
      <c r="A53" s="1596"/>
      <c r="B53" s="1596"/>
      <c r="C53" s="1596"/>
      <c r="D53" s="1596"/>
      <c r="E53" s="1593" t="s">
        <v>3962</v>
      </c>
      <c r="F53" s="1594" t="s">
        <v>3963</v>
      </c>
      <c r="G53" s="1600" t="s">
        <v>3964</v>
      </c>
      <c r="H53" s="1600"/>
      <c r="I53" s="1600" t="s">
        <v>3965</v>
      </c>
      <c r="J53" s="1600"/>
      <c r="K53" s="1639">
        <v>10</v>
      </c>
      <c r="L53" s="1637"/>
      <c r="M53" s="1640" t="s">
        <v>3962</v>
      </c>
      <c r="N53" s="1594" t="s">
        <v>3963</v>
      </c>
      <c r="O53" s="1600" t="s">
        <v>3966</v>
      </c>
      <c r="P53" s="1600"/>
      <c r="Q53" s="1600" t="s">
        <v>3967</v>
      </c>
      <c r="R53" s="1600"/>
      <c r="S53" s="1639">
        <v>1000</v>
      </c>
      <c r="T53" s="1637"/>
      <c r="U53" s="1640" t="s">
        <v>3962</v>
      </c>
      <c r="V53" s="1594" t="s">
        <v>3968</v>
      </c>
      <c r="W53" s="1600" t="s">
        <v>3969</v>
      </c>
      <c r="X53" s="1600"/>
      <c r="Y53" s="1600" t="s">
        <v>3970</v>
      </c>
      <c r="Z53" s="1600"/>
      <c r="AA53" s="1639">
        <v>25000</v>
      </c>
    </row>
    <row r="54" s="640" customFormat="1" ht="40" customHeight="1" spans="1:27">
      <c r="A54" s="1601"/>
      <c r="B54" s="1601"/>
      <c r="C54" s="1601"/>
      <c r="D54" s="1601"/>
      <c r="E54" s="1597" t="s">
        <v>3971</v>
      </c>
      <c r="F54" s="1598" t="s">
        <v>3972</v>
      </c>
      <c r="G54" s="1599" t="s">
        <v>3973</v>
      </c>
      <c r="H54" s="1599"/>
      <c r="I54" s="1599" t="s">
        <v>3974</v>
      </c>
      <c r="J54" s="1599"/>
      <c r="K54" s="1641">
        <v>50</v>
      </c>
      <c r="L54" s="1637"/>
      <c r="M54" s="1642" t="s">
        <v>3971</v>
      </c>
      <c r="N54" s="1598" t="s">
        <v>3972</v>
      </c>
      <c r="O54" s="1599" t="s">
        <v>3974</v>
      </c>
      <c r="P54" s="1599"/>
      <c r="Q54" s="1599" t="s">
        <v>3975</v>
      </c>
      <c r="R54" s="1599"/>
      <c r="S54" s="1641">
        <v>5000</v>
      </c>
      <c r="T54" s="1637"/>
      <c r="U54" s="1642" t="s">
        <v>3971</v>
      </c>
      <c r="V54" s="1598" t="s">
        <v>3972</v>
      </c>
      <c r="W54" s="1599" t="s">
        <v>3976</v>
      </c>
      <c r="X54" s="1599"/>
      <c r="Y54" s="1599" t="s">
        <v>3977</v>
      </c>
      <c r="Z54" s="1599"/>
      <c r="AA54" s="1641" t="s">
        <v>3978</v>
      </c>
    </row>
    <row r="55" s="640" customFormat="1" ht="40" customHeight="1" spans="1:27">
      <c r="A55" s="1596" t="s">
        <v>3979</v>
      </c>
      <c r="B55" s="1596"/>
      <c r="C55" s="1596"/>
      <c r="D55" s="1596"/>
      <c r="E55" s="1593" t="s">
        <v>3980</v>
      </c>
      <c r="F55" s="1594" t="s">
        <v>3981</v>
      </c>
      <c r="G55" s="1600" t="s">
        <v>3982</v>
      </c>
      <c r="H55" s="1600"/>
      <c r="I55" s="1600" t="s">
        <v>3960</v>
      </c>
      <c r="J55" s="1600"/>
      <c r="K55" s="1639">
        <v>250</v>
      </c>
      <c r="L55" s="1637"/>
      <c r="M55" s="1640" t="s">
        <v>3980</v>
      </c>
      <c r="N55" s="1594" t="s">
        <v>3981</v>
      </c>
      <c r="O55" s="1600" t="s">
        <v>3983</v>
      </c>
      <c r="P55" s="1600"/>
      <c r="Q55" s="1600" t="s">
        <v>3984</v>
      </c>
      <c r="R55" s="1600"/>
      <c r="S55" s="1639" t="s">
        <v>3985</v>
      </c>
      <c r="T55" s="1637"/>
      <c r="U55" s="1640" t="s">
        <v>3980</v>
      </c>
      <c r="V55" s="1594" t="s">
        <v>3981</v>
      </c>
      <c r="W55" s="1600" t="s">
        <v>3986</v>
      </c>
      <c r="X55" s="1600"/>
      <c r="Y55" s="1600" t="s">
        <v>3987</v>
      </c>
      <c r="Z55" s="1600"/>
      <c r="AA55" s="1639" t="s">
        <v>3988</v>
      </c>
    </row>
    <row r="56" s="640" customFormat="1" ht="40" customHeight="1" spans="1:27">
      <c r="A56" s="1596"/>
      <c r="B56" s="1596"/>
      <c r="C56" s="1596"/>
      <c r="D56" s="1596"/>
      <c r="E56" s="1602" t="s">
        <v>3989</v>
      </c>
      <c r="F56" s="1603">
        <v>99</v>
      </c>
      <c r="G56" s="1604" t="s">
        <v>3990</v>
      </c>
      <c r="H56" s="1604"/>
      <c r="I56" s="1604" t="s">
        <v>3991</v>
      </c>
      <c r="J56" s="1604"/>
      <c r="K56" s="1643">
        <v>5000</v>
      </c>
      <c r="L56" s="1637"/>
      <c r="M56" s="1644" t="s">
        <v>3989</v>
      </c>
      <c r="N56" s="1603">
        <v>99</v>
      </c>
      <c r="O56" s="1604" t="s">
        <v>3992</v>
      </c>
      <c r="P56" s="1604"/>
      <c r="Q56" s="1604" t="s">
        <v>3993</v>
      </c>
      <c r="R56" s="1604"/>
      <c r="S56" s="1643" t="s">
        <v>3978</v>
      </c>
      <c r="T56" s="1637"/>
      <c r="U56" s="1644" t="s">
        <v>3989</v>
      </c>
      <c r="V56" s="1603">
        <v>99</v>
      </c>
      <c r="W56" s="1604" t="s">
        <v>3994</v>
      </c>
      <c r="X56" s="1604"/>
      <c r="Y56" s="1604" t="s">
        <v>3995</v>
      </c>
      <c r="Z56" s="1604"/>
      <c r="AA56" s="1643" t="s">
        <v>3996</v>
      </c>
    </row>
    <row r="57" s="640" customFormat="1" ht="14" customHeight="1" spans="1:27">
      <c r="A57" s="1585"/>
      <c r="B57" s="1605"/>
      <c r="C57" s="1601"/>
      <c r="D57" s="1606"/>
      <c r="E57" s="1607"/>
      <c r="F57" s="1607"/>
      <c r="G57" s="1607"/>
      <c r="H57" s="1607"/>
      <c r="I57" s="1607"/>
      <c r="J57" s="1607"/>
      <c r="K57" s="1607"/>
      <c r="L57" s="1637"/>
      <c r="M57" s="1645"/>
      <c r="N57" s="1637"/>
      <c r="O57" s="1637"/>
      <c r="P57" s="1637"/>
      <c r="Q57" s="1637"/>
      <c r="R57" s="1637"/>
      <c r="S57" s="1637"/>
      <c r="T57" s="1637"/>
      <c r="U57" s="1645"/>
      <c r="V57" s="1637"/>
      <c r="W57" s="1637"/>
      <c r="X57" s="1637"/>
      <c r="Y57" s="1637"/>
      <c r="Z57" s="1637"/>
      <c r="AA57" s="1637"/>
    </row>
    <row r="58" s="640" customFormat="1" ht="14" customHeight="1" spans="1:27">
      <c r="A58" s="1585"/>
      <c r="B58" s="1605"/>
      <c r="C58" s="1601"/>
      <c r="D58" s="1606"/>
      <c r="E58" s="1608" t="s">
        <v>3997</v>
      </c>
      <c r="F58" s="1609"/>
      <c r="G58" s="1609"/>
      <c r="H58" s="1609"/>
      <c r="I58" s="1609"/>
      <c r="J58" s="1609"/>
      <c r="K58" s="1646"/>
      <c r="L58" s="1637"/>
      <c r="M58" s="1589" t="s">
        <v>3998</v>
      </c>
      <c r="N58" s="1590"/>
      <c r="O58" s="1590"/>
      <c r="P58" s="1590"/>
      <c r="Q58" s="1590"/>
      <c r="R58" s="1590"/>
      <c r="S58" s="1636"/>
      <c r="T58" s="1637"/>
      <c r="U58" s="1589" t="s">
        <v>3999</v>
      </c>
      <c r="V58" s="1590"/>
      <c r="W58" s="1590"/>
      <c r="X58" s="1590"/>
      <c r="Y58" s="1590"/>
      <c r="Z58" s="1590"/>
      <c r="AA58" s="1636"/>
    </row>
    <row r="59" s="640" customFormat="1" ht="20.25" spans="1:27">
      <c r="A59" s="1585"/>
      <c r="B59" s="1605"/>
      <c r="C59" s="1601"/>
      <c r="D59" s="1606"/>
      <c r="E59" s="1610" t="s">
        <v>199</v>
      </c>
      <c r="F59" s="1611" t="s">
        <v>93</v>
      </c>
      <c r="G59" s="1611" t="s">
        <v>3951</v>
      </c>
      <c r="H59" s="1611"/>
      <c r="I59" s="1611" t="s">
        <v>201</v>
      </c>
      <c r="J59" s="1611"/>
      <c r="K59" s="1647" t="s">
        <v>200</v>
      </c>
      <c r="L59" s="1637"/>
      <c r="M59" s="1591" t="s">
        <v>199</v>
      </c>
      <c r="N59" s="1592" t="s">
        <v>93</v>
      </c>
      <c r="O59" s="1592" t="s">
        <v>3951</v>
      </c>
      <c r="P59" s="1592"/>
      <c r="Q59" s="1592" t="s">
        <v>201</v>
      </c>
      <c r="R59" s="1592"/>
      <c r="S59" s="1638" t="s">
        <v>200</v>
      </c>
      <c r="T59" s="1637"/>
      <c r="U59" s="1591" t="s">
        <v>199</v>
      </c>
      <c r="V59" s="1592" t="s">
        <v>93</v>
      </c>
      <c r="W59" s="1592" t="s">
        <v>3951</v>
      </c>
      <c r="X59" s="1592"/>
      <c r="Y59" s="1592" t="s">
        <v>201</v>
      </c>
      <c r="Z59" s="1592"/>
      <c r="AA59" s="1638" t="s">
        <v>200</v>
      </c>
    </row>
    <row r="60" s="640" customFormat="1" ht="40" customHeight="1" spans="1:27">
      <c r="A60" s="1585"/>
      <c r="B60" s="1605"/>
      <c r="C60" s="1601"/>
      <c r="D60" s="1606"/>
      <c r="E60" s="1593" t="s">
        <v>3952</v>
      </c>
      <c r="F60" s="1594">
        <v>0</v>
      </c>
      <c r="G60" s="1595">
        <v>10</v>
      </c>
      <c r="H60" s="1595"/>
      <c r="I60" s="1595" t="s">
        <v>389</v>
      </c>
      <c r="J60" s="1595"/>
      <c r="K60" s="1639">
        <v>10</v>
      </c>
      <c r="L60" s="1637"/>
      <c r="M60" s="1640" t="s">
        <v>3952</v>
      </c>
      <c r="N60" s="1594">
        <v>0</v>
      </c>
      <c r="O60" s="1595" t="s">
        <v>4000</v>
      </c>
      <c r="P60" s="1595"/>
      <c r="Q60" s="1595" t="s">
        <v>389</v>
      </c>
      <c r="R60" s="1595"/>
      <c r="S60" s="1639" t="s">
        <v>4001</v>
      </c>
      <c r="T60" s="1637"/>
      <c r="U60" s="1640" t="s">
        <v>3952</v>
      </c>
      <c r="V60" s="1594">
        <v>0</v>
      </c>
      <c r="W60" s="1595">
        <v>10</v>
      </c>
      <c r="X60" s="1595"/>
      <c r="Y60" s="1595" t="s">
        <v>389</v>
      </c>
      <c r="Z60" s="1595"/>
      <c r="AA60" s="1639">
        <v>10</v>
      </c>
    </row>
    <row r="61" s="640" customFormat="1" ht="40" customHeight="1" spans="1:27">
      <c r="A61" s="1585"/>
      <c r="B61" s="1605"/>
      <c r="C61" s="1601"/>
      <c r="D61" s="1606"/>
      <c r="E61" s="1597" t="s">
        <v>3954</v>
      </c>
      <c r="F61" s="1598" t="s">
        <v>3955</v>
      </c>
      <c r="G61" s="1599" t="s">
        <v>4002</v>
      </c>
      <c r="H61" s="1599"/>
      <c r="I61" s="1599" t="s">
        <v>4003</v>
      </c>
      <c r="J61" s="1599"/>
      <c r="K61" s="1641">
        <v>40</v>
      </c>
      <c r="L61" s="1637"/>
      <c r="M61" s="1642" t="s">
        <v>3954</v>
      </c>
      <c r="N61" s="1598" t="s">
        <v>3955</v>
      </c>
      <c r="O61" s="1599" t="s">
        <v>4004</v>
      </c>
      <c r="P61" s="1599"/>
      <c r="Q61" s="1599" t="s">
        <v>4005</v>
      </c>
      <c r="R61" s="1599"/>
      <c r="S61" s="1641" t="s">
        <v>4006</v>
      </c>
      <c r="T61" s="1637"/>
      <c r="U61" s="1642" t="s">
        <v>3954</v>
      </c>
      <c r="V61" s="1598" t="s">
        <v>3955</v>
      </c>
      <c r="W61" s="1599" t="s">
        <v>4007</v>
      </c>
      <c r="X61" s="1599"/>
      <c r="Y61" s="1599" t="s">
        <v>4008</v>
      </c>
      <c r="Z61" s="1599"/>
      <c r="AA61" s="1641">
        <v>35</v>
      </c>
    </row>
    <row r="62" s="640" customFormat="1" ht="40" customHeight="1" spans="1:27">
      <c r="A62" s="1585"/>
      <c r="B62" s="1605"/>
      <c r="C62" s="1601"/>
      <c r="D62" s="1606"/>
      <c r="E62" s="1593" t="s">
        <v>3962</v>
      </c>
      <c r="F62" s="1594" t="s">
        <v>3963</v>
      </c>
      <c r="G62" s="1600" t="s">
        <v>4009</v>
      </c>
      <c r="H62" s="1600"/>
      <c r="I62" s="1600" t="s">
        <v>3959</v>
      </c>
      <c r="J62" s="1600"/>
      <c r="K62" s="1639">
        <v>200</v>
      </c>
      <c r="L62" s="1637"/>
      <c r="M62" s="1640" t="s">
        <v>3962</v>
      </c>
      <c r="N62" s="1594" t="s">
        <v>3963</v>
      </c>
      <c r="O62" s="1600" t="s">
        <v>4005</v>
      </c>
      <c r="P62" s="1600"/>
      <c r="Q62" s="1600" t="s">
        <v>3982</v>
      </c>
      <c r="R62" s="1600"/>
      <c r="S62" s="1649" t="s">
        <v>4010</v>
      </c>
      <c r="T62" s="1637"/>
      <c r="U62" s="1640" t="s">
        <v>3962</v>
      </c>
      <c r="V62" s="1594" t="s">
        <v>3963</v>
      </c>
      <c r="W62" s="1600" t="s">
        <v>4011</v>
      </c>
      <c r="X62" s="1600"/>
      <c r="Y62" s="1600" t="s">
        <v>3974</v>
      </c>
      <c r="Z62" s="1600"/>
      <c r="AA62" s="1639">
        <v>140</v>
      </c>
    </row>
    <row r="63" s="640" customFormat="1" ht="40" customHeight="1" spans="1:27">
      <c r="A63" s="1585"/>
      <c r="B63" s="1605"/>
      <c r="C63" s="1601"/>
      <c r="D63" s="1606"/>
      <c r="E63" s="1597" t="s">
        <v>3971</v>
      </c>
      <c r="F63" s="1598" t="s">
        <v>3972</v>
      </c>
      <c r="G63" s="1599" t="s">
        <v>3958</v>
      </c>
      <c r="H63" s="1599"/>
      <c r="I63" s="1599" t="s">
        <v>4012</v>
      </c>
      <c r="J63" s="1599"/>
      <c r="K63" s="1641">
        <v>1000</v>
      </c>
      <c r="L63" s="1637"/>
      <c r="M63" s="1642" t="s">
        <v>3971</v>
      </c>
      <c r="N63" s="1598" t="s">
        <v>3972</v>
      </c>
      <c r="O63" s="1599" t="s">
        <v>4013</v>
      </c>
      <c r="P63" s="1599"/>
      <c r="Q63" s="1599" t="s">
        <v>3966</v>
      </c>
      <c r="R63" s="1599"/>
      <c r="S63" s="1641">
        <v>15</v>
      </c>
      <c r="T63" s="1637"/>
      <c r="U63" s="1642" t="s">
        <v>3971</v>
      </c>
      <c r="V63" s="1598" t="s">
        <v>3972</v>
      </c>
      <c r="W63" s="1599" t="s">
        <v>4014</v>
      </c>
      <c r="X63" s="1599"/>
      <c r="Y63" s="1599" t="s">
        <v>4015</v>
      </c>
      <c r="Z63" s="1599"/>
      <c r="AA63" s="1641">
        <v>700</v>
      </c>
    </row>
    <row r="64" s="640" customFormat="1" ht="40" customHeight="1" spans="1:27">
      <c r="A64" s="1585"/>
      <c r="B64" s="1605"/>
      <c r="C64" s="1601"/>
      <c r="D64" s="1606"/>
      <c r="E64" s="1593" t="s">
        <v>3980</v>
      </c>
      <c r="F64" s="1594" t="s">
        <v>3981</v>
      </c>
      <c r="G64" s="1600" t="s">
        <v>4016</v>
      </c>
      <c r="H64" s="1600"/>
      <c r="I64" s="1600" t="s">
        <v>4017</v>
      </c>
      <c r="J64" s="1600"/>
      <c r="K64" s="1639">
        <v>5000</v>
      </c>
      <c r="L64" s="1637"/>
      <c r="M64" s="1640" t="s">
        <v>3980</v>
      </c>
      <c r="N64" s="1594" t="s">
        <v>3981</v>
      </c>
      <c r="O64" s="1600" t="s">
        <v>3965</v>
      </c>
      <c r="P64" s="1600"/>
      <c r="Q64" s="1600" t="s">
        <v>3974</v>
      </c>
      <c r="R64" s="1600"/>
      <c r="S64" s="1639">
        <v>50</v>
      </c>
      <c r="T64" s="1637"/>
      <c r="U64" s="1640" t="s">
        <v>3980</v>
      </c>
      <c r="V64" s="1594" t="s">
        <v>3981</v>
      </c>
      <c r="W64" s="1600" t="s">
        <v>4018</v>
      </c>
      <c r="X64" s="1600"/>
      <c r="Y64" s="1600" t="s">
        <v>4019</v>
      </c>
      <c r="Z64" s="1600"/>
      <c r="AA64" s="1639">
        <v>4000</v>
      </c>
    </row>
    <row r="65" s="640" customFormat="1" ht="40" customHeight="1" spans="1:27">
      <c r="A65" s="1585"/>
      <c r="B65" s="1605"/>
      <c r="C65" s="1601"/>
      <c r="D65" s="1606"/>
      <c r="E65" s="1602" t="s">
        <v>3989</v>
      </c>
      <c r="F65" s="1603">
        <v>99</v>
      </c>
      <c r="G65" s="1604" t="s">
        <v>3992</v>
      </c>
      <c r="H65" s="1604"/>
      <c r="I65" s="1604" t="s">
        <v>4020</v>
      </c>
      <c r="J65" s="1604"/>
      <c r="K65" s="1643" t="s">
        <v>3978</v>
      </c>
      <c r="L65" s="1637"/>
      <c r="M65" s="1644" t="s">
        <v>3989</v>
      </c>
      <c r="N65" s="1603">
        <v>99</v>
      </c>
      <c r="O65" s="1604" t="s">
        <v>4021</v>
      </c>
      <c r="P65" s="1604"/>
      <c r="Q65" s="1604" t="s">
        <v>4022</v>
      </c>
      <c r="R65" s="1604"/>
      <c r="S65" s="1643">
        <v>250</v>
      </c>
      <c r="T65" s="1637"/>
      <c r="U65" s="1644" t="s">
        <v>3989</v>
      </c>
      <c r="V65" s="1603">
        <v>99</v>
      </c>
      <c r="W65" s="1604" t="s">
        <v>3992</v>
      </c>
      <c r="X65" s="1604"/>
      <c r="Y65" s="1604" t="s">
        <v>4023</v>
      </c>
      <c r="Z65" s="1604"/>
      <c r="AA65" s="1643" t="s">
        <v>4024</v>
      </c>
    </row>
    <row r="66" s="640" customFormat="1" spans="1:28">
      <c r="A66" s="1585"/>
      <c r="B66" s="1585"/>
      <c r="C66" s="1585"/>
      <c r="D66" s="1585"/>
      <c r="E66" s="1637"/>
      <c r="F66" s="1637"/>
      <c r="G66" s="1637"/>
      <c r="H66" s="1637"/>
      <c r="I66" s="1637"/>
      <c r="J66" s="1637"/>
      <c r="K66" s="1637"/>
      <c r="L66" s="1637"/>
      <c r="M66" s="1637" t="s">
        <v>4025</v>
      </c>
      <c r="N66" s="1637"/>
      <c r="O66" s="1637"/>
      <c r="P66" s="1637"/>
      <c r="Q66" s="1637"/>
      <c r="R66" s="1637"/>
      <c r="S66" s="1637"/>
      <c r="U66" s="1637"/>
      <c r="V66" s="1637"/>
      <c r="W66" s="1637"/>
      <c r="X66" s="1637"/>
      <c r="Y66" s="1637"/>
      <c r="Z66" s="1637"/>
      <c r="AA66" s="1637"/>
      <c r="AB66" s="1637"/>
    </row>
    <row r="67" s="640" customFormat="1" ht="17.25" spans="1:28">
      <c r="A67" s="1585"/>
      <c r="B67" s="1585"/>
      <c r="C67" s="1585"/>
      <c r="D67" s="1585"/>
      <c r="E67" s="1637"/>
      <c r="F67" s="1637"/>
      <c r="G67" s="1637"/>
      <c r="H67" s="1637"/>
      <c r="I67" s="1637"/>
      <c r="J67" s="1637"/>
      <c r="K67" s="1637"/>
      <c r="L67" s="1637"/>
      <c r="M67" s="1637"/>
      <c r="U67" s="1637"/>
      <c r="V67" s="1637"/>
      <c r="W67" s="1637"/>
      <c r="X67" s="1637"/>
      <c r="Y67" s="1637"/>
      <c r="Z67" s="1637"/>
      <c r="AA67" s="1637"/>
      <c r="AB67" s="1637"/>
    </row>
    <row r="68" s="640" customFormat="1" spans="1:28">
      <c r="A68" s="1585"/>
      <c r="B68" s="1585"/>
      <c r="C68" s="1585"/>
      <c r="D68" s="1585"/>
      <c r="E68" s="1637"/>
      <c r="F68" s="1658" t="s">
        <v>3952</v>
      </c>
      <c r="G68" s="1659"/>
      <c r="H68" s="1659"/>
      <c r="I68" s="1659"/>
      <c r="J68" s="1700"/>
      <c r="K68" s="1637"/>
      <c r="L68" s="1637"/>
      <c r="M68" s="1637"/>
      <c r="N68" s="1637"/>
      <c r="O68" s="1701"/>
      <c r="P68" s="1701"/>
      <c r="Q68" s="1701"/>
      <c r="R68" s="1701"/>
      <c r="S68" s="1701"/>
      <c r="T68" s="1637"/>
      <c r="U68" s="1637"/>
      <c r="V68" s="1637"/>
      <c r="W68" s="1701"/>
      <c r="X68" s="1701"/>
      <c r="Y68" s="1701"/>
      <c r="Z68" s="1701"/>
      <c r="AA68" s="1701"/>
      <c r="AB68" s="1637"/>
    </row>
    <row r="69" s="640" customFormat="1" ht="50" customHeight="1" spans="1:28">
      <c r="A69" s="1585"/>
      <c r="B69" s="1585"/>
      <c r="C69" s="1585"/>
      <c r="D69" s="1585"/>
      <c r="E69" s="1637"/>
      <c r="F69" s="1660" t="s">
        <v>4026</v>
      </c>
      <c r="G69" s="1661"/>
      <c r="H69" s="1661"/>
      <c r="I69" s="1661"/>
      <c r="J69" s="1702"/>
      <c r="K69" s="1637"/>
      <c r="L69" s="1637"/>
      <c r="M69" s="1637"/>
      <c r="N69" s="1637"/>
      <c r="O69" s="1703"/>
      <c r="P69" s="1703"/>
      <c r="Q69" s="1703"/>
      <c r="R69" s="1703"/>
      <c r="S69" s="1703"/>
      <c r="T69" s="1637"/>
      <c r="U69" s="1637"/>
      <c r="V69" s="1637"/>
      <c r="W69" s="1703"/>
      <c r="X69" s="1703"/>
      <c r="Y69" s="1703"/>
      <c r="Z69" s="1703"/>
      <c r="AA69" s="1703"/>
      <c r="AB69" s="1637"/>
    </row>
    <row r="70" s="640" customFormat="1" spans="1:28">
      <c r="A70" s="1585"/>
      <c r="B70" s="1662"/>
      <c r="C70" s="1585"/>
      <c r="D70" s="1585"/>
      <c r="E70" s="1637"/>
      <c r="F70" s="1591" t="s">
        <v>4027</v>
      </c>
      <c r="G70" s="1592"/>
      <c r="H70" s="1592"/>
      <c r="I70" s="1592"/>
      <c r="J70" s="1638"/>
      <c r="K70" s="1637"/>
      <c r="L70" s="1637"/>
      <c r="M70" s="1637"/>
      <c r="N70" s="1637"/>
      <c r="O70" s="1701"/>
      <c r="P70" s="1701"/>
      <c r="Q70" s="1701"/>
      <c r="R70" s="1701"/>
      <c r="S70" s="1701"/>
      <c r="T70" s="1637"/>
      <c r="U70" s="1637"/>
      <c r="V70" s="1637"/>
      <c r="W70" s="1701"/>
      <c r="X70" s="1701"/>
      <c r="Y70" s="1701"/>
      <c r="Z70" s="1701"/>
      <c r="AA70" s="1701"/>
      <c r="AB70" s="1637"/>
    </row>
    <row r="71" s="640" customFormat="1" ht="75" customHeight="1" spans="1:28">
      <c r="A71" s="1585"/>
      <c r="B71" s="1585"/>
      <c r="C71" s="1585"/>
      <c r="D71" s="1585"/>
      <c r="E71" s="1637"/>
      <c r="F71" s="1660" t="s">
        <v>4028</v>
      </c>
      <c r="G71" s="1661"/>
      <c r="H71" s="1661"/>
      <c r="I71" s="1661"/>
      <c r="J71" s="1702"/>
      <c r="K71" s="1637"/>
      <c r="L71" s="1637"/>
      <c r="M71" s="1637"/>
      <c r="N71" s="1637"/>
      <c r="O71" s="1703"/>
      <c r="P71" s="1703"/>
      <c r="Q71" s="1703"/>
      <c r="R71" s="1703"/>
      <c r="S71" s="1703"/>
      <c r="T71" s="1637"/>
      <c r="U71" s="1637"/>
      <c r="V71" s="1637"/>
      <c r="W71" s="1703"/>
      <c r="X71" s="1703"/>
      <c r="Y71" s="1703"/>
      <c r="Z71" s="1703"/>
      <c r="AA71" s="1703"/>
      <c r="AB71" s="1637"/>
    </row>
    <row r="72" s="640" customFormat="1" spans="1:28">
      <c r="A72" s="1585"/>
      <c r="B72" s="1585"/>
      <c r="C72" s="1585"/>
      <c r="D72" s="1585"/>
      <c r="E72" s="1637"/>
      <c r="F72" s="1591" t="s">
        <v>3962</v>
      </c>
      <c r="G72" s="1592"/>
      <c r="H72" s="1592"/>
      <c r="I72" s="1592"/>
      <c r="J72" s="1638"/>
      <c r="K72" s="1637"/>
      <c r="L72" s="1637"/>
      <c r="M72" s="1637"/>
      <c r="N72" s="1637"/>
      <c r="O72" s="1701"/>
      <c r="P72" s="1701"/>
      <c r="Q72" s="1701"/>
      <c r="R72" s="1701"/>
      <c r="S72" s="1701"/>
      <c r="T72" s="1637"/>
      <c r="U72" s="1637"/>
      <c r="V72" s="1637"/>
      <c r="W72" s="1701"/>
      <c r="X72" s="1701"/>
      <c r="Y72" s="1701"/>
      <c r="Z72" s="1701"/>
      <c r="AA72" s="1701"/>
      <c r="AB72" s="1637"/>
    </row>
    <row r="73" s="640" customFormat="1" ht="50" customHeight="1" spans="1:28">
      <c r="A73" s="1585"/>
      <c r="B73" s="1585"/>
      <c r="C73" s="1585"/>
      <c r="D73" s="1585"/>
      <c r="E73" s="1637"/>
      <c r="F73" s="1660" t="s">
        <v>4029</v>
      </c>
      <c r="G73" s="1661"/>
      <c r="H73" s="1661"/>
      <c r="I73" s="1661"/>
      <c r="J73" s="1702"/>
      <c r="K73" s="1637"/>
      <c r="L73" s="1637"/>
      <c r="M73" s="1637"/>
      <c r="N73" s="1637"/>
      <c r="O73" s="1703"/>
      <c r="P73" s="1703"/>
      <c r="Q73" s="1703"/>
      <c r="R73" s="1703"/>
      <c r="S73" s="1703"/>
      <c r="T73" s="1637"/>
      <c r="U73" s="1637"/>
      <c r="V73" s="1637"/>
      <c r="W73" s="1703"/>
      <c r="X73" s="1703"/>
      <c r="Y73" s="1703"/>
      <c r="Z73" s="1703"/>
      <c r="AA73" s="1703"/>
      <c r="AB73" s="1637"/>
    </row>
    <row r="74" s="640" customFormat="1" spans="1:28">
      <c r="A74" s="1585"/>
      <c r="B74" s="1585"/>
      <c r="C74" s="1585"/>
      <c r="D74" s="1585"/>
      <c r="E74" s="1637"/>
      <c r="F74" s="1591" t="s">
        <v>3971</v>
      </c>
      <c r="G74" s="1592"/>
      <c r="H74" s="1592"/>
      <c r="I74" s="1592"/>
      <c r="J74" s="1638"/>
      <c r="K74" s="1637"/>
      <c r="L74" s="1637"/>
      <c r="M74" s="1637"/>
      <c r="N74" s="1637"/>
      <c r="O74" s="1701"/>
      <c r="P74" s="1701"/>
      <c r="Q74" s="1701"/>
      <c r="R74" s="1701"/>
      <c r="S74" s="1701"/>
      <c r="T74" s="1637"/>
      <c r="U74" s="1637"/>
      <c r="V74" s="1637"/>
      <c r="W74" s="1701"/>
      <c r="X74" s="1701"/>
      <c r="Y74" s="1701"/>
      <c r="Z74" s="1701"/>
      <c r="AA74" s="1701"/>
      <c r="AB74" s="1637"/>
    </row>
    <row r="75" s="640" customFormat="1" ht="50" customHeight="1" spans="1:28">
      <c r="A75" s="1585"/>
      <c r="B75" s="1585"/>
      <c r="C75" s="1585"/>
      <c r="D75" s="1585"/>
      <c r="E75" s="1637"/>
      <c r="F75" s="1660" t="s">
        <v>4030</v>
      </c>
      <c r="G75" s="1661"/>
      <c r="H75" s="1661"/>
      <c r="I75" s="1661"/>
      <c r="J75" s="1702"/>
      <c r="K75" s="1637"/>
      <c r="L75" s="1637"/>
      <c r="M75" s="1637"/>
      <c r="N75" s="1637"/>
      <c r="O75" s="1703"/>
      <c r="P75" s="1703"/>
      <c r="Q75" s="1703"/>
      <c r="R75" s="1703"/>
      <c r="S75" s="1703"/>
      <c r="T75" s="1637"/>
      <c r="U75" s="1637"/>
      <c r="V75" s="1637"/>
      <c r="W75" s="1703"/>
      <c r="X75" s="1703"/>
      <c r="Y75" s="1703"/>
      <c r="Z75" s="1703"/>
      <c r="AA75" s="1703"/>
      <c r="AB75" s="1637"/>
    </row>
    <row r="76" s="640" customFormat="1" spans="1:28">
      <c r="A76" s="1585"/>
      <c r="B76" s="1585"/>
      <c r="C76" s="1585"/>
      <c r="D76" s="1585"/>
      <c r="E76" s="1637"/>
      <c r="F76" s="1591" t="s">
        <v>3980</v>
      </c>
      <c r="G76" s="1592"/>
      <c r="H76" s="1592"/>
      <c r="I76" s="1592"/>
      <c r="J76" s="1638"/>
      <c r="K76" s="1637"/>
      <c r="L76" s="1637"/>
      <c r="M76" s="1637"/>
      <c r="N76" s="1637"/>
      <c r="O76" s="1701"/>
      <c r="P76" s="1701"/>
      <c r="Q76" s="1701"/>
      <c r="R76" s="1701"/>
      <c r="S76" s="1701"/>
      <c r="T76" s="1637"/>
      <c r="U76" s="1637"/>
      <c r="V76" s="1637"/>
      <c r="W76" s="1701"/>
      <c r="X76" s="1701"/>
      <c r="Y76" s="1701"/>
      <c r="Z76" s="1701"/>
      <c r="AA76" s="1701"/>
      <c r="AB76" s="1637"/>
    </row>
    <row r="77" s="640" customFormat="1" ht="50" customHeight="1" spans="1:28">
      <c r="A77" s="1585"/>
      <c r="B77" s="1585"/>
      <c r="C77" s="1585"/>
      <c r="D77" s="1585"/>
      <c r="E77" s="1637"/>
      <c r="F77" s="1660" t="s">
        <v>4031</v>
      </c>
      <c r="G77" s="1661"/>
      <c r="H77" s="1661"/>
      <c r="I77" s="1661"/>
      <c r="J77" s="1702"/>
      <c r="K77" s="1637"/>
      <c r="L77" s="1637"/>
      <c r="M77" s="1637"/>
      <c r="N77" s="1637"/>
      <c r="O77" s="1703"/>
      <c r="P77" s="1703"/>
      <c r="Q77" s="1703"/>
      <c r="R77" s="1703"/>
      <c r="S77" s="1703"/>
      <c r="T77" s="1637"/>
      <c r="U77" s="1637"/>
      <c r="V77" s="1637"/>
      <c r="W77" s="1703"/>
      <c r="X77" s="1703"/>
      <c r="Y77" s="1703"/>
      <c r="Z77" s="1703"/>
      <c r="AA77" s="1703"/>
      <c r="AB77" s="1637"/>
    </row>
    <row r="78" s="640" customFormat="1" spans="1:28">
      <c r="A78" s="1585"/>
      <c r="B78" s="1662"/>
      <c r="C78" s="1585"/>
      <c r="D78" s="1585"/>
      <c r="E78" s="1637"/>
      <c r="F78" s="1591" t="s">
        <v>4032</v>
      </c>
      <c r="G78" s="1592"/>
      <c r="H78" s="1592"/>
      <c r="I78" s="1592"/>
      <c r="J78" s="1638"/>
      <c r="K78" s="1637"/>
      <c r="L78" s="1637"/>
      <c r="M78" s="1637"/>
      <c r="N78" s="1637"/>
      <c r="O78" s="1701"/>
      <c r="P78" s="1701"/>
      <c r="Q78" s="1701"/>
      <c r="R78" s="1701"/>
      <c r="S78" s="1701"/>
      <c r="T78" s="1637"/>
      <c r="U78" s="1637"/>
      <c r="V78" s="1637"/>
      <c r="W78" s="1701"/>
      <c r="X78" s="1701"/>
      <c r="Y78" s="1701"/>
      <c r="Z78" s="1701"/>
      <c r="AA78" s="1701"/>
      <c r="AB78" s="1637"/>
    </row>
    <row r="79" s="640" customFormat="1" ht="50" customHeight="1" spans="1:28">
      <c r="A79" s="1585"/>
      <c r="B79" s="1585"/>
      <c r="C79" s="1585"/>
      <c r="D79" s="1585"/>
      <c r="E79" s="1637"/>
      <c r="F79" s="1663" t="s">
        <v>4033</v>
      </c>
      <c r="G79" s="1664"/>
      <c r="H79" s="1664"/>
      <c r="I79" s="1664"/>
      <c r="J79" s="1704"/>
      <c r="K79" s="1637"/>
      <c r="L79" s="1637"/>
      <c r="M79" s="1637"/>
      <c r="N79" s="1637"/>
      <c r="O79" s="1703"/>
      <c r="P79" s="1703"/>
      <c r="Q79" s="1703"/>
      <c r="R79" s="1703"/>
      <c r="S79" s="1703"/>
      <c r="T79" s="1637"/>
      <c r="U79" s="1637"/>
      <c r="V79" s="1637"/>
      <c r="W79" s="1703"/>
      <c r="X79" s="1703"/>
      <c r="Y79" s="1703"/>
      <c r="Z79" s="1703"/>
      <c r="AA79" s="1703"/>
      <c r="AB79" s="1637"/>
    </row>
    <row r="80" s="640" customFormat="1" ht="17.25"/>
    <row r="81" s="640" customFormat="1" spans="2:26">
      <c r="B81" s="458" t="s">
        <v>4034</v>
      </c>
      <c r="C81" s="459"/>
      <c r="D81" s="459"/>
      <c r="E81" s="459"/>
      <c r="F81" s="459"/>
      <c r="G81" s="459"/>
      <c r="H81" s="459"/>
      <c r="I81" s="459"/>
      <c r="J81" s="459"/>
      <c r="K81" s="459"/>
      <c r="L81" s="459"/>
      <c r="M81" s="459"/>
      <c r="N81" s="459"/>
      <c r="O81" s="459"/>
      <c r="P81" s="459"/>
      <c r="Q81" s="459"/>
      <c r="R81" s="459"/>
      <c r="S81" s="459"/>
      <c r="T81" s="459"/>
      <c r="U81" s="459"/>
      <c r="V81" s="459"/>
      <c r="W81" s="459"/>
      <c r="X81" s="459"/>
      <c r="Y81" s="459"/>
      <c r="Z81" s="541"/>
    </row>
    <row r="82" s="640" customFormat="1" spans="2:26">
      <c r="B82" s="460"/>
      <c r="C82" s="461"/>
      <c r="D82" s="461"/>
      <c r="E82" s="461"/>
      <c r="F82" s="461"/>
      <c r="G82" s="461"/>
      <c r="H82" s="461"/>
      <c r="I82" s="461"/>
      <c r="J82" s="461"/>
      <c r="K82" s="461"/>
      <c r="L82" s="461"/>
      <c r="M82" s="461"/>
      <c r="N82" s="461"/>
      <c r="O82" s="461"/>
      <c r="P82" s="461"/>
      <c r="Q82" s="461"/>
      <c r="R82" s="461"/>
      <c r="S82" s="461"/>
      <c r="T82" s="461"/>
      <c r="U82" s="461"/>
      <c r="V82" s="461"/>
      <c r="W82" s="461"/>
      <c r="X82" s="461"/>
      <c r="Y82" s="461"/>
      <c r="Z82" s="542"/>
    </row>
    <row r="83" spans="2:26">
      <c r="B83" s="462"/>
      <c r="C83" s="463"/>
      <c r="D83" s="463"/>
      <c r="E83" s="463"/>
      <c r="F83" s="463"/>
      <c r="G83" s="463"/>
      <c r="H83" s="463"/>
      <c r="I83" s="463"/>
      <c r="J83" s="463"/>
      <c r="K83" s="463"/>
      <c r="L83" s="463"/>
      <c r="M83" s="463"/>
      <c r="N83" s="463"/>
      <c r="O83" s="463"/>
      <c r="P83" s="463"/>
      <c r="Q83" s="463"/>
      <c r="R83" s="463"/>
      <c r="S83" s="463"/>
      <c r="T83" s="463"/>
      <c r="U83" s="463"/>
      <c r="V83" s="463"/>
      <c r="W83" s="463"/>
      <c r="X83" s="463"/>
      <c r="Y83" s="463"/>
      <c r="Z83" s="543"/>
    </row>
    <row r="85" customHeight="1" spans="2:26">
      <c r="B85" s="1665" t="s">
        <v>4035</v>
      </c>
      <c r="C85" s="1666"/>
      <c r="D85" s="1666"/>
      <c r="E85" s="1666"/>
      <c r="F85" s="1666"/>
      <c r="G85" s="1666"/>
      <c r="H85" s="1666"/>
      <c r="I85" s="1666"/>
      <c r="J85" s="1666"/>
      <c r="K85" s="1666"/>
      <c r="L85" s="1666"/>
      <c r="M85" s="1666"/>
      <c r="N85" s="1666"/>
      <c r="O85" s="1666"/>
      <c r="P85" s="1666"/>
      <c r="Q85" s="1666"/>
      <c r="R85" s="1666"/>
      <c r="S85" s="1666"/>
      <c r="T85" s="1666"/>
      <c r="U85" s="1666"/>
      <c r="V85" s="1666"/>
      <c r="W85" s="1666"/>
      <c r="X85" s="1666"/>
      <c r="Y85" s="1666"/>
      <c r="Z85" s="1721"/>
    </row>
    <row r="86" customHeight="1" spans="2:26">
      <c r="B86" s="1667"/>
      <c r="C86" s="1668"/>
      <c r="D86" s="1668"/>
      <c r="E86" s="1668"/>
      <c r="F86" s="1668"/>
      <c r="G86" s="1668"/>
      <c r="H86" s="1668"/>
      <c r="I86" s="1668"/>
      <c r="J86" s="1668"/>
      <c r="K86" s="1668"/>
      <c r="L86" s="1668"/>
      <c r="M86" s="1668"/>
      <c r="N86" s="1668"/>
      <c r="O86" s="1668"/>
      <c r="P86" s="1668"/>
      <c r="Q86" s="1668"/>
      <c r="R86" s="1668"/>
      <c r="S86" s="1668"/>
      <c r="T86" s="1668"/>
      <c r="U86" s="1668"/>
      <c r="V86" s="1668"/>
      <c r="W86" s="1668"/>
      <c r="X86" s="1668"/>
      <c r="Y86" s="1668"/>
      <c r="Z86" s="1735"/>
    </row>
    <row r="87" customHeight="1" spans="2:26">
      <c r="B87" s="1669" t="s">
        <v>4036</v>
      </c>
      <c r="C87" s="1670"/>
      <c r="D87" s="1670"/>
      <c r="E87" s="1670"/>
      <c r="F87" s="1670"/>
      <c r="G87" s="1670"/>
      <c r="H87" s="1670"/>
      <c r="I87" s="1670"/>
      <c r="J87" s="1670"/>
      <c r="K87" s="1670"/>
      <c r="L87" s="1670"/>
      <c r="M87" s="1705"/>
      <c r="O87" s="1669" t="s">
        <v>4037</v>
      </c>
      <c r="P87" s="1670"/>
      <c r="Q87" s="1670"/>
      <c r="R87" s="1670"/>
      <c r="S87" s="1670"/>
      <c r="T87" s="1670"/>
      <c r="U87" s="1670"/>
      <c r="V87" s="1670"/>
      <c r="W87" s="1670"/>
      <c r="X87" s="1670"/>
      <c r="Y87" s="1670"/>
      <c r="Z87" s="1705"/>
    </row>
    <row r="88" customHeight="1" spans="2:26">
      <c r="B88" s="1669"/>
      <c r="C88" s="1671"/>
      <c r="D88" s="1671"/>
      <c r="E88" s="1671"/>
      <c r="F88" s="1671"/>
      <c r="G88" s="1671"/>
      <c r="H88" s="1671"/>
      <c r="I88" s="1671"/>
      <c r="J88" s="1671"/>
      <c r="K88" s="1671"/>
      <c r="L88" s="1671"/>
      <c r="M88" s="1705"/>
      <c r="O88" s="1706"/>
      <c r="P88" s="1707"/>
      <c r="Q88" s="1707"/>
      <c r="R88" s="1707"/>
      <c r="S88" s="1707"/>
      <c r="T88" s="1707"/>
      <c r="U88" s="1707"/>
      <c r="V88" s="1707"/>
      <c r="W88" s="1707"/>
      <c r="X88" s="1707"/>
      <c r="Y88" s="1707"/>
      <c r="Z88" s="1736"/>
    </row>
    <row r="89" s="640" customFormat="1" customHeight="1" spans="2:26">
      <c r="B89" s="1672" t="s">
        <v>4038</v>
      </c>
      <c r="C89" s="1673"/>
      <c r="D89" s="1673"/>
      <c r="E89" s="1673"/>
      <c r="F89" s="1673"/>
      <c r="G89" s="1673"/>
      <c r="H89" s="1674" t="s">
        <v>4039</v>
      </c>
      <c r="I89" s="1673"/>
      <c r="J89" s="1673"/>
      <c r="K89" s="1673"/>
      <c r="L89" s="1673"/>
      <c r="M89" s="1708"/>
      <c r="O89" s="1675" t="s">
        <v>4040</v>
      </c>
      <c r="P89" s="1676"/>
      <c r="Q89" s="1676"/>
      <c r="R89" s="1676"/>
      <c r="S89" s="1676"/>
      <c r="T89" s="1727"/>
      <c r="U89" s="1685" t="s">
        <v>4041</v>
      </c>
      <c r="V89" s="1676"/>
      <c r="W89" s="1676"/>
      <c r="X89" s="1676"/>
      <c r="Y89" s="1676"/>
      <c r="Z89" s="1709"/>
    </row>
    <row r="90" s="640" customFormat="1" customHeight="1" spans="2:32">
      <c r="B90" s="1675"/>
      <c r="C90" s="1676"/>
      <c r="D90" s="1676"/>
      <c r="E90" s="1676"/>
      <c r="F90" s="1676"/>
      <c r="G90" s="1676"/>
      <c r="H90" s="1677"/>
      <c r="I90" s="1676"/>
      <c r="J90" s="1676"/>
      <c r="K90" s="1676"/>
      <c r="L90" s="1676"/>
      <c r="M90" s="1709"/>
      <c r="O90" s="1675"/>
      <c r="P90" s="1676"/>
      <c r="Q90" s="1676"/>
      <c r="R90" s="1676"/>
      <c r="S90" s="1676"/>
      <c r="T90" s="1727"/>
      <c r="U90" s="1685"/>
      <c r="V90" s="1676"/>
      <c r="W90" s="1676"/>
      <c r="X90" s="1676"/>
      <c r="Y90" s="1676"/>
      <c r="Z90" s="1709"/>
      <c r="AC90" s="1737" t="s">
        <v>4042</v>
      </c>
      <c r="AD90" s="1737"/>
      <c r="AE90" s="1738" t="s">
        <v>4043</v>
      </c>
      <c r="AF90" s="1738"/>
    </row>
    <row r="91" s="640" customFormat="1" customHeight="1" spans="2:32">
      <c r="B91" s="1675"/>
      <c r="C91" s="1676"/>
      <c r="D91" s="1676"/>
      <c r="E91" s="1676"/>
      <c r="F91" s="1676"/>
      <c r="G91" s="1676"/>
      <c r="H91" s="1677"/>
      <c r="I91" s="1676"/>
      <c r="J91" s="1676"/>
      <c r="K91" s="1676"/>
      <c r="L91" s="1676"/>
      <c r="M91" s="1709"/>
      <c r="O91" s="1675"/>
      <c r="P91" s="1676"/>
      <c r="Q91" s="1676"/>
      <c r="R91" s="1676"/>
      <c r="S91" s="1676"/>
      <c r="T91" s="1727"/>
      <c r="U91" s="1685"/>
      <c r="V91" s="1676"/>
      <c r="W91" s="1676"/>
      <c r="X91" s="1676"/>
      <c r="Y91" s="1676"/>
      <c r="Z91" s="1709"/>
      <c r="AC91" s="1737"/>
      <c r="AD91" s="1737"/>
      <c r="AE91" s="1738"/>
      <c r="AF91" s="1738"/>
    </row>
    <row r="92" s="640" customFormat="1" customHeight="1" spans="2:32">
      <c r="B92" s="1678" t="s">
        <v>4044</v>
      </c>
      <c r="C92" s="1679"/>
      <c r="D92" s="1679"/>
      <c r="E92" s="1679"/>
      <c r="F92" s="1679"/>
      <c r="G92" s="1680"/>
      <c r="H92" s="1681" t="s">
        <v>4045</v>
      </c>
      <c r="I92" s="1679"/>
      <c r="J92" s="1679"/>
      <c r="K92" s="1679"/>
      <c r="L92" s="1679"/>
      <c r="M92" s="1710"/>
      <c r="O92" s="1678" t="s">
        <v>4046</v>
      </c>
      <c r="P92" s="1679"/>
      <c r="Q92" s="1679"/>
      <c r="R92" s="1679"/>
      <c r="S92" s="1679"/>
      <c r="T92" s="1728"/>
      <c r="U92" s="1729" t="s">
        <v>4047</v>
      </c>
      <c r="V92" s="1679"/>
      <c r="W92" s="1679"/>
      <c r="X92" s="1679"/>
      <c r="Y92" s="1679"/>
      <c r="Z92" s="1710"/>
      <c r="AC92" s="1739" t="s">
        <v>4048</v>
      </c>
      <c r="AD92" s="1739"/>
      <c r="AE92" s="1740" t="s">
        <v>4049</v>
      </c>
      <c r="AF92" s="1740"/>
    </row>
    <row r="93" s="640" customFormat="1" customHeight="1" spans="2:32">
      <c r="B93" s="1682"/>
      <c r="C93" s="1683"/>
      <c r="D93" s="1683"/>
      <c r="E93" s="1683"/>
      <c r="F93" s="1683"/>
      <c r="G93" s="1683"/>
      <c r="H93" s="1684"/>
      <c r="I93" s="1683"/>
      <c r="J93" s="1683"/>
      <c r="K93" s="1683"/>
      <c r="L93" s="1683"/>
      <c r="M93" s="1711"/>
      <c r="O93" s="1682"/>
      <c r="P93" s="1683"/>
      <c r="Q93" s="1683"/>
      <c r="R93" s="1683"/>
      <c r="S93" s="1683"/>
      <c r="T93" s="1730"/>
      <c r="U93" s="1683"/>
      <c r="V93" s="1683"/>
      <c r="W93" s="1683"/>
      <c r="X93" s="1683"/>
      <c r="Y93" s="1683"/>
      <c r="Z93" s="1711"/>
      <c r="AC93" s="1739"/>
      <c r="AD93" s="1739"/>
      <c r="AE93" s="1740"/>
      <c r="AF93" s="1740"/>
    </row>
    <row r="94" customHeight="1" spans="2:26">
      <c r="B94" s="1675" t="s">
        <v>4050</v>
      </c>
      <c r="C94" s="1676"/>
      <c r="D94" s="1676"/>
      <c r="E94" s="1676"/>
      <c r="F94" s="1676"/>
      <c r="G94" s="1676"/>
      <c r="H94" s="1676"/>
      <c r="I94" s="1676"/>
      <c r="J94" s="1676"/>
      <c r="K94" s="1676"/>
      <c r="L94" s="1676"/>
      <c r="M94" s="1709"/>
      <c r="O94" s="1675" t="s">
        <v>4051</v>
      </c>
      <c r="P94" s="1676"/>
      <c r="Q94" s="1676"/>
      <c r="R94" s="1676"/>
      <c r="S94" s="1676"/>
      <c r="T94" s="1676"/>
      <c r="U94" s="1676"/>
      <c r="V94" s="1676"/>
      <c r="W94" s="1676"/>
      <c r="X94" s="1676"/>
      <c r="Y94" s="1676"/>
      <c r="Z94" s="1709"/>
    </row>
    <row r="95" customHeight="1" spans="2:26">
      <c r="B95" s="1675"/>
      <c r="C95" s="1676"/>
      <c r="D95" s="1676"/>
      <c r="E95" s="1676"/>
      <c r="F95" s="1676"/>
      <c r="G95" s="1676"/>
      <c r="H95" s="1676"/>
      <c r="I95" s="1676"/>
      <c r="J95" s="1676"/>
      <c r="K95" s="1676"/>
      <c r="L95" s="1676"/>
      <c r="M95" s="1709"/>
      <c r="O95" s="1675"/>
      <c r="P95" s="1676"/>
      <c r="Q95" s="1676"/>
      <c r="R95" s="1676"/>
      <c r="S95" s="1676"/>
      <c r="T95" s="1676"/>
      <c r="U95" s="1676"/>
      <c r="V95" s="1676"/>
      <c r="W95" s="1676"/>
      <c r="X95" s="1676"/>
      <c r="Y95" s="1676"/>
      <c r="Z95" s="1709"/>
    </row>
    <row r="96" s="640" customFormat="1" customHeight="1" spans="2:26">
      <c r="B96" s="1675"/>
      <c r="C96" s="1676"/>
      <c r="D96" s="1676"/>
      <c r="E96" s="1676"/>
      <c r="F96" s="1676"/>
      <c r="G96" s="1676"/>
      <c r="H96" s="1676"/>
      <c r="I96" s="1676"/>
      <c r="J96" s="1676"/>
      <c r="K96" s="1676"/>
      <c r="L96" s="1676"/>
      <c r="M96" s="1709"/>
      <c r="O96" s="1675"/>
      <c r="P96" s="1676"/>
      <c r="Q96" s="1676"/>
      <c r="R96" s="1676"/>
      <c r="S96" s="1676"/>
      <c r="T96" s="1676"/>
      <c r="U96" s="1676"/>
      <c r="V96" s="1676"/>
      <c r="W96" s="1676"/>
      <c r="X96" s="1676"/>
      <c r="Y96" s="1676"/>
      <c r="Z96" s="1709"/>
    </row>
    <row r="97" s="640" customFormat="1" customHeight="1" spans="2:26">
      <c r="B97" s="1675"/>
      <c r="C97" s="1685"/>
      <c r="D97" s="1685"/>
      <c r="E97" s="1685"/>
      <c r="F97" s="1685"/>
      <c r="G97" s="1685"/>
      <c r="H97" s="1685"/>
      <c r="I97" s="1685"/>
      <c r="J97" s="1685"/>
      <c r="K97" s="1685"/>
      <c r="L97" s="1685"/>
      <c r="M97" s="1712"/>
      <c r="O97" s="1713"/>
      <c r="P97" s="1714"/>
      <c r="Q97" s="1714"/>
      <c r="R97" s="1714"/>
      <c r="S97" s="1714"/>
      <c r="T97" s="1714"/>
      <c r="U97" s="1714"/>
      <c r="V97" s="1714"/>
      <c r="W97" s="1714"/>
      <c r="X97" s="1714"/>
      <c r="Y97" s="1714"/>
      <c r="Z97" s="1712"/>
    </row>
    <row r="98" s="640" customFormat="1" customHeight="1" spans="2:27">
      <c r="B98" s="1686" t="s">
        <v>4052</v>
      </c>
      <c r="C98" s="1687"/>
      <c r="D98" s="1687"/>
      <c r="E98" s="1687"/>
      <c r="F98" s="1687"/>
      <c r="G98" s="1687"/>
      <c r="H98" s="1687"/>
      <c r="I98" s="1687"/>
      <c r="J98" s="1687"/>
      <c r="K98" s="1687"/>
      <c r="L98" s="1715"/>
      <c r="M98" s="1716"/>
      <c r="N98" s="1716"/>
      <c r="O98" s="1716"/>
      <c r="P98" s="1716"/>
      <c r="Q98" s="1716"/>
      <c r="R98" s="1716"/>
      <c r="S98" s="1716"/>
      <c r="T98" s="1716"/>
      <c r="U98" s="1716"/>
      <c r="V98" s="1716"/>
      <c r="W98" s="1716"/>
      <c r="X98" s="1716"/>
      <c r="Y98" s="1716"/>
      <c r="Z98" s="1716"/>
      <c r="AA98" s="1657"/>
    </row>
    <row r="99" s="640" customFormat="1" customHeight="1" spans="2:27">
      <c r="B99" s="1688"/>
      <c r="C99" s="1689"/>
      <c r="D99" s="1689"/>
      <c r="E99" s="1689"/>
      <c r="F99" s="1689"/>
      <c r="G99" s="1689"/>
      <c r="H99" s="1689"/>
      <c r="I99" s="1689"/>
      <c r="J99" s="1689"/>
      <c r="K99" s="1689"/>
      <c r="L99" s="1717"/>
      <c r="N99" s="1718" t="s">
        <v>4053</v>
      </c>
      <c r="O99" s="1718"/>
      <c r="P99" s="1718"/>
      <c r="Q99" s="1718"/>
      <c r="R99" s="1718"/>
      <c r="S99" s="1718"/>
      <c r="T99" s="1718"/>
      <c r="U99" s="1718"/>
      <c r="V99" s="1718"/>
      <c r="W99" s="1718"/>
      <c r="X99" s="1718"/>
      <c r="Y99" s="1718"/>
      <c r="Z99" s="1718"/>
      <c r="AA99" s="1718"/>
    </row>
    <row r="100" s="640" customFormat="1" customHeight="1" spans="2:21">
      <c r="B100" s="1690" t="s">
        <v>4054</v>
      </c>
      <c r="C100" s="1691"/>
      <c r="D100" s="1691"/>
      <c r="E100" s="1691"/>
      <c r="F100" s="1691"/>
      <c r="G100" s="1691"/>
      <c r="H100" s="1691"/>
      <c r="I100" s="1691"/>
      <c r="J100" s="1691"/>
      <c r="K100" s="1691"/>
      <c r="L100" s="1719"/>
      <c r="T100" s="1718"/>
      <c r="U100" s="1718"/>
    </row>
    <row r="101" s="640" customFormat="1" customHeight="1" spans="2:19">
      <c r="B101" s="1692" t="s">
        <v>4055</v>
      </c>
      <c r="C101" s="1693"/>
      <c r="D101" s="1693"/>
      <c r="E101" s="1693"/>
      <c r="F101" s="1693"/>
      <c r="G101" s="1693"/>
      <c r="H101" s="1693"/>
      <c r="I101" s="1693"/>
      <c r="J101" s="1693"/>
      <c r="K101" s="1693"/>
      <c r="L101" s="1720"/>
      <c r="M101" s="1357"/>
      <c r="N101" s="1357"/>
      <c r="O101" s="1357"/>
      <c r="P101" s="1357"/>
      <c r="Q101" s="1357"/>
      <c r="R101" s="1357"/>
      <c r="S101" s="1357"/>
    </row>
    <row r="102" s="640" customFormat="1" customHeight="1" spans="8:19">
      <c r="H102" s="1411"/>
      <c r="I102" s="1411"/>
      <c r="J102" s="1411"/>
      <c r="K102" s="1411"/>
      <c r="L102" s="1411"/>
      <c r="M102" s="1411"/>
      <c r="N102" s="1411"/>
      <c r="O102" s="1411"/>
      <c r="P102" s="1411"/>
      <c r="Q102" s="1411"/>
      <c r="R102" s="1411"/>
      <c r="S102" s="1411"/>
    </row>
    <row r="103" s="640" customFormat="1" customHeight="1" spans="13:19">
      <c r="M103" s="1411"/>
      <c r="N103" s="1411"/>
      <c r="O103" s="1411"/>
      <c r="P103" s="1411"/>
      <c r="Q103" s="1411"/>
      <c r="R103" s="1411"/>
      <c r="S103" s="1411"/>
    </row>
    <row r="104" s="640" customFormat="1" customHeight="1" spans="13:19">
      <c r="M104" s="1411"/>
      <c r="N104" s="1411"/>
      <c r="O104" s="1411"/>
      <c r="P104" s="1411"/>
      <c r="Q104" s="1411"/>
      <c r="R104" s="1411"/>
      <c r="S104" s="1411"/>
    </row>
    <row r="105" s="640" customFormat="1" customHeight="1" spans="13:19">
      <c r="M105" s="1411"/>
      <c r="N105" s="1411"/>
      <c r="O105" s="1411"/>
      <c r="P105" s="1411"/>
      <c r="Q105" s="1411"/>
      <c r="R105" s="1411"/>
      <c r="S105" s="1411"/>
    </row>
    <row r="106" s="640" customFormat="1" customHeight="1" spans="13:19">
      <c r="M106" s="1411"/>
      <c r="N106" s="1411"/>
      <c r="O106" s="1411"/>
      <c r="P106" s="1411"/>
      <c r="Q106" s="1411"/>
      <c r="R106" s="1411"/>
      <c r="S106" s="1411"/>
    </row>
    <row r="107" s="640" customFormat="1" customHeight="1" spans="13:19">
      <c r="M107" s="1411"/>
      <c r="N107" s="1411"/>
      <c r="O107" s="1411"/>
      <c r="P107" s="1411"/>
      <c r="Q107" s="1411"/>
      <c r="R107" s="1411"/>
      <c r="S107" s="1411"/>
    </row>
    <row r="108" s="640" customFormat="1" customHeight="1" spans="13:19">
      <c r="M108" s="1411"/>
      <c r="N108" s="1411"/>
      <c r="O108" s="1411"/>
      <c r="P108" s="1411"/>
      <c r="Q108" s="1411"/>
      <c r="R108" s="1411"/>
      <c r="S108" s="1411"/>
    </row>
    <row r="109" s="640" customFormat="1" customHeight="1" spans="13:19">
      <c r="M109" s="1411"/>
      <c r="N109" s="1411"/>
      <c r="O109" s="1411"/>
      <c r="P109" s="1411"/>
      <c r="Q109" s="1411"/>
      <c r="R109" s="1411"/>
      <c r="S109" s="1411"/>
    </row>
    <row r="110" s="640" customFormat="1" customHeight="1" spans="13:19">
      <c r="M110" s="1411"/>
      <c r="N110" s="1411"/>
      <c r="O110" s="1411"/>
      <c r="P110" s="1411"/>
      <c r="Q110" s="1411"/>
      <c r="R110" s="1411"/>
      <c r="S110" s="1411"/>
    </row>
    <row r="111" s="640" customFormat="1" customHeight="1" spans="2:26">
      <c r="B111" s="1665" t="s">
        <v>4056</v>
      </c>
      <c r="C111" s="1666"/>
      <c r="D111" s="1666"/>
      <c r="E111" s="1666"/>
      <c r="F111" s="1666"/>
      <c r="G111" s="1666"/>
      <c r="H111" s="1666"/>
      <c r="I111" s="1666"/>
      <c r="J111" s="1666"/>
      <c r="K111" s="1666"/>
      <c r="L111" s="1721"/>
      <c r="O111" s="1411"/>
      <c r="P111" s="1411"/>
      <c r="Q111" s="1411"/>
      <c r="R111" s="1411"/>
      <c r="S111" s="1411"/>
      <c r="T111" s="1411"/>
      <c r="U111" s="1411"/>
      <c r="V111" s="1411"/>
      <c r="W111" s="1411"/>
      <c r="X111" s="1411"/>
      <c r="Y111" s="1411"/>
      <c r="Z111" s="1411"/>
    </row>
    <row r="112" s="640" customFormat="1" customHeight="1" spans="2:12">
      <c r="B112" s="1694"/>
      <c r="C112" s="1695"/>
      <c r="D112" s="1695"/>
      <c r="E112" s="1695"/>
      <c r="F112" s="1695"/>
      <c r="G112" s="1695"/>
      <c r="H112" s="1695"/>
      <c r="I112" s="1695"/>
      <c r="J112" s="1695"/>
      <c r="K112" s="1695"/>
      <c r="L112" s="1722"/>
    </row>
    <row r="113" s="640" customFormat="1" customHeight="1" spans="2:12">
      <c r="B113" s="1675" t="s">
        <v>4057</v>
      </c>
      <c r="C113" s="1696"/>
      <c r="D113" s="1696"/>
      <c r="E113" s="1696"/>
      <c r="F113" s="1696"/>
      <c r="G113" s="1696"/>
      <c r="H113" s="1696"/>
      <c r="I113" s="1696"/>
      <c r="J113" s="1696"/>
      <c r="K113" s="1696"/>
      <c r="L113" s="1723"/>
    </row>
    <row r="114" s="640" customFormat="1" customHeight="1" spans="2:12">
      <c r="B114" s="1697"/>
      <c r="C114" s="1696"/>
      <c r="D114" s="1696"/>
      <c r="E114" s="1696"/>
      <c r="F114" s="1696"/>
      <c r="G114" s="1696"/>
      <c r="H114" s="1696"/>
      <c r="I114" s="1696"/>
      <c r="J114" s="1696"/>
      <c r="K114" s="1696"/>
      <c r="L114" s="1723"/>
    </row>
    <row r="115" s="640" customFormat="1" customHeight="1" spans="2:12">
      <c r="B115" s="1697"/>
      <c r="C115" s="1696"/>
      <c r="D115" s="1696"/>
      <c r="E115" s="1696"/>
      <c r="F115" s="1696"/>
      <c r="G115" s="1696"/>
      <c r="H115" s="1696"/>
      <c r="I115" s="1696"/>
      <c r="J115" s="1696"/>
      <c r="K115" s="1696"/>
      <c r="L115" s="1723"/>
    </row>
    <row r="116" s="640" customFormat="1" customHeight="1" spans="2:12">
      <c r="B116" s="1697"/>
      <c r="C116" s="1696"/>
      <c r="D116" s="1696"/>
      <c r="E116" s="1696"/>
      <c r="F116" s="1696"/>
      <c r="G116" s="1696"/>
      <c r="H116" s="1696"/>
      <c r="I116" s="1696"/>
      <c r="J116" s="1696"/>
      <c r="K116" s="1696"/>
      <c r="L116" s="1723"/>
    </row>
    <row r="117" s="640" customFormat="1" customHeight="1" spans="2:12">
      <c r="B117" s="472" t="s">
        <v>4058</v>
      </c>
      <c r="C117" s="1698"/>
      <c r="D117" s="1698"/>
      <c r="E117" s="1698"/>
      <c r="F117" s="1698"/>
      <c r="G117" s="1698"/>
      <c r="H117" s="1698"/>
      <c r="I117" s="1698"/>
      <c r="J117" s="1698"/>
      <c r="K117" s="1698"/>
      <c r="L117" s="1724"/>
    </row>
    <row r="118" s="640" customFormat="1" customHeight="1" spans="2:12">
      <c r="B118" s="1342"/>
      <c r="C118" s="1299"/>
      <c r="D118" s="1299"/>
      <c r="E118" s="1299"/>
      <c r="F118" s="1299"/>
      <c r="G118" s="1299"/>
      <c r="H118" s="1299"/>
      <c r="I118" s="1299"/>
      <c r="J118" s="1299"/>
      <c r="K118" s="1299"/>
      <c r="L118" s="1300"/>
    </row>
    <row r="119" s="640" customFormat="1" customHeight="1" spans="2:12">
      <c r="B119" s="1699"/>
      <c r="C119" s="1407"/>
      <c r="D119" s="1407"/>
      <c r="E119" s="1407"/>
      <c r="F119" s="1407"/>
      <c r="G119" s="1407"/>
      <c r="H119" s="1407"/>
      <c r="I119" s="1407"/>
      <c r="J119" s="1407"/>
      <c r="K119" s="1407"/>
      <c r="L119" s="1408"/>
    </row>
    <row r="120" s="640" customFormat="1" customHeight="1"/>
    <row r="121" s="640" customFormat="1" customHeight="1"/>
    <row r="122" s="640" customFormat="1" customHeight="1"/>
    <row r="123" s="640" customFormat="1" customHeight="1"/>
    <row r="124" s="640" customFormat="1" customHeight="1"/>
    <row r="125" s="640" customFormat="1" customHeight="1"/>
    <row r="126" s="640" customFormat="1" customHeight="1"/>
    <row r="127" s="640" customFormat="1" customHeight="1" spans="13:28">
      <c r="M127" s="1725" t="s">
        <v>4059</v>
      </c>
      <c r="N127" s="1725"/>
      <c r="O127" s="1726" t="s">
        <v>4060</v>
      </c>
      <c r="P127" s="1726"/>
      <c r="Q127" s="1731" t="s">
        <v>4061</v>
      </c>
      <c r="R127" s="1731"/>
      <c r="S127" s="1732" t="s">
        <v>4062</v>
      </c>
      <c r="T127" s="1732"/>
      <c r="U127" s="1733" t="s">
        <v>4063</v>
      </c>
      <c r="V127" s="1733"/>
      <c r="W127" s="1734" t="s">
        <v>4064</v>
      </c>
      <c r="X127" s="1734"/>
      <c r="Y127" s="1741" t="s">
        <v>4065</v>
      </c>
      <c r="Z127" s="1741"/>
      <c r="AA127" s="1742" t="s">
        <v>4066</v>
      </c>
      <c r="AB127" s="1742"/>
    </row>
    <row r="128" s="640" customFormat="1" customHeight="1" spans="13:28">
      <c r="M128" s="1725"/>
      <c r="N128" s="1725"/>
      <c r="O128" s="1726"/>
      <c r="P128" s="1726"/>
      <c r="Q128" s="1731"/>
      <c r="R128" s="1731"/>
      <c r="S128" s="1732"/>
      <c r="T128" s="1732"/>
      <c r="U128" s="1733"/>
      <c r="V128" s="1733"/>
      <c r="W128" s="1734"/>
      <c r="X128" s="1734"/>
      <c r="Y128" s="1741"/>
      <c r="Z128" s="1741"/>
      <c r="AA128" s="1742"/>
      <c r="AB128" s="1742"/>
    </row>
    <row r="129" s="640" customFormat="1" customHeight="1" spans="13:28">
      <c r="M129" s="1746" t="s">
        <v>4067</v>
      </c>
      <c r="N129" s="1746"/>
      <c r="O129" s="1747" t="s">
        <v>4068</v>
      </c>
      <c r="P129" s="1747"/>
      <c r="Q129" s="1763" t="s">
        <v>4069</v>
      </c>
      <c r="R129" s="1763"/>
      <c r="S129" s="1764" t="s">
        <v>4070</v>
      </c>
      <c r="T129" s="1764"/>
      <c r="U129" s="1765" t="s">
        <v>4071</v>
      </c>
      <c r="V129" s="1765"/>
      <c r="W129" s="1766" t="s">
        <v>4072</v>
      </c>
      <c r="X129" s="1766"/>
      <c r="Y129" s="1773" t="s">
        <v>4073</v>
      </c>
      <c r="Z129" s="1773"/>
      <c r="AA129" s="1774" t="s">
        <v>4074</v>
      </c>
      <c r="AB129" s="1774"/>
    </row>
    <row r="130" s="640" customFormat="1" customHeight="1" spans="13:28">
      <c r="M130" s="1746"/>
      <c r="N130" s="1746"/>
      <c r="O130" s="1747"/>
      <c r="P130" s="1747"/>
      <c r="Q130" s="1763"/>
      <c r="R130" s="1763"/>
      <c r="S130" s="1764"/>
      <c r="T130" s="1764"/>
      <c r="U130" s="1765"/>
      <c r="V130" s="1765"/>
      <c r="W130" s="1766"/>
      <c r="X130" s="1766"/>
      <c r="Y130" s="1773"/>
      <c r="Z130" s="1773"/>
      <c r="AA130" s="1774"/>
      <c r="AB130" s="1774"/>
    </row>
    <row r="131" s="640" customFormat="1" customHeight="1"/>
    <row r="132" s="640" customFormat="1" customHeight="1"/>
    <row r="133" s="640" customFormat="1" customHeight="1" spans="2:26">
      <c r="B133" s="458" t="s">
        <v>4075</v>
      </c>
      <c r="C133" s="459"/>
      <c r="D133" s="459"/>
      <c r="E133" s="459"/>
      <c r="F133" s="459"/>
      <c r="G133" s="459"/>
      <c r="H133" s="459"/>
      <c r="I133" s="459"/>
      <c r="J133" s="459"/>
      <c r="K133" s="459"/>
      <c r="L133" s="459"/>
      <c r="M133" s="459"/>
      <c r="N133" s="459"/>
      <c r="O133" s="459"/>
      <c r="P133" s="459"/>
      <c r="Q133" s="459"/>
      <c r="R133" s="459"/>
      <c r="S133" s="459"/>
      <c r="T133" s="459"/>
      <c r="U133" s="459"/>
      <c r="V133" s="459"/>
      <c r="W133" s="459"/>
      <c r="X133" s="459"/>
      <c r="Y133" s="459"/>
      <c r="Z133" s="541"/>
    </row>
    <row r="134" s="640" customFormat="1" customHeight="1" spans="2:26">
      <c r="B134" s="460"/>
      <c r="C134" s="461"/>
      <c r="D134" s="461"/>
      <c r="E134" s="461"/>
      <c r="F134" s="461"/>
      <c r="G134" s="461"/>
      <c r="H134" s="461"/>
      <c r="I134" s="461"/>
      <c r="J134" s="461"/>
      <c r="K134" s="461"/>
      <c r="L134" s="461"/>
      <c r="M134" s="461"/>
      <c r="N134" s="461"/>
      <c r="O134" s="461"/>
      <c r="P134" s="461"/>
      <c r="Q134" s="461"/>
      <c r="R134" s="461"/>
      <c r="S134" s="461"/>
      <c r="T134" s="461"/>
      <c r="U134" s="461"/>
      <c r="V134" s="461"/>
      <c r="W134" s="461"/>
      <c r="X134" s="461"/>
      <c r="Y134" s="461"/>
      <c r="Z134" s="542"/>
    </row>
    <row r="135" s="640" customFormat="1" customHeight="1" spans="2:26">
      <c r="B135" s="462"/>
      <c r="C135" s="463"/>
      <c r="D135" s="463"/>
      <c r="E135" s="463"/>
      <c r="F135" s="463"/>
      <c r="G135" s="463"/>
      <c r="H135" s="463"/>
      <c r="I135" s="463"/>
      <c r="J135" s="463"/>
      <c r="K135" s="463"/>
      <c r="L135" s="463"/>
      <c r="M135" s="463"/>
      <c r="N135" s="463"/>
      <c r="O135" s="463"/>
      <c r="P135" s="463"/>
      <c r="Q135" s="463"/>
      <c r="R135" s="463"/>
      <c r="S135" s="463"/>
      <c r="T135" s="463"/>
      <c r="U135" s="463"/>
      <c r="V135" s="463"/>
      <c r="W135" s="463"/>
      <c r="X135" s="463"/>
      <c r="Y135" s="463"/>
      <c r="Z135" s="543"/>
    </row>
    <row r="136" s="640" customFormat="1" customHeight="1" spans="2:26">
      <c r="B136" s="1743"/>
      <c r="C136" s="1743"/>
      <c r="D136" s="1743"/>
      <c r="E136" s="1743"/>
      <c r="F136" s="1743"/>
      <c r="G136" s="1743"/>
      <c r="H136" s="1743"/>
      <c r="I136" s="1743"/>
      <c r="J136" s="1743"/>
      <c r="K136" s="1743"/>
      <c r="L136" s="1743"/>
      <c r="M136" s="1743"/>
      <c r="N136" s="1743"/>
      <c r="O136" s="1743"/>
      <c r="P136" s="1743"/>
      <c r="Q136" s="1743"/>
      <c r="R136" s="1743"/>
      <c r="S136" s="1743"/>
      <c r="T136" s="1743"/>
      <c r="U136" s="1743"/>
      <c r="V136" s="1743"/>
      <c r="W136" s="1743"/>
      <c r="X136" s="1743"/>
      <c r="Y136" s="1743"/>
      <c r="Z136" s="1743"/>
    </row>
    <row r="137" s="640" customFormat="1" customHeight="1" spans="2:26">
      <c r="B137" s="1665" t="s">
        <v>4076</v>
      </c>
      <c r="C137" s="1666"/>
      <c r="D137" s="1666"/>
      <c r="E137" s="1721"/>
      <c r="F137" s="1744"/>
      <c r="G137" s="1665" t="s">
        <v>4077</v>
      </c>
      <c r="H137" s="1666"/>
      <c r="I137" s="1666"/>
      <c r="J137" s="1721"/>
      <c r="K137" s="1748"/>
      <c r="L137" s="1665" t="s">
        <v>4078</v>
      </c>
      <c r="M137" s="1666"/>
      <c r="N137" s="1666"/>
      <c r="O137" s="1666"/>
      <c r="P137" s="1666"/>
      <c r="Q137" s="1666"/>
      <c r="R137" s="1666"/>
      <c r="S137" s="1721"/>
      <c r="T137" s="1743"/>
      <c r="U137" s="1665" t="s">
        <v>4079</v>
      </c>
      <c r="V137" s="1666"/>
      <c r="W137" s="1666"/>
      <c r="X137" s="1666"/>
      <c r="Y137" s="1666"/>
      <c r="Z137" s="1721"/>
    </row>
    <row r="138" s="640" customFormat="1" customHeight="1" spans="2:26">
      <c r="B138" s="1694"/>
      <c r="C138" s="1745"/>
      <c r="D138" s="1745"/>
      <c r="E138" s="1722"/>
      <c r="F138" s="1744"/>
      <c r="G138" s="1694"/>
      <c r="H138" s="1745"/>
      <c r="I138" s="1745"/>
      <c r="J138" s="1722"/>
      <c r="K138" s="1748"/>
      <c r="L138" s="1694"/>
      <c r="M138" s="1745"/>
      <c r="N138" s="1745"/>
      <c r="O138" s="1745"/>
      <c r="P138" s="1745"/>
      <c r="Q138" s="1745"/>
      <c r="R138" s="1745"/>
      <c r="S138" s="1722"/>
      <c r="T138" s="1743"/>
      <c r="U138" s="1694"/>
      <c r="V138" s="1745"/>
      <c r="W138" s="1745"/>
      <c r="X138" s="1745"/>
      <c r="Y138" s="1745"/>
      <c r="Z138" s="1722"/>
    </row>
    <row r="139" s="640" customFormat="1" customHeight="1" spans="2:26">
      <c r="B139" s="555" t="s">
        <v>4080</v>
      </c>
      <c r="C139" s="556"/>
      <c r="D139" s="556"/>
      <c r="E139" s="565"/>
      <c r="F139" s="570"/>
      <c r="G139" s="555" t="s">
        <v>4081</v>
      </c>
      <c r="H139" s="556"/>
      <c r="I139" s="556"/>
      <c r="J139" s="565"/>
      <c r="K139" s="1743"/>
      <c r="L139" s="555" t="s">
        <v>4082</v>
      </c>
      <c r="M139" s="556"/>
      <c r="N139" s="556"/>
      <c r="O139" s="556"/>
      <c r="P139" s="556"/>
      <c r="Q139" s="556"/>
      <c r="R139" s="556"/>
      <c r="S139" s="565"/>
      <c r="T139" s="1743"/>
      <c r="U139" s="555" t="s">
        <v>4083</v>
      </c>
      <c r="V139" s="556"/>
      <c r="W139" s="556"/>
      <c r="X139" s="556"/>
      <c r="Y139" s="556"/>
      <c r="Z139" s="565"/>
    </row>
    <row r="140" s="640" customFormat="1" customHeight="1" spans="2:26">
      <c r="B140" s="555"/>
      <c r="C140" s="556"/>
      <c r="D140" s="556"/>
      <c r="E140" s="565"/>
      <c r="F140" s="570"/>
      <c r="G140" s="555"/>
      <c r="H140" s="556"/>
      <c r="I140" s="556"/>
      <c r="J140" s="565"/>
      <c r="K140" s="1743"/>
      <c r="L140" s="555"/>
      <c r="M140" s="556"/>
      <c r="N140" s="556"/>
      <c r="O140" s="556"/>
      <c r="P140" s="556"/>
      <c r="Q140" s="556"/>
      <c r="R140" s="556"/>
      <c r="S140" s="565"/>
      <c r="T140" s="1743"/>
      <c r="U140" s="555"/>
      <c r="V140" s="556"/>
      <c r="W140" s="556"/>
      <c r="X140" s="556"/>
      <c r="Y140" s="556"/>
      <c r="Z140" s="565"/>
    </row>
    <row r="141" s="1555" customFormat="1" customHeight="1" spans="1:28">
      <c r="A141" s="640"/>
      <c r="B141" s="555"/>
      <c r="C141" s="556"/>
      <c r="D141" s="556"/>
      <c r="E141" s="565"/>
      <c r="F141" s="570"/>
      <c r="G141" s="555"/>
      <c r="H141" s="556"/>
      <c r="I141" s="556"/>
      <c r="J141" s="565"/>
      <c r="K141" s="1743"/>
      <c r="L141" s="555"/>
      <c r="M141" s="556"/>
      <c r="N141" s="556"/>
      <c r="O141" s="556"/>
      <c r="P141" s="556"/>
      <c r="Q141" s="556"/>
      <c r="R141" s="556"/>
      <c r="S141" s="565"/>
      <c r="T141" s="1743"/>
      <c r="U141" s="555"/>
      <c r="V141" s="556"/>
      <c r="W141" s="556"/>
      <c r="X141" s="556"/>
      <c r="Y141" s="556"/>
      <c r="Z141" s="565"/>
      <c r="AA141" s="640"/>
      <c r="AB141" s="640"/>
    </row>
    <row r="142" s="640" customFormat="1" customHeight="1" spans="2:26">
      <c r="B142" s="555"/>
      <c r="C142" s="556"/>
      <c r="D142" s="556"/>
      <c r="E142" s="565"/>
      <c r="F142" s="570"/>
      <c r="G142" s="555"/>
      <c r="H142" s="556"/>
      <c r="I142" s="556"/>
      <c r="J142" s="565"/>
      <c r="K142" s="1743"/>
      <c r="L142" s="555"/>
      <c r="M142" s="556"/>
      <c r="N142" s="556"/>
      <c r="O142" s="556"/>
      <c r="P142" s="556"/>
      <c r="Q142" s="556"/>
      <c r="R142" s="556"/>
      <c r="S142" s="565"/>
      <c r="T142" s="1743"/>
      <c r="U142" s="555"/>
      <c r="V142" s="556"/>
      <c r="W142" s="556"/>
      <c r="X142" s="556"/>
      <c r="Y142" s="556"/>
      <c r="Z142" s="565"/>
    </row>
    <row r="143" s="640" customFormat="1" customHeight="1" spans="2:26">
      <c r="B143" s="555"/>
      <c r="C143" s="556"/>
      <c r="D143" s="556"/>
      <c r="E143" s="565"/>
      <c r="F143" s="570"/>
      <c r="G143" s="555"/>
      <c r="H143" s="556"/>
      <c r="I143" s="556"/>
      <c r="J143" s="565"/>
      <c r="K143" s="1743"/>
      <c r="L143" s="555"/>
      <c r="M143" s="556"/>
      <c r="N143" s="556"/>
      <c r="O143" s="556"/>
      <c r="P143" s="556"/>
      <c r="Q143" s="556"/>
      <c r="R143" s="556"/>
      <c r="S143" s="565"/>
      <c r="T143" s="1743"/>
      <c r="U143" s="555"/>
      <c r="V143" s="556"/>
      <c r="W143" s="556"/>
      <c r="X143" s="556"/>
      <c r="Y143" s="556"/>
      <c r="Z143" s="565"/>
    </row>
    <row r="144" s="640" customFormat="1" customHeight="1" spans="2:26">
      <c r="B144" s="555"/>
      <c r="C144" s="556"/>
      <c r="D144" s="556"/>
      <c r="E144" s="565"/>
      <c r="F144" s="570"/>
      <c r="G144" s="555"/>
      <c r="H144" s="556"/>
      <c r="I144" s="556"/>
      <c r="J144" s="565"/>
      <c r="K144" s="1743"/>
      <c r="L144" s="1749" t="s">
        <v>4084</v>
      </c>
      <c r="M144" s="1750"/>
      <c r="N144" s="1750"/>
      <c r="O144" s="1750"/>
      <c r="P144" s="1750"/>
      <c r="Q144" s="1750"/>
      <c r="R144" s="1750"/>
      <c r="S144" s="1767"/>
      <c r="T144" s="1743"/>
      <c r="U144" s="555"/>
      <c r="V144" s="556"/>
      <c r="W144" s="556"/>
      <c r="X144" s="556"/>
      <c r="Y144" s="556"/>
      <c r="Z144" s="565"/>
    </row>
    <row r="145" s="640" customFormat="1" customHeight="1" spans="2:26">
      <c r="B145" s="566"/>
      <c r="C145" s="567"/>
      <c r="D145" s="567"/>
      <c r="E145" s="569"/>
      <c r="F145" s="570"/>
      <c r="G145" s="566"/>
      <c r="H145" s="567"/>
      <c r="I145" s="567"/>
      <c r="J145" s="569"/>
      <c r="K145" s="1743"/>
      <c r="L145" s="555" t="s">
        <v>4085</v>
      </c>
      <c r="M145" s="556"/>
      <c r="N145" s="556"/>
      <c r="O145" s="556"/>
      <c r="P145" s="556"/>
      <c r="Q145" s="556"/>
      <c r="R145" s="556"/>
      <c r="S145" s="565"/>
      <c r="T145" s="1743"/>
      <c r="U145" s="555"/>
      <c r="V145" s="556"/>
      <c r="W145" s="556"/>
      <c r="X145" s="556"/>
      <c r="Y145" s="556"/>
      <c r="Z145" s="565"/>
    </row>
    <row r="146" s="640" customFormat="1" customHeight="1" spans="2:26">
      <c r="B146" s="1743"/>
      <c r="C146" s="1743"/>
      <c r="D146" s="1743"/>
      <c r="E146" s="1743"/>
      <c r="F146" s="1743"/>
      <c r="G146" s="1743"/>
      <c r="H146" s="1743"/>
      <c r="I146" s="1743"/>
      <c r="J146" s="1743"/>
      <c r="K146" s="1743"/>
      <c r="L146" s="555"/>
      <c r="M146" s="556"/>
      <c r="N146" s="556"/>
      <c r="O146" s="556"/>
      <c r="P146" s="556"/>
      <c r="Q146" s="556"/>
      <c r="R146" s="556"/>
      <c r="S146" s="565"/>
      <c r="T146" s="1743"/>
      <c r="U146" s="555"/>
      <c r="V146" s="556"/>
      <c r="W146" s="556"/>
      <c r="X146" s="556"/>
      <c r="Y146" s="556"/>
      <c r="Z146" s="565"/>
    </row>
    <row r="147" s="640" customFormat="1" customHeight="1" spans="2:26">
      <c r="B147" s="1743"/>
      <c r="C147" s="1743"/>
      <c r="D147" s="1743"/>
      <c r="E147" s="1743"/>
      <c r="F147" s="1743"/>
      <c r="G147" s="1743"/>
      <c r="H147" s="1743"/>
      <c r="I147" s="1743"/>
      <c r="J147" s="1743"/>
      <c r="K147" s="1743"/>
      <c r="L147" s="1751" t="s">
        <v>4086</v>
      </c>
      <c r="M147" s="1752"/>
      <c r="N147" s="1752"/>
      <c r="O147" s="1752"/>
      <c r="P147" s="1753" t="s">
        <v>4087</v>
      </c>
      <c r="Q147" s="1752"/>
      <c r="R147" s="1753" t="s">
        <v>4088</v>
      </c>
      <c r="S147" s="1768"/>
      <c r="T147" s="1743"/>
      <c r="U147" s="566"/>
      <c r="V147" s="567"/>
      <c r="W147" s="567"/>
      <c r="X147" s="567"/>
      <c r="Y147" s="567"/>
      <c r="Z147" s="569"/>
    </row>
    <row r="148" s="640" customFormat="1" customHeight="1" spans="2:26">
      <c r="B148" s="1743"/>
      <c r="C148" s="1743"/>
      <c r="D148" s="1743"/>
      <c r="E148" s="1743"/>
      <c r="F148" s="1743"/>
      <c r="G148" s="1743"/>
      <c r="H148" s="1743"/>
      <c r="I148" s="1743"/>
      <c r="J148" s="1743"/>
      <c r="K148" s="1743"/>
      <c r="L148" s="1754"/>
      <c r="M148" s="1752"/>
      <c r="N148" s="1752"/>
      <c r="O148" s="1752"/>
      <c r="P148" s="1752"/>
      <c r="Q148" s="1752"/>
      <c r="R148" s="1752"/>
      <c r="S148" s="1768"/>
      <c r="T148" s="1743"/>
      <c r="U148" s="1743"/>
      <c r="V148" s="1743"/>
      <c r="W148" s="1743"/>
      <c r="X148" s="1743"/>
      <c r="Y148" s="1743"/>
      <c r="Z148" s="1743"/>
    </row>
    <row r="149" s="640" customFormat="1" customHeight="1" spans="2:26">
      <c r="B149" s="1743"/>
      <c r="C149" s="1743"/>
      <c r="D149" s="1743"/>
      <c r="E149" s="1743"/>
      <c r="F149" s="1743"/>
      <c r="G149" s="1743"/>
      <c r="H149" s="1743"/>
      <c r="I149" s="1743"/>
      <c r="J149" s="1743"/>
      <c r="K149" s="1743"/>
      <c r="L149" s="1754"/>
      <c r="M149" s="1752"/>
      <c r="N149" s="1752"/>
      <c r="O149" s="1752"/>
      <c r="P149" s="1753" t="s">
        <v>4089</v>
      </c>
      <c r="Q149" s="1752"/>
      <c r="R149" s="1753" t="s">
        <v>4090</v>
      </c>
      <c r="S149" s="1768"/>
      <c r="T149" s="1743"/>
      <c r="U149" s="1743"/>
      <c r="V149" s="1743"/>
      <c r="W149" s="1743"/>
      <c r="X149" s="1743"/>
      <c r="Y149" s="1743"/>
      <c r="Z149" s="1743"/>
    </row>
    <row r="150" s="640" customFormat="1" customHeight="1" spans="2:26">
      <c r="B150" s="1743"/>
      <c r="C150" s="1743"/>
      <c r="D150" s="1743"/>
      <c r="E150" s="1743"/>
      <c r="F150" s="1743"/>
      <c r="G150" s="1743"/>
      <c r="H150" s="1743"/>
      <c r="I150" s="1743"/>
      <c r="J150" s="1743"/>
      <c r="K150" s="1743"/>
      <c r="L150" s="1754"/>
      <c r="M150" s="1752"/>
      <c r="N150" s="1752"/>
      <c r="O150" s="1752"/>
      <c r="P150" s="1752"/>
      <c r="Q150" s="1752"/>
      <c r="R150" s="1752"/>
      <c r="S150" s="1768"/>
      <c r="T150" s="1743"/>
      <c r="U150" s="1743"/>
      <c r="V150" s="1743"/>
      <c r="W150" s="1743"/>
      <c r="X150" s="1743"/>
      <c r="Y150" s="1743"/>
      <c r="Z150" s="1743"/>
    </row>
    <row r="151" s="640" customFormat="1" customHeight="1" spans="2:26">
      <c r="B151" s="1743"/>
      <c r="C151" s="1743"/>
      <c r="D151" s="1743"/>
      <c r="E151" s="1743"/>
      <c r="F151" s="1743"/>
      <c r="G151" s="1743"/>
      <c r="H151" s="1743"/>
      <c r="I151" s="1743"/>
      <c r="J151" s="1743"/>
      <c r="K151" s="1743"/>
      <c r="L151" s="1755" t="s">
        <v>4091</v>
      </c>
      <c r="M151" s="1756"/>
      <c r="N151" s="1756"/>
      <c r="O151" s="1756"/>
      <c r="P151" s="1756"/>
      <c r="Q151" s="1756"/>
      <c r="R151" s="1756"/>
      <c r="S151" s="1769"/>
      <c r="T151" s="1743"/>
      <c r="U151" s="1743"/>
      <c r="V151" s="1743"/>
      <c r="W151" s="1743"/>
      <c r="X151" s="1743"/>
      <c r="Y151" s="1743"/>
      <c r="Z151" s="1743"/>
    </row>
    <row r="152" s="640" customFormat="1" customHeight="1" spans="2:26">
      <c r="B152" s="1743"/>
      <c r="C152" s="1743"/>
      <c r="D152" s="1743"/>
      <c r="E152" s="1743"/>
      <c r="F152" s="1743"/>
      <c r="G152" s="1743"/>
      <c r="H152" s="1743"/>
      <c r="I152" s="1743"/>
      <c r="J152" s="1743"/>
      <c r="K152" s="1743"/>
      <c r="L152" s="1757" t="s">
        <v>4092</v>
      </c>
      <c r="M152" s="1758" t="s">
        <v>4093</v>
      </c>
      <c r="N152" s="1758"/>
      <c r="O152" s="1758"/>
      <c r="P152" s="1758"/>
      <c r="Q152" s="1758"/>
      <c r="R152" s="1758"/>
      <c r="S152" s="1770"/>
      <c r="T152" s="1743"/>
      <c r="U152" s="1743"/>
      <c r="V152" s="1743"/>
      <c r="W152" s="1743"/>
      <c r="X152" s="1743"/>
      <c r="Y152" s="1743"/>
      <c r="Z152" s="1743"/>
    </row>
    <row r="153" s="640" customFormat="1" customHeight="1" spans="2:26">
      <c r="B153" s="1743"/>
      <c r="C153" s="1743"/>
      <c r="D153" s="1743"/>
      <c r="E153" s="1743"/>
      <c r="F153" s="1743"/>
      <c r="G153" s="1743"/>
      <c r="H153" s="1743"/>
      <c r="I153" s="1743"/>
      <c r="J153" s="1743"/>
      <c r="K153" s="1743"/>
      <c r="L153" s="1759"/>
      <c r="M153" s="556"/>
      <c r="N153" s="556"/>
      <c r="O153" s="556"/>
      <c r="P153" s="556"/>
      <c r="Q153" s="556"/>
      <c r="R153" s="556"/>
      <c r="S153" s="565"/>
      <c r="T153" s="1743"/>
      <c r="U153" s="1743"/>
      <c r="V153" s="1743"/>
      <c r="W153" s="1743"/>
      <c r="X153" s="1743"/>
      <c r="Y153" s="1743"/>
      <c r="Z153" s="1743"/>
    </row>
    <row r="154" s="640" customFormat="1" ht="27" customHeight="1" spans="2:26">
      <c r="B154" s="1743"/>
      <c r="C154" s="1743"/>
      <c r="D154" s="1743"/>
      <c r="E154" s="1743"/>
      <c r="F154" s="1743"/>
      <c r="G154" s="1743"/>
      <c r="H154" s="1743"/>
      <c r="I154" s="1743"/>
      <c r="J154" s="1743"/>
      <c r="K154" s="1743"/>
      <c r="L154" s="1759"/>
      <c r="M154" s="556"/>
      <c r="N154" s="556"/>
      <c r="O154" s="556"/>
      <c r="P154" s="556"/>
      <c r="Q154" s="556"/>
      <c r="R154" s="556"/>
      <c r="S154" s="565"/>
      <c r="T154" s="1743"/>
      <c r="U154" s="1743"/>
      <c r="V154" s="1743"/>
      <c r="W154" s="1743"/>
      <c r="X154" s="1743"/>
      <c r="Y154" s="1743"/>
      <c r="Z154" s="1743"/>
    </row>
    <row r="155" s="640" customFormat="1" customHeight="1" spans="2:26">
      <c r="B155" s="1743"/>
      <c r="C155" s="1743"/>
      <c r="D155" s="1743"/>
      <c r="E155" s="1743"/>
      <c r="F155" s="1743"/>
      <c r="G155" s="1743"/>
      <c r="H155" s="1743"/>
      <c r="I155" s="1743"/>
      <c r="J155" s="1743"/>
      <c r="K155" s="1743"/>
      <c r="L155" s="1759"/>
      <c r="M155" s="556"/>
      <c r="N155" s="556"/>
      <c r="O155" s="556"/>
      <c r="P155" s="556"/>
      <c r="Q155" s="556"/>
      <c r="R155" s="556"/>
      <c r="S155" s="565"/>
      <c r="T155" s="1743"/>
      <c r="U155" s="1743"/>
      <c r="V155" s="1743"/>
      <c r="W155" s="1743"/>
      <c r="X155" s="1743"/>
      <c r="Y155" s="1743"/>
      <c r="Z155" s="1743"/>
    </row>
    <row r="156" s="640" customFormat="1" customHeight="1" spans="2:26">
      <c r="B156" s="1743"/>
      <c r="C156" s="1743"/>
      <c r="D156" s="1743"/>
      <c r="E156" s="1743"/>
      <c r="F156" s="1743"/>
      <c r="G156" s="1743"/>
      <c r="H156" s="1743"/>
      <c r="I156" s="1743"/>
      <c r="J156" s="1743"/>
      <c r="K156" s="1743"/>
      <c r="L156" s="1759"/>
      <c r="M156" s="556"/>
      <c r="N156" s="556"/>
      <c r="O156" s="556"/>
      <c r="P156" s="556"/>
      <c r="Q156" s="556"/>
      <c r="R156" s="556"/>
      <c r="S156" s="565"/>
      <c r="T156" s="1743"/>
      <c r="U156" s="1743"/>
      <c r="V156" s="1743"/>
      <c r="W156" s="1743"/>
      <c r="X156" s="1743"/>
      <c r="Y156" s="1743"/>
      <c r="Z156" s="1743"/>
    </row>
    <row r="157" s="640" customFormat="1" customHeight="1" spans="2:26">
      <c r="B157" s="1743"/>
      <c r="C157" s="1743"/>
      <c r="D157" s="1743"/>
      <c r="E157" s="1743"/>
      <c r="F157" s="1743"/>
      <c r="G157" s="1743"/>
      <c r="H157" s="1743"/>
      <c r="I157" s="1743"/>
      <c r="J157" s="1743"/>
      <c r="K157" s="1743"/>
      <c r="L157" s="1759"/>
      <c r="M157" s="556"/>
      <c r="N157" s="556"/>
      <c r="O157" s="556"/>
      <c r="P157" s="556"/>
      <c r="Q157" s="556"/>
      <c r="R157" s="556"/>
      <c r="S157" s="565"/>
      <c r="T157" s="1743"/>
      <c r="U157" s="1743"/>
      <c r="V157" s="1743"/>
      <c r="W157" s="1743"/>
      <c r="X157" s="1743"/>
      <c r="Y157" s="1743"/>
      <c r="Z157" s="1743"/>
    </row>
    <row r="158" s="640" customFormat="1" customHeight="1" spans="2:26">
      <c r="B158" s="1743"/>
      <c r="C158" s="1743"/>
      <c r="D158" s="1743"/>
      <c r="E158" s="1743"/>
      <c r="F158" s="1743"/>
      <c r="G158" s="1743"/>
      <c r="H158" s="1743"/>
      <c r="I158" s="1743"/>
      <c r="J158" s="1743"/>
      <c r="K158" s="1743"/>
      <c r="L158" s="1759"/>
      <c r="M158" s="556"/>
      <c r="N158" s="556"/>
      <c r="O158" s="556"/>
      <c r="P158" s="556"/>
      <c r="Q158" s="556"/>
      <c r="R158" s="556"/>
      <c r="S158" s="565"/>
      <c r="T158" s="1743"/>
      <c r="U158" s="1743"/>
      <c r="V158" s="1743"/>
      <c r="W158" s="1743"/>
      <c r="X158" s="1743"/>
      <c r="Y158" s="1743"/>
      <c r="Z158" s="1743"/>
    </row>
    <row r="159" s="640" customFormat="1" customHeight="1" spans="2:26">
      <c r="B159" s="1743"/>
      <c r="C159" s="1743"/>
      <c r="D159" s="1743"/>
      <c r="E159" s="1743"/>
      <c r="F159" s="1743"/>
      <c r="G159" s="1743"/>
      <c r="H159" s="1743"/>
      <c r="I159" s="1743"/>
      <c r="J159" s="1743"/>
      <c r="K159" s="1743"/>
      <c r="L159" s="1760"/>
      <c r="M159" s="1761"/>
      <c r="N159" s="1761"/>
      <c r="O159" s="1761"/>
      <c r="P159" s="1761"/>
      <c r="Q159" s="1761"/>
      <c r="R159" s="1761"/>
      <c r="S159" s="1771"/>
      <c r="T159" s="1743"/>
      <c r="U159" s="1743"/>
      <c r="V159" s="1743"/>
      <c r="W159" s="1743"/>
      <c r="X159" s="1743"/>
      <c r="Y159" s="1743"/>
      <c r="Z159" s="1743"/>
    </row>
    <row r="160" customHeight="1" spans="2:26">
      <c r="B160" s="1743"/>
      <c r="C160" s="1743"/>
      <c r="D160" s="1743"/>
      <c r="E160" s="1743"/>
      <c r="F160" s="1743"/>
      <c r="G160" s="1743"/>
      <c r="H160" s="1743"/>
      <c r="I160" s="1743"/>
      <c r="J160" s="1743"/>
      <c r="K160" s="1743"/>
      <c r="L160" s="1759" t="s">
        <v>4094</v>
      </c>
      <c r="M160" s="556" t="s">
        <v>4095</v>
      </c>
      <c r="N160" s="556"/>
      <c r="O160" s="556"/>
      <c r="P160" s="556"/>
      <c r="Q160" s="556"/>
      <c r="R160" s="556"/>
      <c r="S160" s="565"/>
      <c r="T160" s="1743"/>
      <c r="U160" s="1743"/>
      <c r="V160" s="1743"/>
      <c r="W160" s="1743"/>
      <c r="X160" s="1743"/>
      <c r="Y160" s="1743"/>
      <c r="Z160" s="1743"/>
    </row>
    <row r="161" s="640" customFormat="1" ht="24" customHeight="1" spans="2:26">
      <c r="B161" s="1743"/>
      <c r="C161" s="1743"/>
      <c r="D161" s="1743"/>
      <c r="E161" s="1743"/>
      <c r="F161" s="1743"/>
      <c r="G161" s="1743"/>
      <c r="H161" s="1743"/>
      <c r="I161" s="1743"/>
      <c r="J161" s="1743"/>
      <c r="K161" s="1743"/>
      <c r="L161" s="1759"/>
      <c r="M161" s="556"/>
      <c r="N161" s="556"/>
      <c r="O161" s="556"/>
      <c r="P161" s="556"/>
      <c r="Q161" s="556"/>
      <c r="R161" s="556"/>
      <c r="S161" s="565"/>
      <c r="T161" s="1743"/>
      <c r="U161" s="1743"/>
      <c r="V161" s="1743"/>
      <c r="W161" s="1743"/>
      <c r="X161" s="1743"/>
      <c r="Y161" s="1743"/>
      <c r="Z161" s="1743"/>
    </row>
    <row r="162" s="640" customFormat="1" customHeight="1" spans="2:26">
      <c r="B162" s="1743"/>
      <c r="C162" s="1743"/>
      <c r="D162" s="1743"/>
      <c r="E162" s="1743"/>
      <c r="F162" s="1743"/>
      <c r="G162" s="1743"/>
      <c r="H162" s="1743"/>
      <c r="I162" s="1743"/>
      <c r="J162" s="1743"/>
      <c r="K162" s="1743"/>
      <c r="L162" s="1759"/>
      <c r="M162" s="556"/>
      <c r="N162" s="556"/>
      <c r="O162" s="556"/>
      <c r="P162" s="556"/>
      <c r="Q162" s="556"/>
      <c r="R162" s="556"/>
      <c r="S162" s="565"/>
      <c r="T162" s="1743"/>
      <c r="U162" s="1743"/>
      <c r="V162" s="1743"/>
      <c r="W162" s="1743"/>
      <c r="X162" s="1743"/>
      <c r="Y162" s="1743"/>
      <c r="Z162" s="1743"/>
    </row>
    <row r="163" s="640" customFormat="1" customHeight="1" spans="2:26">
      <c r="B163" s="1743"/>
      <c r="C163" s="1743"/>
      <c r="D163" s="1743"/>
      <c r="E163" s="1743"/>
      <c r="F163" s="1743"/>
      <c r="G163" s="1743"/>
      <c r="H163" s="1743"/>
      <c r="I163" s="1743"/>
      <c r="J163" s="1743"/>
      <c r="K163" s="1743"/>
      <c r="L163" s="1759"/>
      <c r="M163" s="556"/>
      <c r="N163" s="556"/>
      <c r="O163" s="556"/>
      <c r="P163" s="556"/>
      <c r="Q163" s="556"/>
      <c r="R163" s="556"/>
      <c r="S163" s="565"/>
      <c r="T163" s="1743"/>
      <c r="U163" s="1743"/>
      <c r="V163" s="1743"/>
      <c r="W163" s="1743"/>
      <c r="X163" s="1743"/>
      <c r="Y163" s="1743"/>
      <c r="Z163" s="1743"/>
    </row>
    <row r="164" s="640" customFormat="1" customHeight="1" spans="2:26">
      <c r="B164" s="1743"/>
      <c r="C164" s="1743"/>
      <c r="D164" s="1743"/>
      <c r="E164" s="1743"/>
      <c r="F164" s="1743"/>
      <c r="G164" s="1743"/>
      <c r="H164" s="1743"/>
      <c r="I164" s="1743"/>
      <c r="J164" s="1743"/>
      <c r="K164" s="1743"/>
      <c r="L164" s="1759"/>
      <c r="M164" s="556"/>
      <c r="N164" s="556"/>
      <c r="O164" s="556"/>
      <c r="P164" s="556"/>
      <c r="Q164" s="556"/>
      <c r="R164" s="556"/>
      <c r="S164" s="565"/>
      <c r="T164" s="1743"/>
      <c r="U164" s="1743"/>
      <c r="V164" s="1743"/>
      <c r="W164" s="1743"/>
      <c r="X164" s="1743"/>
      <c r="Y164" s="1743"/>
      <c r="Z164" s="1743"/>
    </row>
    <row r="165" s="640" customFormat="1" customHeight="1" spans="2:26">
      <c r="B165" s="1743"/>
      <c r="C165" s="1743"/>
      <c r="D165" s="1743"/>
      <c r="E165" s="1743"/>
      <c r="F165" s="1743"/>
      <c r="G165" s="1743"/>
      <c r="H165" s="1743"/>
      <c r="I165" s="1743"/>
      <c r="J165" s="1743"/>
      <c r="K165" s="1743"/>
      <c r="L165" s="1759"/>
      <c r="M165" s="556"/>
      <c r="N165" s="556"/>
      <c r="O165" s="556"/>
      <c r="P165" s="556"/>
      <c r="Q165" s="556"/>
      <c r="R165" s="556"/>
      <c r="S165" s="565"/>
      <c r="T165" s="1743"/>
      <c r="U165" s="1743"/>
      <c r="V165" s="1743"/>
      <c r="W165" s="1743"/>
      <c r="X165" s="1743"/>
      <c r="Y165" s="1743"/>
      <c r="Z165" s="1743"/>
    </row>
    <row r="166" s="640" customFormat="1" customHeight="1" spans="2:26">
      <c r="B166" s="1743"/>
      <c r="C166" s="1743"/>
      <c r="D166" s="1743"/>
      <c r="E166" s="1743"/>
      <c r="F166" s="1743"/>
      <c r="G166" s="1743"/>
      <c r="H166" s="1743"/>
      <c r="I166" s="1743"/>
      <c r="J166" s="1743"/>
      <c r="K166" s="1743"/>
      <c r="L166" s="1759"/>
      <c r="M166" s="556"/>
      <c r="N166" s="556"/>
      <c r="O166" s="556"/>
      <c r="P166" s="556"/>
      <c r="Q166" s="556"/>
      <c r="R166" s="556"/>
      <c r="S166" s="565"/>
      <c r="T166" s="1743"/>
      <c r="U166" s="1743"/>
      <c r="V166" s="1743"/>
      <c r="W166" s="1743"/>
      <c r="X166" s="1743"/>
      <c r="Y166" s="1743"/>
      <c r="Z166" s="1743"/>
    </row>
    <row r="167" s="640" customFormat="1" customHeight="1" spans="2:26">
      <c r="B167" s="1743"/>
      <c r="C167" s="1743"/>
      <c r="D167" s="1743"/>
      <c r="E167" s="1743"/>
      <c r="F167" s="1743"/>
      <c r="G167" s="1743"/>
      <c r="H167" s="1743"/>
      <c r="I167" s="1743"/>
      <c r="J167" s="1743"/>
      <c r="K167" s="1743"/>
      <c r="L167" s="1760"/>
      <c r="M167" s="1761"/>
      <c r="N167" s="1761"/>
      <c r="O167" s="1761"/>
      <c r="P167" s="1761"/>
      <c r="Q167" s="1761"/>
      <c r="R167" s="1761"/>
      <c r="S167" s="1771"/>
      <c r="T167" s="1743"/>
      <c r="U167" s="1743"/>
      <c r="V167" s="1743"/>
      <c r="W167" s="1743"/>
      <c r="X167" s="1743"/>
      <c r="Y167" s="1743"/>
      <c r="Z167" s="1743"/>
    </row>
    <row r="168" s="640" customFormat="1" customHeight="1" spans="2:26">
      <c r="B168" s="1743"/>
      <c r="C168" s="1743"/>
      <c r="D168" s="1743"/>
      <c r="E168" s="1743"/>
      <c r="F168" s="1743"/>
      <c r="G168" s="1743"/>
      <c r="H168" s="1743"/>
      <c r="I168" s="1743"/>
      <c r="J168" s="1743"/>
      <c r="K168" s="1743"/>
      <c r="L168" s="1759" t="s">
        <v>4096</v>
      </c>
      <c r="M168" s="556" t="s">
        <v>4097</v>
      </c>
      <c r="N168" s="556"/>
      <c r="O168" s="556"/>
      <c r="P168" s="556"/>
      <c r="Q168" s="556"/>
      <c r="R168" s="556"/>
      <c r="S168" s="565"/>
      <c r="T168" s="1743"/>
      <c r="U168" s="1743"/>
      <c r="V168" s="1743"/>
      <c r="W168" s="1743"/>
      <c r="X168" s="1743"/>
      <c r="Y168" s="1743"/>
      <c r="Z168" s="1743"/>
    </row>
    <row r="169" s="640" customFormat="1" customHeight="1" spans="2:26">
      <c r="B169" s="1743"/>
      <c r="C169" s="1743"/>
      <c r="D169" s="1743"/>
      <c r="E169" s="1743"/>
      <c r="F169" s="1743"/>
      <c r="G169" s="1743"/>
      <c r="H169" s="1743"/>
      <c r="I169" s="1743"/>
      <c r="J169" s="1743"/>
      <c r="K169" s="1743"/>
      <c r="L169" s="1759"/>
      <c r="M169" s="556"/>
      <c r="N169" s="556"/>
      <c r="O169" s="556"/>
      <c r="P169" s="556"/>
      <c r="Q169" s="556"/>
      <c r="R169" s="556"/>
      <c r="S169" s="565"/>
      <c r="T169" s="1743"/>
      <c r="U169" s="1743"/>
      <c r="V169" s="1743"/>
      <c r="W169" s="1743"/>
      <c r="X169" s="1743"/>
      <c r="Y169" s="1743"/>
      <c r="Z169" s="1743"/>
    </row>
    <row r="170" s="640" customFormat="1" ht="25" customHeight="1" spans="2:26">
      <c r="B170" s="1743"/>
      <c r="C170" s="1743"/>
      <c r="D170" s="1743"/>
      <c r="E170" s="1743"/>
      <c r="F170" s="1743"/>
      <c r="G170" s="1743"/>
      <c r="H170" s="1743"/>
      <c r="I170" s="1743"/>
      <c r="J170" s="1743"/>
      <c r="K170" s="1743"/>
      <c r="L170" s="1759"/>
      <c r="M170" s="556"/>
      <c r="N170" s="556"/>
      <c r="O170" s="556"/>
      <c r="P170" s="556"/>
      <c r="Q170" s="556"/>
      <c r="R170" s="556"/>
      <c r="S170" s="565"/>
      <c r="T170" s="1743"/>
      <c r="U170" s="1743"/>
      <c r="V170" s="1743"/>
      <c r="W170" s="1743"/>
      <c r="X170" s="1743"/>
      <c r="Y170" s="1743"/>
      <c r="Z170" s="1743"/>
    </row>
    <row r="171" s="640" customFormat="1" customHeight="1" spans="2:26">
      <c r="B171" s="1743"/>
      <c r="C171" s="1743"/>
      <c r="D171" s="1743"/>
      <c r="E171" s="1743"/>
      <c r="F171" s="1743"/>
      <c r="G171" s="1743"/>
      <c r="H171" s="1743"/>
      <c r="I171" s="1743"/>
      <c r="J171" s="1743"/>
      <c r="K171" s="1743"/>
      <c r="L171" s="1759"/>
      <c r="M171" s="556"/>
      <c r="N171" s="556"/>
      <c r="O171" s="556"/>
      <c r="P171" s="556"/>
      <c r="Q171" s="556"/>
      <c r="R171" s="556"/>
      <c r="S171" s="565"/>
      <c r="T171" s="1743"/>
      <c r="U171" s="1743"/>
      <c r="V171" s="1743"/>
      <c r="W171" s="1743"/>
      <c r="X171" s="1743"/>
      <c r="Y171" s="1743"/>
      <c r="Z171" s="1743"/>
    </row>
    <row r="172" s="640" customFormat="1" customHeight="1" spans="2:26">
      <c r="B172" s="1743"/>
      <c r="C172" s="1743"/>
      <c r="D172" s="1743"/>
      <c r="E172" s="1743"/>
      <c r="F172" s="1743"/>
      <c r="G172" s="1743"/>
      <c r="H172" s="1743"/>
      <c r="I172" s="1743"/>
      <c r="J172" s="1743"/>
      <c r="K172" s="1743"/>
      <c r="L172" s="1759"/>
      <c r="M172" s="556"/>
      <c r="N172" s="556"/>
      <c r="O172" s="556"/>
      <c r="P172" s="556"/>
      <c r="Q172" s="556"/>
      <c r="R172" s="556"/>
      <c r="S172" s="565"/>
      <c r="T172" s="1743"/>
      <c r="U172" s="1743"/>
      <c r="V172" s="1743"/>
      <c r="W172" s="1743"/>
      <c r="X172" s="1743"/>
      <c r="Y172" s="1743"/>
      <c r="Z172" s="1743"/>
    </row>
    <row r="173" s="640" customFormat="1" customHeight="1" spans="2:26">
      <c r="B173" s="1743"/>
      <c r="C173" s="1743"/>
      <c r="D173" s="1743"/>
      <c r="E173" s="1743"/>
      <c r="F173" s="1743"/>
      <c r="G173" s="1743"/>
      <c r="H173" s="1743"/>
      <c r="I173" s="1743"/>
      <c r="J173" s="1743"/>
      <c r="K173" s="1743"/>
      <c r="L173" s="1759"/>
      <c r="M173" s="556"/>
      <c r="N173" s="556"/>
      <c r="O173" s="556"/>
      <c r="P173" s="556"/>
      <c r="Q173" s="556"/>
      <c r="R173" s="556"/>
      <c r="S173" s="565"/>
      <c r="T173" s="1743"/>
      <c r="U173" s="1743"/>
      <c r="V173" s="1743"/>
      <c r="W173" s="1743"/>
      <c r="X173" s="1743"/>
      <c r="Y173" s="1743"/>
      <c r="Z173" s="1743"/>
    </row>
    <row r="174" customHeight="1" spans="2:26">
      <c r="B174" s="1743"/>
      <c r="C174" s="1743"/>
      <c r="D174" s="1743"/>
      <c r="E174" s="1743"/>
      <c r="F174" s="1743"/>
      <c r="G174" s="1743"/>
      <c r="H174" s="1743"/>
      <c r="I174" s="1743"/>
      <c r="J174" s="1743"/>
      <c r="K174" s="1743"/>
      <c r="L174" s="1762"/>
      <c r="M174" s="567"/>
      <c r="N174" s="567"/>
      <c r="O174" s="567"/>
      <c r="P174" s="567"/>
      <c r="Q174" s="567"/>
      <c r="R174" s="567"/>
      <c r="S174" s="569"/>
      <c r="T174" s="1772" t="s">
        <v>4098</v>
      </c>
      <c r="U174" s="1743"/>
      <c r="V174" s="1743"/>
      <c r="W174" s="1743"/>
      <c r="X174" s="1743"/>
      <c r="Y174" s="1743"/>
      <c r="Z174" s="1743"/>
    </row>
    <row r="175" customHeight="1"/>
    <row r="176" customHeight="1"/>
    <row r="177" customHeight="1"/>
    <row r="178" customHeight="1"/>
    <row r="179" customHeight="1"/>
    <row r="180" customHeight="1"/>
    <row r="181" customHeight="1"/>
    <row r="182" customHeight="1"/>
    <row r="183" customHeight="1"/>
    <row r="184" customHeight="1"/>
    <row r="185" customHeight="1"/>
    <row r="186" customHeight="1"/>
    <row r="187" customHeight="1"/>
    <row r="188" customHeight="1"/>
    <row r="189" customHeight="1"/>
  </sheetData>
  <sheetProtection selectLockedCells="1" formatCells="0"/>
  <protectedRanges>
    <protectedRange sqref="E21:F26 H17:I20 F25:F27 F29:F31" name="技能表以上_1" securityDescriptor=""/>
  </protectedRanges>
  <mergeCells count="204">
    <mergeCell ref="A1:P1"/>
    <mergeCell ref="B2:C2"/>
    <mergeCell ref="E2:F2"/>
    <mergeCell ref="H2:I2"/>
    <mergeCell ref="K2:L2"/>
    <mergeCell ref="N2:Z2"/>
    <mergeCell ref="O3:Z3"/>
    <mergeCell ref="O4:Z4"/>
    <mergeCell ref="O6:Z6"/>
    <mergeCell ref="O8:Z8"/>
    <mergeCell ref="O10:Z10"/>
    <mergeCell ref="O12:Z12"/>
    <mergeCell ref="H13:I13"/>
    <mergeCell ref="O23:Z23"/>
    <mergeCell ref="O28:Z28"/>
    <mergeCell ref="O30:Z30"/>
    <mergeCell ref="O32:Z32"/>
    <mergeCell ref="O34:Z34"/>
    <mergeCell ref="N35:Z35"/>
    <mergeCell ref="N38:Z38"/>
    <mergeCell ref="N41:Z41"/>
    <mergeCell ref="O42:Z42"/>
    <mergeCell ref="V48:AB48"/>
    <mergeCell ref="E49:K49"/>
    <mergeCell ref="M49:S49"/>
    <mergeCell ref="U49:AA49"/>
    <mergeCell ref="G50:H50"/>
    <mergeCell ref="I50:J50"/>
    <mergeCell ref="O50:P50"/>
    <mergeCell ref="Q50:R50"/>
    <mergeCell ref="W50:X50"/>
    <mergeCell ref="Y50:Z50"/>
    <mergeCell ref="G51:H51"/>
    <mergeCell ref="I51:J51"/>
    <mergeCell ref="O51:P51"/>
    <mergeCell ref="Q51:R51"/>
    <mergeCell ref="W51:X51"/>
    <mergeCell ref="Y51:Z51"/>
    <mergeCell ref="G52:H52"/>
    <mergeCell ref="I52:J52"/>
    <mergeCell ref="O52:P52"/>
    <mergeCell ref="Q52:R52"/>
    <mergeCell ref="W52:X52"/>
    <mergeCell ref="Y52:Z52"/>
    <mergeCell ref="G53:H53"/>
    <mergeCell ref="I53:J53"/>
    <mergeCell ref="O53:P53"/>
    <mergeCell ref="Q53:R53"/>
    <mergeCell ref="W53:X53"/>
    <mergeCell ref="Y53:Z53"/>
    <mergeCell ref="G54:H54"/>
    <mergeCell ref="I54:J54"/>
    <mergeCell ref="O54:P54"/>
    <mergeCell ref="Q54:R54"/>
    <mergeCell ref="W54:X54"/>
    <mergeCell ref="Y54:Z54"/>
    <mergeCell ref="G55:H55"/>
    <mergeCell ref="I55:J55"/>
    <mergeCell ref="O55:P55"/>
    <mergeCell ref="Q55:R55"/>
    <mergeCell ref="W55:X55"/>
    <mergeCell ref="Y55:Z55"/>
    <mergeCell ref="G56:H56"/>
    <mergeCell ref="I56:J56"/>
    <mergeCell ref="O56:P56"/>
    <mergeCell ref="Q56:R56"/>
    <mergeCell ref="W56:X56"/>
    <mergeCell ref="Y56:Z56"/>
    <mergeCell ref="E58:K58"/>
    <mergeCell ref="M58:S58"/>
    <mergeCell ref="U58:AA58"/>
    <mergeCell ref="G59:H59"/>
    <mergeCell ref="I59:J59"/>
    <mergeCell ref="O59:P59"/>
    <mergeCell ref="Q59:R59"/>
    <mergeCell ref="W59:X59"/>
    <mergeCell ref="Y59:Z59"/>
    <mergeCell ref="G60:H60"/>
    <mergeCell ref="I60:J60"/>
    <mergeCell ref="O60:P60"/>
    <mergeCell ref="Q60:R60"/>
    <mergeCell ref="W60:X60"/>
    <mergeCell ref="Y60:Z60"/>
    <mergeCell ref="G61:H61"/>
    <mergeCell ref="I61:J61"/>
    <mergeCell ref="O61:P61"/>
    <mergeCell ref="Q61:R61"/>
    <mergeCell ref="W61:X61"/>
    <mergeCell ref="Y61:Z61"/>
    <mergeCell ref="G62:H62"/>
    <mergeCell ref="I62:J62"/>
    <mergeCell ref="O62:P62"/>
    <mergeCell ref="Q62:R62"/>
    <mergeCell ref="W62:X62"/>
    <mergeCell ref="Y62:Z62"/>
    <mergeCell ref="G63:H63"/>
    <mergeCell ref="I63:J63"/>
    <mergeCell ref="O63:P63"/>
    <mergeCell ref="Q63:R63"/>
    <mergeCell ref="W63:X63"/>
    <mergeCell ref="Y63:Z63"/>
    <mergeCell ref="G64:H64"/>
    <mergeCell ref="I64:J64"/>
    <mergeCell ref="O64:P64"/>
    <mergeCell ref="Q64:R64"/>
    <mergeCell ref="W64:X64"/>
    <mergeCell ref="Y64:Z64"/>
    <mergeCell ref="G65:H65"/>
    <mergeCell ref="I65:J65"/>
    <mergeCell ref="O65:P65"/>
    <mergeCell ref="Q65:R65"/>
    <mergeCell ref="W65:X65"/>
    <mergeCell ref="Y65:Z65"/>
    <mergeCell ref="M66:S66"/>
    <mergeCell ref="F68:J68"/>
    <mergeCell ref="F69:J69"/>
    <mergeCell ref="F70:J70"/>
    <mergeCell ref="F71:J71"/>
    <mergeCell ref="F72:J72"/>
    <mergeCell ref="F73:J73"/>
    <mergeCell ref="F74:J74"/>
    <mergeCell ref="F75:J75"/>
    <mergeCell ref="F76:J76"/>
    <mergeCell ref="F77:J77"/>
    <mergeCell ref="F78:J78"/>
    <mergeCell ref="F79:J79"/>
    <mergeCell ref="AE96:AF96"/>
    <mergeCell ref="N99:AA99"/>
    <mergeCell ref="B100:L100"/>
    <mergeCell ref="B101:L101"/>
    <mergeCell ref="L144:S144"/>
    <mergeCell ref="L151:S151"/>
    <mergeCell ref="N14:N15"/>
    <mergeCell ref="N17:N18"/>
    <mergeCell ref="N20:N21"/>
    <mergeCell ref="N25:N26"/>
    <mergeCell ref="N36:N37"/>
    <mergeCell ref="N39:N40"/>
    <mergeCell ref="AC90:AD91"/>
    <mergeCell ref="AE90:AF91"/>
    <mergeCell ref="AC92:AD93"/>
    <mergeCell ref="AE92:AF93"/>
    <mergeCell ref="O14:Z15"/>
    <mergeCell ref="O17:Z18"/>
    <mergeCell ref="O20:Z21"/>
    <mergeCell ref="O25:Z26"/>
    <mergeCell ref="O36:Z37"/>
    <mergeCell ref="O39:Z40"/>
    <mergeCell ref="A49:D51"/>
    <mergeCell ref="A52:D53"/>
    <mergeCell ref="A55:D56"/>
    <mergeCell ref="B81:Z83"/>
    <mergeCell ref="B85:Z86"/>
    <mergeCell ref="B87:M88"/>
    <mergeCell ref="O87:Z88"/>
    <mergeCell ref="B89:G91"/>
    <mergeCell ref="H89:M91"/>
    <mergeCell ref="O89:T91"/>
    <mergeCell ref="U89:Z91"/>
    <mergeCell ref="B92:G93"/>
    <mergeCell ref="H92:M93"/>
    <mergeCell ref="O92:T93"/>
    <mergeCell ref="U92:Z93"/>
    <mergeCell ref="B94:M97"/>
    <mergeCell ref="O94:Z97"/>
    <mergeCell ref="B98:L99"/>
    <mergeCell ref="B111:L112"/>
    <mergeCell ref="B113:L116"/>
    <mergeCell ref="B117:L119"/>
    <mergeCell ref="M127:N128"/>
    <mergeCell ref="O127:P128"/>
    <mergeCell ref="Q127:R128"/>
    <mergeCell ref="S127:T128"/>
    <mergeCell ref="U127:V128"/>
    <mergeCell ref="W127:X128"/>
    <mergeCell ref="Y127:Z128"/>
    <mergeCell ref="AA127:AB128"/>
    <mergeCell ref="M129:N130"/>
    <mergeCell ref="O129:P130"/>
    <mergeCell ref="Q129:R130"/>
    <mergeCell ref="S129:T130"/>
    <mergeCell ref="U129:V130"/>
    <mergeCell ref="W129:X130"/>
    <mergeCell ref="Y129:Z130"/>
    <mergeCell ref="AA129:AB130"/>
    <mergeCell ref="B133:Z135"/>
    <mergeCell ref="B137:E138"/>
    <mergeCell ref="B139:E145"/>
    <mergeCell ref="G137:J138"/>
    <mergeCell ref="G139:J145"/>
    <mergeCell ref="L147:O150"/>
    <mergeCell ref="P147:Q148"/>
    <mergeCell ref="R147:S148"/>
    <mergeCell ref="L139:S143"/>
    <mergeCell ref="L145:S146"/>
    <mergeCell ref="L137:S138"/>
    <mergeCell ref="P149:Q150"/>
    <mergeCell ref="R149:S150"/>
    <mergeCell ref="M152:S159"/>
    <mergeCell ref="M160:S167"/>
    <mergeCell ref="U137:Z138"/>
    <mergeCell ref="U139:Z147"/>
    <mergeCell ref="M168:S174"/>
    <mergeCell ref="B45:AA47"/>
  </mergeCells>
  <dataValidations count="58">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B4"/>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E4"/>
    <dataValidation allowBlank="1" showInputMessage="1" showErrorMessage="1" promptTitle="Whip (05%)" prompt="套索以及鞭子。" sqref="H4"/>
    <dataValidation allowBlank="1" showInputMessage="1" showErrorMessage="1" promptTitle="Rifle/Shotgun (25%)" prompt="- 这个技能可以用于射击任何类型的步枪（无论是杠杆作用，手动栓式或者半自动的）或者霰弹枪。&#10;- 因为霰弹枪中装填的弹药会以散射的方式发射，所以使用者的命中几率不会因为距离而减少，但是造成的伤害会受到影响。&#10;- 当突击步枪进行单次射击时（或者多次进行单次），使用这个技能。" sqref="K4"/>
    <dataValidation allowBlank="1" showInputMessage="1" showErrorMessage="1" promptTitle="Fine Art (05%)" prompt="- 艺术家在艺术绘画上十分熟练（油画、丙烯画、水彩画），同样在用铅笔、彩色蜡笔、粉笔的素描上十分熟练。&#10;- 然而这各种各样的艺术工作许多天或者许多月来完成，艺术家可能能快速素描出准确的印象，物体或者人物。&#10;- 这项技能也代表了对艺术世界的熟悉，以及技术家能确定特定艺术家的作品，他们的学校，以及了解的历史。" sqref="B5"/>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E5"/>
    <dataValidation allowBlank="1" showInputMessage="1" showErrorMessage="1" promptTitle="Chainsaw (10%)" prompt="第一个以汽油为能源，大量生产的电锯出现于 1927 年；然而，也存在着一些早期版本。" sqref="H5"/>
    <dataValidation allowBlank="1" showInputMessage="1" showErrorMessage="1" promptTitle="Submachine Gun (15%)" prompt="当用任何自动手枪或者冲锋枪开火时使用这个技能；同样也用于突击步枪的全自动模式。" sqref="K5"/>
    <dataValidation allowBlank="1" showInputMessage="1" showErrorMessage="1" promptTitle="Photography (05%)" prompt="（这里写不下了所以写进批注）" sqref="B6"/>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Brawl (25%)" prompt="- 包括空手格斗以及任何人都可以捡起并使用的基础武器，例如棍棒（例如板球棒或者棒球棍），小刀，以及许多临时武器，例如瓶子以及椅子腿。&#10;- 为了决定这些临时武器所造成的伤害，KP 应当参考武器表并且挑选那些类似的。" sqref="H6"/>
    <dataValidation allowBlank="1" showInputMessage="1" showErrorMessage="1" promptTitle="Bow (15%)" prompt="用来使用弓以及弩，包括从中世纪的长弓到现代，高性能的复合弓。" sqref="K6"/>
    <dataValidation allowBlank="1" showInputMessage="1" showErrorMessage="1" promptTitle="Forgery (05%)" prompt="- 熟练于细节，使用者可以制作高质量的伪造文档使它以某人的笔迹写成，制作官僚作风的形式或许可，或者进行卷册的复制。&#10;- 伪造者需要合适的材料（墨水，不同的纸张等）以及想要复制的文档的原件。&#10;- 一个成功的检定表示伪造文档将通过一个普通而草率的检查。&#10;- 当有人花费时间并仔细检查伪造品时需要使用估价技能（与原始的伪造者的技能进行对抗）来决定是否能辨认出是伪造品。" sqref="B7"/>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E7"/>
    <dataValidation allowBlank="1" showInputMessage="1" showErrorMessage="1" promptTitle="Axe (15%)" prompt="- 当使用大型的木斧时使用这个技能。&#10;- 短柄小斧则可以用基础的斗殴技能；&#10;- 如果投掷出去，使用投掷技能。" sqref="H7"/>
    <dataValidation allowBlank="1" showInputMessage="1" showErrorMessage="1" promptTitle="Flamethrower (10%)" prompt="- 喷射出一连串点燃的可燃烧液体或者气体的武器。&#10;- 可以被操作者携带或者架设在交通工具上。" sqref="K7"/>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B8"/>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E8"/>
    <dataValidation allowBlank="1" showInputMessage="1" showErrorMessage="1" promptTitle="Sword (20%)" prompt="所有的长度超过两英尺（半米）的剑器。" sqref="H8"/>
    <dataValidation allowBlank="1" showInputMessage="1" showErrorMessage="1" promptTitle="Machine Gun (10%)" prompt="- 用两脚架或者三脚架架设的进行连续射击的武器。&#10;- 如果两脚架的类型进行单次射击，那么使用步枪技能。&#10;- 对于今日来说，突击步枪，冲锋枪以及轻机枪之间的差别已经是十分细微的了。" sqref="K8"/>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E9"/>
    <dataValidation allowBlank="1" showInputMessage="1" showErrorMessage="1" promptTitle="Garrote (15%)" prompt="任何长度的材料被用于绞死对方。需要受害者进行一个战技检定来逃脱，否则就要遭受每轮 1D6 的伤害。" sqref="H9"/>
    <dataValidation allowBlank="1" showInputMessage="1" showErrorMessage="1" promptTitle="Handgun (20%)" prompt="- 用来使用所有的类似于手枪的火器，进行非连续的射击。&#10;- 对于现代游戏中的全自动手枪（MAC-11，乌兹手枪，等等），当使用全自动模式时，用冲锋枪的技能进行判定。" sqref="K9"/>
    <dataValidation allowBlank="1" showInputMessage="1" showErrorMessage="1" promptTitle="Music theory (05%)" prompt="使用者可以通过乐理鉴定听到的乐声是来自何种乐器、何种曲子以及如果演奏。当然，在背景故事里最好固定于一种乐器。" sqref="B10"/>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E10"/>
    <dataValidation allowBlank="1" showInputMessage="1" showErrorMessage="1" promptTitle="Flail (10%)" prompt="双节棍，钉锤，以及相似的中世纪兵器。" sqref="H10"/>
    <dataValidation allowBlank="1" showInputMessage="1" showErrorMessage="1" promptTitle="Heavy Weapons (10%)" prompt="用于使用枪榴弹发射器，反坦克火箭炮等等。" sqref="K1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E11"/>
    <dataValidation allowBlank="1" showInputMessage="1" showErrorMessage="1" promptTitle="Spear (20%)" prompt="长枪或者投矛。如果投掷，使用投掷技能。" sqref="H11"/>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E12"/>
    <dataValidation allowBlank="1" showInputMessage="1" showErrorMessage="1" promptTitle="Hairdressing (05%)" prompt="理发师可以使用剪刀等工具帮他人理发，如果要给自己理发建议困难鉴定。该技能偏向于RP，请自行扮演。" sqref="B13"/>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E13"/>
    <dataValidation allowBlank="1" showInputMessage="1" showErrorMessage="1" promptTitle="Architecture (05%)" prompt="使用者可以通过建筑鉴定了解某栋建筑的基本构造。也可以通过建筑对房屋进行修缮维护，比如添瓦加砖铺地板，刷墙壁纸两不闲。" sqref="B14"/>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5"/>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E15"/>
    <dataValidation allowBlank="1" showInputMessage="1" showErrorMessage="1" promptTitle="Beast Training(05%)" prompt="- 命令以及训练已驯化动物去完成一些简单任务的技能。&#10;- 这个技能最常用于狗上，但也包括鸟、猫、猴子以及其他（取决于 KP 的判断）。&#10;- 至于对动物的骑乘，例如马或者骆驼，则要用骑术技能来进行行动以及操控这些坐骑。" sqref="H15"/>
    <dataValidation allowBlank="1" showInputMessage="1" showErrorMessage="1" promptTitle="Vintage (05%)" prompt="技艺者可以花费一段时间来酿酒。如果失败了或许酿出来的只是酒糟吧。可以通过品酒来得出酒的度数、类别，或许也能知道这酒的出处吧。" sqref="B16"/>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 allowBlank="1" showInputMessage="1" showErrorMessage="1" promptTitle="boat （01%）" prompt="- 理解在风，暴风雨以及潮流下操纵小型摩托艇以及轮船的机理，并且可以读懂潮流以及风的流向，以此来得到暗礁以及将要逼近的暴风雨的情&#10;报。&#10;- 初学的水手将会发现到在大风中停靠一艘小船是多么困难。" sqref="H16"/>
    <dataValidation allowBlank="1" showInputMessage="1" showErrorMessage="1" promptTitle="Fishing (05%)" prompt="技艺者可以使用鱼竿、鱼叉、渔网等工具进行捕鱼。大成功说不定能钓到美人鱼上钩喔。" sqref="B17"/>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18"/>
    <dataValidation allowBlank="1" showInputMessage="1" showErrorMessage="1" promptTitle="Terracotta (05%)" prompt="使用者可以用来伪造陶瓷器，或者能理解某些陶瓷器的烧制过程。或许在某些时候（荒野求生）能有所帮助吧。" sqref="B19"/>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1"/>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2"/>
    <dataValidation allowBlank="1" showInputMessage="1" showErrorMessage="1" promptTitle="Technical Drawing (05%)" prompt="技术制图，主要是建筑师凭此设计建筑的说法（自行脑补，以下省略XX字）" sqref="B23"/>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B24"/>
    <dataValidation allowBlank="1" showInputMessage="1" showErrorMessage="1" promptTitle="Typing (05%)" prompt="打字也称文字录入，包括数字录入、中文录入、英文录入（字母）、日文录入（平假名）、德文录入等。以前，使用打字机来打字，即使用电脑来打字。" sqref="B25"/>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B26"/>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B27"/>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B28"/>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B29"/>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B30"/>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B31"/>
  </dataValidations>
  <pageMargins left="0.75" right="0.75" top="1" bottom="1" header="0.509027777777778" footer="0.509027777777778"/>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P348"/>
  <sheetViews>
    <sheetView showGridLines="0" workbookViewId="0">
      <pane ySplit="1" topLeftCell="A2" activePane="bottomLeft" state="frozen"/>
      <selection/>
      <selection pane="bottomLeft" activeCell="C3" sqref="C3"/>
    </sheetView>
  </sheetViews>
  <sheetFormatPr defaultColWidth="9" defaultRowHeight="16.5"/>
  <cols>
    <col min="1" max="1" width="4.75" style="1415" customWidth="1"/>
    <col min="2" max="3" width="12.625" style="1416" customWidth="1"/>
    <col min="4" max="4" width="6.125" style="1417" customWidth="1"/>
    <col min="5" max="5" width="26.5" style="1415" customWidth="1"/>
    <col min="6" max="6" width="7.625" style="1415" customWidth="1"/>
    <col min="7" max="7" width="138" style="1415" customWidth="1"/>
    <col min="8" max="8" width="12.875" style="1416" customWidth="1"/>
    <col min="9" max="10" width="9.875" style="1415" customWidth="1"/>
    <col min="11" max="11" width="13.125" style="1415" hidden="1" customWidth="1"/>
    <col min="12" max="12" width="13.75" style="1414" hidden="1" customWidth="1"/>
    <col min="13" max="13" width="17.625" style="1414" hidden="1" customWidth="1"/>
    <col min="14" max="14" width="17.125" style="1414" hidden="1" customWidth="1"/>
    <col min="15" max="15" width="10.75" style="1414" customWidth="1"/>
    <col min="16" max="16" width="8.5" style="1414" customWidth="1"/>
    <col min="17" max="17" width="40" style="1418" customWidth="1"/>
    <col min="18" max="18" width="8.125" style="1414" customWidth="1"/>
    <col min="19" max="20" width="9" style="1414"/>
    <col min="21" max="21" width="11.375" style="1414" customWidth="1"/>
    <col min="22" max="16384" width="9" style="1414"/>
  </cols>
  <sheetData>
    <row r="1" s="1414" customFormat="1" ht="17.25" spans="1:172">
      <c r="A1" s="1419" t="s">
        <v>4099</v>
      </c>
      <c r="B1" s="1420" t="s">
        <v>14</v>
      </c>
      <c r="C1" s="1420"/>
      <c r="D1" s="1421" t="s">
        <v>359</v>
      </c>
      <c r="E1" s="1420" t="s">
        <v>417</v>
      </c>
      <c r="F1" s="1420" t="s">
        <v>4100</v>
      </c>
      <c r="G1" s="1422" t="s">
        <v>4101</v>
      </c>
      <c r="H1" s="1423"/>
      <c r="I1" s="1423"/>
      <c r="J1" s="1423"/>
      <c r="K1" s="1448" t="s">
        <v>206</v>
      </c>
      <c r="L1" s="1448"/>
      <c r="M1" s="1448" t="s">
        <v>212</v>
      </c>
      <c r="N1" s="1448"/>
      <c r="O1" s="1449"/>
      <c r="P1" s="1449"/>
      <c r="Q1" s="1454"/>
      <c r="R1" s="1449"/>
      <c r="S1" s="1449"/>
      <c r="T1" s="1449"/>
      <c r="U1" s="1449"/>
      <c r="V1" s="1449"/>
      <c r="W1" s="1449"/>
      <c r="X1" s="1449"/>
      <c r="Y1" s="1449"/>
      <c r="Z1" s="1449"/>
      <c r="AA1" s="1449"/>
      <c r="AB1" s="1449"/>
      <c r="AC1" s="1449"/>
      <c r="AD1" s="1449"/>
      <c r="AE1" s="1449"/>
      <c r="AF1" s="1449"/>
      <c r="AG1" s="1449"/>
      <c r="AH1" s="1449"/>
      <c r="AI1" s="1449"/>
      <c r="AJ1" s="1449"/>
      <c r="AK1" s="1449"/>
      <c r="AL1" s="1449"/>
      <c r="AM1" s="1449"/>
      <c r="AN1" s="1449"/>
      <c r="AO1" s="1449"/>
      <c r="AP1" s="1449"/>
      <c r="AQ1" s="1449"/>
      <c r="AR1" s="1449"/>
      <c r="AS1" s="1449"/>
      <c r="AT1" s="1449"/>
      <c r="AU1" s="1449"/>
      <c r="AV1" s="1449"/>
      <c r="AW1" s="1449"/>
      <c r="AX1" s="1449"/>
      <c r="AY1" s="1449"/>
      <c r="AZ1" s="1449"/>
      <c r="BA1" s="1449"/>
      <c r="BB1" s="1449"/>
      <c r="BC1" s="1449"/>
      <c r="BD1" s="1449"/>
      <c r="BE1" s="1449"/>
      <c r="BF1" s="1449"/>
      <c r="BG1" s="1449"/>
      <c r="BH1" s="1449"/>
      <c r="BI1" s="1449"/>
      <c r="BJ1" s="1449"/>
      <c r="BK1" s="1449"/>
      <c r="BL1" s="1449"/>
      <c r="BM1" s="1449"/>
      <c r="BN1" s="1449"/>
      <c r="BO1" s="1449"/>
      <c r="BP1" s="1449"/>
      <c r="BQ1" s="1449"/>
      <c r="BR1" s="1449"/>
      <c r="BS1" s="1449"/>
      <c r="BT1" s="1449"/>
      <c r="BU1" s="1449"/>
      <c r="BV1" s="1449"/>
      <c r="BW1" s="1449"/>
      <c r="BX1" s="1449"/>
      <c r="BY1" s="1449"/>
      <c r="BZ1" s="1449"/>
      <c r="CA1" s="1449"/>
      <c r="CB1" s="1449"/>
      <c r="CC1" s="1449"/>
      <c r="CD1" s="1449"/>
      <c r="CE1" s="1449"/>
      <c r="CF1" s="1449"/>
      <c r="CG1" s="1449"/>
      <c r="CH1" s="1449"/>
      <c r="CI1" s="1449"/>
      <c r="CJ1" s="1449"/>
      <c r="CK1" s="1449"/>
      <c r="CL1" s="1449"/>
      <c r="CM1" s="1449"/>
      <c r="CN1" s="1449"/>
      <c r="CO1" s="1449"/>
      <c r="CP1" s="1449"/>
      <c r="CQ1" s="1449"/>
      <c r="CR1" s="1449"/>
      <c r="CS1" s="1449"/>
      <c r="CT1" s="1449"/>
      <c r="CU1" s="1449"/>
      <c r="CV1" s="1449"/>
      <c r="CW1" s="1449"/>
      <c r="CX1" s="1449"/>
      <c r="CY1" s="1449"/>
      <c r="CZ1" s="1449"/>
      <c r="DA1" s="1449"/>
      <c r="DB1" s="1449"/>
      <c r="DC1" s="1449"/>
      <c r="DD1" s="1449"/>
      <c r="DE1" s="1449"/>
      <c r="DF1" s="1449"/>
      <c r="DG1" s="1449"/>
      <c r="DH1" s="1449"/>
      <c r="DI1" s="1449"/>
      <c r="DJ1" s="1449"/>
      <c r="DK1" s="1449"/>
      <c r="DL1" s="1449"/>
      <c r="DM1" s="1449"/>
      <c r="DN1" s="1449"/>
      <c r="DO1" s="1449"/>
      <c r="DP1" s="1449"/>
      <c r="DQ1" s="1449"/>
      <c r="DR1" s="1449"/>
      <c r="DS1" s="1449"/>
      <c r="DT1" s="1449"/>
      <c r="DU1" s="1449"/>
      <c r="DV1" s="1449"/>
      <c r="DW1" s="1449"/>
      <c r="DX1" s="1449"/>
      <c r="DY1" s="1449"/>
      <c r="DZ1" s="1449"/>
      <c r="EA1" s="1449"/>
      <c r="EB1" s="1449"/>
      <c r="EC1" s="1449"/>
      <c r="ED1" s="1449"/>
      <c r="EE1" s="1449"/>
      <c r="EF1" s="1449"/>
      <c r="EG1" s="1449"/>
      <c r="EH1" s="1449"/>
      <c r="EI1" s="1449"/>
      <c r="EJ1" s="1449"/>
      <c r="EK1" s="1449"/>
      <c r="EL1" s="1449"/>
      <c r="EM1" s="1449"/>
      <c r="EN1" s="1449"/>
      <c r="EO1" s="1449"/>
      <c r="EP1" s="1449"/>
      <c r="EQ1" s="1449"/>
      <c r="ER1" s="1449"/>
      <c r="ES1" s="1449"/>
      <c r="ET1" s="1449"/>
      <c r="EU1" s="1449"/>
      <c r="EV1" s="1449"/>
      <c r="EW1" s="1449"/>
      <c r="EX1" s="1449"/>
      <c r="EY1" s="1449"/>
      <c r="EZ1" s="1449"/>
      <c r="FA1" s="1449"/>
      <c r="FB1" s="1449"/>
      <c r="FC1" s="1449"/>
      <c r="FD1" s="1449"/>
      <c r="FE1" s="1449"/>
      <c r="FF1" s="1449"/>
      <c r="FG1" s="1449"/>
      <c r="FH1" s="1449"/>
      <c r="FI1" s="1449"/>
      <c r="FJ1" s="1449"/>
      <c r="FK1" s="1449"/>
      <c r="FL1" s="1449"/>
      <c r="FM1" s="1449"/>
      <c r="FN1" s="1449"/>
      <c r="FO1" s="1449"/>
      <c r="FP1" s="1449"/>
    </row>
    <row r="2" s="1414" customFormat="1" spans="1:170">
      <c r="A2" s="1424">
        <v>0</v>
      </c>
      <c r="B2" s="1425" t="s">
        <v>4102</v>
      </c>
      <c r="C2" s="1425"/>
      <c r="D2" s="1425"/>
      <c r="E2" s="1425"/>
      <c r="F2" s="1425"/>
      <c r="G2" s="1426"/>
      <c r="H2" s="1427" t="s">
        <v>4103</v>
      </c>
      <c r="I2" s="1450" t="s">
        <v>4104</v>
      </c>
      <c r="J2" s="1451"/>
      <c r="K2" s="1452"/>
      <c r="L2" s="1453"/>
      <c r="M2" s="1453"/>
      <c r="N2" s="1453"/>
      <c r="O2" s="1454"/>
      <c r="P2" s="1454"/>
      <c r="Q2"/>
      <c r="R2" s="1466"/>
      <c r="S2" s="1449"/>
      <c r="T2" s="1449"/>
      <c r="U2" s="1449"/>
      <c r="V2" s="1449"/>
      <c r="W2" s="1449"/>
      <c r="X2" s="1449"/>
      <c r="Y2" s="1449"/>
      <c r="Z2" s="1449"/>
      <c r="AA2" s="1449"/>
      <c r="AB2" s="1449"/>
      <c r="AC2" s="1449"/>
      <c r="AD2" s="1449"/>
      <c r="AE2" s="1449"/>
      <c r="AF2" s="1449"/>
      <c r="AG2" s="1449"/>
      <c r="AH2" s="1449"/>
      <c r="AI2" s="1449"/>
      <c r="AJ2" s="1449"/>
      <c r="AK2" s="1449"/>
      <c r="AL2" s="1449"/>
      <c r="AM2" s="1449"/>
      <c r="AN2" s="1449"/>
      <c r="AO2" s="1449"/>
      <c r="AP2" s="1449"/>
      <c r="AQ2" s="1449"/>
      <c r="AR2" s="1449"/>
      <c r="AS2" s="1449"/>
      <c r="AT2" s="1449"/>
      <c r="AU2" s="1449"/>
      <c r="AV2" s="1449"/>
      <c r="AW2" s="1449"/>
      <c r="AX2" s="1449"/>
      <c r="AY2" s="1449"/>
      <c r="AZ2" s="1449"/>
      <c r="BA2" s="1449"/>
      <c r="BB2" s="1449"/>
      <c r="BC2" s="1449"/>
      <c r="BD2" s="1449"/>
      <c r="BE2" s="1449"/>
      <c r="BF2" s="1449"/>
      <c r="BG2" s="1449"/>
      <c r="BH2" s="1449"/>
      <c r="BI2" s="1449"/>
      <c r="BJ2" s="1449"/>
      <c r="BK2" s="1449"/>
      <c r="BL2" s="1449"/>
      <c r="BM2" s="1449"/>
      <c r="BN2" s="1449"/>
      <c r="BO2" s="1449"/>
      <c r="BP2" s="1449"/>
      <c r="BQ2" s="1449"/>
      <c r="BR2" s="1449"/>
      <c r="BS2" s="1449"/>
      <c r="BT2" s="1449"/>
      <c r="BU2" s="1449"/>
      <c r="BV2" s="1449"/>
      <c r="BW2" s="1449"/>
      <c r="BX2" s="1449"/>
      <c r="BY2" s="1449"/>
      <c r="BZ2" s="1449"/>
      <c r="CA2" s="1449"/>
      <c r="CB2" s="1449"/>
      <c r="CC2" s="1449"/>
      <c r="CD2" s="1449"/>
      <c r="CE2" s="1449"/>
      <c r="CF2" s="1449"/>
      <c r="CG2" s="1449"/>
      <c r="CH2" s="1449"/>
      <c r="CI2" s="1449"/>
      <c r="CJ2" s="1449"/>
      <c r="CK2" s="1449"/>
      <c r="CL2" s="1449"/>
      <c r="CM2" s="1449"/>
      <c r="CN2" s="1449"/>
      <c r="CO2" s="1449"/>
      <c r="CP2" s="1449"/>
      <c r="CQ2" s="1449"/>
      <c r="CR2" s="1449"/>
      <c r="CS2" s="1449"/>
      <c r="CT2" s="1449"/>
      <c r="CU2" s="1449"/>
      <c r="CV2" s="1449"/>
      <c r="CW2" s="1449"/>
      <c r="CX2" s="1449"/>
      <c r="CY2" s="1449"/>
      <c r="CZ2" s="1449"/>
      <c r="DA2" s="1449"/>
      <c r="DB2" s="1449"/>
      <c r="DC2" s="1449"/>
      <c r="DD2" s="1449"/>
      <c r="DE2" s="1449"/>
      <c r="DF2" s="1449"/>
      <c r="DG2" s="1449"/>
      <c r="DH2" s="1449"/>
      <c r="DI2" s="1449"/>
      <c r="DJ2" s="1449"/>
      <c r="DK2" s="1449"/>
      <c r="DL2" s="1449"/>
      <c r="DM2" s="1449"/>
      <c r="DN2" s="1449"/>
      <c r="DO2" s="1449"/>
      <c r="DP2" s="1449"/>
      <c r="DQ2" s="1449"/>
      <c r="DR2" s="1449"/>
      <c r="DS2" s="1449"/>
      <c r="DT2" s="1449"/>
      <c r="DU2" s="1449"/>
      <c r="DV2" s="1449"/>
      <c r="DW2" s="1449"/>
      <c r="DX2" s="1449"/>
      <c r="DY2" s="1449"/>
      <c r="DZ2" s="1449"/>
      <c r="EA2" s="1449"/>
      <c r="EB2" s="1449"/>
      <c r="EC2" s="1449"/>
      <c r="ED2" s="1449"/>
      <c r="EE2" s="1449"/>
      <c r="EF2" s="1449"/>
      <c r="EG2" s="1449"/>
      <c r="EH2" s="1449"/>
      <c r="EI2" s="1449"/>
      <c r="EJ2" s="1449"/>
      <c r="EK2" s="1449"/>
      <c r="EL2" s="1449"/>
      <c r="EM2" s="1449"/>
      <c r="EN2" s="1449"/>
      <c r="EO2" s="1449"/>
      <c r="EP2" s="1449"/>
      <c r="EQ2" s="1449"/>
      <c r="ER2" s="1449"/>
      <c r="ES2" s="1449"/>
      <c r="ET2" s="1449"/>
      <c r="EU2" s="1449"/>
      <c r="EV2" s="1449"/>
      <c r="EW2" s="1449"/>
      <c r="EX2" s="1449"/>
      <c r="EY2" s="1449"/>
      <c r="EZ2" s="1449"/>
      <c r="FA2" s="1449"/>
      <c r="FB2" s="1449"/>
      <c r="FC2" s="1449"/>
      <c r="FD2" s="1449"/>
      <c r="FE2" s="1449"/>
      <c r="FF2" s="1449"/>
      <c r="FG2" s="1449"/>
      <c r="FH2" s="1449"/>
      <c r="FI2" s="1449"/>
      <c r="FJ2" s="1449"/>
      <c r="FK2" s="1449"/>
      <c r="FL2" s="1449"/>
      <c r="FM2" s="1449"/>
      <c r="FN2" s="1449"/>
    </row>
    <row r="3" s="1414" customFormat="1" ht="17.25" customHeight="1" spans="1:170">
      <c r="A3" s="1428">
        <v>1</v>
      </c>
      <c r="B3" s="1429" t="str">
        <f>IF(C3="","自定义职业",C3)</f>
        <v>自定义职业</v>
      </c>
      <c r="C3" s="1430"/>
      <c r="D3" s="1431"/>
      <c r="E3" s="1432" t="str">
        <f>附表!AB11</f>
        <v>教育×4</v>
      </c>
      <c r="F3" s="1433">
        <f>附表!AB10</f>
        <v>0</v>
      </c>
      <c r="G3" s="1434" t="str">
        <f>IF(I3&lt;&gt;"",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1427"/>
      <c r="I3" s="1455"/>
      <c r="J3" s="1456"/>
      <c r="K3" s="1457" t="s">
        <v>4105</v>
      </c>
      <c r="L3" s="1457"/>
      <c r="M3" s="1457" t="s">
        <v>4106</v>
      </c>
      <c r="N3" s="1458"/>
      <c r="O3" s="1454"/>
      <c r="P3" s="1454"/>
      <c r="Q3"/>
      <c r="R3" s="1466"/>
      <c r="S3" s="1449"/>
      <c r="T3" s="1449"/>
      <c r="U3" s="1449"/>
      <c r="V3" s="1449"/>
      <c r="W3" s="1449"/>
      <c r="X3" s="1449"/>
      <c r="Y3" s="1449"/>
      <c r="Z3" s="1449"/>
      <c r="AA3" s="1449"/>
      <c r="AB3" s="1449"/>
      <c r="AC3" s="1449"/>
      <c r="AD3" s="1449"/>
      <c r="AE3" s="1449"/>
      <c r="AF3" s="1449"/>
      <c r="AG3" s="1449"/>
      <c r="AH3" s="1449"/>
      <c r="AI3" s="1449"/>
      <c r="AJ3" s="1449"/>
      <c r="AK3" s="1449"/>
      <c r="AL3" s="1449"/>
      <c r="AM3" s="1449"/>
      <c r="AN3" s="1449"/>
      <c r="AO3" s="1449"/>
      <c r="AP3" s="1449"/>
      <c r="AQ3" s="1449"/>
      <c r="AR3" s="1449"/>
      <c r="AS3" s="1449"/>
      <c r="AT3" s="1449"/>
      <c r="AU3" s="1449"/>
      <c r="AV3" s="1449"/>
      <c r="AW3" s="1449"/>
      <c r="AX3" s="1449"/>
      <c r="AY3" s="1449"/>
      <c r="AZ3" s="1449"/>
      <c r="BA3" s="1449"/>
      <c r="BB3" s="1449"/>
      <c r="BC3" s="1449"/>
      <c r="BD3" s="1449"/>
      <c r="BE3" s="1449"/>
      <c r="BF3" s="1449"/>
      <c r="BG3" s="1449"/>
      <c r="BH3" s="1449"/>
      <c r="BI3" s="1449"/>
      <c r="BJ3" s="1449"/>
      <c r="BK3" s="1449"/>
      <c r="BL3" s="1449"/>
      <c r="BM3" s="1449"/>
      <c r="BN3" s="1449"/>
      <c r="BO3" s="1449"/>
      <c r="BP3" s="1449"/>
      <c r="BQ3" s="1449"/>
      <c r="BR3" s="1449"/>
      <c r="BS3" s="1449"/>
      <c r="BT3" s="1449"/>
      <c r="BU3" s="1449"/>
      <c r="BV3" s="1449"/>
      <c r="BW3" s="1449"/>
      <c r="BX3" s="1449"/>
      <c r="BY3" s="1449"/>
      <c r="BZ3" s="1449"/>
      <c r="CA3" s="1449"/>
      <c r="CB3" s="1449"/>
      <c r="CC3" s="1449"/>
      <c r="CD3" s="1449"/>
      <c r="CE3" s="1449"/>
      <c r="CF3" s="1449"/>
      <c r="CG3" s="1449"/>
      <c r="CH3" s="1449"/>
      <c r="CI3" s="1449"/>
      <c r="CJ3" s="1449"/>
      <c r="CK3" s="1449"/>
      <c r="CL3" s="1449"/>
      <c r="CM3" s="1449"/>
      <c r="CN3" s="1449"/>
      <c r="CO3" s="1449"/>
      <c r="CP3" s="1449"/>
      <c r="CQ3" s="1449"/>
      <c r="CR3" s="1449"/>
      <c r="CS3" s="1449"/>
      <c r="CT3" s="1449"/>
      <c r="CU3" s="1449"/>
      <c r="CV3" s="1449"/>
      <c r="CW3" s="1449"/>
      <c r="CX3" s="1449"/>
      <c r="CY3" s="1449"/>
      <c r="CZ3" s="1449"/>
      <c r="DA3" s="1449"/>
      <c r="DB3" s="1449"/>
      <c r="DC3" s="1449"/>
      <c r="DD3" s="1449"/>
      <c r="DE3" s="1449"/>
      <c r="DF3" s="1449"/>
      <c r="DG3" s="1449"/>
      <c r="DH3" s="1449"/>
      <c r="DI3" s="1449"/>
      <c r="DJ3" s="1449"/>
      <c r="DK3" s="1449"/>
      <c r="DL3" s="1449"/>
      <c r="DM3" s="1449"/>
      <c r="DN3" s="1449"/>
      <c r="DO3" s="1449"/>
      <c r="DP3" s="1449"/>
      <c r="DQ3" s="1449"/>
      <c r="DR3" s="1449"/>
      <c r="DS3" s="1449"/>
      <c r="DT3" s="1449"/>
      <c r="DU3" s="1449"/>
      <c r="DV3" s="1449"/>
      <c r="DW3" s="1449"/>
      <c r="DX3" s="1449"/>
      <c r="DY3" s="1449"/>
      <c r="DZ3" s="1449"/>
      <c r="EA3" s="1449"/>
      <c r="EB3" s="1449"/>
      <c r="EC3" s="1449"/>
      <c r="ED3" s="1449"/>
      <c r="EE3" s="1449"/>
      <c r="EF3" s="1449"/>
      <c r="EG3" s="1449"/>
      <c r="EH3" s="1449"/>
      <c r="EI3" s="1449"/>
      <c r="EJ3" s="1449"/>
      <c r="EK3" s="1449"/>
      <c r="EL3" s="1449"/>
      <c r="EM3" s="1449"/>
      <c r="EN3" s="1449"/>
      <c r="EO3" s="1449"/>
      <c r="EP3" s="1449"/>
      <c r="EQ3" s="1449"/>
      <c r="ER3" s="1449"/>
      <c r="ES3" s="1449"/>
      <c r="ET3" s="1449"/>
      <c r="EU3" s="1449"/>
      <c r="EV3" s="1449"/>
      <c r="EW3" s="1449"/>
      <c r="EX3" s="1449"/>
      <c r="EY3" s="1449"/>
      <c r="EZ3" s="1449"/>
      <c r="FA3" s="1449"/>
      <c r="FB3" s="1449"/>
      <c r="FC3" s="1449"/>
      <c r="FD3" s="1449"/>
      <c r="FE3" s="1449"/>
      <c r="FF3" s="1449"/>
      <c r="FG3" s="1449"/>
      <c r="FH3" s="1449"/>
      <c r="FI3" s="1449"/>
      <c r="FJ3" s="1449"/>
      <c r="FK3" s="1449"/>
      <c r="FL3" s="1449"/>
      <c r="FM3" s="1449"/>
      <c r="FN3" s="1449"/>
    </row>
    <row r="4" s="1414" customFormat="1" spans="1:170">
      <c r="A4" s="1424">
        <v>2</v>
      </c>
      <c r="B4" s="1435" t="s">
        <v>3583</v>
      </c>
      <c r="C4" s="1435"/>
      <c r="D4" s="1436" t="s">
        <v>4107</v>
      </c>
      <c r="E4" s="1436" t="s">
        <v>4108</v>
      </c>
      <c r="F4" s="1437">
        <f>EDU*4</f>
        <v>0</v>
      </c>
      <c r="G4" s="1438" t="s">
        <v>4109</v>
      </c>
      <c r="H4" s="1427"/>
      <c r="I4" s="1455"/>
      <c r="J4" s="1456"/>
      <c r="K4" s="1457" t="s">
        <v>4110</v>
      </c>
      <c r="L4" s="1457"/>
      <c r="M4" s="1457" t="s">
        <v>4111</v>
      </c>
      <c r="N4" s="1458"/>
      <c r="O4" s="1454"/>
      <c r="P4" s="1454"/>
      <c r="Q4"/>
      <c r="R4" s="1466"/>
      <c r="S4" s="1449"/>
      <c r="T4" s="1449"/>
      <c r="U4" s="1449"/>
      <c r="V4" s="1449"/>
      <c r="W4" s="1449"/>
      <c r="X4" s="1449"/>
      <c r="Y4" s="1449"/>
      <c r="Z4" s="1449"/>
      <c r="AA4" s="1449"/>
      <c r="AB4" s="1449"/>
      <c r="AC4" s="1449"/>
      <c r="AD4" s="1449"/>
      <c r="AE4" s="1449"/>
      <c r="AF4" s="1449"/>
      <c r="AG4" s="1449"/>
      <c r="AH4" s="1449"/>
      <c r="AI4" s="1449"/>
      <c r="AJ4" s="1449"/>
      <c r="AK4" s="1449"/>
      <c r="AL4" s="1449"/>
      <c r="AM4" s="1449"/>
      <c r="AN4" s="1449"/>
      <c r="AO4" s="1449"/>
      <c r="AP4" s="1449"/>
      <c r="AQ4" s="1449"/>
      <c r="AR4" s="1449"/>
      <c r="AS4" s="1449"/>
      <c r="AT4" s="1449"/>
      <c r="AU4" s="1449"/>
      <c r="AV4" s="1449"/>
      <c r="AW4" s="1449"/>
      <c r="AX4" s="1449"/>
      <c r="AY4" s="1449"/>
      <c r="AZ4" s="1449"/>
      <c r="BA4" s="1449"/>
      <c r="BB4" s="1449"/>
      <c r="BC4" s="1449"/>
      <c r="BD4" s="1449"/>
      <c r="BE4" s="1449"/>
      <c r="BF4" s="1449"/>
      <c r="BG4" s="1449"/>
      <c r="BH4" s="1449"/>
      <c r="BI4" s="1449"/>
      <c r="BJ4" s="1449"/>
      <c r="BK4" s="1449"/>
      <c r="BL4" s="1449"/>
      <c r="BM4" s="1449"/>
      <c r="BN4" s="1449"/>
      <c r="BO4" s="1449"/>
      <c r="BP4" s="1449"/>
      <c r="BQ4" s="1449"/>
      <c r="BR4" s="1449"/>
      <c r="BS4" s="1449"/>
      <c r="BT4" s="1449"/>
      <c r="BU4" s="1449"/>
      <c r="BV4" s="1449"/>
      <c r="BW4" s="1449"/>
      <c r="BX4" s="1449"/>
      <c r="BY4" s="1449"/>
      <c r="BZ4" s="1449"/>
      <c r="CA4" s="1449"/>
      <c r="CB4" s="1449"/>
      <c r="CC4" s="1449"/>
      <c r="CD4" s="1449"/>
      <c r="CE4" s="1449"/>
      <c r="CF4" s="1449"/>
      <c r="CG4" s="1449"/>
      <c r="CH4" s="1449"/>
      <c r="CI4" s="1449"/>
      <c r="CJ4" s="1449"/>
      <c r="CK4" s="1449"/>
      <c r="CL4" s="1449"/>
      <c r="CM4" s="1449"/>
      <c r="CN4" s="1449"/>
      <c r="CO4" s="1449"/>
      <c r="CP4" s="1449"/>
      <c r="CQ4" s="1449"/>
      <c r="CR4" s="1449"/>
      <c r="CS4" s="1449"/>
      <c r="CT4" s="1449"/>
      <c r="CU4" s="1449"/>
      <c r="CV4" s="1449"/>
      <c r="CW4" s="1449"/>
      <c r="CX4" s="1449"/>
      <c r="CY4" s="1449"/>
      <c r="CZ4" s="1449"/>
      <c r="DA4" s="1449"/>
      <c r="DB4" s="1449"/>
      <c r="DC4" s="1449"/>
      <c r="DD4" s="1449"/>
      <c r="DE4" s="1449"/>
      <c r="DF4" s="1449"/>
      <c r="DG4" s="1449"/>
      <c r="DH4" s="1449"/>
      <c r="DI4" s="1449"/>
      <c r="DJ4" s="1449"/>
      <c r="DK4" s="1449"/>
      <c r="DL4" s="1449"/>
      <c r="DM4" s="1449"/>
      <c r="DN4" s="1449"/>
      <c r="DO4" s="1449"/>
      <c r="DP4" s="1449"/>
      <c r="DQ4" s="1449"/>
      <c r="DR4" s="1449"/>
      <c r="DS4" s="1449"/>
      <c r="DT4" s="1449"/>
      <c r="DU4" s="1449"/>
      <c r="DV4" s="1449"/>
      <c r="DW4" s="1449"/>
      <c r="DX4" s="1449"/>
      <c r="DY4" s="1449"/>
      <c r="DZ4" s="1449"/>
      <c r="EA4" s="1449"/>
      <c r="EB4" s="1449"/>
      <c r="EC4" s="1449"/>
      <c r="ED4" s="1449"/>
      <c r="EE4" s="1449"/>
      <c r="EF4" s="1449"/>
      <c r="EG4" s="1449"/>
      <c r="EH4" s="1449"/>
      <c r="EI4" s="1449"/>
      <c r="EJ4" s="1449"/>
      <c r="EK4" s="1449"/>
      <c r="EL4" s="1449"/>
      <c r="EM4" s="1449"/>
      <c r="EN4" s="1449"/>
      <c r="EO4" s="1449"/>
      <c r="EP4" s="1449"/>
      <c r="EQ4" s="1449"/>
      <c r="ER4" s="1449"/>
      <c r="ES4" s="1449"/>
      <c r="ET4" s="1449"/>
      <c r="EU4" s="1449"/>
      <c r="EV4" s="1449"/>
      <c r="EW4" s="1449"/>
      <c r="EX4" s="1449"/>
      <c r="EY4" s="1449"/>
      <c r="EZ4" s="1449"/>
      <c r="FA4" s="1449"/>
      <c r="FB4" s="1449"/>
      <c r="FC4" s="1449"/>
      <c r="FD4" s="1449"/>
      <c r="FE4" s="1449"/>
      <c r="FF4" s="1449"/>
      <c r="FG4" s="1449"/>
      <c r="FH4" s="1449"/>
      <c r="FI4" s="1449"/>
      <c r="FJ4" s="1449"/>
      <c r="FK4" s="1449"/>
      <c r="FL4" s="1449"/>
      <c r="FM4" s="1449"/>
      <c r="FN4" s="1449"/>
    </row>
    <row r="5" s="1414" customFormat="1" spans="1:170">
      <c r="A5" s="1439">
        <v>3</v>
      </c>
      <c r="B5" s="1440" t="s">
        <v>3584</v>
      </c>
      <c r="C5" s="1440"/>
      <c r="D5" s="1441" t="s">
        <v>4112</v>
      </c>
      <c r="E5" s="1442" t="s">
        <v>4113</v>
      </c>
      <c r="F5" s="1443">
        <f>EDU*2+DEX*2</f>
        <v>0</v>
      </c>
      <c r="G5" s="1444" t="s">
        <v>4114</v>
      </c>
      <c r="H5" s="1427"/>
      <c r="I5" s="1455"/>
      <c r="J5" s="1456"/>
      <c r="K5" s="1457" t="s">
        <v>4115</v>
      </c>
      <c r="L5" s="1457"/>
      <c r="M5" s="1457" t="s">
        <v>4116</v>
      </c>
      <c r="N5" s="1458"/>
      <c r="O5" s="1454"/>
      <c r="P5" s="1454"/>
      <c r="Q5"/>
      <c r="R5" s="1466"/>
      <c r="S5" s="1449"/>
      <c r="T5" s="1449"/>
      <c r="U5" s="1449"/>
      <c r="V5" s="1449"/>
      <c r="W5" s="1449"/>
      <c r="X5" s="1449"/>
      <c r="Y5" s="1449"/>
      <c r="Z5" s="1449"/>
      <c r="AA5" s="1449"/>
      <c r="AB5" s="1449"/>
      <c r="AC5" s="1449"/>
      <c r="AD5" s="1449"/>
      <c r="AE5" s="1449"/>
      <c r="AF5" s="1449"/>
      <c r="AG5" s="1449"/>
      <c r="AH5" s="1449"/>
      <c r="AI5" s="1449"/>
      <c r="AJ5" s="1449"/>
      <c r="AK5" s="1449"/>
      <c r="AL5" s="1449"/>
      <c r="AM5" s="1449"/>
      <c r="AN5" s="1449"/>
      <c r="AO5" s="1449"/>
      <c r="AP5" s="1449"/>
      <c r="AQ5" s="1449"/>
      <c r="AR5" s="1449"/>
      <c r="AS5" s="1449"/>
      <c r="AT5" s="1449"/>
      <c r="AU5" s="1449"/>
      <c r="AV5" s="1449"/>
      <c r="AW5" s="1449"/>
      <c r="AX5" s="1449"/>
      <c r="AY5" s="1449"/>
      <c r="AZ5" s="1449"/>
      <c r="BA5" s="1449"/>
      <c r="BB5" s="1449"/>
      <c r="BC5" s="1449"/>
      <c r="BD5" s="1449"/>
      <c r="BE5" s="1449"/>
      <c r="BF5" s="1449"/>
      <c r="BG5" s="1449"/>
      <c r="BH5" s="1449"/>
      <c r="BI5" s="1449"/>
      <c r="BJ5" s="1449"/>
      <c r="BK5" s="1449"/>
      <c r="BL5" s="1449"/>
      <c r="BM5" s="1449"/>
      <c r="BN5" s="1449"/>
      <c r="BO5" s="1449"/>
      <c r="BP5" s="1449"/>
      <c r="BQ5" s="1449"/>
      <c r="BR5" s="1449"/>
      <c r="BS5" s="1449"/>
      <c r="BT5" s="1449"/>
      <c r="BU5" s="1449"/>
      <c r="BV5" s="1449"/>
      <c r="BW5" s="1449"/>
      <c r="BX5" s="1449"/>
      <c r="BY5" s="1449"/>
      <c r="BZ5" s="1449"/>
      <c r="CA5" s="1449"/>
      <c r="CB5" s="1449"/>
      <c r="CC5" s="1449"/>
      <c r="CD5" s="1449"/>
      <c r="CE5" s="1449"/>
      <c r="CF5" s="1449"/>
      <c r="CG5" s="1449"/>
      <c r="CH5" s="1449"/>
      <c r="CI5" s="1449"/>
      <c r="CJ5" s="1449"/>
      <c r="CK5" s="1449"/>
      <c r="CL5" s="1449"/>
      <c r="CM5" s="1449"/>
      <c r="CN5" s="1449"/>
      <c r="CO5" s="1449"/>
      <c r="CP5" s="1449"/>
      <c r="CQ5" s="1449"/>
      <c r="CR5" s="1449"/>
      <c r="CS5" s="1449"/>
      <c r="CT5" s="1449"/>
      <c r="CU5" s="1449"/>
      <c r="CV5" s="1449"/>
      <c r="CW5" s="1449"/>
      <c r="CX5" s="1449"/>
      <c r="CY5" s="1449"/>
      <c r="CZ5" s="1449"/>
      <c r="DA5" s="1449"/>
      <c r="DB5" s="1449"/>
      <c r="DC5" s="1449"/>
      <c r="DD5" s="1449"/>
      <c r="DE5" s="1449"/>
      <c r="DF5" s="1449"/>
      <c r="DG5" s="1449"/>
      <c r="DH5" s="1449"/>
      <c r="DI5" s="1449"/>
      <c r="DJ5" s="1449"/>
      <c r="DK5" s="1449"/>
      <c r="DL5" s="1449"/>
      <c r="DM5" s="1449"/>
      <c r="DN5" s="1449"/>
      <c r="DO5" s="1449"/>
      <c r="DP5" s="1449"/>
      <c r="DQ5" s="1449"/>
      <c r="DR5" s="1449"/>
      <c r="DS5" s="1449"/>
      <c r="DT5" s="1449"/>
      <c r="DU5" s="1449"/>
      <c r="DV5" s="1449"/>
      <c r="DW5" s="1449"/>
      <c r="DX5" s="1449"/>
      <c r="DY5" s="1449"/>
      <c r="DZ5" s="1449"/>
      <c r="EA5" s="1449"/>
      <c r="EB5" s="1449"/>
      <c r="EC5" s="1449"/>
      <c r="ED5" s="1449"/>
      <c r="EE5" s="1449"/>
      <c r="EF5" s="1449"/>
      <c r="EG5" s="1449"/>
      <c r="EH5" s="1449"/>
      <c r="EI5" s="1449"/>
      <c r="EJ5" s="1449"/>
      <c r="EK5" s="1449"/>
      <c r="EL5" s="1449"/>
      <c r="EM5" s="1449"/>
      <c r="EN5" s="1449"/>
      <c r="EO5" s="1449"/>
      <c r="EP5" s="1449"/>
      <c r="EQ5" s="1449"/>
      <c r="ER5" s="1449"/>
      <c r="ES5" s="1449"/>
      <c r="ET5" s="1449"/>
      <c r="EU5" s="1449"/>
      <c r="EV5" s="1449"/>
      <c r="EW5" s="1449"/>
      <c r="EX5" s="1449"/>
      <c r="EY5" s="1449"/>
      <c r="EZ5" s="1449"/>
      <c r="FA5" s="1449"/>
      <c r="FB5" s="1449"/>
      <c r="FC5" s="1449"/>
      <c r="FD5" s="1449"/>
      <c r="FE5" s="1449"/>
      <c r="FF5" s="1449"/>
      <c r="FG5" s="1449"/>
      <c r="FH5" s="1449"/>
      <c r="FI5" s="1449"/>
      <c r="FJ5" s="1449"/>
      <c r="FK5" s="1449"/>
      <c r="FL5" s="1449"/>
      <c r="FM5" s="1449"/>
      <c r="FN5" s="1449"/>
    </row>
    <row r="6" s="1414" customFormat="1" spans="1:170">
      <c r="A6" s="1424">
        <v>4</v>
      </c>
      <c r="B6" s="1435" t="s">
        <v>3585</v>
      </c>
      <c r="C6" s="1435"/>
      <c r="D6" s="1436" t="s">
        <v>4117</v>
      </c>
      <c r="E6" s="1436" t="s">
        <v>4118</v>
      </c>
      <c r="F6" s="1437">
        <f>EDU*2+APP*2</f>
        <v>0</v>
      </c>
      <c r="G6" s="1438" t="s">
        <v>4119</v>
      </c>
      <c r="H6" s="1427"/>
      <c r="I6" s="1455"/>
      <c r="J6" s="1456"/>
      <c r="K6" s="1457" t="s">
        <v>4120</v>
      </c>
      <c r="L6" s="1457"/>
      <c r="M6" s="1457" t="s">
        <v>4121</v>
      </c>
      <c r="N6" s="1458"/>
      <c r="O6" s="1454"/>
      <c r="P6" s="1454"/>
      <c r="Q6"/>
      <c r="R6" s="1467"/>
      <c r="S6" s="1449"/>
      <c r="T6" s="1449"/>
      <c r="U6" s="1449"/>
      <c r="V6" s="1449"/>
      <c r="W6" s="1449"/>
      <c r="X6" s="1449"/>
      <c r="Y6" s="1449"/>
      <c r="Z6" s="1449"/>
      <c r="AA6" s="1449"/>
      <c r="AB6" s="1449"/>
      <c r="AC6" s="1449"/>
      <c r="AD6" s="1449"/>
      <c r="AE6" s="1449"/>
      <c r="AF6" s="1449"/>
      <c r="AG6" s="1449"/>
      <c r="AH6" s="1449"/>
      <c r="AI6" s="1449"/>
      <c r="AJ6" s="1449"/>
      <c r="AK6" s="1449"/>
      <c r="AL6" s="1449"/>
      <c r="AM6" s="1449"/>
      <c r="AN6" s="1449"/>
      <c r="AO6" s="1449"/>
      <c r="AP6" s="1449"/>
      <c r="AQ6" s="1449"/>
      <c r="AR6" s="1449"/>
      <c r="AS6" s="1449"/>
      <c r="AT6" s="1449"/>
      <c r="AU6" s="1449"/>
      <c r="AV6" s="1449"/>
      <c r="AW6" s="1449"/>
      <c r="AX6" s="1449"/>
      <c r="AY6" s="1449"/>
      <c r="AZ6" s="1449"/>
      <c r="BA6" s="1449"/>
      <c r="BB6" s="1449"/>
      <c r="BC6" s="1449"/>
      <c r="BD6" s="1449"/>
      <c r="BE6" s="1449"/>
      <c r="BF6" s="1449"/>
      <c r="BG6" s="1449"/>
      <c r="BH6" s="1449"/>
      <c r="BI6" s="1449"/>
      <c r="BJ6" s="1449"/>
      <c r="BK6" s="1449"/>
      <c r="BL6" s="1449"/>
      <c r="BM6" s="1449"/>
      <c r="BN6" s="1449"/>
      <c r="BO6" s="1449"/>
      <c r="BP6" s="1449"/>
      <c r="BQ6" s="1449"/>
      <c r="BR6" s="1449"/>
      <c r="BS6" s="1449"/>
      <c r="BT6" s="1449"/>
      <c r="BU6" s="1449"/>
      <c r="BV6" s="1449"/>
      <c r="BW6" s="1449"/>
      <c r="BX6" s="1449"/>
      <c r="BY6" s="1449"/>
      <c r="BZ6" s="1449"/>
      <c r="CA6" s="1449"/>
      <c r="CB6" s="1449"/>
      <c r="CC6" s="1449"/>
      <c r="CD6" s="1449"/>
      <c r="CE6" s="1449"/>
      <c r="CF6" s="1449"/>
      <c r="CG6" s="1449"/>
      <c r="CH6" s="1449"/>
      <c r="CI6" s="1449"/>
      <c r="CJ6" s="1449"/>
      <c r="CK6" s="1449"/>
      <c r="CL6" s="1449"/>
      <c r="CM6" s="1449"/>
      <c r="CN6" s="1449"/>
      <c r="CO6" s="1449"/>
      <c r="CP6" s="1449"/>
      <c r="CQ6" s="1449"/>
      <c r="CR6" s="1449"/>
      <c r="CS6" s="1449"/>
      <c r="CT6" s="1449"/>
      <c r="CU6" s="1449"/>
      <c r="CV6" s="1449"/>
      <c r="CW6" s="1449"/>
      <c r="CX6" s="1449"/>
      <c r="CY6" s="1449"/>
      <c r="CZ6" s="1449"/>
      <c r="DA6" s="1449"/>
      <c r="DB6" s="1449"/>
      <c r="DC6" s="1449"/>
      <c r="DD6" s="1449"/>
      <c r="DE6" s="1449"/>
      <c r="DF6" s="1449"/>
      <c r="DG6" s="1449"/>
      <c r="DH6" s="1449"/>
      <c r="DI6" s="1449"/>
      <c r="DJ6" s="1449"/>
      <c r="DK6" s="1449"/>
      <c r="DL6" s="1449"/>
      <c r="DM6" s="1449"/>
      <c r="DN6" s="1449"/>
      <c r="DO6" s="1449"/>
      <c r="DP6" s="1449"/>
      <c r="DQ6" s="1449"/>
      <c r="DR6" s="1449"/>
      <c r="DS6" s="1449"/>
      <c r="DT6" s="1449"/>
      <c r="DU6" s="1449"/>
      <c r="DV6" s="1449"/>
      <c r="DW6" s="1449"/>
      <c r="DX6" s="1449"/>
      <c r="DY6" s="1449"/>
      <c r="DZ6" s="1449"/>
      <c r="EA6" s="1449"/>
      <c r="EB6" s="1449"/>
      <c r="EC6" s="1449"/>
      <c r="ED6" s="1449"/>
      <c r="EE6" s="1449"/>
      <c r="EF6" s="1449"/>
      <c r="EG6" s="1449"/>
      <c r="EH6" s="1449"/>
      <c r="EI6" s="1449"/>
      <c r="EJ6" s="1449"/>
      <c r="EK6" s="1449"/>
      <c r="EL6" s="1449"/>
      <c r="EM6" s="1449"/>
      <c r="EN6" s="1449"/>
      <c r="EO6" s="1449"/>
      <c r="EP6" s="1449"/>
      <c r="EQ6" s="1449"/>
      <c r="ER6" s="1449"/>
      <c r="ES6" s="1449"/>
      <c r="ET6" s="1449"/>
      <c r="EU6" s="1449"/>
      <c r="EV6" s="1449"/>
      <c r="EW6" s="1449"/>
      <c r="EX6" s="1449"/>
      <c r="EY6" s="1449"/>
      <c r="EZ6" s="1449"/>
      <c r="FA6" s="1449"/>
      <c r="FB6" s="1449"/>
      <c r="FC6" s="1449"/>
      <c r="FD6" s="1449"/>
      <c r="FE6" s="1449"/>
      <c r="FF6" s="1449"/>
      <c r="FG6" s="1449"/>
      <c r="FH6" s="1449"/>
      <c r="FI6" s="1449"/>
      <c r="FJ6" s="1449"/>
      <c r="FK6" s="1449"/>
      <c r="FL6" s="1449"/>
      <c r="FM6" s="1449"/>
      <c r="FN6" s="1449"/>
    </row>
    <row r="7" s="1414" customFormat="1" customHeight="1" spans="1:170">
      <c r="A7" s="1439">
        <v>5</v>
      </c>
      <c r="B7" s="1440" t="s">
        <v>3586</v>
      </c>
      <c r="C7" s="1440"/>
      <c r="D7" s="1441" t="s">
        <v>4122</v>
      </c>
      <c r="E7" s="1442" t="s">
        <v>4118</v>
      </c>
      <c r="F7" s="1443">
        <f>EDU*2+APP*2</f>
        <v>0</v>
      </c>
      <c r="G7" s="1444" t="s">
        <v>4123</v>
      </c>
      <c r="H7" s="1427"/>
      <c r="I7" s="1455"/>
      <c r="J7" s="1456"/>
      <c r="K7" s="1457" t="s">
        <v>4124</v>
      </c>
      <c r="L7" s="1457"/>
      <c r="M7" s="1457" t="s">
        <v>4121</v>
      </c>
      <c r="N7" s="1458"/>
      <c r="O7" s="1454"/>
      <c r="P7" s="1454"/>
      <c r="Q7"/>
      <c r="R7" s="1468"/>
      <c r="S7" s="1449"/>
      <c r="T7" s="1449"/>
      <c r="U7" s="1449"/>
      <c r="V7" s="1449"/>
      <c r="W7" s="1449"/>
      <c r="X7" s="1449"/>
      <c r="Y7" s="1449"/>
      <c r="Z7" s="1449"/>
      <c r="AA7" s="1449"/>
      <c r="AB7" s="1449"/>
      <c r="AC7" s="1449"/>
      <c r="AD7" s="1449"/>
      <c r="AE7" s="1449"/>
      <c r="AF7" s="1449"/>
      <c r="AG7" s="1449"/>
      <c r="AH7" s="1449"/>
      <c r="AI7" s="1449"/>
      <c r="AJ7" s="1449"/>
      <c r="AK7" s="1449"/>
      <c r="AL7" s="1449"/>
      <c r="AM7" s="1449"/>
      <c r="AN7" s="1449"/>
      <c r="AO7" s="1449"/>
      <c r="AP7" s="1449"/>
      <c r="AQ7" s="1449"/>
      <c r="AR7" s="1449"/>
      <c r="AS7" s="1449"/>
      <c r="AT7" s="1449"/>
      <c r="AU7" s="1449"/>
      <c r="AV7" s="1449"/>
      <c r="AW7" s="1449"/>
      <c r="AX7" s="1449"/>
      <c r="AY7" s="1449"/>
      <c r="AZ7" s="1449"/>
      <c r="BA7" s="1449"/>
      <c r="BB7" s="1449"/>
      <c r="BC7" s="1449"/>
      <c r="BD7" s="1449"/>
      <c r="BE7" s="1449"/>
      <c r="BF7" s="1449"/>
      <c r="BG7" s="1449"/>
      <c r="BH7" s="1449"/>
      <c r="BI7" s="1449"/>
      <c r="BJ7" s="1449"/>
      <c r="BK7" s="1449"/>
      <c r="BL7" s="1449"/>
      <c r="BM7" s="1449"/>
      <c r="BN7" s="1449"/>
      <c r="BO7" s="1449"/>
      <c r="BP7" s="1449"/>
      <c r="BQ7" s="1449"/>
      <c r="BR7" s="1449"/>
      <c r="BS7" s="1449"/>
      <c r="BT7" s="1449"/>
      <c r="BU7" s="1449"/>
      <c r="BV7" s="1449"/>
      <c r="BW7" s="1449"/>
      <c r="BX7" s="1449"/>
      <c r="BY7" s="1449"/>
      <c r="BZ7" s="1449"/>
      <c r="CA7" s="1449"/>
      <c r="CB7" s="1449"/>
      <c r="CC7" s="1449"/>
      <c r="CD7" s="1449"/>
      <c r="CE7" s="1449"/>
      <c r="CF7" s="1449"/>
      <c r="CG7" s="1449"/>
      <c r="CH7" s="1449"/>
      <c r="CI7" s="1449"/>
      <c r="CJ7" s="1449"/>
      <c r="CK7" s="1449"/>
      <c r="CL7" s="1449"/>
      <c r="CM7" s="1449"/>
      <c r="CN7" s="1449"/>
      <c r="CO7" s="1449"/>
      <c r="CP7" s="1449"/>
      <c r="CQ7" s="1449"/>
      <c r="CR7" s="1449"/>
      <c r="CS7" s="1449"/>
      <c r="CT7" s="1449"/>
      <c r="CU7" s="1449"/>
      <c r="CV7" s="1449"/>
      <c r="CW7" s="1449"/>
      <c r="CX7" s="1449"/>
      <c r="CY7" s="1449"/>
      <c r="CZ7" s="1449"/>
      <c r="DA7" s="1449"/>
      <c r="DB7" s="1449"/>
      <c r="DC7" s="1449"/>
      <c r="DD7" s="1449"/>
      <c r="DE7" s="1449"/>
      <c r="DF7" s="1449"/>
      <c r="DG7" s="1449"/>
      <c r="DH7" s="1449"/>
      <c r="DI7" s="1449"/>
      <c r="DJ7" s="1449"/>
      <c r="DK7" s="1449"/>
      <c r="DL7" s="1449"/>
      <c r="DM7" s="1449"/>
      <c r="DN7" s="1449"/>
      <c r="DO7" s="1449"/>
      <c r="DP7" s="1449"/>
      <c r="DQ7" s="1449"/>
      <c r="DR7" s="1449"/>
      <c r="DS7" s="1449"/>
      <c r="DT7" s="1449"/>
      <c r="DU7" s="1449"/>
      <c r="DV7" s="1449"/>
      <c r="DW7" s="1449"/>
      <c r="DX7" s="1449"/>
      <c r="DY7" s="1449"/>
      <c r="DZ7" s="1449"/>
      <c r="EA7" s="1449"/>
      <c r="EB7" s="1449"/>
      <c r="EC7" s="1449"/>
      <c r="ED7" s="1449"/>
      <c r="EE7" s="1449"/>
      <c r="EF7" s="1449"/>
      <c r="EG7" s="1449"/>
      <c r="EH7" s="1449"/>
      <c r="EI7" s="1449"/>
      <c r="EJ7" s="1449"/>
      <c r="EK7" s="1449"/>
      <c r="EL7" s="1449"/>
      <c r="EM7" s="1449"/>
      <c r="EN7" s="1449"/>
      <c r="EO7" s="1449"/>
      <c r="EP7" s="1449"/>
      <c r="EQ7" s="1449"/>
      <c r="ER7" s="1449"/>
      <c r="ES7" s="1449"/>
      <c r="ET7" s="1449"/>
      <c r="EU7" s="1449"/>
      <c r="EV7" s="1449"/>
      <c r="EW7" s="1449"/>
      <c r="EX7" s="1449"/>
      <c r="EY7" s="1449"/>
      <c r="EZ7" s="1449"/>
      <c r="FA7" s="1449"/>
      <c r="FB7" s="1449"/>
      <c r="FC7" s="1449"/>
      <c r="FD7" s="1449"/>
      <c r="FE7" s="1449"/>
      <c r="FF7" s="1449"/>
      <c r="FG7" s="1449"/>
      <c r="FH7" s="1449"/>
      <c r="FI7" s="1449"/>
      <c r="FJ7" s="1449"/>
      <c r="FK7" s="1449"/>
      <c r="FL7" s="1449"/>
      <c r="FM7" s="1449"/>
      <c r="FN7" s="1449"/>
    </row>
    <row r="8" s="1414" customFormat="1" spans="1:18">
      <c r="A8" s="1424">
        <v>6</v>
      </c>
      <c r="B8" s="1435" t="s">
        <v>4125</v>
      </c>
      <c r="C8" s="1435"/>
      <c r="D8" s="1436" t="s">
        <v>4126</v>
      </c>
      <c r="E8" s="1436" t="s">
        <v>4127</v>
      </c>
      <c r="F8" s="1437">
        <f>EDU*2+MAX(STR*2,DEX*2)</f>
        <v>0</v>
      </c>
      <c r="G8" s="1438" t="s">
        <v>4128</v>
      </c>
      <c r="H8" s="1427"/>
      <c r="I8" s="1455"/>
      <c r="J8" s="1456"/>
      <c r="K8" s="1457" t="s">
        <v>4129</v>
      </c>
      <c r="L8" s="1457"/>
      <c r="M8" s="1457" t="s">
        <v>4130</v>
      </c>
      <c r="N8" s="1458"/>
      <c r="O8" s="1418"/>
      <c r="P8" s="1418"/>
      <c r="Q8"/>
      <c r="R8" s="1467"/>
    </row>
    <row r="9" s="1414" customFormat="1" spans="1:38">
      <c r="A9" s="1439">
        <v>7</v>
      </c>
      <c r="B9" s="1440" t="s">
        <v>3588</v>
      </c>
      <c r="C9" s="1440"/>
      <c r="D9" s="1441" t="s">
        <v>4131</v>
      </c>
      <c r="E9" s="1442" t="s">
        <v>4132</v>
      </c>
      <c r="F9" s="1443">
        <f>EDU*4</f>
        <v>0</v>
      </c>
      <c r="G9" s="1444" t="s">
        <v>4133</v>
      </c>
      <c r="H9" s="1427"/>
      <c r="I9" s="1455" t="s">
        <v>449</v>
      </c>
      <c r="J9" s="1456"/>
      <c r="K9" s="1457" t="s">
        <v>4134</v>
      </c>
      <c r="L9" s="1457"/>
      <c r="M9" s="1457" t="s">
        <v>4135</v>
      </c>
      <c r="N9" s="1458"/>
      <c r="O9" s="1418"/>
      <c r="P9" s="1418"/>
      <c r="Q9"/>
      <c r="R9" s="1466"/>
      <c r="S9" s="1449"/>
      <c r="T9" s="1449"/>
      <c r="U9" s="1449"/>
      <c r="V9" s="1449"/>
      <c r="W9" s="1449"/>
      <c r="X9" s="1449"/>
      <c r="Y9" s="1449"/>
      <c r="Z9" s="1449"/>
      <c r="AA9" s="1449"/>
      <c r="AB9" s="1449"/>
      <c r="AC9" s="1449"/>
      <c r="AD9" s="1449"/>
      <c r="AE9" s="1449"/>
      <c r="AF9" s="1449"/>
      <c r="AG9" s="1449"/>
      <c r="AH9" s="1449"/>
      <c r="AI9" s="1449"/>
      <c r="AJ9" s="1449"/>
      <c r="AK9" s="1449"/>
      <c r="AL9" s="1449"/>
    </row>
    <row r="10" s="1414" customFormat="1" spans="1:38">
      <c r="A10" s="1424">
        <v>8</v>
      </c>
      <c r="B10" s="1435" t="s">
        <v>4136</v>
      </c>
      <c r="C10" s="1435"/>
      <c r="D10" s="1436" t="s">
        <v>4137</v>
      </c>
      <c r="E10" s="1436" t="s">
        <v>4138</v>
      </c>
      <c r="F10" s="1437">
        <f>EDU*2+MAX(APP*2,POW*2)</f>
        <v>0</v>
      </c>
      <c r="G10" s="1438" t="s">
        <v>4139</v>
      </c>
      <c r="H10" s="1427"/>
      <c r="I10" s="1455" t="s">
        <v>449</v>
      </c>
      <c r="J10" s="1456"/>
      <c r="K10" s="1457" t="s">
        <v>4140</v>
      </c>
      <c r="L10" s="1457"/>
      <c r="M10" s="1457" t="s">
        <v>4141</v>
      </c>
      <c r="N10" s="1458"/>
      <c r="O10" s="1418"/>
      <c r="P10" s="1418"/>
      <c r="Q10"/>
      <c r="R10" s="1466"/>
      <c r="S10"/>
      <c r="T10"/>
      <c r="U10"/>
      <c r="V10"/>
      <c r="W10"/>
      <c r="X10"/>
      <c r="Y10"/>
      <c r="Z10"/>
      <c r="AA10"/>
      <c r="AB10"/>
      <c r="AC10"/>
      <c r="AD10"/>
      <c r="AE10"/>
      <c r="AF10"/>
      <c r="AG10"/>
      <c r="AH10" s="1449"/>
      <c r="AI10" s="1449"/>
      <c r="AJ10" s="1449"/>
      <c r="AK10" s="1449"/>
      <c r="AL10" s="1449"/>
    </row>
    <row r="11" s="1414" customFormat="1" ht="17.25" customHeight="1" spans="1:38">
      <c r="A11" s="1439">
        <v>9</v>
      </c>
      <c r="B11" s="1440" t="s">
        <v>3590</v>
      </c>
      <c r="C11" s="1440"/>
      <c r="D11" s="1441" t="s">
        <v>4107</v>
      </c>
      <c r="E11" s="1442" t="s">
        <v>4132</v>
      </c>
      <c r="F11" s="1443">
        <f>EDU*4</f>
        <v>0</v>
      </c>
      <c r="G11" s="1444" t="s">
        <v>4142</v>
      </c>
      <c r="H11" s="1445"/>
      <c r="I11" s="1459" t="s">
        <v>4143</v>
      </c>
      <c r="J11" s="1460"/>
      <c r="K11" s="1457" t="s">
        <v>4144</v>
      </c>
      <c r="L11" s="1457"/>
      <c r="M11" s="1457" t="s">
        <v>4145</v>
      </c>
      <c r="N11" s="1458"/>
      <c r="O11" s="1418"/>
      <c r="P11" s="1418"/>
      <c r="Q11"/>
      <c r="R11" s="1466"/>
      <c r="S11"/>
      <c r="T11"/>
      <c r="U11"/>
      <c r="V11"/>
      <c r="W11"/>
      <c r="X11"/>
      <c r="Y11"/>
      <c r="Z11"/>
      <c r="AA11"/>
      <c r="AB11"/>
      <c r="AC11"/>
      <c r="AD11"/>
      <c r="AE11"/>
      <c r="AF11"/>
      <c r="AG11"/>
      <c r="AH11" s="1449"/>
      <c r="AI11" s="1449"/>
      <c r="AJ11" s="1449"/>
      <c r="AK11" s="1449"/>
      <c r="AL11" s="1449"/>
    </row>
    <row r="12" s="1414" customFormat="1" ht="17.25" spans="1:38">
      <c r="A12" s="1424">
        <v>10</v>
      </c>
      <c r="B12" s="1435" t="s">
        <v>3591</v>
      </c>
      <c r="C12" s="1435"/>
      <c r="D12" s="1436" t="s">
        <v>4146</v>
      </c>
      <c r="E12" s="1436" t="s">
        <v>4132</v>
      </c>
      <c r="F12" s="1437">
        <f>EDU*4</f>
        <v>0</v>
      </c>
      <c r="G12" s="1438" t="s">
        <v>4147</v>
      </c>
      <c r="K12" s="1457" t="s">
        <v>4148</v>
      </c>
      <c r="L12" s="1457"/>
      <c r="M12" s="1457" t="s">
        <v>4149</v>
      </c>
      <c r="N12" s="1458"/>
      <c r="O12" s="1418"/>
      <c r="P12" s="1418"/>
      <c r="Q12"/>
      <c r="R12" s="1466"/>
      <c r="S12"/>
      <c r="T12"/>
      <c r="U12"/>
      <c r="V12"/>
      <c r="W12"/>
      <c r="X12"/>
      <c r="Y12"/>
      <c r="Z12"/>
      <c r="AA12"/>
      <c r="AB12"/>
      <c r="AC12"/>
      <c r="AD12"/>
      <c r="AE12"/>
      <c r="AF12"/>
      <c r="AG12"/>
      <c r="AH12" s="1449"/>
      <c r="AI12" s="1449"/>
      <c r="AJ12" s="1449"/>
      <c r="AK12" s="1449"/>
      <c r="AL12" s="1449"/>
    </row>
    <row r="13" s="1414" customFormat="1" spans="1:38">
      <c r="A13" s="1439">
        <v>11</v>
      </c>
      <c r="B13" s="1440" t="s">
        <v>3592</v>
      </c>
      <c r="C13" s="1440"/>
      <c r="D13" s="1441" t="s">
        <v>4137</v>
      </c>
      <c r="E13" s="1442" t="s">
        <v>4132</v>
      </c>
      <c r="F13" s="1443">
        <f>EDU*4</f>
        <v>0</v>
      </c>
      <c r="G13" s="1444" t="s">
        <v>4150</v>
      </c>
      <c r="H13" s="1446"/>
      <c r="I13" s="1450" t="s">
        <v>4151</v>
      </c>
      <c r="J13" s="1451"/>
      <c r="K13" s="1457" t="s">
        <v>4152</v>
      </c>
      <c r="L13" s="1457"/>
      <c r="M13" s="1457" t="s">
        <v>4153</v>
      </c>
      <c r="N13" s="1458"/>
      <c r="O13" s="1418"/>
      <c r="P13" s="1418"/>
      <c r="Q13"/>
      <c r="R13" s="1466"/>
      <c r="S13"/>
      <c r="T13"/>
      <c r="U13"/>
      <c r="V13"/>
      <c r="W13"/>
      <c r="X13"/>
      <c r="Y13"/>
      <c r="Z13"/>
      <c r="AA13"/>
      <c r="AB13"/>
      <c r="AC13"/>
      <c r="AD13"/>
      <c r="AE13"/>
      <c r="AF13"/>
      <c r="AG13"/>
      <c r="AH13" s="1449"/>
      <c r="AI13" s="1449"/>
      <c r="AJ13" s="1449"/>
      <c r="AK13" s="1449"/>
      <c r="AL13" s="1449"/>
    </row>
    <row r="14" s="1414" customFormat="1" spans="1:38">
      <c r="A14" s="1424">
        <v>12</v>
      </c>
      <c r="B14" s="1435" t="s">
        <v>3593</v>
      </c>
      <c r="C14" s="1435"/>
      <c r="D14" s="1436" t="s">
        <v>4107</v>
      </c>
      <c r="E14" s="1436" t="s">
        <v>4132</v>
      </c>
      <c r="F14" s="1437">
        <f>EDU*4</f>
        <v>0</v>
      </c>
      <c r="G14" s="1438" t="s">
        <v>4154</v>
      </c>
      <c r="H14" s="1446"/>
      <c r="I14" s="1455" t="s">
        <v>322</v>
      </c>
      <c r="J14" s="1461" t="s">
        <v>171</v>
      </c>
      <c r="K14" s="1457" t="s">
        <v>4155</v>
      </c>
      <c r="L14" s="1457"/>
      <c r="M14" s="1457" t="s">
        <v>4156</v>
      </c>
      <c r="N14" s="1458"/>
      <c r="O14" s="1418"/>
      <c r="P14" s="1418"/>
      <c r="Q14"/>
      <c r="R14" s="1466"/>
      <c r="S14"/>
      <c r="T14"/>
      <c r="U14"/>
      <c r="V14"/>
      <c r="W14"/>
      <c r="X14"/>
      <c r="Y14"/>
      <c r="Z14"/>
      <c r="AA14"/>
      <c r="AB14"/>
      <c r="AC14"/>
      <c r="AD14"/>
      <c r="AE14"/>
      <c r="AF14"/>
      <c r="AG14"/>
      <c r="AH14" s="1449"/>
      <c r="AI14" s="1449"/>
      <c r="AJ14" s="1449"/>
      <c r="AK14" s="1449"/>
      <c r="AL14" s="1449"/>
    </row>
    <row r="15" s="1414" customFormat="1" ht="17.25" customHeight="1" spans="1:38">
      <c r="A15" s="1439">
        <v>13</v>
      </c>
      <c r="B15" s="1440" t="s">
        <v>3594</v>
      </c>
      <c r="C15" s="1440"/>
      <c r="D15" s="1441" t="s">
        <v>4157</v>
      </c>
      <c r="E15" s="1442" t="s">
        <v>4158</v>
      </c>
      <c r="F15" s="1443">
        <f>EDU*2+MAX(DEX*2,POW*2)</f>
        <v>0</v>
      </c>
      <c r="G15" s="1444" t="s">
        <v>4159</v>
      </c>
      <c r="H15" s="1446"/>
      <c r="I15" s="1455" t="s">
        <v>328</v>
      </c>
      <c r="J15" s="1461" t="s">
        <v>171</v>
      </c>
      <c r="K15" s="1457" t="s">
        <v>4160</v>
      </c>
      <c r="L15" s="1457"/>
      <c r="M15" s="1457" t="s">
        <v>4161</v>
      </c>
      <c r="N15" s="1458"/>
      <c r="O15" s="1418"/>
      <c r="P15" s="1418"/>
      <c r="Q15"/>
      <c r="R15" s="1466"/>
      <c r="S15"/>
      <c r="T15"/>
      <c r="U15"/>
      <c r="V15"/>
      <c r="W15"/>
      <c r="X15"/>
      <c r="Y15"/>
      <c r="Z15"/>
      <c r="AA15"/>
      <c r="AB15"/>
      <c r="AC15"/>
      <c r="AD15"/>
      <c r="AE15"/>
      <c r="AF15"/>
      <c r="AG15"/>
      <c r="AH15" s="1449"/>
      <c r="AI15" s="1449"/>
      <c r="AJ15" s="1449"/>
      <c r="AK15" s="1449"/>
      <c r="AL15" s="1449"/>
    </row>
    <row r="16" s="1414" customFormat="1" ht="17.25" customHeight="1" spans="1:38">
      <c r="A16" s="1424">
        <v>14</v>
      </c>
      <c r="B16" s="1435" t="s">
        <v>3595</v>
      </c>
      <c r="C16" s="1435"/>
      <c r="D16" s="1436" t="s">
        <v>4162</v>
      </c>
      <c r="E16" s="1436" t="s">
        <v>4127</v>
      </c>
      <c r="F16" s="1437">
        <f>EDU*2+MAX(STR*2,DEX*2)</f>
        <v>0</v>
      </c>
      <c r="G16" s="1438" t="s">
        <v>4163</v>
      </c>
      <c r="H16" s="1446"/>
      <c r="I16" s="1455" t="s">
        <v>334</v>
      </c>
      <c r="J16" s="1461" t="s">
        <v>171</v>
      </c>
      <c r="K16" s="1457" t="s">
        <v>4164</v>
      </c>
      <c r="L16" s="1457"/>
      <c r="M16" s="1457" t="s">
        <v>4165</v>
      </c>
      <c r="N16" s="1458"/>
      <c r="O16" s="1418"/>
      <c r="P16" s="1418"/>
      <c r="Q16"/>
      <c r="R16" s="1466"/>
      <c r="S16"/>
      <c r="T16"/>
      <c r="U16"/>
      <c r="V16"/>
      <c r="W16"/>
      <c r="X16"/>
      <c r="Y16"/>
      <c r="Z16"/>
      <c r="AA16"/>
      <c r="AB16"/>
      <c r="AC16"/>
      <c r="AD16"/>
      <c r="AE16"/>
      <c r="AF16"/>
      <c r="AG16"/>
      <c r="AH16" s="1449"/>
      <c r="AI16" s="1449"/>
      <c r="AJ16" s="1449"/>
      <c r="AK16" s="1449"/>
      <c r="AL16" s="1449"/>
    </row>
    <row r="17" s="1414" customFormat="1" customHeight="1" spans="1:38">
      <c r="A17" s="1439">
        <v>15</v>
      </c>
      <c r="B17" s="1440" t="s">
        <v>3596</v>
      </c>
      <c r="C17" s="1440"/>
      <c r="D17" s="1441" t="s">
        <v>4166</v>
      </c>
      <c r="E17" s="1442" t="s">
        <v>4127</v>
      </c>
      <c r="F17" s="1443">
        <f>EDU*2+MAX(STR*2,DEX*2)</f>
        <v>0</v>
      </c>
      <c r="G17" s="1444" t="s">
        <v>4167</v>
      </c>
      <c r="H17" s="1446"/>
      <c r="I17" s="1455" t="s">
        <v>341</v>
      </c>
      <c r="J17" s="1461" t="s">
        <v>171</v>
      </c>
      <c r="K17" s="1457" t="s">
        <v>4168</v>
      </c>
      <c r="L17" s="1457"/>
      <c r="M17" s="1457" t="s">
        <v>4169</v>
      </c>
      <c r="N17" s="1458"/>
      <c r="O17" s="1418"/>
      <c r="P17" s="1418"/>
      <c r="Q17"/>
      <c r="R17" s="1466"/>
      <c r="S17"/>
      <c r="T17"/>
      <c r="U17"/>
      <c r="V17"/>
      <c r="W17"/>
      <c r="X17"/>
      <c r="Y17"/>
      <c r="Z17"/>
      <c r="AA17"/>
      <c r="AB17"/>
      <c r="AC17"/>
      <c r="AD17"/>
      <c r="AE17"/>
      <c r="AF17"/>
      <c r="AG17"/>
      <c r="AH17" s="1449"/>
      <c r="AI17" s="1449"/>
      <c r="AJ17" s="1449"/>
      <c r="AK17" s="1449"/>
      <c r="AL17" s="1449"/>
    </row>
    <row r="18" s="1414" customFormat="1" spans="1:38">
      <c r="A18" s="1424">
        <v>16</v>
      </c>
      <c r="B18" s="1435" t="s">
        <v>3597</v>
      </c>
      <c r="C18" s="1435"/>
      <c r="D18" s="1436" t="s">
        <v>4170</v>
      </c>
      <c r="E18" s="1436" t="s">
        <v>4132</v>
      </c>
      <c r="F18" s="1437">
        <f>EDU*4</f>
        <v>0</v>
      </c>
      <c r="G18" s="1438" t="s">
        <v>4171</v>
      </c>
      <c r="H18" s="1446"/>
      <c r="I18" s="1455" t="s">
        <v>344</v>
      </c>
      <c r="J18" s="1461" t="s">
        <v>171</v>
      </c>
      <c r="K18" s="1457" t="s">
        <v>4172</v>
      </c>
      <c r="L18" s="1457"/>
      <c r="M18" s="1457" t="s">
        <v>4173</v>
      </c>
      <c r="N18" s="1458"/>
      <c r="O18" s="1418"/>
      <c r="P18" s="1418"/>
      <c r="Q18"/>
      <c r="R18" s="1466"/>
      <c r="S18"/>
      <c r="T18"/>
      <c r="U18"/>
      <c r="V18"/>
      <c r="W18"/>
      <c r="X18"/>
      <c r="Y18"/>
      <c r="Z18"/>
      <c r="AA18"/>
      <c r="AB18"/>
      <c r="AC18"/>
      <c r="AD18"/>
      <c r="AE18"/>
      <c r="AF18"/>
      <c r="AG18"/>
      <c r="AH18" s="1449"/>
      <c r="AI18" s="1449"/>
      <c r="AJ18" s="1449"/>
      <c r="AK18" s="1449"/>
      <c r="AL18" s="1449"/>
    </row>
    <row r="19" s="1414" customFormat="1" customHeight="1" spans="1:38">
      <c r="A19" s="1439">
        <v>17</v>
      </c>
      <c r="B19" s="1440" t="s">
        <v>3598</v>
      </c>
      <c r="C19" s="1440"/>
      <c r="D19" s="1441" t="s">
        <v>4174</v>
      </c>
      <c r="E19" s="1442" t="s">
        <v>4118</v>
      </c>
      <c r="F19" s="1443">
        <f>EDU*2+APP*2</f>
        <v>0</v>
      </c>
      <c r="G19" s="1444" t="s">
        <v>4175</v>
      </c>
      <c r="H19" s="1446"/>
      <c r="I19" s="1455" t="s">
        <v>347</v>
      </c>
      <c r="J19" s="1461" t="s">
        <v>171</v>
      </c>
      <c r="K19" s="1457" t="s">
        <v>4176</v>
      </c>
      <c r="L19" s="1457"/>
      <c r="M19" s="1457" t="s">
        <v>4177</v>
      </c>
      <c r="N19" s="1458"/>
      <c r="O19" s="1418"/>
      <c r="P19" s="1418"/>
      <c r="Q19"/>
      <c r="R19" s="1466"/>
      <c r="S19"/>
      <c r="T19"/>
      <c r="U19"/>
      <c r="V19"/>
      <c r="W19"/>
      <c r="X19"/>
      <c r="Y19"/>
      <c r="Z19"/>
      <c r="AA19"/>
      <c r="AB19"/>
      <c r="AC19"/>
      <c r="AD19"/>
      <c r="AE19"/>
      <c r="AF19"/>
      <c r="AG19"/>
      <c r="AH19" s="1449"/>
      <c r="AI19" s="1449"/>
      <c r="AJ19" s="1449"/>
      <c r="AK19" s="1449"/>
      <c r="AL19" s="1449"/>
    </row>
    <row r="20" s="1414" customFormat="1" customHeight="1" spans="1:38">
      <c r="A20" s="1424">
        <v>18</v>
      </c>
      <c r="B20" s="1435" t="s">
        <v>3599</v>
      </c>
      <c r="C20" s="1435"/>
      <c r="D20" s="1436" t="s">
        <v>4178</v>
      </c>
      <c r="E20" s="1436" t="s">
        <v>4127</v>
      </c>
      <c r="F20" s="1437">
        <f>EDU*2+MAX(STR*2,DEX*2)</f>
        <v>0</v>
      </c>
      <c r="G20" s="1438" t="s">
        <v>4179</v>
      </c>
      <c r="H20" s="1446"/>
      <c r="I20" s="1462" t="s">
        <v>351</v>
      </c>
      <c r="J20" s="1463" t="s">
        <v>171</v>
      </c>
      <c r="K20" s="1457" t="s">
        <v>4180</v>
      </c>
      <c r="L20" s="1457"/>
      <c r="M20" s="1457" t="s">
        <v>4181</v>
      </c>
      <c r="N20" s="1458"/>
      <c r="O20" s="1418"/>
      <c r="P20" s="1418"/>
      <c r="Q20"/>
      <c r="R20" s="1466"/>
      <c r="S20" s="1469"/>
      <c r="T20" s="1469"/>
      <c r="U20" s="1469"/>
      <c r="V20" s="1469"/>
      <c r="W20" s="1469"/>
      <c r="X20" s="1469"/>
      <c r="Y20" s="1469"/>
      <c r="Z20" s="1469"/>
      <c r="AA20" s="1469"/>
      <c r="AB20" s="1469"/>
      <c r="AC20" s="1469"/>
      <c r="AD20" s="1469"/>
      <c r="AE20" s="1449"/>
      <c r="AF20" s="1449"/>
      <c r="AG20" s="1449"/>
      <c r="AH20" s="1449"/>
      <c r="AI20" s="1449"/>
      <c r="AJ20" s="1449"/>
      <c r="AK20" s="1449"/>
      <c r="AL20" s="1449"/>
    </row>
    <row r="21" s="1414" customFormat="1" spans="1:38">
      <c r="A21" s="1439">
        <v>19</v>
      </c>
      <c r="B21" s="1440" t="s">
        <v>3600</v>
      </c>
      <c r="C21" s="1440"/>
      <c r="D21" s="1441" t="s">
        <v>4182</v>
      </c>
      <c r="E21" s="1442" t="s">
        <v>4132</v>
      </c>
      <c r="F21" s="1443">
        <f>EDU*4</f>
        <v>0</v>
      </c>
      <c r="G21" s="1444" t="s">
        <v>4183</v>
      </c>
      <c r="H21" s="1445"/>
      <c r="I21" s="1447"/>
      <c r="J21" s="1447"/>
      <c r="K21" s="1457" t="s">
        <v>4184</v>
      </c>
      <c r="L21" s="1457"/>
      <c r="M21" s="1457" t="s">
        <v>4185</v>
      </c>
      <c r="N21" s="1458"/>
      <c r="O21" s="1418"/>
      <c r="P21" s="1418"/>
      <c r="Q21"/>
      <c r="R21" s="1468"/>
      <c r="S21" s="1469"/>
      <c r="T21" s="1469"/>
      <c r="U21" s="1469"/>
      <c r="V21" s="1469"/>
      <c r="W21" s="1469"/>
      <c r="X21" s="1469"/>
      <c r="Y21" s="1469"/>
      <c r="Z21" s="1469"/>
      <c r="AA21" s="1469"/>
      <c r="AB21" s="1469"/>
      <c r="AC21" s="1469"/>
      <c r="AD21" s="1469"/>
      <c r="AE21" s="1449"/>
      <c r="AF21" s="1449"/>
      <c r="AG21" s="1449"/>
      <c r="AH21" s="1449"/>
      <c r="AI21" s="1449"/>
      <c r="AJ21" s="1449"/>
      <c r="AK21" s="1449"/>
      <c r="AL21" s="1449"/>
    </row>
    <row r="22" s="1414" customFormat="1" customHeight="1" spans="1:38">
      <c r="A22" s="1424">
        <v>20</v>
      </c>
      <c r="B22" s="1435" t="s">
        <v>3601</v>
      </c>
      <c r="C22" s="1435"/>
      <c r="D22" s="1436" t="s">
        <v>4170</v>
      </c>
      <c r="E22" s="1436" t="s">
        <v>4127</v>
      </c>
      <c r="F22" s="1437">
        <f>EDU*2+MAX(STR*2,DEX*2)</f>
        <v>0</v>
      </c>
      <c r="G22" s="1438" t="s">
        <v>4186</v>
      </c>
      <c r="H22" s="1445"/>
      <c r="I22" s="1447"/>
      <c r="J22" s="1447"/>
      <c r="K22" s="1457" t="s">
        <v>4187</v>
      </c>
      <c r="L22" s="1457"/>
      <c r="M22" s="1457" t="s">
        <v>4188</v>
      </c>
      <c r="N22" s="1458"/>
      <c r="O22" s="1418"/>
      <c r="P22" s="1418"/>
      <c r="Q22"/>
      <c r="R22" s="1468"/>
      <c r="S22" s="1469"/>
      <c r="T22" s="1469"/>
      <c r="U22" s="1469"/>
      <c r="V22" s="1469"/>
      <c r="W22" s="1469"/>
      <c r="X22" s="1469"/>
      <c r="Y22" s="1469"/>
      <c r="Z22" s="1469"/>
      <c r="AA22" s="1469"/>
      <c r="AB22" s="1469"/>
      <c r="AC22" s="1469"/>
      <c r="AD22" s="1469"/>
      <c r="AE22" s="1449"/>
      <c r="AF22" s="1449"/>
      <c r="AG22" s="1449"/>
      <c r="AH22" s="1449"/>
      <c r="AI22" s="1449"/>
      <c r="AJ22" s="1449"/>
      <c r="AK22" s="1449"/>
      <c r="AL22" s="1449"/>
    </row>
    <row r="23" s="1414" customFormat="1" customHeight="1" spans="1:38">
      <c r="A23" s="1439">
        <v>21</v>
      </c>
      <c r="B23" s="1440" t="s">
        <v>3602</v>
      </c>
      <c r="C23" s="1440"/>
      <c r="D23" s="1441" t="s">
        <v>4189</v>
      </c>
      <c r="E23" s="1442" t="s">
        <v>4190</v>
      </c>
      <c r="F23" s="1443">
        <f>EDU*2+STR*2</f>
        <v>0</v>
      </c>
      <c r="G23" s="1444" t="s">
        <v>4191</v>
      </c>
      <c r="H23" s="1445"/>
      <c r="I23" s="1447"/>
      <c r="K23" s="1457" t="s">
        <v>4192</v>
      </c>
      <c r="L23" s="1457"/>
      <c r="M23" s="1457" t="s">
        <v>4193</v>
      </c>
      <c r="N23" s="1458"/>
      <c r="O23" s="1418"/>
      <c r="P23" s="1418"/>
      <c r="Q23"/>
      <c r="R23" s="1466"/>
      <c r="S23" s="1469"/>
      <c r="T23" s="1469"/>
      <c r="U23" s="1469"/>
      <c r="V23" s="1469"/>
      <c r="W23" s="1469"/>
      <c r="X23" s="1469"/>
      <c r="Y23" s="1469"/>
      <c r="Z23" s="1469"/>
      <c r="AA23" s="1469"/>
      <c r="AB23" s="1469"/>
      <c r="AC23" s="1469"/>
      <c r="AD23" s="1449"/>
      <c r="AE23" s="1449"/>
      <c r="AF23" s="1449"/>
      <c r="AG23" s="1449"/>
      <c r="AH23" s="1449"/>
      <c r="AI23" s="1449"/>
      <c r="AJ23" s="1449"/>
      <c r="AK23" s="1449"/>
      <c r="AL23" s="1449"/>
    </row>
    <row r="24" s="1414" customFormat="1" spans="1:38">
      <c r="A24" s="1424">
        <v>22</v>
      </c>
      <c r="B24" s="1435" t="s">
        <v>3603</v>
      </c>
      <c r="C24" s="1435"/>
      <c r="D24" s="1436" t="s">
        <v>4117</v>
      </c>
      <c r="E24" s="1436" t="s">
        <v>4132</v>
      </c>
      <c r="F24" s="1437">
        <f>EDU*4</f>
        <v>0</v>
      </c>
      <c r="G24" s="1438" t="s">
        <v>4194</v>
      </c>
      <c r="H24" s="1445"/>
      <c r="I24" s="1447"/>
      <c r="K24" s="1464"/>
      <c r="L24" s="1464"/>
      <c r="M24" s="1464"/>
      <c r="N24" s="1464"/>
      <c r="O24" s="1464"/>
      <c r="P24" s="1464"/>
      <c r="Q24"/>
      <c r="R24" s="1467"/>
      <c r="S24" s="1469"/>
      <c r="T24" s="1469"/>
      <c r="U24" s="1469"/>
      <c r="V24" s="1469"/>
      <c r="W24" s="1469"/>
      <c r="X24" s="1469"/>
      <c r="Y24" s="1469"/>
      <c r="Z24" s="1469"/>
      <c r="AA24" s="1469"/>
      <c r="AB24" s="1469"/>
      <c r="AC24" s="1469"/>
      <c r="AD24" s="1449"/>
      <c r="AE24" s="1449"/>
      <c r="AF24" s="1449"/>
      <c r="AG24" s="1449"/>
      <c r="AH24" s="1449"/>
      <c r="AI24" s="1449"/>
      <c r="AJ24" s="1449"/>
      <c r="AK24" s="1449"/>
      <c r="AL24" s="1449"/>
    </row>
    <row r="25" s="1414" customFormat="1" spans="1:38">
      <c r="A25" s="1439">
        <v>23</v>
      </c>
      <c r="B25" s="1440" t="s">
        <v>3604</v>
      </c>
      <c r="C25" s="1440"/>
      <c r="D25" s="1441" t="s">
        <v>4189</v>
      </c>
      <c r="E25" s="1442" t="s">
        <v>4132</v>
      </c>
      <c r="F25" s="1443">
        <f>EDU*4</f>
        <v>0</v>
      </c>
      <c r="G25" s="1444" t="s">
        <v>4195</v>
      </c>
      <c r="H25" s="1445"/>
      <c r="I25" s="1447"/>
      <c r="K25" s="1457" t="s">
        <v>4196</v>
      </c>
      <c r="L25" s="1457"/>
      <c r="M25" s="1457" t="s">
        <v>4197</v>
      </c>
      <c r="N25" s="1458"/>
      <c r="O25" s="1418"/>
      <c r="P25" s="1418"/>
      <c r="Q25"/>
      <c r="R25" s="1468"/>
      <c r="S25" s="1449"/>
      <c r="T25" s="1449"/>
      <c r="U25" s="1449"/>
      <c r="V25" s="1449"/>
      <c r="W25" s="1449"/>
      <c r="X25" s="1449"/>
      <c r="Y25" s="1449"/>
      <c r="Z25" s="1449"/>
      <c r="AA25" s="1449"/>
      <c r="AB25" s="1449"/>
      <c r="AC25" s="1449"/>
      <c r="AD25" s="1449"/>
      <c r="AE25" s="1449"/>
      <c r="AF25" s="1449"/>
      <c r="AG25" s="1449"/>
      <c r="AH25" s="1449"/>
      <c r="AI25" s="1449"/>
      <c r="AJ25" s="1449"/>
      <c r="AK25" s="1449"/>
      <c r="AL25" s="1449"/>
    </row>
    <row r="26" s="1414" customFormat="1" spans="1:38">
      <c r="A26" s="1424">
        <v>24</v>
      </c>
      <c r="B26" s="1435" t="s">
        <v>3605</v>
      </c>
      <c r="C26" s="1435"/>
      <c r="D26" s="1436" t="s">
        <v>4198</v>
      </c>
      <c r="E26" s="1436" t="s">
        <v>4132</v>
      </c>
      <c r="F26" s="1437">
        <f>EDU*4</f>
        <v>0</v>
      </c>
      <c r="G26" s="1438" t="s">
        <v>4199</v>
      </c>
      <c r="H26" s="1445"/>
      <c r="I26" s="1447"/>
      <c r="K26" s="1457" t="s">
        <v>4200</v>
      </c>
      <c r="L26" s="1457"/>
      <c r="M26" s="1457" t="s">
        <v>4201</v>
      </c>
      <c r="N26" s="1458"/>
      <c r="O26" s="1418"/>
      <c r="P26" s="1418"/>
      <c r="Q26"/>
      <c r="R26" s="1468"/>
      <c r="S26" s="1449"/>
      <c r="T26" s="1449"/>
      <c r="U26" s="1449"/>
      <c r="V26" s="1449"/>
      <c r="W26" s="1449"/>
      <c r="X26" s="1449"/>
      <c r="Y26" s="1449"/>
      <c r="Z26" s="1449"/>
      <c r="AA26" s="1449"/>
      <c r="AB26" s="1449"/>
      <c r="AC26" s="1449"/>
      <c r="AD26" s="1449"/>
      <c r="AE26" s="1449"/>
      <c r="AF26" s="1449"/>
      <c r="AG26" s="1449"/>
      <c r="AH26" s="1449"/>
      <c r="AI26" s="1449"/>
      <c r="AJ26" s="1449"/>
      <c r="AK26" s="1449"/>
      <c r="AL26" s="1449"/>
    </row>
    <row r="27" s="1414" customFormat="1" spans="1:38">
      <c r="A27" s="1439">
        <v>25</v>
      </c>
      <c r="B27" s="1440" t="s">
        <v>3606</v>
      </c>
      <c r="C27" s="1440"/>
      <c r="D27" s="1441" t="s">
        <v>4198</v>
      </c>
      <c r="E27" s="1442" t="s">
        <v>4132</v>
      </c>
      <c r="F27" s="1443">
        <f>EDU*4</f>
        <v>0</v>
      </c>
      <c r="G27" s="1444" t="s">
        <v>4202</v>
      </c>
      <c r="H27" s="1445"/>
      <c r="I27" s="1447"/>
      <c r="K27" s="1457" t="s">
        <v>4203</v>
      </c>
      <c r="L27" s="1457"/>
      <c r="M27" s="1457" t="s">
        <v>4204</v>
      </c>
      <c r="N27" s="1458"/>
      <c r="O27" s="1418"/>
      <c r="P27" s="1418"/>
      <c r="Q27"/>
      <c r="R27" s="1467"/>
      <c r="S27" s="1449"/>
      <c r="T27" s="1449"/>
      <c r="U27" s="1449"/>
      <c r="V27" s="1449"/>
      <c r="W27" s="1449"/>
      <c r="X27" s="1449"/>
      <c r="Y27" s="1449"/>
      <c r="Z27" s="1449"/>
      <c r="AA27" s="1449"/>
      <c r="AB27" s="1449"/>
      <c r="AC27" s="1449"/>
      <c r="AD27" s="1449"/>
      <c r="AE27" s="1449"/>
      <c r="AF27" s="1449"/>
      <c r="AG27" s="1449"/>
      <c r="AH27" s="1449"/>
      <c r="AI27" s="1449"/>
      <c r="AJ27" s="1449"/>
      <c r="AK27" s="1449"/>
      <c r="AL27" s="1449"/>
    </row>
    <row r="28" s="1414" customFormat="1" ht="17.25" customHeight="1" spans="1:38">
      <c r="A28" s="1424">
        <v>26</v>
      </c>
      <c r="B28" s="1435" t="s">
        <v>3607</v>
      </c>
      <c r="C28" s="1435"/>
      <c r="D28" s="1436" t="s">
        <v>4112</v>
      </c>
      <c r="E28" s="1436" t="s">
        <v>4127</v>
      </c>
      <c r="F28" s="1437">
        <f>EDU*2+MAX(STR*2,DEX*2)</f>
        <v>0</v>
      </c>
      <c r="G28" s="1438" t="s">
        <v>4205</v>
      </c>
      <c r="H28" s="1445"/>
      <c r="I28" s="1447"/>
      <c r="K28" s="1457" t="s">
        <v>4206</v>
      </c>
      <c r="L28" s="1457"/>
      <c r="M28" s="1457" t="s">
        <v>4207</v>
      </c>
      <c r="N28" s="1458"/>
      <c r="O28" s="1418"/>
      <c r="P28" s="1418"/>
      <c r="Q28"/>
      <c r="R28" s="1466"/>
      <c r="S28" s="1449"/>
      <c r="T28" s="1449"/>
      <c r="U28" s="1449"/>
      <c r="V28" s="1449"/>
      <c r="W28" s="1449"/>
      <c r="X28" s="1449"/>
      <c r="Y28" s="1449"/>
      <c r="Z28" s="1449"/>
      <c r="AA28" s="1449"/>
      <c r="AB28" s="1449"/>
      <c r="AC28" s="1449"/>
      <c r="AD28" s="1449"/>
      <c r="AE28" s="1449"/>
      <c r="AF28" s="1449"/>
      <c r="AG28" s="1449"/>
      <c r="AH28" s="1449"/>
      <c r="AI28" s="1449"/>
      <c r="AJ28" s="1449"/>
      <c r="AK28" s="1449"/>
      <c r="AL28" s="1449"/>
    </row>
    <row r="29" s="1414" customFormat="1" customHeight="1" spans="1:38">
      <c r="A29" s="1439">
        <v>27</v>
      </c>
      <c r="B29" s="1440" t="s">
        <v>3608</v>
      </c>
      <c r="C29" s="1440"/>
      <c r="D29" s="1441" t="s">
        <v>4137</v>
      </c>
      <c r="E29" s="1442" t="s">
        <v>4208</v>
      </c>
      <c r="F29" s="1443">
        <f>EDU*2+DEX*2</f>
        <v>0</v>
      </c>
      <c r="G29" s="1444" t="s">
        <v>4209</v>
      </c>
      <c r="H29" s="1445"/>
      <c r="I29" s="1447"/>
      <c r="K29" s="1457" t="s">
        <v>4210</v>
      </c>
      <c r="L29" s="1457"/>
      <c r="M29" s="1457" t="s">
        <v>4211</v>
      </c>
      <c r="N29" s="1458"/>
      <c r="O29" s="1418"/>
      <c r="P29" s="1418"/>
      <c r="Q29"/>
      <c r="R29" s="1466"/>
      <c r="S29" s="1449"/>
      <c r="T29" s="1449"/>
      <c r="U29" s="1449"/>
      <c r="V29" s="1449"/>
      <c r="W29" s="1449"/>
      <c r="X29" s="1449"/>
      <c r="Y29" s="1449"/>
      <c r="Z29" s="1449"/>
      <c r="AA29" s="1449"/>
      <c r="AB29" s="1449"/>
      <c r="AC29" s="1449"/>
      <c r="AD29" s="1449"/>
      <c r="AE29" s="1449"/>
      <c r="AF29" s="1449"/>
      <c r="AG29" s="1449"/>
      <c r="AH29" s="1449"/>
      <c r="AI29" s="1449"/>
      <c r="AJ29" s="1449"/>
      <c r="AK29" s="1449"/>
      <c r="AL29" s="1449"/>
    </row>
    <row r="30" s="1414" customFormat="1" ht="17.25" customHeight="1" spans="1:38">
      <c r="A30" s="1424">
        <v>28</v>
      </c>
      <c r="B30" s="1435" t="s">
        <v>3609</v>
      </c>
      <c r="C30" s="1435"/>
      <c r="D30" s="1436" t="s">
        <v>4212</v>
      </c>
      <c r="E30" s="1436" t="s">
        <v>4127</v>
      </c>
      <c r="F30" s="1437">
        <f>EDU*2+MAX(STR*2,DEX*2)</f>
        <v>0</v>
      </c>
      <c r="G30" s="1438" t="s">
        <v>4213</v>
      </c>
      <c r="H30" s="1445"/>
      <c r="I30" s="1447"/>
      <c r="K30" s="1457" t="s">
        <v>4214</v>
      </c>
      <c r="L30" s="1457"/>
      <c r="M30" s="1457" t="s">
        <v>4215</v>
      </c>
      <c r="N30" s="1458"/>
      <c r="O30" s="1418"/>
      <c r="P30" s="1418"/>
      <c r="Q30"/>
      <c r="R30" s="1466"/>
      <c r="S30" s="1449"/>
      <c r="T30" s="1449"/>
      <c r="U30" s="1449"/>
      <c r="V30" s="1449"/>
      <c r="W30" s="1449"/>
      <c r="X30" s="1449"/>
      <c r="Y30" s="1449"/>
      <c r="Z30" s="1449"/>
      <c r="AA30" s="1449"/>
      <c r="AB30" s="1449"/>
      <c r="AC30" s="1449"/>
      <c r="AD30" s="1449"/>
      <c r="AE30" s="1449"/>
      <c r="AF30" s="1449"/>
      <c r="AG30" s="1449"/>
      <c r="AH30" s="1449"/>
      <c r="AI30" s="1449"/>
      <c r="AJ30" s="1449"/>
      <c r="AK30" s="1449"/>
      <c r="AL30" s="1449"/>
    </row>
    <row r="31" s="1414" customFormat="1" ht="17.25" customHeight="1" spans="1:38">
      <c r="A31" s="1439">
        <v>29</v>
      </c>
      <c r="B31" s="1440" t="s">
        <v>3610</v>
      </c>
      <c r="C31" s="1440"/>
      <c r="D31" s="1441" t="s">
        <v>4216</v>
      </c>
      <c r="E31" s="1442" t="s">
        <v>4217</v>
      </c>
      <c r="F31" s="1443">
        <f>EDU*2+MAX(STR*2,DEX*2)</f>
        <v>0</v>
      </c>
      <c r="G31" s="1444" t="s">
        <v>4218</v>
      </c>
      <c r="H31" s="1445"/>
      <c r="I31" s="1447"/>
      <c r="J31" s="1447"/>
      <c r="K31" s="1457" t="s">
        <v>4219</v>
      </c>
      <c r="L31" s="1457"/>
      <c r="M31" s="1457" t="s">
        <v>4220</v>
      </c>
      <c r="N31" s="1458"/>
      <c r="O31" s="1418"/>
      <c r="P31" s="1418"/>
      <c r="Q31"/>
      <c r="R31" s="1466"/>
      <c r="S31" s="1449"/>
      <c r="T31" s="1449"/>
      <c r="U31" s="1449"/>
      <c r="V31" s="1449"/>
      <c r="W31" s="1449"/>
      <c r="X31" s="1449"/>
      <c r="Y31" s="1449"/>
      <c r="Z31" s="1449"/>
      <c r="AA31" s="1449"/>
      <c r="AB31" s="1449"/>
      <c r="AC31" s="1449"/>
      <c r="AD31" s="1449"/>
      <c r="AE31" s="1449"/>
      <c r="AF31" s="1449"/>
      <c r="AG31" s="1449"/>
      <c r="AH31" s="1449"/>
      <c r="AI31" s="1449"/>
      <c r="AJ31" s="1449"/>
      <c r="AK31" s="1449"/>
      <c r="AL31" s="1449"/>
    </row>
    <row r="32" s="1414" customFormat="1" ht="17.25" customHeight="1" spans="1:38">
      <c r="A32" s="1424">
        <v>30</v>
      </c>
      <c r="B32" s="1435" t="s">
        <v>3611</v>
      </c>
      <c r="C32" s="1435"/>
      <c r="D32" s="1436" t="s">
        <v>4221</v>
      </c>
      <c r="E32" s="1436" t="s">
        <v>4222</v>
      </c>
      <c r="F32" s="1437">
        <f>EDU*2+STR*2</f>
        <v>0</v>
      </c>
      <c r="G32" s="1438" t="s">
        <v>4223</v>
      </c>
      <c r="H32" s="1445"/>
      <c r="I32" s="1447"/>
      <c r="J32" s="1447"/>
      <c r="K32" s="1457" t="s">
        <v>4224</v>
      </c>
      <c r="L32" s="1457"/>
      <c r="M32" s="1457" t="s">
        <v>4225</v>
      </c>
      <c r="N32" s="1458"/>
      <c r="O32" s="1418"/>
      <c r="P32" s="1418"/>
      <c r="Q32"/>
      <c r="R32" s="1467"/>
      <c r="S32" s="1449"/>
      <c r="T32" s="1449"/>
      <c r="U32" s="1449"/>
      <c r="V32" s="1449"/>
      <c r="W32" s="1449"/>
      <c r="X32" s="1449"/>
      <c r="Y32" s="1449"/>
      <c r="Z32" s="1449"/>
      <c r="AA32" s="1449"/>
      <c r="AB32" s="1449"/>
      <c r="AC32" s="1449"/>
      <c r="AD32" s="1449"/>
      <c r="AE32" s="1449"/>
      <c r="AF32" s="1449"/>
      <c r="AG32" s="1449"/>
      <c r="AH32" s="1449"/>
      <c r="AI32" s="1449"/>
      <c r="AJ32" s="1449"/>
      <c r="AK32" s="1449"/>
      <c r="AL32" s="1449"/>
    </row>
    <row r="33" s="1414" customFormat="1" ht="17.25" customHeight="1" spans="1:38">
      <c r="A33" s="1439">
        <v>31</v>
      </c>
      <c r="B33" s="1440" t="s">
        <v>3612</v>
      </c>
      <c r="C33" s="1440"/>
      <c r="D33" s="1441" t="s">
        <v>4226</v>
      </c>
      <c r="E33" s="1442" t="s">
        <v>4227</v>
      </c>
      <c r="F33" s="1443">
        <f>EDU*2+DEX*2</f>
        <v>0</v>
      </c>
      <c r="G33" s="1444" t="s">
        <v>4228</v>
      </c>
      <c r="H33" s="1445"/>
      <c r="I33" s="1447"/>
      <c r="J33" s="1447"/>
      <c r="K33" s="1457" t="s">
        <v>4229</v>
      </c>
      <c r="L33" s="1457"/>
      <c r="M33" s="1457" t="s">
        <v>4220</v>
      </c>
      <c r="N33" s="1458"/>
      <c r="O33" s="1418"/>
      <c r="P33" s="1418"/>
      <c r="Q33"/>
      <c r="R33" s="1468"/>
      <c r="S33" s="1449"/>
      <c r="T33" s="1449"/>
      <c r="U33" s="1449"/>
      <c r="V33" s="1449"/>
      <c r="W33" s="1449"/>
      <c r="X33" s="1449"/>
      <c r="Y33" s="1449"/>
      <c r="Z33" s="1449"/>
      <c r="AA33" s="1449"/>
      <c r="AB33" s="1449"/>
      <c r="AC33" s="1449"/>
      <c r="AD33" s="1449"/>
      <c r="AE33" s="1449"/>
      <c r="AF33" s="1449"/>
      <c r="AG33" s="1449"/>
      <c r="AH33" s="1449"/>
      <c r="AI33" s="1449"/>
      <c r="AJ33" s="1449"/>
      <c r="AK33" s="1449"/>
      <c r="AL33" s="1449"/>
    </row>
    <row r="34" s="1414" customFormat="1" ht="17.25" customHeight="1" spans="1:38">
      <c r="A34" s="1424">
        <v>32</v>
      </c>
      <c r="B34" s="1435" t="s">
        <v>3613</v>
      </c>
      <c r="C34" s="1435"/>
      <c r="D34" s="1436" t="s">
        <v>4230</v>
      </c>
      <c r="E34" s="1436" t="s">
        <v>4231</v>
      </c>
      <c r="F34" s="1437">
        <f>EDU*2+APP*2</f>
        <v>0</v>
      </c>
      <c r="G34" s="1438" t="s">
        <v>4232</v>
      </c>
      <c r="H34" s="1445"/>
      <c r="I34" s="1447"/>
      <c r="J34" s="1447"/>
      <c r="K34" s="1457" t="s">
        <v>4233</v>
      </c>
      <c r="L34" s="1457"/>
      <c r="M34" s="1457" t="s">
        <v>4234</v>
      </c>
      <c r="N34" s="1458"/>
      <c r="O34" s="1418"/>
      <c r="P34" s="1418"/>
      <c r="Q34"/>
      <c r="R34" s="1467"/>
      <c r="S34" s="1449"/>
      <c r="T34" s="1449"/>
      <c r="U34" s="1449"/>
      <c r="V34" s="1449"/>
      <c r="W34" s="1449"/>
      <c r="X34" s="1449"/>
      <c r="Y34" s="1449"/>
      <c r="Z34" s="1449"/>
      <c r="AA34" s="1449"/>
      <c r="AB34" s="1449"/>
      <c r="AC34" s="1449"/>
      <c r="AD34" s="1449"/>
      <c r="AE34" s="1449"/>
      <c r="AF34" s="1449"/>
      <c r="AG34" s="1449"/>
      <c r="AH34" s="1449"/>
      <c r="AI34" s="1449"/>
      <c r="AJ34" s="1449"/>
      <c r="AK34" s="1449"/>
      <c r="AL34" s="1449"/>
    </row>
    <row r="35" s="1414" customFormat="1" ht="17.25" customHeight="1" spans="1:38">
      <c r="A35" s="1439">
        <v>33</v>
      </c>
      <c r="B35" s="1440" t="s">
        <v>3614</v>
      </c>
      <c r="C35" s="1440"/>
      <c r="D35" s="1441" t="s">
        <v>4235</v>
      </c>
      <c r="E35" s="1442" t="s">
        <v>4236</v>
      </c>
      <c r="F35" s="1443">
        <f>EDU*2+MAX(DEX*2,APP*2)</f>
        <v>0</v>
      </c>
      <c r="G35" s="1444" t="s">
        <v>4237</v>
      </c>
      <c r="H35" s="1445"/>
      <c r="I35" s="1447"/>
      <c r="J35" s="1447"/>
      <c r="K35" s="1457" t="s">
        <v>4238</v>
      </c>
      <c r="L35" s="1457"/>
      <c r="M35" s="1457" t="s">
        <v>4220</v>
      </c>
      <c r="N35" s="1458"/>
      <c r="O35" s="1418"/>
      <c r="P35" s="1418"/>
      <c r="Q35"/>
      <c r="R35" s="1466"/>
      <c r="S35" s="1449"/>
      <c r="T35" s="1449"/>
      <c r="U35" s="1449"/>
      <c r="V35" s="1449"/>
      <c r="W35" s="1449"/>
      <c r="X35" s="1449"/>
      <c r="Y35" s="1449"/>
      <c r="Z35" s="1449"/>
      <c r="AA35" s="1449"/>
      <c r="AB35" s="1449"/>
      <c r="AC35" s="1449"/>
      <c r="AD35" s="1449"/>
      <c r="AE35" s="1449"/>
      <c r="AF35" s="1449"/>
      <c r="AG35" s="1449"/>
      <c r="AH35" s="1449"/>
      <c r="AI35" s="1449"/>
      <c r="AJ35" s="1449"/>
      <c r="AK35" s="1449"/>
      <c r="AL35" s="1449"/>
    </row>
    <row r="36" s="1414" customFormat="1" ht="17.25" customHeight="1" spans="1:18">
      <c r="A36" s="1424">
        <v>34</v>
      </c>
      <c r="B36" s="1435" t="s">
        <v>3615</v>
      </c>
      <c r="C36" s="1435"/>
      <c r="D36" s="1436" t="s">
        <v>4239</v>
      </c>
      <c r="E36" s="1436" t="s">
        <v>4231</v>
      </c>
      <c r="F36" s="1437">
        <f>EDU*2+APP*2</f>
        <v>0</v>
      </c>
      <c r="G36" s="1438" t="s">
        <v>4240</v>
      </c>
      <c r="H36" s="1445"/>
      <c r="I36" s="1447"/>
      <c r="J36" s="1447"/>
      <c r="K36" s="1457" t="s">
        <v>4241</v>
      </c>
      <c r="L36" s="1457"/>
      <c r="M36" s="1457" t="s">
        <v>4242</v>
      </c>
      <c r="N36" s="1458"/>
      <c r="O36" s="1418"/>
      <c r="P36" s="1418"/>
      <c r="Q36"/>
      <c r="R36" s="1418"/>
    </row>
    <row r="37" s="1414" customFormat="1" ht="17.25" customHeight="1" spans="1:18">
      <c r="A37" s="1439">
        <v>35</v>
      </c>
      <c r="B37" s="1440" t="s">
        <v>3616</v>
      </c>
      <c r="C37" s="1440"/>
      <c r="D37" s="1441" t="s">
        <v>4182</v>
      </c>
      <c r="E37" s="1442" t="s">
        <v>4231</v>
      </c>
      <c r="F37" s="1443">
        <f>EDU*2+APP*2</f>
        <v>0</v>
      </c>
      <c r="G37" s="1444" t="s">
        <v>4243</v>
      </c>
      <c r="H37" s="1445"/>
      <c r="I37" s="1447"/>
      <c r="J37" s="1447"/>
      <c r="K37" s="1457" t="s">
        <v>4244</v>
      </c>
      <c r="L37" s="1457"/>
      <c r="M37" s="1457" t="s">
        <v>4245</v>
      </c>
      <c r="N37" s="1458"/>
      <c r="O37" s="1418"/>
      <c r="P37" s="1418"/>
      <c r="Q37"/>
      <c r="R37" s="1418"/>
    </row>
    <row r="38" s="1414" customFormat="1" spans="1:18">
      <c r="A38" s="1424">
        <v>36</v>
      </c>
      <c r="B38" s="1435" t="s">
        <v>3617</v>
      </c>
      <c r="C38" s="1435"/>
      <c r="D38" s="1436" t="s">
        <v>4246</v>
      </c>
      <c r="E38" s="1436" t="s">
        <v>4132</v>
      </c>
      <c r="F38" s="1437">
        <f>EDU*4</f>
        <v>0</v>
      </c>
      <c r="G38" s="1438" t="s">
        <v>4247</v>
      </c>
      <c r="H38" s="1445"/>
      <c r="I38" s="1447"/>
      <c r="J38" s="1447"/>
      <c r="K38" s="1457" t="s">
        <v>4248</v>
      </c>
      <c r="L38" s="1457"/>
      <c r="M38" s="1457" t="s">
        <v>4249</v>
      </c>
      <c r="N38" s="1458"/>
      <c r="O38" s="1418"/>
      <c r="P38" s="1418"/>
      <c r="Q38"/>
      <c r="R38" s="1418"/>
    </row>
    <row r="39" s="1414" customFormat="1" ht="17.25" customHeight="1" spans="1:18">
      <c r="A39" s="1439">
        <v>37</v>
      </c>
      <c r="B39" s="1440" t="s">
        <v>3618</v>
      </c>
      <c r="C39" s="1440"/>
      <c r="D39" s="1441" t="s">
        <v>4246</v>
      </c>
      <c r="E39" s="1442" t="s">
        <v>4250</v>
      </c>
      <c r="F39" s="1443">
        <f>EDU*2+MAX(DEX*2,APP*2)</f>
        <v>0</v>
      </c>
      <c r="G39" s="1444" t="s">
        <v>4251</v>
      </c>
      <c r="H39" s="1445"/>
      <c r="I39" s="1447"/>
      <c r="J39" s="1447"/>
      <c r="K39" s="1457" t="s">
        <v>4252</v>
      </c>
      <c r="L39" s="1457"/>
      <c r="M39" s="1457" t="s">
        <v>4253</v>
      </c>
      <c r="N39" s="1458"/>
      <c r="O39" s="1418"/>
      <c r="P39" s="1418"/>
      <c r="Q39"/>
      <c r="R39" s="1418"/>
    </row>
    <row r="40" s="1414" customFormat="1" ht="17.25" customHeight="1" spans="1:18">
      <c r="A40" s="1424">
        <v>38</v>
      </c>
      <c r="B40" s="1435" t="s">
        <v>3619</v>
      </c>
      <c r="C40" s="1435"/>
      <c r="D40" s="1436" t="s">
        <v>4254</v>
      </c>
      <c r="E40" s="1436" t="s">
        <v>4127</v>
      </c>
      <c r="F40" s="1437">
        <f>EDU*2+MAX(STR*2,DEX*2)</f>
        <v>0</v>
      </c>
      <c r="G40" s="1438" t="s">
        <v>4255</v>
      </c>
      <c r="H40" s="1445"/>
      <c r="I40" s="1447"/>
      <c r="J40" s="1447"/>
      <c r="K40" s="1457" t="s">
        <v>4256</v>
      </c>
      <c r="L40" s="1457"/>
      <c r="M40" s="1457" t="s">
        <v>4257</v>
      </c>
      <c r="N40" s="1458"/>
      <c r="O40" s="1418"/>
      <c r="P40" s="1418"/>
      <c r="Q40"/>
      <c r="R40" s="1418"/>
    </row>
    <row r="41" s="1414" customFormat="1" spans="1:18">
      <c r="A41" s="1439">
        <v>39</v>
      </c>
      <c r="B41" s="1440" t="s">
        <v>3620</v>
      </c>
      <c r="C41" s="1440"/>
      <c r="D41" s="1441" t="s">
        <v>4212</v>
      </c>
      <c r="E41" s="1442" t="s">
        <v>4132</v>
      </c>
      <c r="F41" s="1443">
        <f>EDU*4</f>
        <v>0</v>
      </c>
      <c r="G41" s="1444" t="s">
        <v>4258</v>
      </c>
      <c r="H41" s="1445"/>
      <c r="I41" s="1447"/>
      <c r="J41" s="1447"/>
      <c r="K41" s="1457" t="s">
        <v>4259</v>
      </c>
      <c r="L41" s="1457"/>
      <c r="M41" s="1457" t="s">
        <v>4260</v>
      </c>
      <c r="N41" s="1458"/>
      <c r="O41" s="1418"/>
      <c r="P41" s="1418"/>
      <c r="Q41"/>
      <c r="R41" s="1418"/>
    </row>
    <row r="42" s="1414" customFormat="1" spans="1:18">
      <c r="A42" s="1424">
        <v>40</v>
      </c>
      <c r="B42" s="1435" t="s">
        <v>3621</v>
      </c>
      <c r="C42" s="1435"/>
      <c r="D42" s="1436" t="s">
        <v>4178</v>
      </c>
      <c r="E42" s="1436" t="s">
        <v>4132</v>
      </c>
      <c r="F42" s="1437">
        <f>EDU*4</f>
        <v>0</v>
      </c>
      <c r="G42" s="1438" t="s">
        <v>4261</v>
      </c>
      <c r="H42" s="1445"/>
      <c r="I42" s="1447"/>
      <c r="J42" s="1447"/>
      <c r="K42" s="1457" t="s">
        <v>4262</v>
      </c>
      <c r="L42" s="1457"/>
      <c r="M42" s="1457" t="s">
        <v>4263</v>
      </c>
      <c r="N42" s="1458"/>
      <c r="O42" s="1418"/>
      <c r="P42" s="1418"/>
      <c r="Q42"/>
      <c r="R42" s="1418"/>
    </row>
    <row r="43" s="1414" customFormat="1" spans="1:18">
      <c r="A43" s="1439">
        <v>41</v>
      </c>
      <c r="B43" s="1440" t="s">
        <v>3622</v>
      </c>
      <c r="C43" s="1440"/>
      <c r="D43" s="1441" t="s">
        <v>4246</v>
      </c>
      <c r="E43" s="1442" t="s">
        <v>4132</v>
      </c>
      <c r="F43" s="1443">
        <f>EDU*4</f>
        <v>0</v>
      </c>
      <c r="G43" s="1444" t="s">
        <v>4264</v>
      </c>
      <c r="H43" s="1445"/>
      <c r="I43" s="1447"/>
      <c r="J43" s="1447"/>
      <c r="K43" s="1457" t="s">
        <v>4265</v>
      </c>
      <c r="L43" s="1457"/>
      <c r="M43" s="1457" t="s">
        <v>4266</v>
      </c>
      <c r="N43" s="1458"/>
      <c r="O43" s="1418"/>
      <c r="P43" s="1418"/>
      <c r="Q43"/>
      <c r="R43" s="1418"/>
    </row>
    <row r="44" s="1414" customFormat="1" ht="17.25" customHeight="1" spans="1:18">
      <c r="A44" s="1424">
        <v>42</v>
      </c>
      <c r="B44" s="1435" t="s">
        <v>3623</v>
      </c>
      <c r="C44" s="1435"/>
      <c r="D44" s="1436" t="s">
        <v>4267</v>
      </c>
      <c r="E44" s="1436" t="s">
        <v>4118</v>
      </c>
      <c r="F44" s="1437">
        <f>EDU*2+APP*2</f>
        <v>0</v>
      </c>
      <c r="G44" s="1438" t="s">
        <v>4268</v>
      </c>
      <c r="H44" s="1445"/>
      <c r="I44" s="1447"/>
      <c r="J44" s="1447"/>
      <c r="K44" s="1457" t="s">
        <v>4269</v>
      </c>
      <c r="L44" s="1457"/>
      <c r="M44" s="1457" t="s">
        <v>4270</v>
      </c>
      <c r="N44" s="1458"/>
      <c r="O44" s="1418"/>
      <c r="P44" s="1418"/>
      <c r="Q44"/>
      <c r="R44" s="1418"/>
    </row>
    <row r="45" s="1414" customFormat="1" ht="17.25" customHeight="1" spans="1:18">
      <c r="A45" s="1439">
        <v>43</v>
      </c>
      <c r="B45" s="1440" t="s">
        <v>3624</v>
      </c>
      <c r="C45" s="1440"/>
      <c r="D45" s="1441" t="s">
        <v>4170</v>
      </c>
      <c r="E45" s="1442" t="s">
        <v>4227</v>
      </c>
      <c r="F45" s="1443">
        <f>EDU*2+DEX*2</f>
        <v>0</v>
      </c>
      <c r="G45" s="1444" t="s">
        <v>4271</v>
      </c>
      <c r="H45" s="1445"/>
      <c r="I45" s="1447"/>
      <c r="J45" s="1447"/>
      <c r="K45" s="1457" t="s">
        <v>4272</v>
      </c>
      <c r="L45" s="1457"/>
      <c r="M45" s="1457" t="s">
        <v>4273</v>
      </c>
      <c r="N45" s="1458"/>
      <c r="O45" s="1418"/>
      <c r="P45" s="1418"/>
      <c r="Q45"/>
      <c r="R45" s="1418"/>
    </row>
    <row r="46" s="1414" customFormat="1" spans="1:18">
      <c r="A46" s="1424">
        <v>44</v>
      </c>
      <c r="B46" s="1435" t="s">
        <v>3625</v>
      </c>
      <c r="C46" s="1435"/>
      <c r="D46" s="1436" t="s">
        <v>4274</v>
      </c>
      <c r="E46" s="1436" t="s">
        <v>4132</v>
      </c>
      <c r="F46" s="1437">
        <f>EDU*4</f>
        <v>0</v>
      </c>
      <c r="G46" s="1438" t="s">
        <v>4275</v>
      </c>
      <c r="H46" s="1445"/>
      <c r="I46" s="1447"/>
      <c r="J46" s="1447"/>
      <c r="K46" s="1457" t="s">
        <v>4276</v>
      </c>
      <c r="L46" s="1457"/>
      <c r="M46" s="1457" t="s">
        <v>4277</v>
      </c>
      <c r="N46" s="1458"/>
      <c r="O46" s="1418"/>
      <c r="P46" s="1418"/>
      <c r="Q46"/>
      <c r="R46" s="1418"/>
    </row>
    <row r="47" s="1414" customFormat="1" ht="17.25" customHeight="1" spans="1:18">
      <c r="A47" s="1439">
        <v>45</v>
      </c>
      <c r="B47" s="1440" t="s">
        <v>3626</v>
      </c>
      <c r="C47" s="1440"/>
      <c r="D47" s="1441" t="s">
        <v>4278</v>
      </c>
      <c r="E47" s="1442" t="s">
        <v>4279</v>
      </c>
      <c r="F47" s="1443">
        <f>EDU*2+MAX(DEX*2,APP*2,STR*2)</f>
        <v>0</v>
      </c>
      <c r="G47" s="1444" t="s">
        <v>4280</v>
      </c>
      <c r="H47" s="1445"/>
      <c r="I47" s="1447"/>
      <c r="J47" s="1447"/>
      <c r="K47" s="1457" t="s">
        <v>4281</v>
      </c>
      <c r="L47" s="1457"/>
      <c r="M47" s="1457" t="s">
        <v>4282</v>
      </c>
      <c r="N47" s="1458"/>
      <c r="O47" s="1418"/>
      <c r="P47" s="1418"/>
      <c r="Q47"/>
      <c r="R47" s="1418"/>
    </row>
    <row r="48" s="1414" customFormat="1" ht="17.25" customHeight="1" spans="1:18">
      <c r="A48" s="1424">
        <v>46</v>
      </c>
      <c r="B48" s="1435" t="s">
        <v>3627</v>
      </c>
      <c r="C48" s="1435"/>
      <c r="D48" s="1436" t="s">
        <v>4137</v>
      </c>
      <c r="E48" s="1436" t="s">
        <v>4113</v>
      </c>
      <c r="F48" s="1437">
        <f>EDU*2+DEX*2</f>
        <v>0</v>
      </c>
      <c r="G48" s="1438" t="s">
        <v>4283</v>
      </c>
      <c r="H48" s="1445"/>
      <c r="I48" s="1447"/>
      <c r="J48" s="1447"/>
      <c r="K48" s="1457" t="s">
        <v>4284</v>
      </c>
      <c r="L48" s="1457"/>
      <c r="M48" s="1457" t="s">
        <v>4285</v>
      </c>
      <c r="N48" s="1458"/>
      <c r="O48" s="1418"/>
      <c r="P48" s="1418"/>
      <c r="Q48"/>
      <c r="R48" s="1418"/>
    </row>
    <row r="49" s="1414" customFormat="1" ht="17.25" customHeight="1" spans="1:18">
      <c r="A49" s="1439">
        <v>47</v>
      </c>
      <c r="B49" s="1440" t="s">
        <v>3628</v>
      </c>
      <c r="C49" s="1440"/>
      <c r="D49" s="1441" t="s">
        <v>4112</v>
      </c>
      <c r="E49" s="1442" t="s">
        <v>4127</v>
      </c>
      <c r="F49" s="1443">
        <f>EDU*2+MAX(STR*2,DEX*2)</f>
        <v>0</v>
      </c>
      <c r="G49" s="1444" t="s">
        <v>4286</v>
      </c>
      <c r="H49" s="1445"/>
      <c r="I49" s="1447"/>
      <c r="J49" s="1447"/>
      <c r="K49" s="1457" t="s">
        <v>4287</v>
      </c>
      <c r="L49" s="1457"/>
      <c r="M49" s="1457" t="s">
        <v>4288</v>
      </c>
      <c r="N49" s="1458"/>
      <c r="O49" s="1418"/>
      <c r="P49" s="1418"/>
      <c r="Q49"/>
      <c r="R49" s="1418"/>
    </row>
    <row r="50" s="1414" customFormat="1" ht="17.25" customHeight="1" spans="1:18">
      <c r="A50" s="1424">
        <v>48</v>
      </c>
      <c r="B50" s="1435" t="s">
        <v>3629</v>
      </c>
      <c r="C50" s="1435"/>
      <c r="D50" s="1436" t="s">
        <v>4170</v>
      </c>
      <c r="E50" s="1436" t="s">
        <v>4227</v>
      </c>
      <c r="F50" s="1437">
        <f>EDU*2+DEX*2</f>
        <v>0</v>
      </c>
      <c r="G50" s="1438" t="s">
        <v>4289</v>
      </c>
      <c r="H50" s="1445"/>
      <c r="I50" s="1447"/>
      <c r="J50" s="1447"/>
      <c r="K50" s="1457" t="s">
        <v>4290</v>
      </c>
      <c r="L50" s="1457"/>
      <c r="M50" s="1457" t="s">
        <v>4291</v>
      </c>
      <c r="N50" s="1458"/>
      <c r="O50" s="1418"/>
      <c r="P50" s="1418"/>
      <c r="Q50"/>
      <c r="R50" s="1418"/>
    </row>
    <row r="51" s="1414" customFormat="1" spans="1:18">
      <c r="A51" s="1439">
        <v>49</v>
      </c>
      <c r="B51" s="1440" t="s">
        <v>3630</v>
      </c>
      <c r="C51" s="1440"/>
      <c r="D51" s="1441" t="s">
        <v>4292</v>
      </c>
      <c r="E51" s="1442" t="s">
        <v>4132</v>
      </c>
      <c r="F51" s="1443">
        <f>EDU*4</f>
        <v>0</v>
      </c>
      <c r="G51" s="1444" t="s">
        <v>4293</v>
      </c>
      <c r="H51" s="1445"/>
      <c r="I51" s="1447"/>
      <c r="J51" s="1447"/>
      <c r="K51" s="1457" t="s">
        <v>4294</v>
      </c>
      <c r="L51" s="1457"/>
      <c r="M51" s="1457" t="s">
        <v>4295</v>
      </c>
      <c r="N51" s="1458"/>
      <c r="O51" s="1418"/>
      <c r="P51" s="1418"/>
      <c r="Q51"/>
      <c r="R51" s="1418"/>
    </row>
    <row r="52" s="1414" customFormat="1" ht="17.25" customHeight="1" spans="1:18">
      <c r="A52" s="1424">
        <v>50</v>
      </c>
      <c r="B52" s="1435" t="s">
        <v>3631</v>
      </c>
      <c r="C52" s="1435"/>
      <c r="D52" s="1436" t="s">
        <v>4296</v>
      </c>
      <c r="E52" s="1436" t="s">
        <v>4231</v>
      </c>
      <c r="F52" s="1437">
        <f>EDU*2+APP*2</f>
        <v>0</v>
      </c>
      <c r="G52" s="1438" t="s">
        <v>4297</v>
      </c>
      <c r="H52" s="1445"/>
      <c r="I52" s="1447"/>
      <c r="J52" s="1447"/>
      <c r="K52" s="1457" t="s">
        <v>4298</v>
      </c>
      <c r="L52" s="1457"/>
      <c r="M52" s="1457" t="s">
        <v>4299</v>
      </c>
      <c r="N52" s="1458"/>
      <c r="O52" s="1418"/>
      <c r="P52" s="1418"/>
      <c r="Q52"/>
      <c r="R52" s="1418"/>
    </row>
    <row r="53" s="1414" customFormat="1" spans="1:18">
      <c r="A53" s="1439">
        <v>51</v>
      </c>
      <c r="B53" s="1440" t="s">
        <v>3632</v>
      </c>
      <c r="C53" s="1440"/>
      <c r="D53" s="1441" t="s">
        <v>4212</v>
      </c>
      <c r="E53" s="1442" t="s">
        <v>4132</v>
      </c>
      <c r="F53" s="1443">
        <f>EDU*4</f>
        <v>0</v>
      </c>
      <c r="G53" s="1444" t="s">
        <v>4300</v>
      </c>
      <c r="H53" s="1445"/>
      <c r="I53" s="1447"/>
      <c r="J53" s="1447"/>
      <c r="K53" s="1457" t="s">
        <v>4301</v>
      </c>
      <c r="L53" s="1457"/>
      <c r="M53" s="1457" t="s">
        <v>4302</v>
      </c>
      <c r="N53" s="1458"/>
      <c r="O53" s="1418"/>
      <c r="P53" s="1418"/>
      <c r="Q53"/>
      <c r="R53" s="1418"/>
    </row>
    <row r="54" s="1414" customFormat="1" customHeight="1" spans="1:18">
      <c r="A54" s="1424">
        <v>52</v>
      </c>
      <c r="B54" s="1435" t="s">
        <v>3633</v>
      </c>
      <c r="C54" s="1435"/>
      <c r="D54" s="1436" t="s">
        <v>4166</v>
      </c>
      <c r="E54" s="1436" t="s">
        <v>4118</v>
      </c>
      <c r="F54" s="1437">
        <f>EDU*2+APP*2</f>
        <v>0</v>
      </c>
      <c r="G54" s="1438" t="s">
        <v>4303</v>
      </c>
      <c r="H54" s="1445"/>
      <c r="I54" s="1447"/>
      <c r="J54" s="1447"/>
      <c r="K54" s="1457" t="s">
        <v>4304</v>
      </c>
      <c r="L54" s="1457"/>
      <c r="M54" s="1457" t="s">
        <v>4305</v>
      </c>
      <c r="N54" s="1458"/>
      <c r="O54" s="1418"/>
      <c r="P54" s="1418"/>
      <c r="Q54"/>
      <c r="R54" s="1418"/>
    </row>
    <row r="55" s="1414" customFormat="1" ht="17.25" customHeight="1" spans="1:18">
      <c r="A55" s="1439">
        <v>53</v>
      </c>
      <c r="B55" s="1440" t="s">
        <v>3634</v>
      </c>
      <c r="C55" s="1440"/>
      <c r="D55" s="1441" t="s">
        <v>4306</v>
      </c>
      <c r="E55" s="1442" t="s">
        <v>4279</v>
      </c>
      <c r="F55" s="1443">
        <f>EDU*2+MAX(DEX*2,APP*2,STR*2)</f>
        <v>0</v>
      </c>
      <c r="G55" s="1444" t="s">
        <v>4307</v>
      </c>
      <c r="H55" s="1445"/>
      <c r="I55" s="1447"/>
      <c r="J55" s="1447"/>
      <c r="K55" s="1457" t="s">
        <v>4308</v>
      </c>
      <c r="L55" s="1457"/>
      <c r="M55" s="1457" t="s">
        <v>4309</v>
      </c>
      <c r="N55" s="1458"/>
      <c r="O55" s="1418"/>
      <c r="P55" s="1418"/>
      <c r="Q55"/>
      <c r="R55" s="1418"/>
    </row>
    <row r="56" s="1414" customFormat="1" customHeight="1" spans="1:18">
      <c r="A56" s="1424">
        <v>54</v>
      </c>
      <c r="B56" s="1435" t="s">
        <v>3635</v>
      </c>
      <c r="C56" s="1435"/>
      <c r="D56" s="1436" t="s">
        <v>4170</v>
      </c>
      <c r="E56" s="1436" t="s">
        <v>4127</v>
      </c>
      <c r="F56" s="1437">
        <f>EDU*2+MAX(STR*2,DEX*2)</f>
        <v>0</v>
      </c>
      <c r="G56" s="1438" t="s">
        <v>4310</v>
      </c>
      <c r="H56" s="1445"/>
      <c r="I56" s="1447"/>
      <c r="J56" s="1447"/>
      <c r="K56" s="1457" t="s">
        <v>4311</v>
      </c>
      <c r="L56" s="1457"/>
      <c r="M56" s="1457" t="s">
        <v>4312</v>
      </c>
      <c r="N56" s="1458"/>
      <c r="O56" s="1418"/>
      <c r="P56" s="1418"/>
      <c r="Q56"/>
      <c r="R56" s="1418"/>
    </row>
    <row r="57" s="1414" customFormat="1" spans="1:18">
      <c r="A57" s="1439">
        <v>55</v>
      </c>
      <c r="B57" s="1440" t="s">
        <v>3636</v>
      </c>
      <c r="C57" s="1440"/>
      <c r="D57" s="1441" t="s">
        <v>4182</v>
      </c>
      <c r="E57" s="1442" t="s">
        <v>4132</v>
      </c>
      <c r="F57" s="1443">
        <f>EDU*4</f>
        <v>0</v>
      </c>
      <c r="G57" s="1444" t="s">
        <v>4313</v>
      </c>
      <c r="H57" s="1447"/>
      <c r="I57" s="1447"/>
      <c r="J57" s="1447"/>
      <c r="K57" s="1457" t="s">
        <v>4314</v>
      </c>
      <c r="L57" s="1457"/>
      <c r="M57" s="1457" t="s">
        <v>4315</v>
      </c>
      <c r="N57" s="1458"/>
      <c r="O57" s="1418"/>
      <c r="P57" s="1418"/>
      <c r="Q57"/>
      <c r="R57" s="1418"/>
    </row>
    <row r="58" s="1414" customFormat="1" ht="15" customHeight="1" spans="1:18">
      <c r="A58" s="1424">
        <v>56</v>
      </c>
      <c r="B58" s="1435" t="s">
        <v>3637</v>
      </c>
      <c r="C58" s="1435"/>
      <c r="D58" s="1436" t="s">
        <v>4170</v>
      </c>
      <c r="E58" s="1436" t="s">
        <v>4127</v>
      </c>
      <c r="F58" s="1437">
        <f>EDU*2+MAX(STR*2,DEX*2)</f>
        <v>0</v>
      </c>
      <c r="G58" s="1438" t="s">
        <v>4316</v>
      </c>
      <c r="H58" s="1447"/>
      <c r="I58" s="1447"/>
      <c r="J58" s="1447"/>
      <c r="K58" s="1457" t="s">
        <v>4317</v>
      </c>
      <c r="L58" s="1457"/>
      <c r="M58" s="1457" t="s">
        <v>4318</v>
      </c>
      <c r="N58" s="1458"/>
      <c r="O58" s="1418"/>
      <c r="P58" s="1418"/>
      <c r="Q58"/>
      <c r="R58" s="1418"/>
    </row>
    <row r="59" s="1414" customFormat="1" ht="16" customHeight="1" spans="1:18">
      <c r="A59" s="1439">
        <v>57</v>
      </c>
      <c r="B59" s="1440" t="s">
        <v>3638</v>
      </c>
      <c r="C59" s="1440"/>
      <c r="D59" s="1441" t="s">
        <v>4137</v>
      </c>
      <c r="E59" s="1442" t="s">
        <v>4132</v>
      </c>
      <c r="F59" s="1443">
        <f>EDU*4</f>
        <v>0</v>
      </c>
      <c r="G59" s="1444" t="s">
        <v>4319</v>
      </c>
      <c r="H59" s="1447"/>
      <c r="I59" s="1447"/>
      <c r="J59" s="1447"/>
      <c r="K59" s="1457" t="s">
        <v>4320</v>
      </c>
      <c r="L59" s="1457"/>
      <c r="M59" s="1465" t="s">
        <v>4321</v>
      </c>
      <c r="N59" s="1458"/>
      <c r="O59" s="1418"/>
      <c r="P59" s="1418"/>
      <c r="Q59"/>
      <c r="R59" s="1418"/>
    </row>
    <row r="60" s="1414" customFormat="1" spans="1:18">
      <c r="A60" s="1424">
        <v>58</v>
      </c>
      <c r="B60" s="1435" t="s">
        <v>3639</v>
      </c>
      <c r="C60" s="1435"/>
      <c r="D60" s="1436" t="s">
        <v>4322</v>
      </c>
      <c r="E60" s="1436" t="s">
        <v>4132</v>
      </c>
      <c r="F60" s="1437">
        <f>EDU*4</f>
        <v>0</v>
      </c>
      <c r="G60" s="1438" t="s">
        <v>4323</v>
      </c>
      <c r="H60" s="1447"/>
      <c r="I60" s="1447"/>
      <c r="J60" s="1447"/>
      <c r="K60" s="1457" t="s">
        <v>4324</v>
      </c>
      <c r="L60" s="1457"/>
      <c r="M60" s="1457" t="s">
        <v>4325</v>
      </c>
      <c r="N60" s="1458"/>
      <c r="O60" s="1418"/>
      <c r="P60" s="1418"/>
      <c r="Q60"/>
      <c r="R60" s="1418"/>
    </row>
    <row r="61" s="1414" customFormat="1" spans="1:18">
      <c r="A61" s="1439">
        <v>59</v>
      </c>
      <c r="B61" s="1440" t="s">
        <v>3640</v>
      </c>
      <c r="C61" s="1440"/>
      <c r="D61" s="1441" t="s">
        <v>4326</v>
      </c>
      <c r="E61" s="1442" t="s">
        <v>4327</v>
      </c>
      <c r="F61" s="1443">
        <f>EDU*2+MAX(DEX*2,APP*2)</f>
        <v>0</v>
      </c>
      <c r="G61" s="1444" t="s">
        <v>4328</v>
      </c>
      <c r="H61" s="1447"/>
      <c r="I61" s="1447"/>
      <c r="J61" s="1447"/>
      <c r="K61" s="1457" t="s">
        <v>4329</v>
      </c>
      <c r="L61" s="1457"/>
      <c r="M61" s="1457" t="s">
        <v>4330</v>
      </c>
      <c r="N61" s="1458"/>
      <c r="O61" s="1418"/>
      <c r="P61" s="1418"/>
      <c r="Q61"/>
      <c r="R61" s="1418"/>
    </row>
    <row r="62" s="1414" customFormat="1" spans="1:18">
      <c r="A62" s="1424">
        <v>60</v>
      </c>
      <c r="B62" s="1435" t="s">
        <v>3641</v>
      </c>
      <c r="C62" s="1435"/>
      <c r="D62" s="1436" t="s">
        <v>4331</v>
      </c>
      <c r="E62" s="1436" t="s">
        <v>4118</v>
      </c>
      <c r="F62" s="1437">
        <f>EDU*2+APP*2</f>
        <v>0</v>
      </c>
      <c r="G62" s="1438" t="s">
        <v>4332</v>
      </c>
      <c r="H62" s="1447"/>
      <c r="I62" s="1447"/>
      <c r="J62" s="1447"/>
      <c r="K62" s="1457" t="s">
        <v>4333</v>
      </c>
      <c r="L62" s="1457"/>
      <c r="M62" s="1457" t="s">
        <v>4334</v>
      </c>
      <c r="N62" s="1458"/>
      <c r="O62" s="1418"/>
      <c r="P62" s="1418"/>
      <c r="Q62"/>
      <c r="R62" s="1418"/>
    </row>
    <row r="63" s="1414" customFormat="1" spans="1:18">
      <c r="A63" s="1439">
        <v>61</v>
      </c>
      <c r="B63" s="1440" t="s">
        <v>3642</v>
      </c>
      <c r="C63" s="1440"/>
      <c r="D63" s="1441" t="s">
        <v>4112</v>
      </c>
      <c r="E63" s="1442" t="s">
        <v>4127</v>
      </c>
      <c r="F63" s="1443">
        <f>EDU*2+MAX(STR*2,DEX*2)</f>
        <v>0</v>
      </c>
      <c r="G63" s="1444" t="s">
        <v>4335</v>
      </c>
      <c r="H63" s="1447"/>
      <c r="I63" s="1447"/>
      <c r="J63" s="1447"/>
      <c r="K63" s="1457" t="s">
        <v>4336</v>
      </c>
      <c r="L63" s="1457"/>
      <c r="M63" s="1457" t="s">
        <v>4334</v>
      </c>
      <c r="N63" s="1458"/>
      <c r="O63" s="1418"/>
      <c r="P63" s="1418"/>
      <c r="Q63"/>
      <c r="R63" s="1418"/>
    </row>
    <row r="64" s="1414" customFormat="1" spans="1:18">
      <c r="A64" s="1424">
        <v>62</v>
      </c>
      <c r="B64" s="1435" t="s">
        <v>3643</v>
      </c>
      <c r="C64" s="1435"/>
      <c r="D64" s="1436" t="s">
        <v>4337</v>
      </c>
      <c r="E64" s="1436" t="s">
        <v>4231</v>
      </c>
      <c r="F64" s="1437">
        <f>EDU*2+APP*2</f>
        <v>0</v>
      </c>
      <c r="G64" s="1438" t="s">
        <v>4338</v>
      </c>
      <c r="H64" s="1447"/>
      <c r="I64" s="1447"/>
      <c r="J64" s="1447"/>
      <c r="K64" s="1457" t="s">
        <v>4339</v>
      </c>
      <c r="L64" s="1457"/>
      <c r="M64" s="1457" t="s">
        <v>4340</v>
      </c>
      <c r="N64" s="1458"/>
      <c r="O64" s="1418"/>
      <c r="P64" s="1418"/>
      <c r="Q64"/>
      <c r="R64" s="1418"/>
    </row>
    <row r="65" s="1414" customFormat="1" spans="1:18">
      <c r="A65" s="1439">
        <v>63</v>
      </c>
      <c r="B65" s="1440" t="s">
        <v>3644</v>
      </c>
      <c r="C65" s="1440"/>
      <c r="D65" s="1441" t="s">
        <v>4278</v>
      </c>
      <c r="E65" s="1442" t="s">
        <v>4341</v>
      </c>
      <c r="F65" s="1443">
        <f>EDU*2+MAX(DEX*2,APP*2)</f>
        <v>0</v>
      </c>
      <c r="G65" s="1444" t="s">
        <v>4342</v>
      </c>
      <c r="H65" s="1447"/>
      <c r="I65" s="1447"/>
      <c r="J65" s="1447"/>
      <c r="K65" s="1457" t="s">
        <v>4343</v>
      </c>
      <c r="L65" s="1457"/>
      <c r="M65" s="1457" t="s">
        <v>4344</v>
      </c>
      <c r="N65" s="1458"/>
      <c r="O65" s="1418"/>
      <c r="P65" s="1418"/>
      <c r="Q65"/>
      <c r="R65" s="1418"/>
    </row>
    <row r="66" s="1414" customFormat="1" spans="1:18">
      <c r="A66" s="1424">
        <v>64</v>
      </c>
      <c r="B66" s="1435" t="s">
        <v>3645</v>
      </c>
      <c r="C66" s="1435"/>
      <c r="D66" s="1436" t="s">
        <v>4345</v>
      </c>
      <c r="E66" s="1436" t="s">
        <v>4346</v>
      </c>
      <c r="F66" s="1437">
        <f>EDU*2+STR*2</f>
        <v>0</v>
      </c>
      <c r="G66" s="1438" t="s">
        <v>4347</v>
      </c>
      <c r="H66" s="1447"/>
      <c r="I66" s="1447"/>
      <c r="J66" s="1447"/>
      <c r="K66" s="1457" t="s">
        <v>4348</v>
      </c>
      <c r="L66" s="1457"/>
      <c r="M66" s="1457" t="s">
        <v>4349</v>
      </c>
      <c r="N66" s="1458"/>
      <c r="O66" s="1418"/>
      <c r="P66" s="1418"/>
      <c r="Q66"/>
      <c r="R66" s="1418"/>
    </row>
    <row r="67" s="1414" customFormat="1" spans="1:18">
      <c r="A67" s="1439">
        <v>65</v>
      </c>
      <c r="B67" s="1440" t="s">
        <v>3646</v>
      </c>
      <c r="C67" s="1440"/>
      <c r="D67" s="1441" t="s">
        <v>4170</v>
      </c>
      <c r="E67" s="1442" t="s">
        <v>4132</v>
      </c>
      <c r="F67" s="1443">
        <f>EDU*4</f>
        <v>0</v>
      </c>
      <c r="G67" s="1444" t="s">
        <v>4350</v>
      </c>
      <c r="H67" s="1447"/>
      <c r="I67" s="1447"/>
      <c r="J67" s="1447"/>
      <c r="K67" s="1457" t="s">
        <v>4351</v>
      </c>
      <c r="L67" s="1457"/>
      <c r="M67" s="1457" t="s">
        <v>4352</v>
      </c>
      <c r="N67" s="1458"/>
      <c r="O67" s="1418"/>
      <c r="P67" s="1418"/>
      <c r="Q67"/>
      <c r="R67" s="1418"/>
    </row>
    <row r="68" s="1414" customFormat="1" spans="1:19">
      <c r="A68" s="1424">
        <v>66</v>
      </c>
      <c r="B68" s="1435" t="s">
        <v>3647</v>
      </c>
      <c r="C68" s="1435"/>
      <c r="D68" s="1436" t="s">
        <v>4170</v>
      </c>
      <c r="E68" s="1436" t="s">
        <v>4132</v>
      </c>
      <c r="F68" s="1437">
        <f>EDU*4</f>
        <v>0</v>
      </c>
      <c r="G68" s="1438" t="s">
        <v>4353</v>
      </c>
      <c r="H68" s="1447"/>
      <c r="I68" s="1447"/>
      <c r="J68" s="1447"/>
      <c r="K68" s="1457" t="s">
        <v>4354</v>
      </c>
      <c r="L68" s="1457"/>
      <c r="M68" s="1457" t="s">
        <v>4355</v>
      </c>
      <c r="N68" s="1458"/>
      <c r="O68" s="1418"/>
      <c r="P68" s="1418"/>
      <c r="Q68" s="1418"/>
      <c r="R68" s="1418"/>
      <c r="S68" s="1418"/>
    </row>
    <row r="69" s="1414" customFormat="1" spans="1:19">
      <c r="A69" s="1439">
        <v>67</v>
      </c>
      <c r="B69" s="1440" t="s">
        <v>3648</v>
      </c>
      <c r="C69" s="1440"/>
      <c r="D69" s="1441" t="s">
        <v>4356</v>
      </c>
      <c r="E69" s="1442" t="s">
        <v>4132</v>
      </c>
      <c r="F69" s="1443">
        <f>EDU*4</f>
        <v>0</v>
      </c>
      <c r="G69" s="1444" t="s">
        <v>4357</v>
      </c>
      <c r="H69" s="1447"/>
      <c r="I69" s="1447"/>
      <c r="J69" s="1447"/>
      <c r="K69" s="1457" t="s">
        <v>4358</v>
      </c>
      <c r="L69" s="1457"/>
      <c r="M69" s="1457" t="s">
        <v>4359</v>
      </c>
      <c r="N69" s="1458"/>
      <c r="O69" s="1418"/>
      <c r="P69" s="1418"/>
      <c r="Q69" s="1418"/>
      <c r="R69" s="1418"/>
      <c r="S69" s="1418"/>
    </row>
    <row r="70" s="1414" customFormat="1" spans="1:20">
      <c r="A70" s="1424">
        <v>68</v>
      </c>
      <c r="B70" s="1435" t="s">
        <v>3649</v>
      </c>
      <c r="C70" s="1435"/>
      <c r="D70" s="1436" t="s">
        <v>4292</v>
      </c>
      <c r="E70" s="1436" t="s">
        <v>4132</v>
      </c>
      <c r="F70" s="1437">
        <f>EDU*4</f>
        <v>0</v>
      </c>
      <c r="G70" s="1438" t="s">
        <v>4360</v>
      </c>
      <c r="H70" s="1447"/>
      <c r="I70" s="1447"/>
      <c r="J70" s="1447"/>
      <c r="K70" s="1457" t="s">
        <v>4361</v>
      </c>
      <c r="L70" s="1457"/>
      <c r="M70" s="1457" t="s">
        <v>4362</v>
      </c>
      <c r="N70" s="1458"/>
      <c r="O70" s="1418"/>
      <c r="P70" s="1418"/>
      <c r="Q70" s="1418"/>
      <c r="R70" s="1418"/>
      <c r="S70" s="1418"/>
      <c r="T70" s="1418"/>
    </row>
    <row r="71" s="1414" customFormat="1" spans="1:20">
      <c r="A71" s="1439">
        <v>69</v>
      </c>
      <c r="B71" s="1440" t="s">
        <v>4363</v>
      </c>
      <c r="C71" s="1440"/>
      <c r="D71" s="1441" t="s">
        <v>4170</v>
      </c>
      <c r="E71" s="1442" t="s">
        <v>4127</v>
      </c>
      <c r="F71" s="1443">
        <f>EDU*2+MAX(STR*2,DEX*2)</f>
        <v>0</v>
      </c>
      <c r="G71" s="1444" t="s">
        <v>4364</v>
      </c>
      <c r="H71" s="1447"/>
      <c r="I71" s="1447"/>
      <c r="J71" s="1447"/>
      <c r="K71" s="1457" t="s">
        <v>4365</v>
      </c>
      <c r="L71" s="1457"/>
      <c r="M71" s="1457" t="s">
        <v>4366</v>
      </c>
      <c r="N71" s="1458"/>
      <c r="O71" s="1418"/>
      <c r="P71" s="1418"/>
      <c r="Q71" s="1418"/>
      <c r="R71" s="1418"/>
      <c r="S71" s="1418"/>
      <c r="T71" s="1418"/>
    </row>
    <row r="72" s="1414" customFormat="1" customHeight="1" spans="1:20">
      <c r="A72" s="1424">
        <v>70</v>
      </c>
      <c r="B72" s="1435" t="s">
        <v>3651</v>
      </c>
      <c r="C72" s="1435"/>
      <c r="D72" s="1436" t="s">
        <v>4170</v>
      </c>
      <c r="E72" s="1436" t="s">
        <v>4127</v>
      </c>
      <c r="F72" s="1437">
        <f>EDU*2+MAX(STR*2,DEX*2)</f>
        <v>0</v>
      </c>
      <c r="G72" s="1438" t="s">
        <v>4367</v>
      </c>
      <c r="H72" s="1447"/>
      <c r="I72" s="1447"/>
      <c r="J72" s="1447"/>
      <c r="K72" s="1457" t="s">
        <v>4368</v>
      </c>
      <c r="L72" s="1457"/>
      <c r="M72" s="1457" t="s">
        <v>4366</v>
      </c>
      <c r="N72" s="1458"/>
      <c r="O72" s="1418"/>
      <c r="P72" s="1418"/>
      <c r="Q72" s="1418"/>
      <c r="R72" s="1418"/>
      <c r="S72" s="1418"/>
      <c r="T72" s="1418"/>
    </row>
    <row r="73" s="1414" customFormat="1" customHeight="1" spans="1:20">
      <c r="A73" s="1439">
        <v>71</v>
      </c>
      <c r="B73" s="1440" t="s">
        <v>3652</v>
      </c>
      <c r="C73" s="1440"/>
      <c r="D73" s="1441" t="s">
        <v>4170</v>
      </c>
      <c r="E73" s="1442" t="s">
        <v>4127</v>
      </c>
      <c r="F73" s="1443">
        <f>EDU*2+MAX(STR*2,DEX*2)</f>
        <v>0</v>
      </c>
      <c r="G73" s="1444" t="s">
        <v>4369</v>
      </c>
      <c r="H73" s="1447"/>
      <c r="I73" s="1447"/>
      <c r="J73" s="1447"/>
      <c r="K73" s="1457" t="s">
        <v>4370</v>
      </c>
      <c r="L73" s="1457"/>
      <c r="M73" s="1457" t="s">
        <v>4366</v>
      </c>
      <c r="N73" s="1458"/>
      <c r="O73" s="1418"/>
      <c r="P73" s="1418"/>
      <c r="Q73" s="1418"/>
      <c r="R73" s="1418"/>
      <c r="S73" s="1418"/>
      <c r="T73" s="1418"/>
    </row>
    <row r="74" s="1414" customFormat="1" spans="1:20">
      <c r="A74" s="1424">
        <v>72</v>
      </c>
      <c r="B74" s="1435" t="s">
        <v>3653</v>
      </c>
      <c r="C74" s="1435"/>
      <c r="D74" s="1436" t="s">
        <v>4274</v>
      </c>
      <c r="E74" s="1436" t="s">
        <v>4132</v>
      </c>
      <c r="F74" s="1437">
        <f>EDU*4</f>
        <v>0</v>
      </c>
      <c r="G74" s="1438" t="s">
        <v>4371</v>
      </c>
      <c r="H74" s="1447"/>
      <c r="I74" s="1447"/>
      <c r="J74" s="1447"/>
      <c r="K74" s="1457" t="s">
        <v>4372</v>
      </c>
      <c r="L74" s="1457"/>
      <c r="M74" s="1457" t="s">
        <v>4373</v>
      </c>
      <c r="N74" s="1458"/>
      <c r="O74" s="1418"/>
      <c r="P74" s="1418"/>
      <c r="Q74" s="1418"/>
      <c r="R74" s="1418"/>
      <c r="S74" s="1418"/>
      <c r="T74" s="1418"/>
    </row>
    <row r="75" s="1414" customFormat="1" spans="1:20">
      <c r="A75" s="1439">
        <v>73</v>
      </c>
      <c r="B75" s="1440" t="s">
        <v>3654</v>
      </c>
      <c r="C75" s="1440"/>
      <c r="D75" s="1441" t="s">
        <v>4374</v>
      </c>
      <c r="E75" s="1442" t="s">
        <v>4132</v>
      </c>
      <c r="F75" s="1443">
        <f>EDU*4</f>
        <v>0</v>
      </c>
      <c r="G75" s="1444" t="s">
        <v>4375</v>
      </c>
      <c r="H75" s="1447"/>
      <c r="I75" s="1447"/>
      <c r="J75" s="1447"/>
      <c r="K75" s="1457" t="s">
        <v>4376</v>
      </c>
      <c r="L75" s="1457"/>
      <c r="M75" s="1457" t="s">
        <v>4377</v>
      </c>
      <c r="N75" s="1458"/>
      <c r="O75" s="1418"/>
      <c r="P75" s="1418"/>
      <c r="Q75" s="1418"/>
      <c r="R75" s="1418"/>
      <c r="S75" s="1418"/>
      <c r="T75" s="1418"/>
    </row>
    <row r="76" s="1414" customFormat="1" spans="1:20">
      <c r="A76" s="1424">
        <v>74</v>
      </c>
      <c r="B76" s="1435" t="s">
        <v>3655</v>
      </c>
      <c r="C76" s="1435"/>
      <c r="D76" s="1436" t="s">
        <v>4117</v>
      </c>
      <c r="E76" s="1436" t="s">
        <v>4132</v>
      </c>
      <c r="F76" s="1437">
        <f>EDU*4</f>
        <v>0</v>
      </c>
      <c r="G76" s="1438" t="s">
        <v>4378</v>
      </c>
      <c r="H76" s="1447"/>
      <c r="I76" s="1447"/>
      <c r="J76" s="1447"/>
      <c r="K76" s="1457" t="s">
        <v>4379</v>
      </c>
      <c r="L76" s="1457"/>
      <c r="M76" s="1457" t="s">
        <v>4380</v>
      </c>
      <c r="N76" s="1458"/>
      <c r="O76" s="1418"/>
      <c r="P76" s="1418"/>
      <c r="Q76" s="1418"/>
      <c r="R76" s="1418"/>
      <c r="S76" s="1418"/>
      <c r="T76" s="1418"/>
    </row>
    <row r="77" s="1414" customFormat="1" customHeight="1" spans="1:20">
      <c r="A77" s="1439">
        <v>75</v>
      </c>
      <c r="B77" s="1440" t="s">
        <v>3656</v>
      </c>
      <c r="C77" s="1440"/>
      <c r="D77" s="1441" t="s">
        <v>4381</v>
      </c>
      <c r="E77" s="1442" t="s">
        <v>4127</v>
      </c>
      <c r="F77" s="1443">
        <f>EDU*2+MAX(STR*2,DEX*2)</f>
        <v>0</v>
      </c>
      <c r="G77" s="1444" t="s">
        <v>4382</v>
      </c>
      <c r="H77" s="1447"/>
      <c r="I77" s="1447"/>
      <c r="J77" s="1447"/>
      <c r="K77" s="1457" t="s">
        <v>4383</v>
      </c>
      <c r="L77" s="1457"/>
      <c r="M77" s="1457" t="s">
        <v>4384</v>
      </c>
      <c r="N77" s="1458"/>
      <c r="O77" s="1418"/>
      <c r="P77" s="1418"/>
      <c r="Q77" s="1418"/>
      <c r="R77" s="1418"/>
      <c r="S77" s="1418"/>
      <c r="T77" s="1418"/>
    </row>
    <row r="78" s="1414" customFormat="1" ht="17.25" customHeight="1" spans="1:20">
      <c r="A78" s="1424">
        <v>76</v>
      </c>
      <c r="B78" s="1435" t="s">
        <v>3657</v>
      </c>
      <c r="C78" s="1435"/>
      <c r="D78" s="1436" t="s">
        <v>4385</v>
      </c>
      <c r="E78" s="1436" t="s">
        <v>4118</v>
      </c>
      <c r="F78" s="1437">
        <f>EDU*2+APP*2</f>
        <v>0</v>
      </c>
      <c r="G78" s="1438" t="s">
        <v>4386</v>
      </c>
      <c r="H78" s="1447"/>
      <c r="I78" s="1447"/>
      <c r="J78" s="1447"/>
      <c r="K78" s="1457" t="s">
        <v>4387</v>
      </c>
      <c r="L78" s="1457"/>
      <c r="M78" s="1457" t="s">
        <v>4388</v>
      </c>
      <c r="N78" s="1458"/>
      <c r="O78" s="1418"/>
      <c r="P78" s="1418"/>
      <c r="Q78" s="1418"/>
      <c r="R78" s="1418"/>
      <c r="S78" s="1418"/>
      <c r="T78" s="1418"/>
    </row>
    <row r="79" s="1414" customFormat="1" ht="17.25" customHeight="1" spans="1:20">
      <c r="A79" s="1439">
        <v>77</v>
      </c>
      <c r="B79" s="1440" t="s">
        <v>3658</v>
      </c>
      <c r="C79" s="1440"/>
      <c r="D79" s="1441" t="s">
        <v>4212</v>
      </c>
      <c r="E79" s="1442" t="s">
        <v>4127</v>
      </c>
      <c r="F79" s="1443">
        <f>EDU*2+MAX(STR*2,DEX*2)</f>
        <v>0</v>
      </c>
      <c r="G79" s="1444" t="s">
        <v>4389</v>
      </c>
      <c r="H79" s="1447"/>
      <c r="I79" s="1447"/>
      <c r="J79" s="1447"/>
      <c r="K79" s="1457" t="s">
        <v>4390</v>
      </c>
      <c r="L79" s="1457"/>
      <c r="M79" s="1457" t="s">
        <v>4391</v>
      </c>
      <c r="N79" s="1458"/>
      <c r="O79" s="1418"/>
      <c r="P79" s="1418"/>
      <c r="Q79" s="1418"/>
      <c r="R79" s="1418"/>
      <c r="S79" s="1418"/>
      <c r="T79" s="1418"/>
    </row>
    <row r="80" s="1414" customFormat="1" spans="1:20">
      <c r="A80" s="1424">
        <v>78</v>
      </c>
      <c r="B80" s="1435" t="s">
        <v>3659</v>
      </c>
      <c r="C80" s="1435"/>
      <c r="D80" s="1436" t="s">
        <v>4292</v>
      </c>
      <c r="E80" s="1436" t="s">
        <v>4132</v>
      </c>
      <c r="F80" s="1437">
        <f>EDU*4</f>
        <v>0</v>
      </c>
      <c r="G80" s="1438" t="s">
        <v>4392</v>
      </c>
      <c r="H80" s="1447"/>
      <c r="I80" s="1447"/>
      <c r="J80" s="1447"/>
      <c r="K80" s="1457" t="s">
        <v>4393</v>
      </c>
      <c r="L80" s="1457"/>
      <c r="M80" s="1457" t="s">
        <v>4394</v>
      </c>
      <c r="N80" s="1494"/>
      <c r="O80" s="1418"/>
      <c r="P80" s="1418"/>
      <c r="Q80" s="1418"/>
      <c r="R80" s="1418"/>
      <c r="S80" s="1418"/>
      <c r="T80" s="1418"/>
    </row>
    <row r="81" s="1414" customFormat="1" customHeight="1" spans="1:20">
      <c r="A81" s="1439">
        <v>79</v>
      </c>
      <c r="B81" s="1440" t="s">
        <v>3660</v>
      </c>
      <c r="C81" s="1440"/>
      <c r="D81" s="1441" t="s">
        <v>4170</v>
      </c>
      <c r="E81" s="1442" t="s">
        <v>4395</v>
      </c>
      <c r="F81" s="1443">
        <f>EDU*2+MAX(POW*2,DEX*2)</f>
        <v>0</v>
      </c>
      <c r="G81" s="1444" t="s">
        <v>4396</v>
      </c>
      <c r="H81" s="1447"/>
      <c r="I81" s="1447"/>
      <c r="J81" s="1447"/>
      <c r="K81" s="1457" t="s">
        <v>4397</v>
      </c>
      <c r="L81" s="1457"/>
      <c r="M81" s="1457" t="s">
        <v>4398</v>
      </c>
      <c r="N81" s="1494"/>
      <c r="O81" s="1418"/>
      <c r="P81" s="1418"/>
      <c r="Q81" s="1418"/>
      <c r="R81" s="1418"/>
      <c r="S81" s="1418"/>
      <c r="T81" s="1418"/>
    </row>
    <row r="82" s="1414" customFormat="1" spans="1:20">
      <c r="A82" s="1424">
        <v>80</v>
      </c>
      <c r="B82" s="1435" t="s">
        <v>3661</v>
      </c>
      <c r="C82" s="1435"/>
      <c r="D82" s="1436" t="s">
        <v>4170</v>
      </c>
      <c r="E82" s="1436" t="s">
        <v>4132</v>
      </c>
      <c r="F82" s="1437">
        <f>EDU*4</f>
        <v>0</v>
      </c>
      <c r="G82" s="1438" t="s">
        <v>4399</v>
      </c>
      <c r="H82" s="1447"/>
      <c r="I82" s="1447"/>
      <c r="J82" s="1447"/>
      <c r="K82" s="1457" t="s">
        <v>4400</v>
      </c>
      <c r="L82" s="1457"/>
      <c r="M82" s="1457" t="s">
        <v>4401</v>
      </c>
      <c r="N82" s="1494"/>
      <c r="O82" s="1418"/>
      <c r="P82" s="1418"/>
      <c r="Q82" s="1418"/>
      <c r="R82" s="1418"/>
      <c r="S82" s="1418"/>
      <c r="T82" s="1418"/>
    </row>
    <row r="83" s="1414" customFormat="1" ht="16" customHeight="1" spans="1:20">
      <c r="A83" s="1439">
        <v>81</v>
      </c>
      <c r="B83" s="1440" t="s">
        <v>3662</v>
      </c>
      <c r="C83" s="1440"/>
      <c r="D83" s="1441" t="s">
        <v>4402</v>
      </c>
      <c r="E83" s="1442" t="s">
        <v>4132</v>
      </c>
      <c r="F83" s="1443">
        <f>EDU*4</f>
        <v>0</v>
      </c>
      <c r="G83" s="1444" t="s">
        <v>4403</v>
      </c>
      <c r="H83" s="1447"/>
      <c r="I83" s="1447"/>
      <c r="J83" s="1447"/>
      <c r="K83" s="1457" t="s">
        <v>4404</v>
      </c>
      <c r="L83" s="1457"/>
      <c r="M83" s="1465" t="s">
        <v>4405</v>
      </c>
      <c r="N83" s="1494"/>
      <c r="O83" s="1418"/>
      <c r="P83" s="1418"/>
      <c r="Q83" s="1418"/>
      <c r="R83" s="1418"/>
      <c r="S83" s="1418"/>
      <c r="T83" s="1418"/>
    </row>
    <row r="84" s="1414" customFormat="1" customHeight="1" spans="1:20">
      <c r="A84" s="1424">
        <v>82</v>
      </c>
      <c r="B84" s="1435" t="s">
        <v>3663</v>
      </c>
      <c r="C84" s="1435"/>
      <c r="D84" s="1436" t="s">
        <v>4406</v>
      </c>
      <c r="E84" s="1436" t="s">
        <v>4127</v>
      </c>
      <c r="F84" s="1437">
        <f>EDU*2+MAX(STR*2,DEX*2)</f>
        <v>0</v>
      </c>
      <c r="G84" s="1438" t="s">
        <v>4407</v>
      </c>
      <c r="H84" s="1445"/>
      <c r="I84" s="1447"/>
      <c r="J84" s="1447"/>
      <c r="K84" s="1457" t="s">
        <v>4408</v>
      </c>
      <c r="L84" s="1457"/>
      <c r="M84" s="1457" t="s">
        <v>4409</v>
      </c>
      <c r="N84" s="1494"/>
      <c r="O84" s="1418"/>
      <c r="P84" s="1418"/>
      <c r="Q84" s="1418"/>
      <c r="R84" s="1418"/>
      <c r="S84" s="1418"/>
      <c r="T84" s="1418"/>
    </row>
    <row r="85" s="1414" customFormat="1" ht="15" customHeight="1" spans="1:20">
      <c r="A85" s="1439">
        <v>83</v>
      </c>
      <c r="B85" s="1440" t="s">
        <v>3664</v>
      </c>
      <c r="C85" s="1440"/>
      <c r="D85" s="1441" t="s">
        <v>4170</v>
      </c>
      <c r="E85" s="1442" t="s">
        <v>4132</v>
      </c>
      <c r="F85" s="1443">
        <f>EDU*4</f>
        <v>0</v>
      </c>
      <c r="G85" s="1444" t="s">
        <v>4410</v>
      </c>
      <c r="H85" s="1445"/>
      <c r="I85" s="1447"/>
      <c r="J85" s="1447"/>
      <c r="K85" s="1457" t="s">
        <v>4411</v>
      </c>
      <c r="L85" s="1457"/>
      <c r="M85" s="1465" t="s">
        <v>4412</v>
      </c>
      <c r="N85" s="1494"/>
      <c r="O85" s="1418"/>
      <c r="P85" s="1418"/>
      <c r="Q85" s="1418"/>
      <c r="R85" s="1418"/>
      <c r="S85" s="1418"/>
      <c r="T85" s="1418"/>
    </row>
    <row r="86" s="1414" customFormat="1" spans="1:20">
      <c r="A86" s="1424">
        <v>84</v>
      </c>
      <c r="B86" s="1435" t="s">
        <v>3665</v>
      </c>
      <c r="C86" s="1435"/>
      <c r="D86" s="1436" t="s">
        <v>4413</v>
      </c>
      <c r="E86" s="1436" t="s">
        <v>4132</v>
      </c>
      <c r="F86" s="1437">
        <f>EDU*4</f>
        <v>0</v>
      </c>
      <c r="G86" s="1438" t="s">
        <v>4414</v>
      </c>
      <c r="H86" s="1445"/>
      <c r="I86" s="1447"/>
      <c r="J86" s="1447"/>
      <c r="K86" s="1457" t="s">
        <v>4415</v>
      </c>
      <c r="L86" s="1457"/>
      <c r="M86" s="1457" t="s">
        <v>4416</v>
      </c>
      <c r="N86" s="1494"/>
      <c r="O86" s="1418"/>
      <c r="P86" s="1418"/>
      <c r="Q86" s="1418"/>
      <c r="R86" s="1418"/>
      <c r="S86" s="1418"/>
      <c r="T86" s="1418"/>
    </row>
    <row r="87" s="1414" customFormat="1" spans="1:20">
      <c r="A87" s="1439">
        <v>85</v>
      </c>
      <c r="B87" s="1440" t="s">
        <v>3666</v>
      </c>
      <c r="C87" s="1440"/>
      <c r="D87" s="1441" t="s">
        <v>4170</v>
      </c>
      <c r="E87" s="1442" t="s">
        <v>4132</v>
      </c>
      <c r="F87" s="1443">
        <f>EDU*4</f>
        <v>0</v>
      </c>
      <c r="G87" s="1444" t="s">
        <v>4417</v>
      </c>
      <c r="H87" s="1445"/>
      <c r="I87" s="1447"/>
      <c r="J87" s="1447"/>
      <c r="K87" s="1457" t="s">
        <v>4418</v>
      </c>
      <c r="L87" s="1457"/>
      <c r="M87" s="1457" t="s">
        <v>4419</v>
      </c>
      <c r="N87" s="1494"/>
      <c r="O87" s="1418"/>
      <c r="P87" s="1418"/>
      <c r="Q87" s="1418"/>
      <c r="R87" s="1418"/>
      <c r="S87" s="1418"/>
      <c r="T87" s="1418"/>
    </row>
    <row r="88" s="1414" customFormat="1" spans="1:20">
      <c r="A88" s="1424">
        <v>86</v>
      </c>
      <c r="B88" s="1435" t="s">
        <v>3667</v>
      </c>
      <c r="C88" s="1435"/>
      <c r="D88" s="1436" t="s">
        <v>4292</v>
      </c>
      <c r="E88" s="1436" t="s">
        <v>4132</v>
      </c>
      <c r="F88" s="1437">
        <f>EDU*4</f>
        <v>0</v>
      </c>
      <c r="G88" s="1438" t="s">
        <v>4420</v>
      </c>
      <c r="H88" s="1445"/>
      <c r="I88" s="1447"/>
      <c r="J88" s="1447"/>
      <c r="K88" s="1457" t="s">
        <v>4421</v>
      </c>
      <c r="L88" s="1457"/>
      <c r="M88" s="1457" t="s">
        <v>4419</v>
      </c>
      <c r="N88" s="1494"/>
      <c r="O88" s="1418"/>
      <c r="P88" s="1418"/>
      <c r="Q88" s="1418"/>
      <c r="R88" s="1418"/>
      <c r="S88" s="1418"/>
      <c r="T88" s="1418"/>
    </row>
    <row r="89" s="1414" customFormat="1" customHeight="1" spans="1:20">
      <c r="A89" s="1439">
        <v>87</v>
      </c>
      <c r="B89" s="1440" t="s">
        <v>3668</v>
      </c>
      <c r="C89" s="1440"/>
      <c r="D89" s="1441" t="s">
        <v>4381</v>
      </c>
      <c r="E89" s="1442" t="s">
        <v>4208</v>
      </c>
      <c r="F89" s="1443">
        <f>EDU*2+DEX*2</f>
        <v>0</v>
      </c>
      <c r="G89" s="1444" t="s">
        <v>4422</v>
      </c>
      <c r="H89" s="1445"/>
      <c r="I89" s="1447"/>
      <c r="J89" s="1447"/>
      <c r="K89" s="1457" t="s">
        <v>4423</v>
      </c>
      <c r="L89" s="1457"/>
      <c r="M89" s="1457" t="s">
        <v>4424</v>
      </c>
      <c r="N89" s="1494"/>
      <c r="O89" s="1418"/>
      <c r="P89" s="1418"/>
      <c r="Q89" s="1418"/>
      <c r="R89" s="1418"/>
      <c r="S89" s="1418"/>
      <c r="T89" s="1418"/>
    </row>
    <row r="90" s="1414" customFormat="1" spans="1:20">
      <c r="A90" s="1424">
        <v>88</v>
      </c>
      <c r="B90" s="1435" t="s">
        <v>3669</v>
      </c>
      <c r="C90" s="1435"/>
      <c r="D90" s="1436" t="s">
        <v>4212</v>
      </c>
      <c r="E90" s="1436" t="s">
        <v>4132</v>
      </c>
      <c r="F90" s="1437">
        <f>EDU*4</f>
        <v>0</v>
      </c>
      <c r="G90" s="1438" t="s">
        <v>4425</v>
      </c>
      <c r="H90" s="1445"/>
      <c r="I90" s="1447"/>
      <c r="J90" s="1447"/>
      <c r="K90" s="1457" t="s">
        <v>4426</v>
      </c>
      <c r="L90" s="1457"/>
      <c r="M90" s="1457" t="s">
        <v>4427</v>
      </c>
      <c r="N90" s="1494"/>
      <c r="O90" s="1418"/>
      <c r="P90" s="1418"/>
      <c r="Q90" s="1418"/>
      <c r="R90" s="1418"/>
      <c r="S90" s="1418"/>
      <c r="T90" s="1418"/>
    </row>
    <row r="91" s="1414" customFormat="1" customHeight="1" spans="1:20">
      <c r="A91" s="1439">
        <v>89</v>
      </c>
      <c r="B91" s="1440" t="s">
        <v>3670</v>
      </c>
      <c r="C91" s="1440"/>
      <c r="D91" s="1441" t="s">
        <v>4178</v>
      </c>
      <c r="E91" s="1442" t="s">
        <v>4127</v>
      </c>
      <c r="F91" s="1443">
        <f>EDU*2+MAX(STR*2,DEX*2)</f>
        <v>0</v>
      </c>
      <c r="G91" s="1444" t="s">
        <v>4428</v>
      </c>
      <c r="H91" s="1445"/>
      <c r="I91" s="1447"/>
      <c r="J91" s="1447"/>
      <c r="K91" s="1457" t="s">
        <v>4429</v>
      </c>
      <c r="L91" s="1457"/>
      <c r="M91" s="1457" t="s">
        <v>4430</v>
      </c>
      <c r="N91" s="1494"/>
      <c r="O91" s="1418"/>
      <c r="P91" s="1418"/>
      <c r="Q91" s="1418"/>
      <c r="R91" s="1418"/>
      <c r="S91" s="1418"/>
      <c r="T91" s="1418"/>
    </row>
    <row r="92" s="1414" customFormat="1" customHeight="1" spans="1:20">
      <c r="A92" s="1424">
        <v>90</v>
      </c>
      <c r="B92" s="1435" t="s">
        <v>3671</v>
      </c>
      <c r="C92" s="1435"/>
      <c r="D92" s="1436" t="s">
        <v>4170</v>
      </c>
      <c r="E92" s="1436" t="s">
        <v>4127</v>
      </c>
      <c r="F92" s="1437">
        <f>EDU*2+MAX(STR*2,DEX*2)</f>
        <v>0</v>
      </c>
      <c r="G92" s="1438" t="s">
        <v>4431</v>
      </c>
      <c r="H92" s="1445"/>
      <c r="I92" s="1447"/>
      <c r="J92" s="1447"/>
      <c r="K92" s="1457" t="s">
        <v>4432</v>
      </c>
      <c r="L92" s="1457"/>
      <c r="M92" s="1457" t="s">
        <v>4433</v>
      </c>
      <c r="N92" s="1494"/>
      <c r="O92" s="1418"/>
      <c r="P92" s="1418"/>
      <c r="Q92" s="1418"/>
      <c r="R92" s="1418"/>
      <c r="S92" s="1418"/>
      <c r="T92" s="1418"/>
    </row>
    <row r="93" s="1414" customFormat="1" customHeight="1" spans="1:20">
      <c r="A93" s="1439">
        <v>91</v>
      </c>
      <c r="B93" s="1440" t="s">
        <v>3672</v>
      </c>
      <c r="C93" s="1440"/>
      <c r="D93" s="1441" t="s">
        <v>4170</v>
      </c>
      <c r="E93" s="1442" t="s">
        <v>4127</v>
      </c>
      <c r="F93" s="1443">
        <f>EDU*2+MAX(STR*2,DEX*2)</f>
        <v>0</v>
      </c>
      <c r="G93" s="1444" t="s">
        <v>4434</v>
      </c>
      <c r="H93" s="1445"/>
      <c r="I93" s="1447"/>
      <c r="J93" s="1447"/>
      <c r="K93" s="1457" t="s">
        <v>4435</v>
      </c>
      <c r="L93" s="1457"/>
      <c r="M93" s="1457" t="s">
        <v>4436</v>
      </c>
      <c r="N93" s="1494"/>
      <c r="O93" s="1418"/>
      <c r="P93" s="1418"/>
      <c r="Q93" s="1418"/>
      <c r="R93" s="1418"/>
      <c r="S93" s="1418"/>
      <c r="T93" s="1418"/>
    </row>
    <row r="94" s="1414" customFormat="1" spans="1:20">
      <c r="A94" s="1424">
        <v>92</v>
      </c>
      <c r="B94" s="1435" t="s">
        <v>3673</v>
      </c>
      <c r="C94" s="1435"/>
      <c r="D94" s="1436" t="s">
        <v>4381</v>
      </c>
      <c r="E94" s="1436" t="s">
        <v>4132</v>
      </c>
      <c r="F94" s="1437">
        <f>EDU*4</f>
        <v>0</v>
      </c>
      <c r="G94" s="1438" t="s">
        <v>4437</v>
      </c>
      <c r="H94" s="1445"/>
      <c r="I94" s="1447"/>
      <c r="J94" s="1447"/>
      <c r="K94" s="1457" t="s">
        <v>4438</v>
      </c>
      <c r="L94" s="1457"/>
      <c r="M94" s="1457" t="s">
        <v>4439</v>
      </c>
      <c r="N94" s="1494"/>
      <c r="O94" s="1418"/>
      <c r="P94" s="1418"/>
      <c r="Q94" s="1418"/>
      <c r="R94" s="1418"/>
      <c r="S94" s="1418"/>
      <c r="T94" s="1418"/>
    </row>
    <row r="95" s="1414" customFormat="1" customHeight="1" spans="1:20">
      <c r="A95" s="1439">
        <v>93</v>
      </c>
      <c r="B95" s="1440" t="s">
        <v>3674</v>
      </c>
      <c r="C95" s="1440"/>
      <c r="D95" s="1441" t="s">
        <v>4440</v>
      </c>
      <c r="E95" s="1442" t="s">
        <v>4127</v>
      </c>
      <c r="F95" s="1443">
        <f>EDU*2+MAX(STR*2,DEX*2)</f>
        <v>0</v>
      </c>
      <c r="G95" s="1444" t="s">
        <v>4441</v>
      </c>
      <c r="H95" s="1445"/>
      <c r="I95" s="1447"/>
      <c r="J95" s="1447"/>
      <c r="K95" s="1457" t="s">
        <v>4442</v>
      </c>
      <c r="L95" s="1457"/>
      <c r="M95" s="1457" t="s">
        <v>4443</v>
      </c>
      <c r="N95" s="1494"/>
      <c r="O95" s="1418"/>
      <c r="P95" s="1418"/>
      <c r="Q95" s="1418"/>
      <c r="R95" s="1418"/>
      <c r="S95" s="1418"/>
      <c r="T95" s="1418"/>
    </row>
    <row r="96" s="1414" customFormat="1" ht="17.25" customHeight="1" spans="1:20">
      <c r="A96" s="1424">
        <v>94</v>
      </c>
      <c r="B96" s="1435" t="s">
        <v>3675</v>
      </c>
      <c r="C96" s="1435"/>
      <c r="D96" s="1436" t="s">
        <v>4444</v>
      </c>
      <c r="E96" s="1436" t="s">
        <v>4118</v>
      </c>
      <c r="F96" s="1437">
        <f>EDU*2+APP*2</f>
        <v>0</v>
      </c>
      <c r="G96" s="1438" t="s">
        <v>4445</v>
      </c>
      <c r="H96" s="1445"/>
      <c r="I96" s="1447"/>
      <c r="J96" s="1447"/>
      <c r="K96" s="1457" t="s">
        <v>4446</v>
      </c>
      <c r="L96" s="1457"/>
      <c r="M96" s="1457" t="s">
        <v>4447</v>
      </c>
      <c r="N96" s="1494"/>
      <c r="O96" s="1418"/>
      <c r="P96" s="1418"/>
      <c r="Q96" s="1418"/>
      <c r="R96" s="1418"/>
      <c r="S96" s="1418"/>
      <c r="T96" s="1418"/>
    </row>
    <row r="97" s="1414" customFormat="1" spans="1:20">
      <c r="A97" s="1439">
        <v>95</v>
      </c>
      <c r="B97" s="1440" t="s">
        <v>3676</v>
      </c>
      <c r="C97" s="1440"/>
      <c r="D97" s="1441" t="s">
        <v>4274</v>
      </c>
      <c r="E97" s="1442" t="s">
        <v>4132</v>
      </c>
      <c r="F97" s="1443">
        <f>EDU*4</f>
        <v>0</v>
      </c>
      <c r="G97" s="1444" t="s">
        <v>4448</v>
      </c>
      <c r="H97" s="1445"/>
      <c r="I97" s="1447"/>
      <c r="J97" s="1447"/>
      <c r="K97" s="1457" t="s">
        <v>4449</v>
      </c>
      <c r="L97" s="1457"/>
      <c r="M97" s="1457" t="s">
        <v>4450</v>
      </c>
      <c r="N97" s="1494"/>
      <c r="O97" s="1418"/>
      <c r="P97" s="1418"/>
      <c r="Q97" s="1418"/>
      <c r="R97" s="1418"/>
      <c r="S97" s="1418"/>
      <c r="T97" s="1418"/>
    </row>
    <row r="98" s="1414" customFormat="1" spans="1:20">
      <c r="A98" s="1424">
        <v>96</v>
      </c>
      <c r="B98" s="1435" t="s">
        <v>3677</v>
      </c>
      <c r="C98" s="1435"/>
      <c r="D98" s="1436" t="s">
        <v>4137</v>
      </c>
      <c r="E98" s="1436" t="s">
        <v>4132</v>
      </c>
      <c r="F98" s="1437">
        <f>EDU*4</f>
        <v>0</v>
      </c>
      <c r="G98" s="1438" t="s">
        <v>4451</v>
      </c>
      <c r="H98" s="1445"/>
      <c r="I98" s="1447"/>
      <c r="J98" s="1447"/>
      <c r="K98" s="1457" t="s">
        <v>4452</v>
      </c>
      <c r="L98" s="1457"/>
      <c r="M98" s="1457" t="s">
        <v>4453</v>
      </c>
      <c r="N98" s="1494"/>
      <c r="O98" s="1418"/>
      <c r="P98" s="1418"/>
      <c r="Q98" s="1418"/>
      <c r="R98" s="1418"/>
      <c r="S98" s="1418"/>
      <c r="T98" s="1418"/>
    </row>
    <row r="99" s="1414" customFormat="1" spans="1:20">
      <c r="A99" s="1439">
        <v>97</v>
      </c>
      <c r="B99" s="1440" t="s">
        <v>3678</v>
      </c>
      <c r="C99" s="1440"/>
      <c r="D99" s="1441" t="s">
        <v>4170</v>
      </c>
      <c r="E99" s="1442" t="s">
        <v>4132</v>
      </c>
      <c r="F99" s="1443">
        <f>EDU*4</f>
        <v>0</v>
      </c>
      <c r="G99" s="1444" t="s">
        <v>4454</v>
      </c>
      <c r="H99" s="1445"/>
      <c r="I99" s="1447"/>
      <c r="J99" s="1447"/>
      <c r="K99" s="1457" t="s">
        <v>4455</v>
      </c>
      <c r="L99" s="1457"/>
      <c r="M99" s="1457" t="s">
        <v>4456</v>
      </c>
      <c r="N99" s="1494"/>
      <c r="O99" s="1418"/>
      <c r="P99" s="1418"/>
      <c r="Q99" s="1418"/>
      <c r="R99" s="1418"/>
      <c r="S99" s="1418"/>
      <c r="T99" s="1418"/>
    </row>
    <row r="100" s="1414" customFormat="1" spans="1:20">
      <c r="A100" s="1424">
        <v>98</v>
      </c>
      <c r="B100" s="1435" t="s">
        <v>3679</v>
      </c>
      <c r="C100" s="1435"/>
      <c r="D100" s="1436" t="s">
        <v>4170</v>
      </c>
      <c r="E100" s="1436" t="s">
        <v>4132</v>
      </c>
      <c r="F100" s="1437">
        <f>EDU*4</f>
        <v>0</v>
      </c>
      <c r="G100" s="1438" t="s">
        <v>4457</v>
      </c>
      <c r="H100" s="1445"/>
      <c r="I100" s="1447"/>
      <c r="J100" s="1447"/>
      <c r="K100" s="1457" t="s">
        <v>4458</v>
      </c>
      <c r="L100" s="1457"/>
      <c r="M100" s="1457" t="s">
        <v>4459</v>
      </c>
      <c r="N100" s="1494"/>
      <c r="O100" s="1418"/>
      <c r="P100" s="1418"/>
      <c r="Q100" s="1418"/>
      <c r="R100" s="1418"/>
      <c r="S100" s="1418"/>
      <c r="T100" s="1418"/>
    </row>
    <row r="101" s="1414" customFormat="1" spans="1:20">
      <c r="A101" s="1439">
        <v>99</v>
      </c>
      <c r="B101" s="1440" t="s">
        <v>3680</v>
      </c>
      <c r="C101" s="1440"/>
      <c r="D101" s="1441" t="s">
        <v>4182</v>
      </c>
      <c r="E101" s="1442" t="s">
        <v>4132</v>
      </c>
      <c r="F101" s="1443">
        <f>EDU*4</f>
        <v>0</v>
      </c>
      <c r="G101" s="1444" t="s">
        <v>4460</v>
      </c>
      <c r="H101" s="1445"/>
      <c r="I101" s="1447"/>
      <c r="J101" s="1447"/>
      <c r="K101" s="1457" t="s">
        <v>4461</v>
      </c>
      <c r="L101" s="1457"/>
      <c r="M101" s="1457" t="s">
        <v>4462</v>
      </c>
      <c r="N101" s="1494"/>
      <c r="O101" s="1418"/>
      <c r="P101" s="1418"/>
      <c r="Q101" s="1418"/>
      <c r="R101" s="1418"/>
      <c r="S101" s="1418"/>
      <c r="T101" s="1418"/>
    </row>
    <row r="102" s="1414" customFormat="1" ht="17.25" customHeight="1" spans="1:20">
      <c r="A102" s="1424">
        <v>100</v>
      </c>
      <c r="B102" s="1435" t="s">
        <v>3681</v>
      </c>
      <c r="C102" s="1435"/>
      <c r="D102" s="1436" t="s">
        <v>4117</v>
      </c>
      <c r="E102" s="1436" t="s">
        <v>4231</v>
      </c>
      <c r="F102" s="1437">
        <f>EDU*2+APP*2</f>
        <v>0</v>
      </c>
      <c r="G102" s="1438" t="s">
        <v>4463</v>
      </c>
      <c r="H102" s="1445"/>
      <c r="I102" s="1447"/>
      <c r="J102" s="1447"/>
      <c r="K102" s="1457" t="s">
        <v>4464</v>
      </c>
      <c r="L102" s="1457"/>
      <c r="M102" s="1457" t="s">
        <v>4465</v>
      </c>
      <c r="N102" s="1494"/>
      <c r="O102" s="1418"/>
      <c r="P102" s="1418"/>
      <c r="Q102" s="1418"/>
      <c r="R102" s="1418"/>
      <c r="S102" s="1418"/>
      <c r="T102" s="1418"/>
    </row>
    <row r="103" s="1414" customFormat="1" spans="1:20">
      <c r="A103" s="1439">
        <v>101</v>
      </c>
      <c r="B103" s="1440" t="s">
        <v>3682</v>
      </c>
      <c r="C103" s="1440"/>
      <c r="D103" s="1441" t="s">
        <v>4157</v>
      </c>
      <c r="E103" s="1442" t="s">
        <v>4132</v>
      </c>
      <c r="F103" s="1443">
        <f>EDU*4</f>
        <v>0</v>
      </c>
      <c r="G103" s="1444" t="s">
        <v>4466</v>
      </c>
      <c r="H103" s="1445"/>
      <c r="I103" s="1447"/>
      <c r="J103" s="1447"/>
      <c r="K103" s="1457" t="s">
        <v>4467</v>
      </c>
      <c r="L103" s="1457"/>
      <c r="M103" s="1457" t="s">
        <v>4468</v>
      </c>
      <c r="N103" s="1494"/>
      <c r="O103" s="1418"/>
      <c r="P103" s="1418"/>
      <c r="Q103" s="1418"/>
      <c r="R103" s="1418"/>
      <c r="S103" s="1418"/>
      <c r="T103" s="1418"/>
    </row>
    <row r="104" s="1414" customFormat="1" ht="17.25" customHeight="1" spans="1:20">
      <c r="A104" s="1424">
        <v>102</v>
      </c>
      <c r="B104" s="1435" t="s">
        <v>3683</v>
      </c>
      <c r="C104" s="1435"/>
      <c r="D104" s="1436" t="s">
        <v>4170</v>
      </c>
      <c r="E104" s="1436" t="s">
        <v>4469</v>
      </c>
      <c r="F104" s="1437">
        <f>EDU*2+MAX(DEX*2,APP*2)</f>
        <v>0</v>
      </c>
      <c r="G104" s="1438" t="s">
        <v>4470</v>
      </c>
      <c r="H104" s="1445"/>
      <c r="I104" s="1447"/>
      <c r="J104" s="1447"/>
      <c r="K104" s="1457" t="s">
        <v>4471</v>
      </c>
      <c r="L104" s="1457"/>
      <c r="M104" s="1457" t="s">
        <v>4472</v>
      </c>
      <c r="N104" s="1494"/>
      <c r="O104" s="1418"/>
      <c r="P104" s="1418"/>
      <c r="Q104" s="1418"/>
      <c r="R104" s="1418"/>
      <c r="S104" s="1418"/>
      <c r="T104" s="1418"/>
    </row>
    <row r="105" s="1414" customFormat="1" ht="17.25" customHeight="1" spans="1:20">
      <c r="A105" s="1439">
        <v>103</v>
      </c>
      <c r="B105" s="1440" t="s">
        <v>3684</v>
      </c>
      <c r="C105" s="1440"/>
      <c r="D105" s="1441" t="s">
        <v>4182</v>
      </c>
      <c r="E105" s="1442" t="s">
        <v>4327</v>
      </c>
      <c r="F105" s="1443">
        <f>EDU*2+MAX(DEX*2,APP*2)</f>
        <v>0</v>
      </c>
      <c r="G105" s="1444" t="s">
        <v>4473</v>
      </c>
      <c r="H105" s="1445"/>
      <c r="I105" s="1447"/>
      <c r="J105" s="1447"/>
      <c r="K105" s="1457" t="s">
        <v>4474</v>
      </c>
      <c r="L105" s="1457"/>
      <c r="M105" s="1457" t="s">
        <v>4475</v>
      </c>
      <c r="N105" s="1494"/>
      <c r="O105" s="1418"/>
      <c r="P105" s="1418"/>
      <c r="Q105" s="1418"/>
      <c r="R105" s="1418"/>
      <c r="S105" s="1418"/>
      <c r="T105" s="1418"/>
    </row>
    <row r="106" s="1414" customFormat="1" customHeight="1" spans="1:20">
      <c r="A106" s="1424">
        <v>104</v>
      </c>
      <c r="B106" s="1435" t="s">
        <v>3685</v>
      </c>
      <c r="C106" s="1435"/>
      <c r="D106" s="1436" t="s">
        <v>4170</v>
      </c>
      <c r="E106" s="1436" t="s">
        <v>4127</v>
      </c>
      <c r="F106" s="1437">
        <f>EDU*2+MAX(STR*2,DEX*2)</f>
        <v>0</v>
      </c>
      <c r="G106" s="1438" t="s">
        <v>4476</v>
      </c>
      <c r="H106" s="1445"/>
      <c r="I106" s="1447"/>
      <c r="J106" s="1447"/>
      <c r="K106" s="1457" t="s">
        <v>4458</v>
      </c>
      <c r="L106" s="1457"/>
      <c r="M106" s="1457" t="s">
        <v>4477</v>
      </c>
      <c r="N106" s="1494"/>
      <c r="O106" s="1418"/>
      <c r="P106" s="1418"/>
      <c r="Q106" s="1418"/>
      <c r="R106" s="1418"/>
      <c r="S106" s="1418"/>
      <c r="T106" s="1418"/>
    </row>
    <row r="107" s="1414" customFormat="1" ht="17.25" customHeight="1" spans="1:20">
      <c r="A107" s="1439">
        <v>105</v>
      </c>
      <c r="B107" s="1440" t="s">
        <v>3686</v>
      </c>
      <c r="C107" s="1440"/>
      <c r="D107" s="1441" t="s">
        <v>4246</v>
      </c>
      <c r="E107" s="1442" t="s">
        <v>4250</v>
      </c>
      <c r="F107" s="1443">
        <f>EDU*2+MAX(DEX*2,APP*2)</f>
        <v>0</v>
      </c>
      <c r="G107" s="1444" t="s">
        <v>4478</v>
      </c>
      <c r="H107" s="1445"/>
      <c r="I107" s="1447"/>
      <c r="J107" s="1447"/>
      <c r="K107" s="1457" t="s">
        <v>4479</v>
      </c>
      <c r="L107" s="1457"/>
      <c r="M107" s="1457" t="s">
        <v>4480</v>
      </c>
      <c r="N107" s="1494"/>
      <c r="O107" s="1418"/>
      <c r="P107" s="1418"/>
      <c r="Q107" s="1418"/>
      <c r="R107" s="1418"/>
      <c r="S107" s="1418"/>
      <c r="T107" s="1418"/>
    </row>
    <row r="108" s="1414" customFormat="1" spans="1:20">
      <c r="A108" s="1424">
        <v>106</v>
      </c>
      <c r="B108" s="1435" t="s">
        <v>3687</v>
      </c>
      <c r="C108" s="1435"/>
      <c r="D108" s="1436" t="s">
        <v>3894</v>
      </c>
      <c r="E108" s="1436" t="s">
        <v>4132</v>
      </c>
      <c r="F108" s="1437">
        <f>EDU*4</f>
        <v>0</v>
      </c>
      <c r="G108" s="1438" t="s">
        <v>4481</v>
      </c>
      <c r="H108" s="1445"/>
      <c r="I108" s="1447"/>
      <c r="J108" s="1447"/>
      <c r="K108" s="1457" t="s">
        <v>4482</v>
      </c>
      <c r="L108" s="1457"/>
      <c r="M108" s="1457" t="s">
        <v>4483</v>
      </c>
      <c r="N108" s="1494"/>
      <c r="O108" s="1418"/>
      <c r="P108" s="1418"/>
      <c r="Q108" s="1418"/>
      <c r="R108" s="1418"/>
      <c r="S108" s="1418"/>
      <c r="T108" s="1418"/>
    </row>
    <row r="109" s="1414" customFormat="1" customHeight="1" spans="1:20">
      <c r="A109" s="1439">
        <v>107</v>
      </c>
      <c r="B109" s="1440" t="s">
        <v>3688</v>
      </c>
      <c r="C109" s="1440"/>
      <c r="D109" s="1441" t="s">
        <v>4484</v>
      </c>
      <c r="E109" s="1442" t="s">
        <v>4127</v>
      </c>
      <c r="F109" s="1443">
        <f>EDU*2+MAX(STR*2,DEX*2)</f>
        <v>0</v>
      </c>
      <c r="G109" s="1444" t="s">
        <v>4485</v>
      </c>
      <c r="H109" s="1445"/>
      <c r="I109" s="1447"/>
      <c r="J109" s="1447"/>
      <c r="K109" s="1457" t="s">
        <v>4486</v>
      </c>
      <c r="L109" s="1457"/>
      <c r="M109" s="1457" t="s">
        <v>4487</v>
      </c>
      <c r="N109" s="1494"/>
      <c r="O109" s="1418"/>
      <c r="P109" s="1418"/>
      <c r="Q109" s="1418"/>
      <c r="R109" s="1418"/>
      <c r="S109" s="1418"/>
      <c r="T109" s="1418"/>
    </row>
    <row r="110" s="1414" customFormat="1" customHeight="1" spans="1:20">
      <c r="A110" s="1424">
        <v>108</v>
      </c>
      <c r="B110" s="1435" t="s">
        <v>3689</v>
      </c>
      <c r="C110" s="1435"/>
      <c r="D110" s="1436" t="s">
        <v>4488</v>
      </c>
      <c r="E110" s="1436" t="s">
        <v>4127</v>
      </c>
      <c r="F110" s="1437">
        <f>EDU*2+MAX(STR*2,DEX*2)</f>
        <v>0</v>
      </c>
      <c r="G110" s="1438" t="s">
        <v>4489</v>
      </c>
      <c r="H110" s="1445"/>
      <c r="I110" s="1447"/>
      <c r="J110" s="1447"/>
      <c r="K110" s="1457" t="s">
        <v>4490</v>
      </c>
      <c r="L110" s="1457"/>
      <c r="M110" s="1457" t="s">
        <v>4491</v>
      </c>
      <c r="N110" s="1494"/>
      <c r="O110" s="1418"/>
      <c r="P110" s="1418"/>
      <c r="Q110" s="1418"/>
      <c r="R110" s="1418"/>
      <c r="S110" s="1418"/>
      <c r="T110" s="1418"/>
    </row>
    <row r="111" s="1414" customFormat="1" spans="1:20">
      <c r="A111" s="1439">
        <v>109</v>
      </c>
      <c r="B111" s="1440" t="s">
        <v>3690</v>
      </c>
      <c r="C111" s="1440"/>
      <c r="D111" s="1441" t="s">
        <v>4182</v>
      </c>
      <c r="E111" s="1442" t="s">
        <v>4132</v>
      </c>
      <c r="F111" s="1443">
        <f>EDU*4</f>
        <v>0</v>
      </c>
      <c r="G111" s="1444" t="s">
        <v>4492</v>
      </c>
      <c r="H111" s="1445"/>
      <c r="I111" s="1447"/>
      <c r="J111" s="1447"/>
      <c r="K111" s="1457" t="s">
        <v>4493</v>
      </c>
      <c r="L111" s="1457"/>
      <c r="M111" s="1457" t="s">
        <v>4494</v>
      </c>
      <c r="N111" s="1494"/>
      <c r="O111" s="1418"/>
      <c r="P111" s="1418"/>
      <c r="Q111" s="1418"/>
      <c r="R111" s="1418"/>
      <c r="S111" s="1418"/>
      <c r="T111" s="1418"/>
    </row>
    <row r="112" s="1414" customFormat="1" spans="1:20">
      <c r="A112" s="1424">
        <v>110</v>
      </c>
      <c r="B112" s="1435" t="s">
        <v>3691</v>
      </c>
      <c r="C112" s="1435"/>
      <c r="D112" s="1436" t="s">
        <v>4444</v>
      </c>
      <c r="E112" s="1436" t="s">
        <v>4132</v>
      </c>
      <c r="F112" s="1437">
        <f>EDU*4</f>
        <v>0</v>
      </c>
      <c r="G112" s="1438" t="s">
        <v>4495</v>
      </c>
      <c r="H112" s="1445"/>
      <c r="I112" s="1447"/>
      <c r="J112" s="1447"/>
      <c r="K112" s="1457" t="s">
        <v>4496</v>
      </c>
      <c r="L112" s="1457"/>
      <c r="M112" s="1457" t="s">
        <v>4497</v>
      </c>
      <c r="N112" s="1494"/>
      <c r="O112" s="1418"/>
      <c r="P112" s="1418"/>
      <c r="Q112" s="1418"/>
      <c r="R112" s="1418"/>
      <c r="S112" s="1418"/>
      <c r="T112" s="1418"/>
    </row>
    <row r="113" s="1414" customFormat="1" ht="17.25" customHeight="1" spans="1:20">
      <c r="A113" s="1439">
        <v>111</v>
      </c>
      <c r="B113" s="1440" t="s">
        <v>3692</v>
      </c>
      <c r="C113" s="1440"/>
      <c r="D113" s="1441" t="s">
        <v>4112</v>
      </c>
      <c r="E113" s="1442" t="s">
        <v>4341</v>
      </c>
      <c r="F113" s="1443">
        <f>EDU*2+MAX(DEX*2,APP*2)</f>
        <v>0</v>
      </c>
      <c r="G113" s="1444" t="s">
        <v>4498</v>
      </c>
      <c r="H113" s="1445"/>
      <c r="I113" s="1447"/>
      <c r="J113" s="1447"/>
      <c r="K113" s="1457" t="s">
        <v>4499</v>
      </c>
      <c r="L113" s="1457"/>
      <c r="M113" s="1457" t="s">
        <v>4500</v>
      </c>
      <c r="N113" s="1494"/>
      <c r="O113" s="1418"/>
      <c r="P113" s="1418"/>
      <c r="Q113" s="1418"/>
      <c r="R113" s="1418"/>
      <c r="S113" s="1418"/>
      <c r="T113" s="1418"/>
    </row>
    <row r="114" s="1414" customFormat="1" spans="1:20">
      <c r="A114" s="1424">
        <v>112</v>
      </c>
      <c r="B114" s="1435" t="s">
        <v>3693</v>
      </c>
      <c r="C114" s="1435"/>
      <c r="D114" s="1436" t="s">
        <v>4112</v>
      </c>
      <c r="E114" s="1436" t="s">
        <v>4132</v>
      </c>
      <c r="F114" s="1437">
        <f>EDU*4</f>
        <v>0</v>
      </c>
      <c r="G114" s="1438" t="s">
        <v>4501</v>
      </c>
      <c r="H114" s="1445"/>
      <c r="I114" s="1447"/>
      <c r="J114" s="1447"/>
      <c r="K114" s="1457" t="s">
        <v>4502</v>
      </c>
      <c r="L114" s="1457"/>
      <c r="M114" s="1457" t="s">
        <v>4503</v>
      </c>
      <c r="N114" s="1494"/>
      <c r="O114" s="1418"/>
      <c r="P114" s="1418"/>
      <c r="Q114" s="1418"/>
      <c r="R114" s="1418"/>
      <c r="S114" s="1418"/>
      <c r="T114" s="1418"/>
    </row>
    <row r="115" s="1414" customFormat="1" spans="1:20">
      <c r="A115" s="1439">
        <v>113</v>
      </c>
      <c r="B115" s="1440" t="s">
        <v>3694</v>
      </c>
      <c r="C115" s="1440"/>
      <c r="D115" s="1441" t="s">
        <v>4504</v>
      </c>
      <c r="E115" s="1442" t="s">
        <v>4132</v>
      </c>
      <c r="F115" s="1443">
        <f>EDU*4</f>
        <v>0</v>
      </c>
      <c r="G115" s="1444" t="s">
        <v>4505</v>
      </c>
      <c r="H115" s="1445"/>
      <c r="I115" s="1447"/>
      <c r="J115" s="1447"/>
      <c r="K115" s="1457" t="s">
        <v>4506</v>
      </c>
      <c r="L115" s="1457"/>
      <c r="M115" s="1457" t="s">
        <v>4507</v>
      </c>
      <c r="N115" s="1494"/>
      <c r="O115" s="1418"/>
      <c r="P115" s="1418"/>
      <c r="Q115" s="1418"/>
      <c r="R115" s="1418"/>
      <c r="S115" s="1418"/>
      <c r="T115" s="1418"/>
    </row>
    <row r="116" s="1414" customFormat="1" customHeight="1" spans="1:20">
      <c r="A116" s="1424">
        <v>114</v>
      </c>
      <c r="B116" s="1435" t="s">
        <v>3695</v>
      </c>
      <c r="C116" s="1435"/>
      <c r="D116" s="1436" t="s">
        <v>4385</v>
      </c>
      <c r="E116" s="1436" t="s">
        <v>4138</v>
      </c>
      <c r="F116" s="1437">
        <f>EDU*2+MAX(APP*2,POW*2)</f>
        <v>0</v>
      </c>
      <c r="G116" s="1438" t="s">
        <v>4508</v>
      </c>
      <c r="H116" s="1445"/>
      <c r="I116" s="1447"/>
      <c r="J116" s="1447"/>
      <c r="K116" s="1457" t="s">
        <v>4509</v>
      </c>
      <c r="L116" s="1457"/>
      <c r="M116" s="1457" t="s">
        <v>4510</v>
      </c>
      <c r="N116" s="1494"/>
      <c r="O116" s="1418"/>
      <c r="P116" s="1418"/>
      <c r="Q116" s="1418"/>
      <c r="R116" s="1418"/>
      <c r="S116" s="1418"/>
      <c r="T116" s="1418"/>
    </row>
    <row r="117" s="1414" customFormat="1" ht="17.25" spans="1:20">
      <c r="A117" s="1470">
        <v>115</v>
      </c>
      <c r="B117" s="1471" t="s">
        <v>3696</v>
      </c>
      <c r="C117" s="1471"/>
      <c r="D117" s="1472" t="s">
        <v>4117</v>
      </c>
      <c r="E117" s="1473" t="s">
        <v>4132</v>
      </c>
      <c r="F117" s="1474">
        <f>EDU*4</f>
        <v>0</v>
      </c>
      <c r="G117" s="1475" t="s">
        <v>4511</v>
      </c>
      <c r="H117" s="1445"/>
      <c r="I117" s="1447"/>
      <c r="J117" s="1447"/>
      <c r="K117" s="1457" t="s">
        <v>4512</v>
      </c>
      <c r="L117" s="1457"/>
      <c r="M117" s="1457" t="s">
        <v>4513</v>
      </c>
      <c r="N117" s="1494"/>
      <c r="O117" s="1418"/>
      <c r="P117" s="1418"/>
      <c r="Q117" s="1418"/>
      <c r="R117" s="1418"/>
      <c r="S117" s="1418"/>
      <c r="T117" s="1418"/>
    </row>
    <row r="118" s="1414" customFormat="1" spans="1:20">
      <c r="A118" s="1476">
        <v>116</v>
      </c>
      <c r="B118" s="1477" t="s">
        <v>3697</v>
      </c>
      <c r="C118" s="1477"/>
      <c r="D118" s="1478" t="s">
        <v>4296</v>
      </c>
      <c r="E118" s="1479" t="s">
        <v>4514</v>
      </c>
      <c r="F118" s="1478">
        <f>EDU*2+APP*2</f>
        <v>0</v>
      </c>
      <c r="G118" s="1480" t="s">
        <v>4515</v>
      </c>
      <c r="H118" s="1481" t="s">
        <v>4516</v>
      </c>
      <c r="I118" s="1481"/>
      <c r="J118" s="1447"/>
      <c r="K118" s="1495" t="s">
        <v>4517</v>
      </c>
      <c r="L118" s="1418"/>
      <c r="M118" s="1496" t="s">
        <v>4518</v>
      </c>
      <c r="N118" s="1418"/>
      <c r="O118" s="1418"/>
      <c r="P118" s="1418"/>
      <c r="Q118" s="1418"/>
      <c r="R118" s="1418"/>
      <c r="S118" s="1418"/>
      <c r="T118" s="1418"/>
    </row>
    <row r="119" s="1414" customFormat="1" spans="1:20">
      <c r="A119" s="1482">
        <v>117</v>
      </c>
      <c r="B119" s="1483" t="s">
        <v>3698</v>
      </c>
      <c r="C119" s="1483"/>
      <c r="D119" s="1484" t="s">
        <v>4112</v>
      </c>
      <c r="E119" s="1485" t="s">
        <v>4127</v>
      </c>
      <c r="F119" s="1486">
        <f>EDU*2+MAX(STR*2,DEX*2)</f>
        <v>0</v>
      </c>
      <c r="G119" s="1487" t="s">
        <v>4519</v>
      </c>
      <c r="H119" s="1481"/>
      <c r="I119" s="1481"/>
      <c r="J119" s="1447"/>
      <c r="K119" s="1495" t="s">
        <v>4168</v>
      </c>
      <c r="L119" s="1418"/>
      <c r="M119" s="1496" t="s">
        <v>4518</v>
      </c>
      <c r="N119" s="1418"/>
      <c r="O119" s="1418"/>
      <c r="P119" s="1418"/>
      <c r="Q119" s="1418"/>
      <c r="R119" s="1418"/>
      <c r="S119" s="1418"/>
      <c r="T119" s="1418"/>
    </row>
    <row r="120" s="1414" customFormat="1" spans="1:20">
      <c r="A120" s="1488">
        <v>118</v>
      </c>
      <c r="B120" s="1489" t="s">
        <v>3699</v>
      </c>
      <c r="C120" s="1489"/>
      <c r="D120" s="1490" t="s">
        <v>4520</v>
      </c>
      <c r="E120" s="1491" t="s">
        <v>4127</v>
      </c>
      <c r="F120" s="1490">
        <f>EDU*2+MAX(STR*2,DEX*2)</f>
        <v>0</v>
      </c>
      <c r="G120" s="1492" t="s">
        <v>4521</v>
      </c>
      <c r="H120" s="1481"/>
      <c r="I120" s="1481"/>
      <c r="J120" s="1447"/>
      <c r="K120" s="1495" t="s">
        <v>4522</v>
      </c>
      <c r="L120" s="1418"/>
      <c r="M120" s="1495" t="s">
        <v>4523</v>
      </c>
      <c r="N120" s="1418"/>
      <c r="O120" s="1418"/>
      <c r="P120" s="1418"/>
      <c r="Q120" s="1418"/>
      <c r="R120" s="1418"/>
      <c r="S120" s="1418"/>
      <c r="T120" s="1418"/>
    </row>
    <row r="121" s="1414" customFormat="1" spans="1:20">
      <c r="A121" s="1482">
        <v>119</v>
      </c>
      <c r="B121" s="1483" t="s">
        <v>3700</v>
      </c>
      <c r="C121" s="1483"/>
      <c r="D121" s="1484" t="s">
        <v>4107</v>
      </c>
      <c r="E121" s="1485" t="s">
        <v>4127</v>
      </c>
      <c r="F121" s="1486">
        <f>EDU*2+MAX(STR*2,DEX*2)</f>
        <v>0</v>
      </c>
      <c r="G121" s="1487" t="s">
        <v>4524</v>
      </c>
      <c r="H121" s="1481"/>
      <c r="I121" s="1481"/>
      <c r="J121" s="1447"/>
      <c r="K121" s="1495" t="s">
        <v>4525</v>
      </c>
      <c r="L121" s="1418"/>
      <c r="M121" s="1496" t="s">
        <v>4518</v>
      </c>
      <c r="N121" s="1418"/>
      <c r="O121" s="1418"/>
      <c r="P121" s="1418"/>
      <c r="Q121" s="1418"/>
      <c r="R121" s="1418"/>
      <c r="S121" s="1418"/>
      <c r="T121" s="1418"/>
    </row>
    <row r="122" s="1414" customFormat="1" spans="1:20">
      <c r="A122" s="1488">
        <v>120</v>
      </c>
      <c r="B122" s="1489" t="s">
        <v>3701</v>
      </c>
      <c r="C122" s="1489"/>
      <c r="D122" s="1490" t="s">
        <v>4112</v>
      </c>
      <c r="E122" s="1491" t="s">
        <v>4127</v>
      </c>
      <c r="F122" s="1490">
        <f>EDU*2+MAX(STR*2,DEX*2)</f>
        <v>0</v>
      </c>
      <c r="G122" s="1492" t="s">
        <v>4526</v>
      </c>
      <c r="H122" s="1481"/>
      <c r="I122" s="1481"/>
      <c r="J122" s="1447"/>
      <c r="K122" s="1495" t="s">
        <v>4527</v>
      </c>
      <c r="L122" s="1418"/>
      <c r="M122" s="1495" t="s">
        <v>4523</v>
      </c>
      <c r="N122" s="1418"/>
      <c r="O122" s="1418"/>
      <c r="P122" s="1418"/>
      <c r="Q122" s="1418"/>
      <c r="R122" s="1418"/>
      <c r="S122" s="1418"/>
      <c r="T122" s="1418"/>
    </row>
    <row r="123" s="1414" customFormat="1" spans="1:20">
      <c r="A123" s="1482">
        <v>121</v>
      </c>
      <c r="B123" s="1483" t="s">
        <v>3702</v>
      </c>
      <c r="C123" s="1483"/>
      <c r="D123" s="1484" t="s">
        <v>4356</v>
      </c>
      <c r="E123" s="1485" t="s">
        <v>4132</v>
      </c>
      <c r="F123" s="1486">
        <f>EDU*4</f>
        <v>0</v>
      </c>
      <c r="G123" s="1487" t="s">
        <v>4528</v>
      </c>
      <c r="H123" s="1481"/>
      <c r="I123" s="1481"/>
      <c r="J123" s="1447"/>
      <c r="K123" s="1495" t="s">
        <v>4529</v>
      </c>
      <c r="L123" s="1418"/>
      <c r="M123" s="1495" t="s">
        <v>4523</v>
      </c>
      <c r="N123" s="1418"/>
      <c r="O123" s="1418"/>
      <c r="P123" s="1418"/>
      <c r="Q123" s="1418"/>
      <c r="R123" s="1418"/>
      <c r="S123" s="1418"/>
      <c r="T123" s="1418"/>
    </row>
    <row r="124" s="1414" customFormat="1" spans="1:20">
      <c r="A124" s="1488">
        <v>122</v>
      </c>
      <c r="B124" s="1489" t="s">
        <v>3703</v>
      </c>
      <c r="C124" s="1489"/>
      <c r="D124" s="1490" t="s">
        <v>4356</v>
      </c>
      <c r="E124" s="1491" t="s">
        <v>4132</v>
      </c>
      <c r="F124" s="1490">
        <f>EDU*4</f>
        <v>0</v>
      </c>
      <c r="G124" s="1492" t="s">
        <v>4530</v>
      </c>
      <c r="H124" s="1493" t="s">
        <v>4531</v>
      </c>
      <c r="I124" s="1493"/>
      <c r="J124" s="1447"/>
      <c r="K124" s="1495" t="s">
        <v>4532</v>
      </c>
      <c r="L124" s="1418"/>
      <c r="M124" s="1495" t="s">
        <v>4523</v>
      </c>
      <c r="N124" s="1418"/>
      <c r="O124" s="1418"/>
      <c r="P124" s="1418"/>
      <c r="Q124" s="1418"/>
      <c r="R124" s="1418"/>
      <c r="S124" s="1418"/>
      <c r="T124" s="1418"/>
    </row>
    <row r="125" s="1414" customFormat="1" spans="1:20">
      <c r="A125" s="1482">
        <v>123</v>
      </c>
      <c r="B125" s="1483" t="s">
        <v>3704</v>
      </c>
      <c r="C125" s="1483"/>
      <c r="D125" s="1484" t="s">
        <v>4381</v>
      </c>
      <c r="E125" s="1485" t="s">
        <v>4132</v>
      </c>
      <c r="F125" s="1486">
        <f>EDU*4</f>
        <v>0</v>
      </c>
      <c r="G125" s="1487" t="s">
        <v>4533</v>
      </c>
      <c r="H125" s="1445"/>
      <c r="I125" s="1447"/>
      <c r="J125" s="1447"/>
      <c r="K125" s="1495" t="s">
        <v>4196</v>
      </c>
      <c r="L125" s="1418"/>
      <c r="M125" s="1495" t="s">
        <v>4523</v>
      </c>
      <c r="N125" s="1418"/>
      <c r="O125" s="1418"/>
      <c r="P125" s="1418"/>
      <c r="Q125" s="1418"/>
      <c r="R125" s="1418"/>
      <c r="S125" s="1418"/>
      <c r="T125" s="1418"/>
    </row>
    <row r="126" s="1414" customFormat="1" spans="1:20">
      <c r="A126" s="1488">
        <v>124</v>
      </c>
      <c r="B126" s="1489" t="s">
        <v>3705</v>
      </c>
      <c r="C126" s="1489"/>
      <c r="D126" s="1490" t="s">
        <v>4189</v>
      </c>
      <c r="E126" s="1491" t="s">
        <v>4132</v>
      </c>
      <c r="F126" s="1490">
        <f>EDU*4</f>
        <v>0</v>
      </c>
      <c r="G126" s="1492" t="s">
        <v>4195</v>
      </c>
      <c r="H126" s="1445"/>
      <c r="I126" s="1447"/>
      <c r="J126" s="1447"/>
      <c r="K126" s="1495" t="s">
        <v>4196</v>
      </c>
      <c r="L126" s="1418"/>
      <c r="M126" s="1495" t="s">
        <v>4523</v>
      </c>
      <c r="N126" s="1418"/>
      <c r="O126" s="1418"/>
      <c r="P126" s="1418"/>
      <c r="Q126" s="1418"/>
      <c r="R126" s="1418"/>
      <c r="S126" s="1418"/>
      <c r="T126" s="1418"/>
    </row>
    <row r="127" s="1414" customFormat="1" spans="1:20">
      <c r="A127" s="1482">
        <v>125</v>
      </c>
      <c r="B127" s="1483" t="s">
        <v>3706</v>
      </c>
      <c r="C127" s="1483"/>
      <c r="D127" s="1484" t="s">
        <v>4189</v>
      </c>
      <c r="E127" s="1485" t="s">
        <v>4132</v>
      </c>
      <c r="F127" s="1486">
        <f>EDU*4</f>
        <v>0</v>
      </c>
      <c r="G127" s="1487" t="s">
        <v>4534</v>
      </c>
      <c r="H127" s="1445"/>
      <c r="I127" s="1447"/>
      <c r="J127" s="1447"/>
      <c r="K127" s="1495" t="s">
        <v>4535</v>
      </c>
      <c r="L127" s="1418"/>
      <c r="M127" s="1495" t="s">
        <v>4523</v>
      </c>
      <c r="N127" s="1418"/>
      <c r="O127" s="1418"/>
      <c r="P127" s="1418"/>
      <c r="Q127" s="1418"/>
      <c r="R127" s="1418"/>
      <c r="S127" s="1418"/>
      <c r="T127" s="1418"/>
    </row>
    <row r="128" s="1414" customFormat="1" spans="1:20">
      <c r="A128" s="1488">
        <v>126</v>
      </c>
      <c r="B128" s="1489" t="s">
        <v>3707</v>
      </c>
      <c r="C128" s="1489"/>
      <c r="D128" s="1490" t="s">
        <v>4107</v>
      </c>
      <c r="E128" s="1491" t="s">
        <v>4132</v>
      </c>
      <c r="F128" s="1490">
        <f>EDU*4</f>
        <v>0</v>
      </c>
      <c r="G128" s="1492" t="s">
        <v>4536</v>
      </c>
      <c r="H128" s="1445"/>
      <c r="I128" s="1447"/>
      <c r="J128" s="1447"/>
      <c r="K128" s="1495" t="s">
        <v>4537</v>
      </c>
      <c r="L128" s="1418"/>
      <c r="M128" s="1495" t="s">
        <v>4523</v>
      </c>
      <c r="N128" s="1418"/>
      <c r="O128" s="1418"/>
      <c r="P128" s="1418"/>
      <c r="Q128" s="1418"/>
      <c r="R128" s="1418"/>
      <c r="S128" s="1418"/>
      <c r="T128" s="1418"/>
    </row>
    <row r="129" s="1414" customFormat="1" spans="1:20">
      <c r="A129" s="1482">
        <v>127</v>
      </c>
      <c r="B129" s="1483" t="s">
        <v>3708</v>
      </c>
      <c r="C129" s="1483"/>
      <c r="D129" s="1484" t="s">
        <v>4385</v>
      </c>
      <c r="E129" s="1485" t="s">
        <v>4138</v>
      </c>
      <c r="F129" s="1486">
        <f>EDU*2+MAX(APP*2,POW*2)</f>
        <v>0</v>
      </c>
      <c r="G129" s="1487" t="s">
        <v>4538</v>
      </c>
      <c r="H129" s="1445"/>
      <c r="I129" s="1447"/>
      <c r="J129" s="1447"/>
      <c r="K129" s="1495" t="s">
        <v>4539</v>
      </c>
      <c r="L129" s="1418"/>
      <c r="M129" s="1495" t="s">
        <v>4523</v>
      </c>
      <c r="N129" s="1418"/>
      <c r="O129" s="1418"/>
      <c r="P129" s="1418"/>
      <c r="Q129" s="1418"/>
      <c r="R129" s="1418"/>
      <c r="S129" s="1418"/>
      <c r="T129" s="1418"/>
    </row>
    <row r="130" s="1414" customFormat="1" spans="1:20">
      <c r="A130" s="1488">
        <v>128</v>
      </c>
      <c r="B130" s="1489" t="s">
        <v>3709</v>
      </c>
      <c r="C130" s="1489"/>
      <c r="D130" s="1490" t="s">
        <v>4246</v>
      </c>
      <c r="E130" s="1491" t="s">
        <v>4132</v>
      </c>
      <c r="F130" s="1490">
        <f>EDU*4</f>
        <v>0</v>
      </c>
      <c r="G130" s="1492" t="s">
        <v>4540</v>
      </c>
      <c r="H130" s="1445"/>
      <c r="I130" s="1447"/>
      <c r="J130" s="1447"/>
      <c r="K130" s="1495" t="s">
        <v>4541</v>
      </c>
      <c r="L130" s="1418"/>
      <c r="M130" s="1495" t="s">
        <v>4523</v>
      </c>
      <c r="N130" s="1418"/>
      <c r="O130" s="1418"/>
      <c r="P130" s="1418"/>
      <c r="Q130" s="1418"/>
      <c r="R130" s="1418"/>
      <c r="S130" s="1418"/>
      <c r="T130" s="1418"/>
    </row>
    <row r="131" s="1414" customFormat="1" spans="1:20">
      <c r="A131" s="1482">
        <v>129</v>
      </c>
      <c r="B131" s="1483" t="s">
        <v>3710</v>
      </c>
      <c r="C131" s="1483"/>
      <c r="D131" s="1484" t="s">
        <v>4356</v>
      </c>
      <c r="E131" s="1497" t="s">
        <v>4542</v>
      </c>
      <c r="F131" s="1486">
        <f>EDU*2+MAX(DEX*2,APP*2)</f>
        <v>0</v>
      </c>
      <c r="G131" s="1487" t="s">
        <v>4543</v>
      </c>
      <c r="H131" s="1445"/>
      <c r="I131" s="1447"/>
      <c r="J131" s="1447"/>
      <c r="K131" s="1495" t="s">
        <v>4544</v>
      </c>
      <c r="L131" s="1418"/>
      <c r="M131" s="1495" t="s">
        <v>4523</v>
      </c>
      <c r="N131" s="1418"/>
      <c r="O131" s="1418"/>
      <c r="P131" s="1418"/>
      <c r="Q131" s="1418"/>
      <c r="R131" s="1418"/>
      <c r="S131" s="1418"/>
      <c r="T131" s="1418"/>
    </row>
    <row r="132" s="1414" customFormat="1" spans="1:20">
      <c r="A132" s="1488">
        <v>130</v>
      </c>
      <c r="B132" s="1489" t="s">
        <v>3711</v>
      </c>
      <c r="C132" s="1489"/>
      <c r="D132" s="1490" t="s">
        <v>4356</v>
      </c>
      <c r="E132" s="1498" t="s">
        <v>4542</v>
      </c>
      <c r="F132" s="1490">
        <f>EDU*2+MAX(DEX*2,APP*2)</f>
        <v>0</v>
      </c>
      <c r="G132" s="1492" t="s">
        <v>4545</v>
      </c>
      <c r="H132" s="1445"/>
      <c r="I132" s="1447"/>
      <c r="J132" s="1447"/>
      <c r="K132" s="1495" t="s">
        <v>4546</v>
      </c>
      <c r="L132" s="1418"/>
      <c r="M132" s="1495" t="s">
        <v>4523</v>
      </c>
      <c r="N132" s="1418"/>
      <c r="O132" s="1418"/>
      <c r="P132" s="1418"/>
      <c r="Q132" s="1418"/>
      <c r="R132" s="1418"/>
      <c r="S132" s="1418"/>
      <c r="T132" s="1418"/>
    </row>
    <row r="133" s="1414" customFormat="1" spans="1:20">
      <c r="A133" s="1482">
        <v>131</v>
      </c>
      <c r="B133" s="1483" t="s">
        <v>3712</v>
      </c>
      <c r="C133" s="1483"/>
      <c r="D133" s="1484" t="s">
        <v>4170</v>
      </c>
      <c r="E133" s="1485" t="s">
        <v>4208</v>
      </c>
      <c r="F133" s="1486">
        <f>EDU*2+DEX*2</f>
        <v>0</v>
      </c>
      <c r="G133" s="1487" t="s">
        <v>4547</v>
      </c>
      <c r="H133" s="1445"/>
      <c r="I133" s="1447"/>
      <c r="J133" s="1447"/>
      <c r="K133" s="1495" t="s">
        <v>4548</v>
      </c>
      <c r="L133" s="1418"/>
      <c r="M133" s="1495" t="s">
        <v>4523</v>
      </c>
      <c r="N133" s="1418"/>
      <c r="O133" s="1418"/>
      <c r="P133" s="1418"/>
      <c r="Q133" s="1418"/>
      <c r="R133" s="1418"/>
      <c r="S133" s="1418"/>
      <c r="T133" s="1418"/>
    </row>
    <row r="134" s="1414" customFormat="1" spans="1:20">
      <c r="A134" s="1488">
        <v>132</v>
      </c>
      <c r="B134" s="1489" t="s">
        <v>3713</v>
      </c>
      <c r="C134" s="1489"/>
      <c r="D134" s="1490" t="s">
        <v>4107</v>
      </c>
      <c r="E134" s="1498" t="s">
        <v>4549</v>
      </c>
      <c r="F134" s="1490">
        <f>EDU*4</f>
        <v>0</v>
      </c>
      <c r="G134" s="1492" t="s">
        <v>4550</v>
      </c>
      <c r="H134" s="1445"/>
      <c r="I134" s="1447"/>
      <c r="J134" s="1447"/>
      <c r="K134" s="1495" t="s">
        <v>4551</v>
      </c>
      <c r="L134" s="1418"/>
      <c r="M134" s="1495" t="s">
        <v>4523</v>
      </c>
      <c r="N134" s="1418"/>
      <c r="O134" s="1418"/>
      <c r="P134" s="1418"/>
      <c r="Q134" s="1418"/>
      <c r="R134" s="1418"/>
      <c r="S134" s="1418"/>
      <c r="T134" s="1418"/>
    </row>
    <row r="135" s="1414" customFormat="1" spans="1:20">
      <c r="A135" s="1482">
        <v>133</v>
      </c>
      <c r="B135" s="1483" t="s">
        <v>3714</v>
      </c>
      <c r="C135" s="1483"/>
      <c r="D135" s="1484" t="s">
        <v>4274</v>
      </c>
      <c r="E135" s="1485" t="s">
        <v>4132</v>
      </c>
      <c r="F135" s="1486">
        <f>EDU*4</f>
        <v>0</v>
      </c>
      <c r="G135" s="1487" t="s">
        <v>4371</v>
      </c>
      <c r="H135" s="1445"/>
      <c r="I135" s="1447"/>
      <c r="J135" s="1447"/>
      <c r="K135" s="1495" t="s">
        <v>4551</v>
      </c>
      <c r="L135" s="1418"/>
      <c r="M135" s="1495" t="s">
        <v>4523</v>
      </c>
      <c r="N135" s="1418"/>
      <c r="O135" s="1418"/>
      <c r="P135" s="1418"/>
      <c r="Q135" s="1418"/>
      <c r="R135" s="1418"/>
      <c r="S135" s="1418"/>
      <c r="T135" s="1418"/>
    </row>
    <row r="136" s="1414" customFormat="1" spans="1:20">
      <c r="A136" s="1488">
        <v>134</v>
      </c>
      <c r="B136" s="1489" t="s">
        <v>3715</v>
      </c>
      <c r="C136" s="1489"/>
      <c r="D136" s="1490" t="s">
        <v>4107</v>
      </c>
      <c r="E136" s="1491" t="s">
        <v>4132</v>
      </c>
      <c r="F136" s="1490">
        <f>EDU*4</f>
        <v>0</v>
      </c>
      <c r="G136" s="1492" t="s">
        <v>4275</v>
      </c>
      <c r="H136" s="1445"/>
      <c r="I136" s="1447"/>
      <c r="J136" s="1447"/>
      <c r="K136" s="1495" t="s">
        <v>4276</v>
      </c>
      <c r="L136" s="1418"/>
      <c r="M136" s="1495" t="s">
        <v>4523</v>
      </c>
      <c r="N136" s="1418"/>
      <c r="O136" s="1418"/>
      <c r="P136" s="1418"/>
      <c r="Q136" s="1418"/>
      <c r="R136" s="1418"/>
      <c r="S136" s="1418"/>
      <c r="T136" s="1418"/>
    </row>
    <row r="137" s="1414" customFormat="1" spans="1:20">
      <c r="A137" s="1482">
        <v>135</v>
      </c>
      <c r="B137" s="1483" t="s">
        <v>3716</v>
      </c>
      <c r="C137" s="1483"/>
      <c r="D137" s="1484" t="s">
        <v>4356</v>
      </c>
      <c r="E137" s="1485" t="s">
        <v>4132</v>
      </c>
      <c r="F137" s="1486">
        <f>EDU*4</f>
        <v>0</v>
      </c>
      <c r="G137" s="1487" t="s">
        <v>4275</v>
      </c>
      <c r="H137" s="1445"/>
      <c r="I137" s="1447"/>
      <c r="J137" s="1447"/>
      <c r="K137" s="1495" t="s">
        <v>4276</v>
      </c>
      <c r="L137" s="1418"/>
      <c r="M137" s="1495" t="s">
        <v>4523</v>
      </c>
      <c r="N137" s="1418"/>
      <c r="O137" s="1418"/>
      <c r="P137" s="1418"/>
      <c r="Q137" s="1418"/>
      <c r="R137" s="1418"/>
      <c r="S137" s="1418"/>
      <c r="T137" s="1418"/>
    </row>
    <row r="138" s="1414" customFormat="1" spans="1:20">
      <c r="A138" s="1488">
        <v>136</v>
      </c>
      <c r="B138" s="1489" t="s">
        <v>3717</v>
      </c>
      <c r="C138" s="1489"/>
      <c r="D138" s="1490" t="s">
        <v>4274</v>
      </c>
      <c r="E138" s="1491" t="s">
        <v>4132</v>
      </c>
      <c r="F138" s="1490">
        <f>EDU*4</f>
        <v>0</v>
      </c>
      <c r="G138" s="1492" t="s">
        <v>4275</v>
      </c>
      <c r="H138" s="1445"/>
      <c r="I138" s="1447"/>
      <c r="J138" s="1447"/>
      <c r="K138" s="1495" t="s">
        <v>4552</v>
      </c>
      <c r="L138" s="1418"/>
      <c r="M138" s="1495" t="s">
        <v>4523</v>
      </c>
      <c r="N138" s="1418"/>
      <c r="O138" s="1418"/>
      <c r="P138" s="1418"/>
      <c r="Q138" s="1418"/>
      <c r="R138" s="1418"/>
      <c r="S138" s="1418"/>
      <c r="T138" s="1418"/>
    </row>
    <row r="139" s="1414" customFormat="1" spans="1:20">
      <c r="A139" s="1482">
        <v>137</v>
      </c>
      <c r="B139" s="1483" t="s">
        <v>3718</v>
      </c>
      <c r="C139" s="1483"/>
      <c r="D139" s="1484" t="s">
        <v>4146</v>
      </c>
      <c r="E139" s="1497" t="s">
        <v>4553</v>
      </c>
      <c r="F139" s="1486">
        <f>EDU*2+DEX*2</f>
        <v>0</v>
      </c>
      <c r="G139" s="1487" t="s">
        <v>4554</v>
      </c>
      <c r="H139" s="1445"/>
      <c r="I139" s="1447"/>
      <c r="J139" s="1447"/>
      <c r="K139" s="1495" t="s">
        <v>4555</v>
      </c>
      <c r="L139" s="1418"/>
      <c r="M139" s="1495" t="s">
        <v>4523</v>
      </c>
      <c r="N139" s="1418"/>
      <c r="O139" s="1418"/>
      <c r="P139" s="1418"/>
      <c r="Q139" s="1418"/>
      <c r="R139" s="1418"/>
      <c r="S139" s="1418"/>
      <c r="T139" s="1418"/>
    </row>
    <row r="140" s="1414" customFormat="1" spans="1:20">
      <c r="A140" s="1488">
        <v>138</v>
      </c>
      <c r="B140" s="1489" t="s">
        <v>3719</v>
      </c>
      <c r="C140" s="1489"/>
      <c r="D140" s="1490" t="s">
        <v>4170</v>
      </c>
      <c r="E140" s="1491" t="s">
        <v>4132</v>
      </c>
      <c r="F140" s="1490">
        <f>EDU*4</f>
        <v>0</v>
      </c>
      <c r="G140" s="1492" t="s">
        <v>4556</v>
      </c>
      <c r="H140" s="1445"/>
      <c r="I140" s="1447"/>
      <c r="J140" s="1447"/>
      <c r="K140" s="1495" t="s">
        <v>4557</v>
      </c>
      <c r="L140" s="1418"/>
      <c r="M140" s="1495" t="s">
        <v>4523</v>
      </c>
      <c r="N140" s="1418"/>
      <c r="O140" s="1418"/>
      <c r="P140" s="1418"/>
      <c r="Q140" s="1418"/>
      <c r="R140" s="1418"/>
      <c r="S140" s="1418"/>
      <c r="T140" s="1418"/>
    </row>
    <row r="141" s="1414" customFormat="1" spans="1:20">
      <c r="A141" s="1482">
        <v>139</v>
      </c>
      <c r="B141" s="1483" t="s">
        <v>3720</v>
      </c>
      <c r="C141" s="1483"/>
      <c r="D141" s="1484" t="s">
        <v>4170</v>
      </c>
      <c r="E141" s="1485" t="s">
        <v>4395</v>
      </c>
      <c r="F141" s="1486">
        <f>EDU*2+MAX(DEX*2,POW*2)</f>
        <v>0</v>
      </c>
      <c r="G141" s="1487" t="s">
        <v>4558</v>
      </c>
      <c r="H141" s="1445"/>
      <c r="I141" s="1447"/>
      <c r="J141" s="1447"/>
      <c r="K141" s="1495" t="s">
        <v>4559</v>
      </c>
      <c r="L141" s="1418"/>
      <c r="M141" s="1495" t="s">
        <v>4523</v>
      </c>
      <c r="N141" s="1418"/>
      <c r="O141" s="1418"/>
      <c r="P141" s="1418"/>
      <c r="Q141" s="1418"/>
      <c r="R141" s="1418"/>
      <c r="S141" s="1418"/>
      <c r="T141" s="1418"/>
    </row>
    <row r="142" s="1414" customFormat="1" spans="1:20">
      <c r="A142" s="1488">
        <v>140</v>
      </c>
      <c r="B142" s="1489" t="s">
        <v>3721</v>
      </c>
      <c r="C142" s="1489"/>
      <c r="D142" s="1490" t="s">
        <v>4146</v>
      </c>
      <c r="E142" s="1491" t="s">
        <v>4132</v>
      </c>
      <c r="F142" s="1490">
        <f>EDU*4</f>
        <v>0</v>
      </c>
      <c r="G142" s="1492" t="s">
        <v>4560</v>
      </c>
      <c r="H142" s="1445"/>
      <c r="I142" s="1447"/>
      <c r="J142" s="1447"/>
      <c r="K142" s="1495" t="s">
        <v>4561</v>
      </c>
      <c r="L142" s="1418"/>
      <c r="M142" s="1495" t="s">
        <v>4523</v>
      </c>
      <c r="N142" s="1418"/>
      <c r="O142" s="1418"/>
      <c r="P142" s="1418"/>
      <c r="Q142" s="1418"/>
      <c r="R142" s="1418"/>
      <c r="S142" s="1418"/>
      <c r="T142" s="1418"/>
    </row>
    <row r="143" s="1414" customFormat="1" spans="1:20">
      <c r="A143" s="1482">
        <v>141</v>
      </c>
      <c r="B143" s="1483" t="s">
        <v>3722</v>
      </c>
      <c r="C143" s="1483"/>
      <c r="D143" s="1484" t="s">
        <v>4381</v>
      </c>
      <c r="E143" s="1485" t="s">
        <v>4127</v>
      </c>
      <c r="F143" s="1486">
        <f>EDU*2+MAX(STR*2,DEX*2)</f>
        <v>0</v>
      </c>
      <c r="G143" s="1487" t="s">
        <v>4562</v>
      </c>
      <c r="H143" s="1445"/>
      <c r="I143" s="1447"/>
      <c r="J143" s="1447"/>
      <c r="K143" s="1495" t="s">
        <v>4563</v>
      </c>
      <c r="L143" s="1418"/>
      <c r="M143" s="1495" t="s">
        <v>4523</v>
      </c>
      <c r="N143" s="1418"/>
      <c r="O143" s="1418"/>
      <c r="P143" s="1418"/>
      <c r="Q143" s="1418"/>
      <c r="R143" s="1418"/>
      <c r="S143" s="1418"/>
      <c r="T143" s="1418"/>
    </row>
    <row r="144" s="1414" customFormat="1" spans="1:20">
      <c r="A144" s="1488">
        <v>142</v>
      </c>
      <c r="B144" s="1489" t="s">
        <v>3723</v>
      </c>
      <c r="C144" s="1489"/>
      <c r="D144" s="1490" t="s">
        <v>4564</v>
      </c>
      <c r="E144" s="1491" t="s">
        <v>4127</v>
      </c>
      <c r="F144" s="1490">
        <f>EDU*2+MAX(STR*2,DEX*2)</f>
        <v>0</v>
      </c>
      <c r="G144" s="1492" t="s">
        <v>4565</v>
      </c>
      <c r="H144" s="1445"/>
      <c r="I144" s="1447"/>
      <c r="J144" s="1447"/>
      <c r="K144" s="1495" t="s">
        <v>4566</v>
      </c>
      <c r="L144" s="1418"/>
      <c r="M144" s="1495" t="s">
        <v>4523</v>
      </c>
      <c r="N144" s="1418"/>
      <c r="O144" s="1418"/>
      <c r="P144" s="1418"/>
      <c r="Q144" s="1418"/>
      <c r="R144" s="1418"/>
      <c r="S144" s="1418"/>
      <c r="T144" s="1418"/>
    </row>
    <row r="145" s="1414" customFormat="1" spans="1:20">
      <c r="A145" s="1482">
        <v>143</v>
      </c>
      <c r="B145" s="1483" t="s">
        <v>3724</v>
      </c>
      <c r="C145" s="1483"/>
      <c r="D145" s="1484" t="s">
        <v>4170</v>
      </c>
      <c r="E145" s="1485" t="s">
        <v>4395</v>
      </c>
      <c r="F145" s="1486">
        <f>EDU*2+MAX(STR*2,DEX*2)</f>
        <v>0</v>
      </c>
      <c r="G145" s="1487" t="s">
        <v>4567</v>
      </c>
      <c r="H145" s="1445"/>
      <c r="I145" s="1447"/>
      <c r="J145" s="1447"/>
      <c r="K145" s="1495" t="s">
        <v>4568</v>
      </c>
      <c r="L145" s="1418"/>
      <c r="M145" s="1495" t="s">
        <v>4523</v>
      </c>
      <c r="N145" s="1418"/>
      <c r="O145" s="1418"/>
      <c r="P145" s="1418"/>
      <c r="Q145" s="1418"/>
      <c r="R145" s="1418"/>
      <c r="S145" s="1418"/>
      <c r="T145" s="1418"/>
    </row>
    <row r="146" s="1414" customFormat="1" spans="1:20">
      <c r="A146" s="1488">
        <v>144</v>
      </c>
      <c r="B146" s="1489" t="s">
        <v>4569</v>
      </c>
      <c r="C146" s="1489"/>
      <c r="D146" s="1490" t="s">
        <v>4107</v>
      </c>
      <c r="E146" s="1498" t="s">
        <v>4553</v>
      </c>
      <c r="F146" s="1490">
        <f>EDU*2+DEX*2</f>
        <v>0</v>
      </c>
      <c r="G146" s="1492" t="s">
        <v>4570</v>
      </c>
      <c r="H146" s="1445"/>
      <c r="I146" s="1447"/>
      <c r="J146" s="1447"/>
      <c r="K146" s="1495" t="s">
        <v>4571</v>
      </c>
      <c r="L146" s="1418"/>
      <c r="M146" s="1495" t="s">
        <v>4523</v>
      </c>
      <c r="N146" s="1418"/>
      <c r="O146" s="1418"/>
      <c r="P146" s="1418"/>
      <c r="Q146" s="1418"/>
      <c r="R146" s="1418"/>
      <c r="S146" s="1418"/>
      <c r="T146" s="1418"/>
    </row>
    <row r="147" s="1414" customFormat="1" spans="1:20">
      <c r="A147" s="1482">
        <v>145</v>
      </c>
      <c r="B147" s="1483" t="s">
        <v>3726</v>
      </c>
      <c r="C147" s="1483"/>
      <c r="D147" s="1484" t="s">
        <v>4356</v>
      </c>
      <c r="E147" s="1485" t="s">
        <v>4132</v>
      </c>
      <c r="F147" s="1486">
        <f>EDU*4</f>
        <v>0</v>
      </c>
      <c r="G147" s="1487" t="s">
        <v>4572</v>
      </c>
      <c r="H147" s="1445"/>
      <c r="I147" s="1447"/>
      <c r="J147" s="1447"/>
      <c r="K147" s="1495" t="s">
        <v>4573</v>
      </c>
      <c r="L147" s="1418"/>
      <c r="M147" s="1495" t="s">
        <v>4523</v>
      </c>
      <c r="N147" s="1418"/>
      <c r="O147" s="1418"/>
      <c r="P147" s="1418"/>
      <c r="Q147" s="1418"/>
      <c r="R147" s="1418"/>
      <c r="S147" s="1418"/>
      <c r="T147" s="1418"/>
    </row>
    <row r="148" s="1414" customFormat="1" spans="1:20">
      <c r="A148" s="1488">
        <v>146</v>
      </c>
      <c r="B148" s="1489" t="s">
        <v>3727</v>
      </c>
      <c r="C148" s="1489"/>
      <c r="D148" s="1490" t="s">
        <v>4117</v>
      </c>
      <c r="E148" s="1498" t="s">
        <v>4514</v>
      </c>
      <c r="F148" s="1490">
        <f>EDU*2+APP*2</f>
        <v>0</v>
      </c>
      <c r="G148" s="1492" t="s">
        <v>4463</v>
      </c>
      <c r="H148" s="1445"/>
      <c r="I148" s="1447"/>
      <c r="J148" s="1447"/>
      <c r="K148" s="1495" t="s">
        <v>4574</v>
      </c>
      <c r="L148" s="1418"/>
      <c r="M148" s="1495" t="s">
        <v>4523</v>
      </c>
      <c r="N148" s="1418"/>
      <c r="O148" s="1418"/>
      <c r="P148" s="1418"/>
      <c r="Q148" s="1418"/>
      <c r="R148" s="1418"/>
      <c r="S148" s="1418"/>
      <c r="T148" s="1418"/>
    </row>
    <row r="149" s="1414" customFormat="1" spans="1:20">
      <c r="A149" s="1482">
        <v>147</v>
      </c>
      <c r="B149" s="1483" t="s">
        <v>3728</v>
      </c>
      <c r="C149" s="1483"/>
      <c r="D149" s="1484" t="s">
        <v>4170</v>
      </c>
      <c r="E149" s="1497" t="s">
        <v>4514</v>
      </c>
      <c r="F149" s="1486">
        <f>EDU*2+APP*2</f>
        <v>0</v>
      </c>
      <c r="G149" s="1487" t="s">
        <v>4575</v>
      </c>
      <c r="H149" s="1445"/>
      <c r="I149" s="1447"/>
      <c r="J149" s="1447"/>
      <c r="K149" s="1495" t="s">
        <v>4555</v>
      </c>
      <c r="L149" s="1418"/>
      <c r="M149" s="1495" t="s">
        <v>4523</v>
      </c>
      <c r="N149" s="1418"/>
      <c r="O149" s="1418"/>
      <c r="P149" s="1418"/>
      <c r="Q149" s="1418"/>
      <c r="R149" s="1418"/>
      <c r="S149" s="1418"/>
      <c r="T149" s="1418"/>
    </row>
    <row r="150" s="1414" customFormat="1" spans="1:20">
      <c r="A150" s="1488">
        <v>148</v>
      </c>
      <c r="B150" s="1489" t="s">
        <v>3729</v>
      </c>
      <c r="C150" s="1489"/>
      <c r="D150" s="1490" t="s">
        <v>4520</v>
      </c>
      <c r="E150" s="1491" t="s">
        <v>4132</v>
      </c>
      <c r="F150" s="1490">
        <f>EDU*4</f>
        <v>0</v>
      </c>
      <c r="G150" s="1492" t="s">
        <v>4576</v>
      </c>
      <c r="H150" s="1445"/>
      <c r="I150" s="1447"/>
      <c r="J150" s="1447"/>
      <c r="K150" s="1495" t="s">
        <v>4577</v>
      </c>
      <c r="L150" s="1418"/>
      <c r="M150" s="1495" t="s">
        <v>4523</v>
      </c>
      <c r="N150" s="1418"/>
      <c r="O150" s="1418"/>
      <c r="P150" s="1418"/>
      <c r="Q150" s="1418"/>
      <c r="R150" s="1418"/>
      <c r="S150" s="1418"/>
      <c r="T150" s="1418"/>
    </row>
    <row r="151" s="1414" customFormat="1" spans="1:20">
      <c r="A151" s="1482">
        <v>149</v>
      </c>
      <c r="B151" s="1483" t="s">
        <v>3730</v>
      </c>
      <c r="C151" s="1483"/>
      <c r="D151" s="1484" t="s">
        <v>4112</v>
      </c>
      <c r="E151" s="1485" t="s">
        <v>4127</v>
      </c>
      <c r="F151" s="1486">
        <f>EDU*2+MAX(STR*2,DEX*2)</f>
        <v>0</v>
      </c>
      <c r="G151" s="1487" t="s">
        <v>4578</v>
      </c>
      <c r="H151" s="1445"/>
      <c r="I151" s="1447"/>
      <c r="J151" s="1447"/>
      <c r="K151" s="1495" t="s">
        <v>4579</v>
      </c>
      <c r="L151" s="1418"/>
      <c r="M151" s="1495" t="s">
        <v>4523</v>
      </c>
      <c r="N151" s="1418"/>
      <c r="O151" s="1418"/>
      <c r="P151" s="1418"/>
      <c r="Q151" s="1418"/>
      <c r="R151" s="1418"/>
      <c r="S151" s="1418"/>
      <c r="T151" s="1418"/>
    </row>
    <row r="152" s="1414" customFormat="1" spans="1:20">
      <c r="A152" s="1488">
        <v>150</v>
      </c>
      <c r="B152" s="1489" t="s">
        <v>3731</v>
      </c>
      <c r="C152" s="1489"/>
      <c r="D152" s="1490" t="s">
        <v>4580</v>
      </c>
      <c r="E152" s="1491" t="s">
        <v>4132</v>
      </c>
      <c r="F152" s="1490">
        <f>EDU*4</f>
        <v>0</v>
      </c>
      <c r="G152" s="1492" t="s">
        <v>4581</v>
      </c>
      <c r="H152" s="1445"/>
      <c r="I152" s="1447"/>
      <c r="J152" s="1447"/>
      <c r="K152" s="1495" t="s">
        <v>4582</v>
      </c>
      <c r="L152" s="1418"/>
      <c r="M152" s="1495" t="s">
        <v>4523</v>
      </c>
      <c r="N152" s="1418"/>
      <c r="O152" s="1418"/>
      <c r="P152" s="1418"/>
      <c r="Q152" s="1418"/>
      <c r="R152" s="1418"/>
      <c r="S152" s="1418"/>
      <c r="T152" s="1418"/>
    </row>
    <row r="153" s="1414" customFormat="1" spans="1:20">
      <c r="A153" s="1482">
        <v>151</v>
      </c>
      <c r="B153" s="1483" t="s">
        <v>3732</v>
      </c>
      <c r="C153" s="1483"/>
      <c r="D153" s="1484" t="s">
        <v>4246</v>
      </c>
      <c r="E153" s="1485" t="s">
        <v>4132</v>
      </c>
      <c r="F153" s="1486">
        <f>EDU*4</f>
        <v>0</v>
      </c>
      <c r="G153" s="1487" t="s">
        <v>4583</v>
      </c>
      <c r="H153" s="1445"/>
      <c r="I153" s="1447"/>
      <c r="J153" s="1447"/>
      <c r="K153" s="1495" t="s">
        <v>4584</v>
      </c>
      <c r="L153" s="1418"/>
      <c r="M153" s="1495" t="s">
        <v>4523</v>
      </c>
      <c r="N153" s="1418"/>
      <c r="O153" s="1418"/>
      <c r="P153" s="1418"/>
      <c r="Q153" s="1418"/>
      <c r="R153" s="1418"/>
      <c r="S153" s="1418"/>
      <c r="T153" s="1418"/>
    </row>
    <row r="154" s="1414" customFormat="1" spans="1:20">
      <c r="A154" s="1488">
        <v>152</v>
      </c>
      <c r="B154" s="1489" t="s">
        <v>3733</v>
      </c>
      <c r="C154" s="1489"/>
      <c r="D154" s="1490" t="s">
        <v>4178</v>
      </c>
      <c r="E154" s="1491" t="s">
        <v>4132</v>
      </c>
      <c r="F154" s="1490">
        <f>EDU*4</f>
        <v>0</v>
      </c>
      <c r="G154" s="1492" t="s">
        <v>4585</v>
      </c>
      <c r="H154" s="1445"/>
      <c r="I154" s="1447"/>
      <c r="J154" s="1447"/>
      <c r="K154" s="1495" t="s">
        <v>4586</v>
      </c>
      <c r="L154" s="1418"/>
      <c r="M154" s="1495" t="s">
        <v>4523</v>
      </c>
      <c r="N154" s="1418"/>
      <c r="O154" s="1418"/>
      <c r="P154" s="1418"/>
      <c r="Q154" s="1418"/>
      <c r="R154" s="1418"/>
      <c r="S154" s="1418"/>
      <c r="T154" s="1418"/>
    </row>
    <row r="155" s="1414" customFormat="1" spans="1:20">
      <c r="A155" s="1482">
        <v>153</v>
      </c>
      <c r="B155" s="1483" t="s">
        <v>3734</v>
      </c>
      <c r="C155" s="1483"/>
      <c r="D155" s="1484" t="s">
        <v>4170</v>
      </c>
      <c r="E155" s="1485" t="s">
        <v>4132</v>
      </c>
      <c r="F155" s="1486">
        <f>EDU*4</f>
        <v>0</v>
      </c>
      <c r="G155" s="1487" t="s">
        <v>4587</v>
      </c>
      <c r="H155" s="1445"/>
      <c r="I155" s="1447"/>
      <c r="J155" s="1447"/>
      <c r="K155" s="1495" t="s">
        <v>4588</v>
      </c>
      <c r="L155" s="1418"/>
      <c r="M155" s="1495" t="s">
        <v>4523</v>
      </c>
      <c r="N155" s="1418"/>
      <c r="O155" s="1418"/>
      <c r="P155" s="1418"/>
      <c r="Q155" s="1418"/>
      <c r="R155" s="1418"/>
      <c r="S155" s="1418"/>
      <c r="T155" s="1418"/>
    </row>
    <row r="156" s="1414" customFormat="1" ht="14" customHeight="1" spans="1:20">
      <c r="A156" s="1488">
        <v>154</v>
      </c>
      <c r="B156" s="1489" t="s">
        <v>3735</v>
      </c>
      <c r="C156" s="1489"/>
      <c r="D156" s="1490" t="s">
        <v>4212</v>
      </c>
      <c r="E156" s="1491" t="s">
        <v>4132</v>
      </c>
      <c r="F156" s="1490">
        <f>EDU*4</f>
        <v>0</v>
      </c>
      <c r="G156" s="1492" t="s">
        <v>4589</v>
      </c>
      <c r="H156" s="1445"/>
      <c r="I156" s="1447"/>
      <c r="J156" s="1447"/>
      <c r="K156" s="1517" t="s">
        <v>4590</v>
      </c>
      <c r="L156" s="1418"/>
      <c r="M156" s="1495" t="s">
        <v>4523</v>
      </c>
      <c r="N156" s="1418"/>
      <c r="O156" s="1418"/>
      <c r="P156" s="1418"/>
      <c r="Q156" s="1418"/>
      <c r="R156" s="1418"/>
      <c r="S156" s="1418"/>
      <c r="T156" s="1418"/>
    </row>
    <row r="157" s="1414" customFormat="1" spans="1:20">
      <c r="A157" s="1482">
        <v>155</v>
      </c>
      <c r="B157" s="1483" t="s">
        <v>3736</v>
      </c>
      <c r="C157" s="1483"/>
      <c r="D157" s="1484" t="s">
        <v>4170</v>
      </c>
      <c r="E157" s="1485" t="s">
        <v>4132</v>
      </c>
      <c r="F157" s="1486">
        <f>EDU*4</f>
        <v>0</v>
      </c>
      <c r="G157" s="1487" t="s">
        <v>4591</v>
      </c>
      <c r="H157" s="1445"/>
      <c r="I157" s="1447"/>
      <c r="J157" s="1447"/>
      <c r="K157" s="1495" t="s">
        <v>4592</v>
      </c>
      <c r="L157" s="1418"/>
      <c r="M157" s="1495" t="s">
        <v>4523</v>
      </c>
      <c r="N157" s="1418"/>
      <c r="O157" s="1418"/>
      <c r="P157" s="1418"/>
      <c r="Q157" s="1418"/>
      <c r="R157" s="1418"/>
      <c r="S157" s="1418"/>
      <c r="T157" s="1418"/>
    </row>
    <row r="158" s="1414" customFormat="1" ht="17.25" spans="1:20">
      <c r="A158" s="1499">
        <v>156</v>
      </c>
      <c r="B158" s="1500" t="s">
        <v>3737</v>
      </c>
      <c r="C158" s="1500"/>
      <c r="D158" s="1501" t="s">
        <v>4170</v>
      </c>
      <c r="E158" s="1502" t="s">
        <v>4127</v>
      </c>
      <c r="F158" s="1501">
        <f>EDU*2+MAX(STR*2,DEX*2)</f>
        <v>0</v>
      </c>
      <c r="G158" s="1503" t="s">
        <v>4593</v>
      </c>
      <c r="H158" s="1445"/>
      <c r="I158" s="1447"/>
      <c r="J158" s="1447"/>
      <c r="K158" s="1495" t="s">
        <v>4594</v>
      </c>
      <c r="L158" s="1418"/>
      <c r="M158" s="1495" t="s">
        <v>4523</v>
      </c>
      <c r="N158" s="1418"/>
      <c r="O158" s="1418"/>
      <c r="P158" s="1418"/>
      <c r="Q158" s="1418"/>
      <c r="R158" s="1418"/>
      <c r="S158" s="1418"/>
      <c r="T158" s="1418"/>
    </row>
    <row r="159" s="1414" customFormat="1" spans="1:20">
      <c r="A159" s="1504">
        <v>157</v>
      </c>
      <c r="B159" s="1505" t="s">
        <v>3738</v>
      </c>
      <c r="C159" s="1505"/>
      <c r="D159" s="1506" t="s">
        <v>4178</v>
      </c>
      <c r="E159" s="1507" t="s">
        <v>4127</v>
      </c>
      <c r="F159" s="1508">
        <f>EDU*2+MAX(STR*2,DEX*2)</f>
        <v>0</v>
      </c>
      <c r="G159" s="1509" t="s">
        <v>4595</v>
      </c>
      <c r="H159" s="1481" t="s">
        <v>4596</v>
      </c>
      <c r="I159" s="1481"/>
      <c r="J159" s="1447"/>
      <c r="K159" s="1495" t="s">
        <v>4597</v>
      </c>
      <c r="L159" s="1418"/>
      <c r="M159" s="1495" t="s">
        <v>4598</v>
      </c>
      <c r="N159" s="1418"/>
      <c r="O159" s="1418"/>
      <c r="P159" s="1418"/>
      <c r="Q159" s="1418"/>
      <c r="R159" s="1418"/>
      <c r="S159" s="1418"/>
      <c r="T159" s="1418"/>
    </row>
    <row r="160" s="1414" customFormat="1" spans="1:20">
      <c r="A160" s="1488">
        <v>158</v>
      </c>
      <c r="B160" s="1489" t="s">
        <v>3739</v>
      </c>
      <c r="C160" s="1489"/>
      <c r="D160" s="1490" t="s">
        <v>3894</v>
      </c>
      <c r="E160" s="1491" t="s">
        <v>4127</v>
      </c>
      <c r="F160" s="1490">
        <f>EDU*2+MAX(STR*2,DEX*2)</f>
        <v>0</v>
      </c>
      <c r="G160" s="1492" t="s">
        <v>4599</v>
      </c>
      <c r="H160" s="1481"/>
      <c r="I160" s="1481"/>
      <c r="J160" s="1447"/>
      <c r="K160" s="1495" t="s">
        <v>4600</v>
      </c>
      <c r="L160" s="1418"/>
      <c r="M160" s="1495" t="s">
        <v>4598</v>
      </c>
      <c r="N160" s="1418"/>
      <c r="O160" s="1418"/>
      <c r="P160" s="1418"/>
      <c r="Q160" s="1418"/>
      <c r="R160" s="1418"/>
      <c r="S160" s="1418"/>
      <c r="T160" s="1418"/>
    </row>
    <row r="161" s="1414" customFormat="1" spans="1:20">
      <c r="A161" s="1482">
        <v>159</v>
      </c>
      <c r="B161" s="1483" t="s">
        <v>3740</v>
      </c>
      <c r="C161" s="1483"/>
      <c r="D161" s="1484" t="s">
        <v>4601</v>
      </c>
      <c r="E161" s="1485" t="s">
        <v>4132</v>
      </c>
      <c r="F161" s="1486">
        <f>EDU*4</f>
        <v>0</v>
      </c>
      <c r="G161" s="1487" t="s">
        <v>4602</v>
      </c>
      <c r="H161" s="1481"/>
      <c r="I161" s="1481"/>
      <c r="J161" s="1447"/>
      <c r="K161" s="1495" t="s">
        <v>4603</v>
      </c>
      <c r="L161" s="1418"/>
      <c r="M161" s="1495" t="s">
        <v>4598</v>
      </c>
      <c r="N161" s="1418"/>
      <c r="O161" s="1418"/>
      <c r="P161" s="1418"/>
      <c r="Q161" s="1418"/>
      <c r="R161" s="1418"/>
      <c r="S161" s="1418"/>
      <c r="T161" s="1418"/>
    </row>
    <row r="162" s="1414" customFormat="1" spans="1:20">
      <c r="A162" s="1488">
        <v>160</v>
      </c>
      <c r="B162" s="1489" t="s">
        <v>3741</v>
      </c>
      <c r="C162" s="1489"/>
      <c r="D162" s="1490" t="s">
        <v>4246</v>
      </c>
      <c r="E162" s="1491" t="s">
        <v>4132</v>
      </c>
      <c r="F162" s="1490">
        <f>EDU*4</f>
        <v>0</v>
      </c>
      <c r="G162" s="1492" t="s">
        <v>4604</v>
      </c>
      <c r="H162" s="1481"/>
      <c r="I162" s="1481"/>
      <c r="J162" s="1447"/>
      <c r="K162" s="1495" t="s">
        <v>4196</v>
      </c>
      <c r="L162" s="1418"/>
      <c r="M162" s="1495" t="s">
        <v>4598</v>
      </c>
      <c r="N162" s="1418"/>
      <c r="O162" s="1418"/>
      <c r="P162" s="1418"/>
      <c r="Q162" s="1418"/>
      <c r="R162" s="1418"/>
      <c r="S162" s="1418"/>
      <c r="T162" s="1418"/>
    </row>
    <row r="163" s="1414" customFormat="1" spans="1:20">
      <c r="A163" s="1482">
        <v>161</v>
      </c>
      <c r="B163" s="1483" t="s">
        <v>3742</v>
      </c>
      <c r="C163" s="1483"/>
      <c r="D163" s="1484" t="s">
        <v>4178</v>
      </c>
      <c r="E163" s="1485" t="s">
        <v>4132</v>
      </c>
      <c r="F163" s="1486">
        <f>EDU*4</f>
        <v>0</v>
      </c>
      <c r="G163" s="1487" t="s">
        <v>4605</v>
      </c>
      <c r="H163" s="1481"/>
      <c r="I163" s="1481"/>
      <c r="J163" s="1447"/>
      <c r="K163" s="1495"/>
      <c r="L163" s="1418"/>
      <c r="M163" s="1495" t="s">
        <v>4598</v>
      </c>
      <c r="N163" s="1418"/>
      <c r="O163" s="1418"/>
      <c r="P163" s="1418"/>
      <c r="Q163" s="1418"/>
      <c r="R163" s="1418"/>
      <c r="S163" s="1418"/>
      <c r="T163" s="1418"/>
    </row>
    <row r="164" s="1414" customFormat="1" spans="1:20">
      <c r="A164" s="1488">
        <v>162</v>
      </c>
      <c r="B164" s="1489" t="s">
        <v>3743</v>
      </c>
      <c r="C164" s="1489"/>
      <c r="D164" s="1490" t="s">
        <v>4112</v>
      </c>
      <c r="E164" s="1491" t="s">
        <v>4127</v>
      </c>
      <c r="F164" s="1490">
        <f>EDU*2+MAX(STR*2,DEX*2)</f>
        <v>0</v>
      </c>
      <c r="G164" s="1492" t="s">
        <v>4606</v>
      </c>
      <c r="H164" s="1481"/>
      <c r="I164" s="1481"/>
      <c r="J164" s="1447"/>
      <c r="K164" s="1495"/>
      <c r="L164" s="1418"/>
      <c r="M164" s="1495" t="s">
        <v>4598</v>
      </c>
      <c r="N164" s="1418"/>
      <c r="O164" s="1418"/>
      <c r="P164" s="1418"/>
      <c r="Q164" s="1418"/>
      <c r="R164" s="1418"/>
      <c r="S164" s="1418"/>
      <c r="T164" s="1418"/>
    </row>
    <row r="165" s="1414" customFormat="1" spans="1:20">
      <c r="A165" s="1482">
        <v>163</v>
      </c>
      <c r="B165" s="1483" t="s">
        <v>3744</v>
      </c>
      <c r="C165" s="1483"/>
      <c r="D165" s="1484" t="s">
        <v>3894</v>
      </c>
      <c r="E165" s="1485" t="s">
        <v>4132</v>
      </c>
      <c r="F165" s="1486">
        <f>EDU*4</f>
        <v>0</v>
      </c>
      <c r="G165" s="1487" t="s">
        <v>4607</v>
      </c>
      <c r="H165" s="1493" t="s">
        <v>4531</v>
      </c>
      <c r="I165" s="1493"/>
      <c r="J165" s="1447"/>
      <c r="K165" s="1495" t="s">
        <v>4608</v>
      </c>
      <c r="L165" s="1418"/>
      <c r="M165" s="1495" t="s">
        <v>4598</v>
      </c>
      <c r="N165" s="1418"/>
      <c r="O165" s="1418"/>
      <c r="P165" s="1418"/>
      <c r="Q165" s="1418"/>
      <c r="R165" s="1418"/>
      <c r="S165" s="1418"/>
      <c r="T165" s="1418"/>
    </row>
    <row r="166" s="1414" customFormat="1" ht="14" customHeight="1" spans="1:20">
      <c r="A166" s="1488">
        <v>164</v>
      </c>
      <c r="B166" s="1489" t="s">
        <v>3745</v>
      </c>
      <c r="C166" s="1489"/>
      <c r="D166" s="1490" t="s">
        <v>4221</v>
      </c>
      <c r="E166" s="1491" t="s">
        <v>4132</v>
      </c>
      <c r="F166" s="1490">
        <f>EDU*4</f>
        <v>0</v>
      </c>
      <c r="G166" s="1510" t="s">
        <v>4609</v>
      </c>
      <c r="H166" s="1445"/>
      <c r="I166" s="1447"/>
      <c r="J166" s="1447"/>
      <c r="K166" s="1495"/>
      <c r="L166" s="1418"/>
      <c r="M166" s="1495" t="s">
        <v>4598</v>
      </c>
      <c r="N166" s="1418"/>
      <c r="O166" s="1418"/>
      <c r="P166" s="1418"/>
      <c r="Q166" s="1418"/>
      <c r="R166" s="1418"/>
      <c r="S166" s="1418"/>
      <c r="T166" s="1418"/>
    </row>
    <row r="167" s="1414" customFormat="1" spans="1:20">
      <c r="A167" s="1482">
        <v>165</v>
      </c>
      <c r="B167" s="1483" t="s">
        <v>3746</v>
      </c>
      <c r="C167" s="1483"/>
      <c r="D167" s="1484" t="s">
        <v>4112</v>
      </c>
      <c r="E167" s="1485" t="s">
        <v>4132</v>
      </c>
      <c r="F167" s="1486">
        <f>EDU*4</f>
        <v>0</v>
      </c>
      <c r="G167" s="1487" t="s">
        <v>4610</v>
      </c>
      <c r="H167" s="1445"/>
      <c r="I167" s="1447"/>
      <c r="J167" s="1447"/>
      <c r="K167" s="1495"/>
      <c r="L167" s="1418"/>
      <c r="M167" s="1495" t="s">
        <v>4598</v>
      </c>
      <c r="N167" s="1418"/>
      <c r="O167" s="1418"/>
      <c r="P167" s="1418"/>
      <c r="Q167" s="1418"/>
      <c r="R167" s="1418"/>
      <c r="S167" s="1418"/>
      <c r="T167" s="1418"/>
    </row>
    <row r="168" s="1414" customFormat="1" spans="1:20">
      <c r="A168" s="1488">
        <v>166</v>
      </c>
      <c r="B168" s="1489" t="s">
        <v>3747</v>
      </c>
      <c r="C168" s="1489"/>
      <c r="D168" s="1490" t="s">
        <v>4146</v>
      </c>
      <c r="E168" s="1491" t="s">
        <v>4132</v>
      </c>
      <c r="F168" s="1490">
        <f>EDU*4</f>
        <v>0</v>
      </c>
      <c r="G168" s="1492" t="s">
        <v>4611</v>
      </c>
      <c r="H168" s="1445"/>
      <c r="I168" s="1447"/>
      <c r="J168" s="1447"/>
      <c r="K168" s="1495"/>
      <c r="L168" s="1418"/>
      <c r="M168" s="1495" t="s">
        <v>4598</v>
      </c>
      <c r="N168" s="1418"/>
      <c r="O168" s="1418"/>
      <c r="P168" s="1418"/>
      <c r="Q168" s="1418"/>
      <c r="R168" s="1418"/>
      <c r="S168" s="1418"/>
      <c r="T168" s="1418"/>
    </row>
    <row r="169" s="1414" customFormat="1" spans="1:20">
      <c r="A169" s="1482">
        <v>167</v>
      </c>
      <c r="B169" s="1483" t="s">
        <v>3748</v>
      </c>
      <c r="C169" s="1483"/>
      <c r="D169" s="1484" t="s">
        <v>4212</v>
      </c>
      <c r="E169" s="1485" t="s">
        <v>4132</v>
      </c>
      <c r="F169" s="1486">
        <f>EDU*4</f>
        <v>0</v>
      </c>
      <c r="G169" s="1487" t="s">
        <v>4612</v>
      </c>
      <c r="H169" s="1445"/>
      <c r="I169" s="1447"/>
      <c r="J169" s="1447"/>
      <c r="K169" s="1495" t="s">
        <v>4613</v>
      </c>
      <c r="L169" s="1418"/>
      <c r="M169" s="1495" t="s">
        <v>4598</v>
      </c>
      <c r="N169" s="1418"/>
      <c r="O169" s="1418"/>
      <c r="P169" s="1418"/>
      <c r="Q169" s="1418"/>
      <c r="R169" s="1418"/>
      <c r="S169" s="1418"/>
      <c r="T169" s="1418"/>
    </row>
    <row r="170" s="1414" customFormat="1" spans="1:20">
      <c r="A170" s="1488">
        <v>168</v>
      </c>
      <c r="B170" s="1489" t="s">
        <v>3749</v>
      </c>
      <c r="C170" s="1489"/>
      <c r="D170" s="1490" t="s">
        <v>4278</v>
      </c>
      <c r="E170" s="1491" t="s">
        <v>4127</v>
      </c>
      <c r="F170" s="1490">
        <f>EDU*2+MAX(STR*2,DEX*2)</f>
        <v>0</v>
      </c>
      <c r="G170" s="1492" t="s">
        <v>4614</v>
      </c>
      <c r="H170" s="1445"/>
      <c r="I170" s="1447"/>
      <c r="J170" s="1447"/>
      <c r="K170" s="1495" t="s">
        <v>4615</v>
      </c>
      <c r="L170" s="1418"/>
      <c r="M170" s="1495" t="s">
        <v>4598</v>
      </c>
      <c r="N170" s="1418"/>
      <c r="O170" s="1418"/>
      <c r="P170" s="1418"/>
      <c r="Q170" s="1418"/>
      <c r="R170" s="1418"/>
      <c r="S170" s="1418"/>
      <c r="T170" s="1418"/>
    </row>
    <row r="171" s="1414" customFormat="1" ht="17.25" spans="1:20">
      <c r="A171" s="1511">
        <v>169</v>
      </c>
      <c r="B171" s="1512" t="s">
        <v>3750</v>
      </c>
      <c r="C171" s="1512"/>
      <c r="D171" s="1513" t="s">
        <v>4189</v>
      </c>
      <c r="E171" s="1514" t="s">
        <v>4190</v>
      </c>
      <c r="F171" s="1515">
        <f>EDU*2+STR*2</f>
        <v>0</v>
      </c>
      <c r="G171" s="1516" t="s">
        <v>4616</v>
      </c>
      <c r="H171" s="1445"/>
      <c r="I171" s="1447"/>
      <c r="J171" s="1447"/>
      <c r="K171" s="1495"/>
      <c r="L171" s="1418"/>
      <c r="M171" s="1495" t="s">
        <v>4598</v>
      </c>
      <c r="N171" s="1418"/>
      <c r="O171" s="1418"/>
      <c r="P171" s="1418"/>
      <c r="Q171" s="1418"/>
      <c r="R171" s="1418"/>
      <c r="S171" s="1418"/>
      <c r="T171" s="1418"/>
    </row>
    <row r="172" s="1414" customFormat="1" spans="1:20">
      <c r="A172" s="1488">
        <v>170</v>
      </c>
      <c r="B172" s="1489" t="s">
        <v>3751</v>
      </c>
      <c r="C172" s="1489"/>
      <c r="D172" s="1490" t="s">
        <v>4170</v>
      </c>
      <c r="E172" s="1491" t="s">
        <v>4127</v>
      </c>
      <c r="F172" s="1490">
        <f>EDU*2+MAX(STR*2,DEX*2)</f>
        <v>0</v>
      </c>
      <c r="G172" s="1492" t="s">
        <v>4617</v>
      </c>
      <c r="H172" s="1481" t="s">
        <v>4618</v>
      </c>
      <c r="I172" s="1481"/>
      <c r="J172" s="1447"/>
      <c r="K172" s="1495" t="s">
        <v>4619</v>
      </c>
      <c r="L172" s="1418"/>
      <c r="M172" s="1495" t="s">
        <v>4620</v>
      </c>
      <c r="N172" s="1418"/>
      <c r="O172" s="1418"/>
      <c r="P172" s="1418"/>
      <c r="Q172" s="1418"/>
      <c r="R172" s="1418"/>
      <c r="S172" s="1418"/>
      <c r="T172" s="1418"/>
    </row>
    <row r="173" s="1414" customFormat="1" spans="1:20">
      <c r="A173" s="1482">
        <v>171</v>
      </c>
      <c r="B173" s="1483" t="s">
        <v>3752</v>
      </c>
      <c r="C173" s="1483"/>
      <c r="D173" s="1484" t="s">
        <v>4146</v>
      </c>
      <c r="E173" s="1485" t="s">
        <v>4132</v>
      </c>
      <c r="F173" s="1486">
        <f>EDU*4</f>
        <v>0</v>
      </c>
      <c r="G173" s="1487" t="s">
        <v>4621</v>
      </c>
      <c r="H173" s="1481"/>
      <c r="I173" s="1481"/>
      <c r="J173" s="1447"/>
      <c r="K173" s="1495" t="s">
        <v>4622</v>
      </c>
      <c r="L173" s="1418"/>
      <c r="M173" s="1495" t="s">
        <v>4620</v>
      </c>
      <c r="N173" s="1418"/>
      <c r="O173" s="1418"/>
      <c r="P173" s="1418"/>
      <c r="Q173" s="1418"/>
      <c r="R173" s="1418"/>
      <c r="S173" s="1418"/>
      <c r="T173" s="1418"/>
    </row>
    <row r="174" s="1414" customFormat="1" spans="1:20">
      <c r="A174" s="1488">
        <v>172</v>
      </c>
      <c r="B174" s="1489" t="s">
        <v>3753</v>
      </c>
      <c r="C174" s="1489"/>
      <c r="D174" s="1490" t="s">
        <v>3894</v>
      </c>
      <c r="E174" s="1491" t="s">
        <v>4132</v>
      </c>
      <c r="F174" s="1490">
        <f>EDU*4</f>
        <v>0</v>
      </c>
      <c r="G174" s="1492" t="s">
        <v>4623</v>
      </c>
      <c r="H174" s="1481"/>
      <c r="I174" s="1481"/>
      <c r="J174" s="1447"/>
      <c r="K174" s="1495"/>
      <c r="L174" s="1418"/>
      <c r="M174" s="1495" t="s">
        <v>4624</v>
      </c>
      <c r="N174" s="1418"/>
      <c r="O174" s="1418"/>
      <c r="P174" s="1418"/>
      <c r="Q174" s="1418"/>
      <c r="R174" s="1418"/>
      <c r="S174" s="1418"/>
      <c r="T174" s="1418"/>
    </row>
    <row r="175" s="1414" customFormat="1" spans="1:20">
      <c r="A175" s="1482">
        <v>173</v>
      </c>
      <c r="B175" s="1483" t="s">
        <v>3754</v>
      </c>
      <c r="C175" s="1483"/>
      <c r="D175" s="1484" t="s">
        <v>3894</v>
      </c>
      <c r="E175" s="1485" t="s">
        <v>4132</v>
      </c>
      <c r="F175" s="1486">
        <f>EDU*4</f>
        <v>0</v>
      </c>
      <c r="G175" s="1487" t="s">
        <v>4625</v>
      </c>
      <c r="H175" s="1481"/>
      <c r="I175" s="1481"/>
      <c r="J175" s="1447"/>
      <c r="K175" s="1495" t="s">
        <v>4626</v>
      </c>
      <c r="L175" s="1418"/>
      <c r="M175" s="1495" t="s">
        <v>4624</v>
      </c>
      <c r="N175" s="1418"/>
      <c r="O175" s="1418"/>
      <c r="P175" s="1418"/>
      <c r="Q175" s="1418"/>
      <c r="R175" s="1418"/>
      <c r="S175" s="1418"/>
      <c r="T175" s="1418"/>
    </row>
    <row r="176" s="1414" customFormat="1" spans="1:20">
      <c r="A176" s="1488">
        <v>174</v>
      </c>
      <c r="B176" s="1489" t="s">
        <v>4627</v>
      </c>
      <c r="C176" s="1489"/>
      <c r="D176" s="1490" t="s">
        <v>4146</v>
      </c>
      <c r="E176" s="1491" t="s">
        <v>4138</v>
      </c>
      <c r="F176" s="1490">
        <f>EDU*2+MAX(APP*2,POW*2)</f>
        <v>0</v>
      </c>
      <c r="G176" s="1492" t="s">
        <v>4628</v>
      </c>
      <c r="H176" s="1481"/>
      <c r="I176" s="1481"/>
      <c r="J176" s="1447"/>
      <c r="K176" s="1495"/>
      <c r="L176" s="1418"/>
      <c r="M176" s="1495" t="s">
        <v>4629</v>
      </c>
      <c r="N176" s="1418"/>
      <c r="O176" s="1418"/>
      <c r="P176" s="1418"/>
      <c r="Q176" s="1418"/>
      <c r="R176" s="1418"/>
      <c r="S176" s="1418"/>
      <c r="T176" s="1418"/>
    </row>
    <row r="177" s="1414" customFormat="1" spans="1:20">
      <c r="A177" s="1482">
        <v>175</v>
      </c>
      <c r="B177" s="1483" t="s">
        <v>3756</v>
      </c>
      <c r="C177" s="1483"/>
      <c r="D177" s="1484" t="s">
        <v>4484</v>
      </c>
      <c r="E177" s="1485" t="s">
        <v>4132</v>
      </c>
      <c r="F177" s="1486">
        <f>EDU*4</f>
        <v>0</v>
      </c>
      <c r="G177" s="1487" t="s">
        <v>4630</v>
      </c>
      <c r="H177" s="1481"/>
      <c r="I177" s="1481"/>
      <c r="J177" s="1447"/>
      <c r="K177" s="1495"/>
      <c r="L177" s="1418"/>
      <c r="M177" s="1495" t="s">
        <v>4629</v>
      </c>
      <c r="N177" s="1418"/>
      <c r="O177" s="1418"/>
      <c r="P177" s="1418"/>
      <c r="Q177" s="1418"/>
      <c r="R177" s="1418"/>
      <c r="S177" s="1418"/>
      <c r="T177" s="1418"/>
    </row>
    <row r="178" s="1414" customFormat="1" spans="1:20">
      <c r="A178" s="1488">
        <v>176</v>
      </c>
      <c r="B178" s="1489" t="s">
        <v>3757</v>
      </c>
      <c r="C178" s="1489"/>
      <c r="D178" s="1490" t="s">
        <v>4198</v>
      </c>
      <c r="E178" s="1491" t="s">
        <v>4132</v>
      </c>
      <c r="F178" s="1490">
        <f>EDU*4</f>
        <v>0</v>
      </c>
      <c r="G178" s="1492" t="s">
        <v>4631</v>
      </c>
      <c r="H178" s="1493" t="s">
        <v>4531</v>
      </c>
      <c r="I178" s="1493"/>
      <c r="J178" s="1447"/>
      <c r="K178" s="1495"/>
      <c r="L178" s="1418"/>
      <c r="M178" s="1495" t="s">
        <v>4629</v>
      </c>
      <c r="N178" s="1418"/>
      <c r="O178" s="1418"/>
      <c r="P178" s="1418"/>
      <c r="Q178" s="1418"/>
      <c r="R178" s="1418"/>
      <c r="S178" s="1418"/>
      <c r="T178" s="1418"/>
    </row>
    <row r="179" s="1414" customFormat="1" spans="1:20">
      <c r="A179" s="1482">
        <v>177</v>
      </c>
      <c r="B179" s="1483" t="s">
        <v>3758</v>
      </c>
      <c r="C179" s="1483"/>
      <c r="D179" s="1484" t="s">
        <v>4146</v>
      </c>
      <c r="E179" s="1486" t="s">
        <v>4132</v>
      </c>
      <c r="F179" s="1486">
        <f>EDU*4</f>
        <v>0</v>
      </c>
      <c r="G179" s="1487" t="s">
        <v>4560</v>
      </c>
      <c r="H179" s="1445"/>
      <c r="I179" s="1447"/>
      <c r="J179" s="1447"/>
      <c r="K179" s="1495" t="s">
        <v>4561</v>
      </c>
      <c r="L179" s="1418"/>
      <c r="M179" s="1495" t="s">
        <v>4629</v>
      </c>
      <c r="N179" s="1418"/>
      <c r="O179" s="1418"/>
      <c r="P179" s="1418"/>
      <c r="Q179" s="1418"/>
      <c r="R179" s="1418"/>
      <c r="S179" s="1418"/>
      <c r="T179" s="1418"/>
    </row>
    <row r="180" s="1414" customFormat="1" spans="1:20">
      <c r="A180" s="1488">
        <v>178</v>
      </c>
      <c r="B180" s="1489" t="s">
        <v>3759</v>
      </c>
      <c r="C180" s="1489"/>
      <c r="D180" s="1490" t="s">
        <v>4484</v>
      </c>
      <c r="E180" s="1491" t="s">
        <v>4127</v>
      </c>
      <c r="F180" s="1490">
        <f>EDU*2+MAX(STR*2,DEX*2)</f>
        <v>0</v>
      </c>
      <c r="G180" s="1492" t="s">
        <v>4632</v>
      </c>
      <c r="H180" s="1445"/>
      <c r="I180" s="1447"/>
      <c r="J180" s="1447"/>
      <c r="K180" s="1495"/>
      <c r="L180" s="1418"/>
      <c r="M180" s="1495" t="s">
        <v>4629</v>
      </c>
      <c r="N180" s="1418"/>
      <c r="O180" s="1418"/>
      <c r="P180" s="1418"/>
      <c r="Q180" s="1418"/>
      <c r="R180" s="1418"/>
      <c r="S180" s="1418"/>
      <c r="T180" s="1418"/>
    </row>
    <row r="181" s="1414" customFormat="1" spans="1:20">
      <c r="A181" s="1482">
        <v>179</v>
      </c>
      <c r="B181" s="1483" t="s">
        <v>3760</v>
      </c>
      <c r="C181" s="1483"/>
      <c r="D181" s="1484" t="s">
        <v>4166</v>
      </c>
      <c r="E181" s="1485" t="s">
        <v>4118</v>
      </c>
      <c r="F181" s="1486">
        <f>EDU*2+APP*2</f>
        <v>0</v>
      </c>
      <c r="G181" s="1487" t="s">
        <v>4303</v>
      </c>
      <c r="H181" s="1445"/>
      <c r="I181" s="1447"/>
      <c r="J181" s="1447"/>
      <c r="K181" s="1495"/>
      <c r="L181" s="1418"/>
      <c r="M181" s="1495" t="s">
        <v>4629</v>
      </c>
      <c r="N181" s="1418"/>
      <c r="O181" s="1418"/>
      <c r="P181" s="1418"/>
      <c r="Q181" s="1418"/>
      <c r="R181" s="1418"/>
      <c r="S181" s="1418"/>
      <c r="T181" s="1418"/>
    </row>
    <row r="182" s="1414" customFormat="1" ht="15" customHeight="1" spans="1:20">
      <c r="A182" s="1488">
        <v>180</v>
      </c>
      <c r="B182" s="1489" t="s">
        <v>3761</v>
      </c>
      <c r="C182" s="1489"/>
      <c r="D182" s="1490" t="s">
        <v>4246</v>
      </c>
      <c r="E182" s="1491" t="s">
        <v>4132</v>
      </c>
      <c r="F182" s="1490">
        <f>EDU*4</f>
        <v>0</v>
      </c>
      <c r="G182" s="1510" t="s">
        <v>4633</v>
      </c>
      <c r="H182" s="1445"/>
      <c r="I182" s="1447"/>
      <c r="J182" s="1447"/>
      <c r="K182" s="1495"/>
      <c r="L182" s="1418"/>
      <c r="M182" s="1495" t="s">
        <v>4629</v>
      </c>
      <c r="N182" s="1418"/>
      <c r="O182" s="1418"/>
      <c r="P182" s="1418"/>
      <c r="Q182" s="1418"/>
      <c r="R182" s="1418"/>
      <c r="S182" s="1418"/>
      <c r="T182" s="1418"/>
    </row>
    <row r="183" s="1414" customFormat="1" spans="1:20">
      <c r="A183" s="1482">
        <v>181</v>
      </c>
      <c r="B183" s="1483" t="s">
        <v>3762</v>
      </c>
      <c r="C183" s="1483"/>
      <c r="D183" s="1484" t="s">
        <v>4170</v>
      </c>
      <c r="E183" s="1485" t="s">
        <v>4132</v>
      </c>
      <c r="F183" s="1486">
        <f>EDU*4</f>
        <v>0</v>
      </c>
      <c r="G183" s="1487" t="s">
        <v>4634</v>
      </c>
      <c r="H183" s="1445"/>
      <c r="I183" s="1447"/>
      <c r="J183" s="1447"/>
      <c r="K183" s="1495"/>
      <c r="L183" s="1418"/>
      <c r="M183" s="1495" t="s">
        <v>4629</v>
      </c>
      <c r="N183" s="1418"/>
      <c r="O183" s="1418"/>
      <c r="P183" s="1418"/>
      <c r="Q183" s="1418"/>
      <c r="R183" s="1418"/>
      <c r="S183" s="1418"/>
      <c r="T183" s="1418"/>
    </row>
    <row r="184" s="1414" customFormat="1" spans="1:20">
      <c r="A184" s="1488">
        <v>182</v>
      </c>
      <c r="B184" s="1489" t="s">
        <v>3763</v>
      </c>
      <c r="C184" s="1489"/>
      <c r="D184" s="1490" t="s">
        <v>4182</v>
      </c>
      <c r="E184" s="1491" t="s">
        <v>4132</v>
      </c>
      <c r="F184" s="1490">
        <f>EDU*4</f>
        <v>0</v>
      </c>
      <c r="G184" s="1492" t="s">
        <v>4635</v>
      </c>
      <c r="H184" s="1445"/>
      <c r="I184" s="1447"/>
      <c r="J184" s="1447"/>
      <c r="K184" s="1495"/>
      <c r="L184" s="1418"/>
      <c r="M184" s="1495" t="s">
        <v>4629</v>
      </c>
      <c r="N184" s="1418"/>
      <c r="O184" s="1418"/>
      <c r="P184" s="1418"/>
      <c r="Q184" s="1418"/>
      <c r="R184" s="1418"/>
      <c r="S184" s="1418"/>
      <c r="T184" s="1418"/>
    </row>
    <row r="185" s="1414" customFormat="1" spans="1:20">
      <c r="A185" s="1482">
        <v>183</v>
      </c>
      <c r="B185" s="1483" t="s">
        <v>3764</v>
      </c>
      <c r="C185" s="1483"/>
      <c r="D185" s="1484" t="s">
        <v>4170</v>
      </c>
      <c r="E185" s="1485" t="s">
        <v>4127</v>
      </c>
      <c r="F185" s="1486">
        <f>EDU*2+MAX(STR*2,DEX*2)</f>
        <v>0</v>
      </c>
      <c r="G185" s="1487" t="s">
        <v>4476</v>
      </c>
      <c r="H185" s="1445"/>
      <c r="I185" s="1447"/>
      <c r="J185" s="1447"/>
      <c r="K185" s="1495"/>
      <c r="L185" s="1418"/>
      <c r="M185" s="1495" t="s">
        <v>4629</v>
      </c>
      <c r="N185" s="1418"/>
      <c r="O185" s="1418"/>
      <c r="P185" s="1418"/>
      <c r="Q185" s="1418"/>
      <c r="R185" s="1418"/>
      <c r="S185" s="1418"/>
      <c r="T185" s="1418"/>
    </row>
    <row r="186" s="1414" customFormat="1" spans="1:20">
      <c r="A186" s="1488">
        <v>184</v>
      </c>
      <c r="B186" s="1489" t="s">
        <v>3765</v>
      </c>
      <c r="C186" s="1489"/>
      <c r="D186" s="1490" t="s">
        <v>4170</v>
      </c>
      <c r="E186" s="1491" t="s">
        <v>4127</v>
      </c>
      <c r="F186" s="1490">
        <f>EDU*2+MAX(STR*2,DEX*2)</f>
        <v>0</v>
      </c>
      <c r="G186" s="1492" t="s">
        <v>4476</v>
      </c>
      <c r="H186" s="1445"/>
      <c r="I186" s="1447"/>
      <c r="J186" s="1447"/>
      <c r="K186" s="1495"/>
      <c r="L186" s="1418"/>
      <c r="M186" s="1495" t="s">
        <v>4629</v>
      </c>
      <c r="N186" s="1418"/>
      <c r="O186" s="1418"/>
      <c r="P186" s="1418"/>
      <c r="Q186" s="1418"/>
      <c r="R186" s="1418"/>
      <c r="S186" s="1418"/>
      <c r="T186" s="1418"/>
    </row>
    <row r="187" s="1414" customFormat="1" ht="13" customHeight="1" spans="1:20">
      <c r="A187" s="1482">
        <v>185</v>
      </c>
      <c r="B187" s="1483" t="s">
        <v>3766</v>
      </c>
      <c r="C187" s="1483"/>
      <c r="D187" s="1484" t="s">
        <v>4306</v>
      </c>
      <c r="E187" s="1485" t="s">
        <v>4279</v>
      </c>
      <c r="F187" s="1486">
        <f>EDU*2+MAX(DEX*2,APP*2,STR*2)</f>
        <v>0</v>
      </c>
      <c r="G187" s="1487" t="s">
        <v>4636</v>
      </c>
      <c r="H187" s="1445"/>
      <c r="I187" s="1447"/>
      <c r="J187" s="1447"/>
      <c r="K187" s="1495"/>
      <c r="L187" s="1418"/>
      <c r="M187" s="1495" t="s">
        <v>4629</v>
      </c>
      <c r="N187" s="1418"/>
      <c r="O187" s="1418"/>
      <c r="P187" s="1418"/>
      <c r="Q187" s="1418"/>
      <c r="R187" s="1418"/>
      <c r="S187" s="1418"/>
      <c r="T187" s="1418"/>
    </row>
    <row r="188" s="1414" customFormat="1" spans="1:20">
      <c r="A188" s="1488">
        <v>186</v>
      </c>
      <c r="B188" s="1489" t="s">
        <v>3767</v>
      </c>
      <c r="C188" s="1489"/>
      <c r="D188" s="1490" t="s">
        <v>4107</v>
      </c>
      <c r="E188" s="1491" t="s">
        <v>4132</v>
      </c>
      <c r="F188" s="1490">
        <f>EDU*4</f>
        <v>0</v>
      </c>
      <c r="G188" s="1492" t="s">
        <v>4536</v>
      </c>
      <c r="H188" s="1445"/>
      <c r="I188" s="1447"/>
      <c r="J188" s="1447"/>
      <c r="K188" s="1495"/>
      <c r="L188" s="1418"/>
      <c r="M188" s="1495" t="s">
        <v>4629</v>
      </c>
      <c r="N188" s="1418"/>
      <c r="O188" s="1418"/>
      <c r="P188" s="1418"/>
      <c r="Q188" s="1418"/>
      <c r="R188" s="1418"/>
      <c r="S188" s="1418"/>
      <c r="T188" s="1418"/>
    </row>
    <row r="189" s="1414" customFormat="1" spans="1:20">
      <c r="A189" s="1482">
        <v>187</v>
      </c>
      <c r="B189" s="1483" t="s">
        <v>3768</v>
      </c>
      <c r="C189" s="1483"/>
      <c r="D189" s="1484" t="s">
        <v>4166</v>
      </c>
      <c r="E189" s="1485" t="s">
        <v>4118</v>
      </c>
      <c r="F189" s="1486">
        <f>EDU*2+APP*2</f>
        <v>0</v>
      </c>
      <c r="G189" s="1487" t="s">
        <v>4637</v>
      </c>
      <c r="H189" s="1445"/>
      <c r="I189" s="1447"/>
      <c r="J189" s="1447"/>
      <c r="K189" s="1495"/>
      <c r="L189" s="1418"/>
      <c r="M189" s="1495" t="s">
        <v>4629</v>
      </c>
      <c r="N189" s="1418"/>
      <c r="O189" s="1418"/>
      <c r="P189" s="1418"/>
      <c r="Q189" s="1418"/>
      <c r="R189" s="1418"/>
      <c r="S189" s="1418"/>
      <c r="T189" s="1418"/>
    </row>
    <row r="190" s="1414" customFormat="1" spans="1:20">
      <c r="A190" s="1488">
        <v>188</v>
      </c>
      <c r="B190" s="1489" t="s">
        <v>3769</v>
      </c>
      <c r="C190" s="1489"/>
      <c r="D190" s="1490" t="s">
        <v>4166</v>
      </c>
      <c r="E190" s="1491" t="s">
        <v>4118</v>
      </c>
      <c r="F190" s="1490">
        <f>EDU*2+APP*2</f>
        <v>0</v>
      </c>
      <c r="G190" s="1492" t="s">
        <v>4638</v>
      </c>
      <c r="H190" s="1445"/>
      <c r="I190" s="1447"/>
      <c r="J190" s="1447"/>
      <c r="K190" s="1495"/>
      <c r="L190" s="1418"/>
      <c r="M190" s="1495" t="s">
        <v>4629</v>
      </c>
      <c r="N190" s="1418"/>
      <c r="O190" s="1418"/>
      <c r="P190" s="1418"/>
      <c r="Q190" s="1418"/>
      <c r="R190" s="1418"/>
      <c r="S190" s="1418"/>
      <c r="T190" s="1418"/>
    </row>
    <row r="191" s="1414" customFormat="1" spans="1:20">
      <c r="A191" s="1482">
        <v>189</v>
      </c>
      <c r="B191" s="1483" t="s">
        <v>3770</v>
      </c>
      <c r="C191" s="1483"/>
      <c r="D191" s="1484" t="s">
        <v>4166</v>
      </c>
      <c r="E191" s="1485" t="s">
        <v>4118</v>
      </c>
      <c r="F191" s="1486">
        <f>EDU*2+APP*2</f>
        <v>0</v>
      </c>
      <c r="G191" s="1487" t="s">
        <v>4639</v>
      </c>
      <c r="H191" s="1445"/>
      <c r="I191" s="1447"/>
      <c r="J191" s="1447"/>
      <c r="K191" s="1495"/>
      <c r="L191" s="1418"/>
      <c r="M191" s="1495" t="s">
        <v>4629</v>
      </c>
      <c r="N191" s="1418"/>
      <c r="O191" s="1418"/>
      <c r="P191" s="1418"/>
      <c r="Q191" s="1418"/>
      <c r="R191" s="1418"/>
      <c r="S191" s="1418"/>
      <c r="T191" s="1418"/>
    </row>
    <row r="192" s="1414" customFormat="1" spans="1:20">
      <c r="A192" s="1488">
        <v>190</v>
      </c>
      <c r="B192" s="1489" t="s">
        <v>3771</v>
      </c>
      <c r="C192" s="1489"/>
      <c r="D192" s="1490" t="s">
        <v>4112</v>
      </c>
      <c r="E192" s="1498" t="s">
        <v>4553</v>
      </c>
      <c r="F192" s="1490">
        <f>EDU*2+DEX*2</f>
        <v>0</v>
      </c>
      <c r="G192" s="1492" t="s">
        <v>4640</v>
      </c>
      <c r="H192" s="1445"/>
      <c r="I192" s="1447"/>
      <c r="J192" s="1447"/>
      <c r="K192" s="1495"/>
      <c r="L192" s="1418"/>
      <c r="M192" s="1495" t="s">
        <v>4629</v>
      </c>
      <c r="N192" s="1418"/>
      <c r="O192" s="1418"/>
      <c r="P192" s="1418"/>
      <c r="Q192" s="1418"/>
      <c r="R192" s="1418"/>
      <c r="S192" s="1418"/>
      <c r="T192" s="1418"/>
    </row>
    <row r="193" s="1414" customFormat="1" spans="1:20">
      <c r="A193" s="1482">
        <v>191</v>
      </c>
      <c r="B193" s="1483" t="s">
        <v>3772</v>
      </c>
      <c r="C193" s="1483"/>
      <c r="D193" s="1484" t="s">
        <v>4356</v>
      </c>
      <c r="E193" s="1485" t="s">
        <v>4132</v>
      </c>
      <c r="F193" s="1486">
        <f>EDU*4</f>
        <v>0</v>
      </c>
      <c r="G193" s="1487" t="s">
        <v>4572</v>
      </c>
      <c r="H193" s="1445"/>
      <c r="I193" s="1447"/>
      <c r="J193" s="1447"/>
      <c r="K193" s="1495"/>
      <c r="L193" s="1418"/>
      <c r="M193" s="1495" t="s">
        <v>4629</v>
      </c>
      <c r="N193" s="1418"/>
      <c r="O193" s="1418"/>
      <c r="P193" s="1418"/>
      <c r="Q193" s="1418"/>
      <c r="R193" s="1418"/>
      <c r="S193" s="1418"/>
      <c r="T193" s="1418"/>
    </row>
    <row r="194" s="1414" customFormat="1" spans="1:20">
      <c r="A194" s="1488">
        <v>192</v>
      </c>
      <c r="B194" s="1489" t="s">
        <v>3773</v>
      </c>
      <c r="C194" s="1489"/>
      <c r="D194" s="1490" t="s">
        <v>4356</v>
      </c>
      <c r="E194" s="1491" t="s">
        <v>4132</v>
      </c>
      <c r="F194" s="1490">
        <f>EDU*4</f>
        <v>0</v>
      </c>
      <c r="G194" s="1492" t="s">
        <v>4572</v>
      </c>
      <c r="H194" s="1445"/>
      <c r="I194" s="1447"/>
      <c r="J194" s="1447"/>
      <c r="K194" s="1495"/>
      <c r="L194" s="1418"/>
      <c r="M194" s="1495" t="s">
        <v>4629</v>
      </c>
      <c r="N194" s="1418"/>
      <c r="O194" s="1418"/>
      <c r="P194" s="1418"/>
      <c r="Q194" s="1418"/>
      <c r="R194" s="1418"/>
      <c r="S194" s="1418"/>
      <c r="T194" s="1418"/>
    </row>
    <row r="195" s="1414" customFormat="1" spans="1:20">
      <c r="A195" s="1482">
        <v>193</v>
      </c>
      <c r="B195" s="1483" t="s">
        <v>3774</v>
      </c>
      <c r="C195" s="1483"/>
      <c r="D195" s="1484" t="s">
        <v>4356</v>
      </c>
      <c r="E195" s="1485" t="s">
        <v>4132</v>
      </c>
      <c r="F195" s="1486">
        <f>EDU*4</f>
        <v>0</v>
      </c>
      <c r="G195" s="1487" t="s">
        <v>4572</v>
      </c>
      <c r="H195" s="1445"/>
      <c r="I195" s="1447"/>
      <c r="J195" s="1447"/>
      <c r="K195" s="1495"/>
      <c r="L195" s="1418"/>
      <c r="M195" s="1495" t="s">
        <v>4629</v>
      </c>
      <c r="N195" s="1418"/>
      <c r="O195" s="1418"/>
      <c r="P195" s="1418"/>
      <c r="Q195" s="1418"/>
      <c r="R195" s="1418"/>
      <c r="S195" s="1418"/>
      <c r="T195" s="1418"/>
    </row>
    <row r="196" s="1414" customFormat="1" spans="1:20">
      <c r="A196" s="1488">
        <v>194</v>
      </c>
      <c r="B196" s="1489" t="s">
        <v>3775</v>
      </c>
      <c r="C196" s="1489"/>
      <c r="D196" s="1490" t="s">
        <v>4166</v>
      </c>
      <c r="E196" s="1491" t="s">
        <v>4118</v>
      </c>
      <c r="F196" s="1518">
        <f>EDU*2+APP*2</f>
        <v>0</v>
      </c>
      <c r="G196" s="1492" t="s">
        <v>4641</v>
      </c>
      <c r="H196" s="1445"/>
      <c r="I196" s="1447"/>
      <c r="J196" s="1447"/>
      <c r="K196" s="1495"/>
      <c r="L196" s="1418"/>
      <c r="M196" s="1495" t="s">
        <v>4629</v>
      </c>
      <c r="N196" s="1418"/>
      <c r="O196" s="1418"/>
      <c r="P196" s="1418"/>
      <c r="Q196" s="1418"/>
      <c r="R196" s="1418"/>
      <c r="S196" s="1418"/>
      <c r="T196" s="1418"/>
    </row>
    <row r="197" s="1414" customFormat="1" spans="1:20">
      <c r="A197" s="1482">
        <v>195</v>
      </c>
      <c r="B197" s="1483" t="s">
        <v>3776</v>
      </c>
      <c r="C197" s="1483"/>
      <c r="D197" s="1484" t="s">
        <v>4107</v>
      </c>
      <c r="E197" s="1485" t="s">
        <v>4132</v>
      </c>
      <c r="F197" s="1486">
        <f>EDU*4</f>
        <v>0</v>
      </c>
      <c r="G197" s="1487" t="s">
        <v>4642</v>
      </c>
      <c r="H197" s="1445"/>
      <c r="I197" s="1447"/>
      <c r="J197" s="1447"/>
      <c r="K197" s="1495"/>
      <c r="L197" s="1418"/>
      <c r="M197" s="1495" t="s">
        <v>4629</v>
      </c>
      <c r="N197" s="1418"/>
      <c r="O197" s="1418"/>
      <c r="P197" s="1418"/>
      <c r="Q197" s="1418"/>
      <c r="R197" s="1418"/>
      <c r="S197" s="1418"/>
      <c r="T197" s="1418"/>
    </row>
    <row r="198" s="1414" customFormat="1" spans="1:20">
      <c r="A198" s="1488">
        <v>196</v>
      </c>
      <c r="B198" s="1489" t="s">
        <v>3777</v>
      </c>
      <c r="C198" s="1489"/>
      <c r="D198" s="1490" t="s">
        <v>4170</v>
      </c>
      <c r="E198" s="1498" t="s">
        <v>4553</v>
      </c>
      <c r="F198" s="1490">
        <f>EDU*2+DEX*2</f>
        <v>0</v>
      </c>
      <c r="G198" s="1492" t="s">
        <v>4643</v>
      </c>
      <c r="H198" s="1445"/>
      <c r="I198" s="1447"/>
      <c r="J198" s="1447"/>
      <c r="K198" s="1495"/>
      <c r="L198" s="1418"/>
      <c r="M198" s="1495" t="s">
        <v>4629</v>
      </c>
      <c r="N198" s="1418"/>
      <c r="O198" s="1418"/>
      <c r="P198" s="1418"/>
      <c r="Q198" s="1418"/>
      <c r="R198" s="1418"/>
      <c r="S198" s="1418"/>
      <c r="T198" s="1418"/>
    </row>
    <row r="199" s="1414" customFormat="1" spans="1:20">
      <c r="A199" s="1482">
        <v>197</v>
      </c>
      <c r="B199" s="1483" t="s">
        <v>3778</v>
      </c>
      <c r="C199" s="1483"/>
      <c r="D199" s="1484" t="s">
        <v>4170</v>
      </c>
      <c r="E199" s="1497" t="s">
        <v>4644</v>
      </c>
      <c r="F199" s="1486">
        <f>EDU*2+MAX(EDU*2,APP*2)</f>
        <v>0</v>
      </c>
      <c r="G199" s="1487" t="s">
        <v>4645</v>
      </c>
      <c r="H199" s="1445"/>
      <c r="I199" s="1447"/>
      <c r="J199" s="1447"/>
      <c r="K199" s="1495"/>
      <c r="L199" s="1418"/>
      <c r="M199" s="1495" t="s">
        <v>4629</v>
      </c>
      <c r="N199" s="1418"/>
      <c r="O199" s="1418"/>
      <c r="P199" s="1418"/>
      <c r="Q199" s="1418"/>
      <c r="R199" s="1418"/>
      <c r="S199" s="1418"/>
      <c r="T199" s="1418"/>
    </row>
    <row r="200" s="1414" customFormat="1" spans="1:20">
      <c r="A200" s="1488">
        <v>198</v>
      </c>
      <c r="B200" s="1489" t="s">
        <v>3779</v>
      </c>
      <c r="C200" s="1489"/>
      <c r="D200" s="1490" t="s">
        <v>4117</v>
      </c>
      <c r="E200" s="1491" t="s">
        <v>4132</v>
      </c>
      <c r="F200" s="1490">
        <f>EDU*4</f>
        <v>0</v>
      </c>
      <c r="G200" s="1492" t="s">
        <v>4378</v>
      </c>
      <c r="H200" s="1445"/>
      <c r="I200" s="1447"/>
      <c r="J200" s="1447"/>
      <c r="K200" s="1495"/>
      <c r="L200" s="1418"/>
      <c r="M200" s="1495" t="s">
        <v>4629</v>
      </c>
      <c r="N200" s="1418"/>
      <c r="O200" s="1418"/>
      <c r="P200" s="1418"/>
      <c r="Q200" s="1418"/>
      <c r="R200" s="1418"/>
      <c r="S200" s="1418"/>
      <c r="T200" s="1418"/>
    </row>
    <row r="201" s="1414" customFormat="1" spans="1:20">
      <c r="A201" s="1482">
        <v>199</v>
      </c>
      <c r="B201" s="1483" t="s">
        <v>3780</v>
      </c>
      <c r="C201" s="1483"/>
      <c r="D201" s="1484" t="s">
        <v>4170</v>
      </c>
      <c r="E201" s="1497" t="s">
        <v>4208</v>
      </c>
      <c r="F201" s="1486">
        <f>EDU*2+DEX*2</f>
        <v>0</v>
      </c>
      <c r="G201" s="1487" t="s">
        <v>4646</v>
      </c>
      <c r="H201" s="1445"/>
      <c r="I201" s="1447"/>
      <c r="J201" s="1447"/>
      <c r="K201" s="1495"/>
      <c r="L201" s="1418"/>
      <c r="M201" s="1495" t="s">
        <v>4629</v>
      </c>
      <c r="N201" s="1418"/>
      <c r="O201" s="1418"/>
      <c r="P201" s="1418"/>
      <c r="Q201" s="1418"/>
      <c r="R201" s="1418"/>
      <c r="S201" s="1418"/>
      <c r="T201" s="1418"/>
    </row>
    <row r="202" s="1414" customFormat="1" spans="1:20">
      <c r="A202" s="1488">
        <v>200</v>
      </c>
      <c r="B202" s="1489" t="s">
        <v>3781</v>
      </c>
      <c r="C202" s="1489"/>
      <c r="D202" s="1490" t="s">
        <v>4198</v>
      </c>
      <c r="E202" s="1491" t="s">
        <v>4132</v>
      </c>
      <c r="F202" s="1490">
        <f>EDU*4</f>
        <v>0</v>
      </c>
      <c r="G202" s="1492" t="s">
        <v>4647</v>
      </c>
      <c r="H202" s="1445"/>
      <c r="I202" s="1447"/>
      <c r="J202" s="1447"/>
      <c r="K202" s="1495"/>
      <c r="L202" s="1418"/>
      <c r="M202" s="1495" t="s">
        <v>4629</v>
      </c>
      <c r="N202" s="1418"/>
      <c r="O202" s="1418"/>
      <c r="P202" s="1418"/>
      <c r="Q202" s="1418"/>
      <c r="R202" s="1418"/>
      <c r="S202" s="1418"/>
      <c r="T202" s="1418"/>
    </row>
    <row r="203" s="1414" customFormat="1" spans="1:20">
      <c r="A203" s="1482">
        <v>201</v>
      </c>
      <c r="B203" s="1483" t="s">
        <v>3782</v>
      </c>
      <c r="C203" s="1483"/>
      <c r="D203" s="1484" t="s">
        <v>4170</v>
      </c>
      <c r="E203" s="1485" t="s">
        <v>4127</v>
      </c>
      <c r="F203" s="1486">
        <f>EDU*2+MAX(STR*2,DEX*2)</f>
        <v>0</v>
      </c>
      <c r="G203" s="1487" t="s">
        <v>4476</v>
      </c>
      <c r="H203" s="1445"/>
      <c r="I203" s="1447"/>
      <c r="J203" s="1447"/>
      <c r="K203" s="1495"/>
      <c r="L203" s="1418"/>
      <c r="M203" s="1495" t="s">
        <v>4629</v>
      </c>
      <c r="N203" s="1418"/>
      <c r="O203" s="1418"/>
      <c r="P203" s="1418"/>
      <c r="Q203" s="1418"/>
      <c r="R203" s="1418"/>
      <c r="S203" s="1418"/>
      <c r="T203" s="1418"/>
    </row>
    <row r="204" s="1414" customFormat="1" spans="1:20">
      <c r="A204" s="1488">
        <v>202</v>
      </c>
      <c r="B204" s="1489" t="s">
        <v>3783</v>
      </c>
      <c r="C204" s="1489"/>
      <c r="D204" s="1490" t="s">
        <v>4648</v>
      </c>
      <c r="E204" s="1491" t="s">
        <v>4132</v>
      </c>
      <c r="F204" s="1490">
        <f>EDU*4</f>
        <v>0</v>
      </c>
      <c r="G204" s="1492" t="s">
        <v>4649</v>
      </c>
      <c r="H204" s="1445"/>
      <c r="I204" s="1447"/>
      <c r="J204" s="1447"/>
      <c r="K204" s="1495"/>
      <c r="L204" s="1418"/>
      <c r="M204" s="1495" t="s">
        <v>4629</v>
      </c>
      <c r="N204" s="1418"/>
      <c r="O204" s="1418"/>
      <c r="P204" s="1418"/>
      <c r="Q204" s="1418"/>
      <c r="R204" s="1418"/>
      <c r="S204" s="1418"/>
      <c r="T204" s="1418"/>
    </row>
    <row r="205" s="1414" customFormat="1" spans="1:20">
      <c r="A205" s="1482">
        <v>203</v>
      </c>
      <c r="B205" s="1519" t="s">
        <v>3784</v>
      </c>
      <c r="C205" s="1519"/>
      <c r="D205" s="1484" t="s">
        <v>4170</v>
      </c>
      <c r="E205" s="1485" t="s">
        <v>4127</v>
      </c>
      <c r="F205" s="1486">
        <f>EDU*2+MAX(STR*2,DEX*2)</f>
        <v>0</v>
      </c>
      <c r="G205" s="1487" t="s">
        <v>4650</v>
      </c>
      <c r="H205" s="1445"/>
      <c r="I205" s="1447"/>
      <c r="J205" s="1447"/>
      <c r="K205" s="1495"/>
      <c r="L205" s="1418"/>
      <c r="M205" s="1495" t="s">
        <v>4629</v>
      </c>
      <c r="N205" s="1418"/>
      <c r="O205" s="1418"/>
      <c r="P205" s="1418"/>
      <c r="Q205" s="1418"/>
      <c r="R205" s="1418"/>
      <c r="S205" s="1418"/>
      <c r="T205" s="1418"/>
    </row>
    <row r="206" s="1414" customFormat="1" ht="17.25" spans="1:20">
      <c r="A206" s="1499">
        <v>204</v>
      </c>
      <c r="B206" s="1500" t="s">
        <v>3785</v>
      </c>
      <c r="C206" s="1500"/>
      <c r="D206" s="1501" t="s">
        <v>4112</v>
      </c>
      <c r="E206" s="1502" t="s">
        <v>4132</v>
      </c>
      <c r="F206" s="1501">
        <f>EDU*4</f>
        <v>0</v>
      </c>
      <c r="G206" s="1503" t="s">
        <v>4651</v>
      </c>
      <c r="H206" s="1445"/>
      <c r="I206" s="1447"/>
      <c r="J206" s="1447"/>
      <c r="K206" s="1495"/>
      <c r="L206" s="1418"/>
      <c r="M206" s="1495" t="s">
        <v>4629</v>
      </c>
      <c r="N206" s="1418"/>
      <c r="O206" s="1418"/>
      <c r="P206" s="1418"/>
      <c r="Q206" s="1418"/>
      <c r="R206" s="1418"/>
      <c r="S206" s="1418"/>
      <c r="T206" s="1418"/>
    </row>
    <row r="207" s="1414" customFormat="1" ht="33" spans="1:20">
      <c r="A207" s="1520">
        <v>205</v>
      </c>
      <c r="B207" s="1521" t="s">
        <v>3786</v>
      </c>
      <c r="C207" s="1521"/>
      <c r="D207" s="1522" t="s">
        <v>4170</v>
      </c>
      <c r="E207" s="1523" t="s">
        <v>4118</v>
      </c>
      <c r="F207" s="1524">
        <f>EDU*2+APP*2</f>
        <v>0</v>
      </c>
      <c r="G207" s="1525" t="s">
        <v>4652</v>
      </c>
      <c r="H207" s="1481" t="s">
        <v>4653</v>
      </c>
      <c r="I207" s="1481"/>
      <c r="J207" s="1447"/>
      <c r="K207" s="1495"/>
      <c r="L207" s="1418"/>
      <c r="M207" s="1496" t="s">
        <v>4654</v>
      </c>
      <c r="N207" s="1418"/>
      <c r="O207" s="1418"/>
      <c r="P207" s="1418"/>
      <c r="Q207" s="1418"/>
      <c r="R207" s="1418"/>
      <c r="S207" s="1418"/>
      <c r="T207" s="1418"/>
    </row>
    <row r="208" s="1414" customFormat="1" spans="1:20">
      <c r="A208" s="1526">
        <v>206</v>
      </c>
      <c r="B208" s="1527" t="s">
        <v>3787</v>
      </c>
      <c r="C208" s="1527"/>
      <c r="D208" s="1484" t="s">
        <v>4212</v>
      </c>
      <c r="E208" s="1528" t="s">
        <v>4132</v>
      </c>
      <c r="F208" s="1529">
        <f>EDU*4</f>
        <v>0</v>
      </c>
      <c r="G208" s="1530" t="s">
        <v>4655</v>
      </c>
      <c r="H208" s="1481"/>
      <c r="I208" s="1481"/>
      <c r="J208" s="1447"/>
      <c r="K208" s="1495"/>
      <c r="L208" s="1418"/>
      <c r="M208" s="1496" t="s">
        <v>4654</v>
      </c>
      <c r="N208" s="1418"/>
      <c r="O208" s="1418"/>
      <c r="P208" s="1418"/>
      <c r="Q208" s="1418"/>
      <c r="R208" s="1418"/>
      <c r="S208" s="1418"/>
      <c r="T208" s="1418"/>
    </row>
    <row r="209" s="1414" customFormat="1" spans="1:20">
      <c r="A209" s="1531">
        <v>207</v>
      </c>
      <c r="B209" s="1532" t="s">
        <v>3788</v>
      </c>
      <c r="C209" s="1532"/>
      <c r="D209" s="1533" t="s">
        <v>4656</v>
      </c>
      <c r="E209" s="1534" t="s">
        <v>4644</v>
      </c>
      <c r="F209" s="1535">
        <f>EDU*2+MAX(EDU*2,APP*2)</f>
        <v>0</v>
      </c>
      <c r="G209" s="1536" t="s">
        <v>4657</v>
      </c>
      <c r="H209" s="1481"/>
      <c r="I209" s="1481"/>
      <c r="J209" s="1447"/>
      <c r="K209" s="1495"/>
      <c r="L209" s="1418"/>
      <c r="M209" s="1496" t="s">
        <v>4654</v>
      </c>
      <c r="N209" s="1418"/>
      <c r="O209" s="1418"/>
      <c r="P209" s="1418"/>
      <c r="Q209" s="1418"/>
      <c r="R209" s="1418"/>
      <c r="S209" s="1418"/>
      <c r="T209" s="1418"/>
    </row>
    <row r="210" s="1414" customFormat="1" spans="1:20">
      <c r="A210" s="1526">
        <v>208</v>
      </c>
      <c r="B210" s="1527" t="s">
        <v>3594</v>
      </c>
      <c r="C210" s="1527"/>
      <c r="D210" s="1484" t="s">
        <v>4137</v>
      </c>
      <c r="E210" s="1528" t="s">
        <v>4158</v>
      </c>
      <c r="F210" s="1529">
        <f>EDU*2+MAX(DEX*2,POW*2)</f>
        <v>0</v>
      </c>
      <c r="G210" s="1530" t="s">
        <v>4658</v>
      </c>
      <c r="H210" s="1481"/>
      <c r="I210" s="1481"/>
      <c r="J210" s="1447"/>
      <c r="K210" s="1495"/>
      <c r="L210" s="1418"/>
      <c r="M210" s="1496" t="s">
        <v>4654</v>
      </c>
      <c r="N210" s="1418"/>
      <c r="O210" s="1418"/>
      <c r="P210" s="1418"/>
      <c r="Q210" s="1418"/>
      <c r="R210" s="1418"/>
      <c r="S210" s="1418"/>
      <c r="T210" s="1418"/>
    </row>
    <row r="211" s="1414" customFormat="1" spans="1:20">
      <c r="A211" s="1531">
        <v>209</v>
      </c>
      <c r="B211" s="1532" t="s">
        <v>3789</v>
      </c>
      <c r="C211" s="1532"/>
      <c r="D211" s="1533" t="s">
        <v>4137</v>
      </c>
      <c r="E211" s="1534" t="s">
        <v>4132</v>
      </c>
      <c r="F211" s="1535">
        <f>EDU*4</f>
        <v>0</v>
      </c>
      <c r="G211" s="1536" t="s">
        <v>4659</v>
      </c>
      <c r="H211" s="1481"/>
      <c r="I211" s="1481"/>
      <c r="J211" s="1447"/>
      <c r="K211" s="1495"/>
      <c r="L211" s="1418"/>
      <c r="M211" s="1496" t="s">
        <v>4654</v>
      </c>
      <c r="N211" s="1418"/>
      <c r="O211" s="1418"/>
      <c r="P211" s="1418"/>
      <c r="Q211" s="1418"/>
      <c r="R211" s="1418"/>
      <c r="S211" s="1418"/>
      <c r="T211" s="1418"/>
    </row>
    <row r="212" s="1414" customFormat="1" spans="1:20">
      <c r="A212" s="1526">
        <v>210</v>
      </c>
      <c r="B212" s="1527" t="s">
        <v>3790</v>
      </c>
      <c r="C212" s="1527"/>
      <c r="D212" s="1484" t="s">
        <v>4254</v>
      </c>
      <c r="E212" s="1528" t="s">
        <v>4208</v>
      </c>
      <c r="F212" s="1529">
        <f>EDU*2+DEX*2</f>
        <v>0</v>
      </c>
      <c r="G212" s="1530" t="s">
        <v>4660</v>
      </c>
      <c r="H212" s="1481"/>
      <c r="I212" s="1481"/>
      <c r="J212" s="1447"/>
      <c r="K212" s="1495"/>
      <c r="L212" s="1418"/>
      <c r="M212" s="1496" t="s">
        <v>4654</v>
      </c>
      <c r="N212" s="1418"/>
      <c r="O212" s="1418"/>
      <c r="P212" s="1418"/>
      <c r="Q212" s="1418"/>
      <c r="R212" s="1418"/>
      <c r="S212" s="1418"/>
      <c r="T212" s="1418"/>
    </row>
    <row r="213" s="1414" customFormat="1" spans="1:20">
      <c r="A213" s="1531">
        <v>211</v>
      </c>
      <c r="B213" s="1532" t="s">
        <v>3791</v>
      </c>
      <c r="C213" s="1532"/>
      <c r="D213" s="1533" t="s">
        <v>4661</v>
      </c>
      <c r="E213" s="1534" t="s">
        <v>4138</v>
      </c>
      <c r="F213" s="1535">
        <f>EDU*2+MAX(APP*2,POW*2)</f>
        <v>0</v>
      </c>
      <c r="G213" s="1536" t="s">
        <v>4662</v>
      </c>
      <c r="H213" s="1493" t="s">
        <v>4531</v>
      </c>
      <c r="I213" s="1493"/>
      <c r="J213" s="1447"/>
      <c r="K213" s="1495"/>
      <c r="L213" s="1418"/>
      <c r="M213" s="1496" t="s">
        <v>4654</v>
      </c>
      <c r="N213" s="1418"/>
      <c r="O213" s="1418"/>
      <c r="P213" s="1418"/>
      <c r="Q213" s="1418"/>
      <c r="R213" s="1418"/>
      <c r="S213" s="1418"/>
      <c r="T213" s="1418"/>
    </row>
    <row r="214" s="1414" customFormat="1" spans="1:20">
      <c r="A214" s="1526">
        <v>212</v>
      </c>
      <c r="B214" s="1527" t="s">
        <v>3792</v>
      </c>
      <c r="C214" s="1527"/>
      <c r="D214" s="1484" t="s">
        <v>4131</v>
      </c>
      <c r="E214" s="1528" t="s">
        <v>4132</v>
      </c>
      <c r="F214" s="1529">
        <f>EDU*4</f>
        <v>0</v>
      </c>
      <c r="G214" s="1530" t="s">
        <v>4663</v>
      </c>
      <c r="H214" s="1445"/>
      <c r="I214" s="1447"/>
      <c r="J214" s="1447"/>
      <c r="K214" s="1495"/>
      <c r="L214" s="1418"/>
      <c r="M214" s="1496" t="s">
        <v>4654</v>
      </c>
      <c r="N214" s="1418"/>
      <c r="O214" s="1418"/>
      <c r="P214" s="1418"/>
      <c r="Q214" s="1418"/>
      <c r="R214" s="1418"/>
      <c r="S214" s="1418"/>
      <c r="T214" s="1418"/>
    </row>
    <row r="215" s="1414" customFormat="1" spans="1:20">
      <c r="A215" s="1531">
        <v>213</v>
      </c>
      <c r="B215" s="1532" t="s">
        <v>3608</v>
      </c>
      <c r="C215" s="1532"/>
      <c r="D215" s="1533" t="s">
        <v>4374</v>
      </c>
      <c r="E215" s="1534" t="s">
        <v>4127</v>
      </c>
      <c r="F215" s="1535">
        <f>EDU*2+MAX(STR*2,DEX*2)</f>
        <v>0</v>
      </c>
      <c r="G215" s="1536" t="s">
        <v>4664</v>
      </c>
      <c r="H215" s="1445"/>
      <c r="I215" s="1447"/>
      <c r="J215" s="1447"/>
      <c r="K215" s="1495"/>
      <c r="L215" s="1418"/>
      <c r="M215" s="1496" t="s">
        <v>4654</v>
      </c>
      <c r="N215" s="1418"/>
      <c r="O215" s="1418"/>
      <c r="P215" s="1418"/>
      <c r="Q215" s="1418"/>
      <c r="R215" s="1418"/>
      <c r="S215" s="1418"/>
      <c r="T215" s="1418"/>
    </row>
    <row r="216" s="1414" customFormat="1" spans="1:20">
      <c r="A216" s="1526">
        <v>214</v>
      </c>
      <c r="B216" s="1527" t="s">
        <v>3793</v>
      </c>
      <c r="C216" s="1527"/>
      <c r="D216" s="1484" t="s">
        <v>4170</v>
      </c>
      <c r="E216" s="1528" t="s">
        <v>4279</v>
      </c>
      <c r="F216" s="1529">
        <f>EDU*2+MAX(DEX*2,APP*2,STR*2)</f>
        <v>0</v>
      </c>
      <c r="G216" s="1530" t="s">
        <v>4665</v>
      </c>
      <c r="H216" s="1445"/>
      <c r="I216" s="1447"/>
      <c r="J216" s="1447"/>
      <c r="K216" s="1495"/>
      <c r="L216" s="1418"/>
      <c r="M216" s="1496" t="s">
        <v>4654</v>
      </c>
      <c r="N216" s="1418"/>
      <c r="O216" s="1418"/>
      <c r="P216" s="1418"/>
      <c r="Q216" s="1418"/>
      <c r="R216" s="1418"/>
      <c r="S216" s="1418"/>
      <c r="T216" s="1418"/>
    </row>
    <row r="217" s="1414" customFormat="1" spans="1:20">
      <c r="A217" s="1531">
        <v>215</v>
      </c>
      <c r="B217" s="1532" t="s">
        <v>3794</v>
      </c>
      <c r="C217" s="1532"/>
      <c r="D217" s="1533" t="s">
        <v>4198</v>
      </c>
      <c r="E217" s="1534" t="s">
        <v>4118</v>
      </c>
      <c r="F217" s="1535">
        <f>EDU*2+APP*2</f>
        <v>0</v>
      </c>
      <c r="G217" s="1536" t="s">
        <v>4666</v>
      </c>
      <c r="H217" s="1445"/>
      <c r="I217" s="1447"/>
      <c r="J217" s="1447"/>
      <c r="K217" s="1495"/>
      <c r="L217" s="1418"/>
      <c r="M217" s="1496" t="s">
        <v>4654</v>
      </c>
      <c r="N217" s="1418"/>
      <c r="O217" s="1418"/>
      <c r="P217" s="1418"/>
      <c r="Q217" s="1418"/>
      <c r="R217" s="1418"/>
      <c r="S217" s="1418"/>
      <c r="T217" s="1418"/>
    </row>
    <row r="218" s="1414" customFormat="1" spans="1:20">
      <c r="A218" s="1526">
        <v>216</v>
      </c>
      <c r="B218" s="1527" t="s">
        <v>3633</v>
      </c>
      <c r="C218" s="1527"/>
      <c r="D218" s="1484" t="s">
        <v>4137</v>
      </c>
      <c r="E218" s="1528" t="s">
        <v>4138</v>
      </c>
      <c r="F218" s="1529">
        <f>EDU*2+MAX(APP*2,POW*2)</f>
        <v>0</v>
      </c>
      <c r="G218" s="1530" t="s">
        <v>4667</v>
      </c>
      <c r="H218" s="1445"/>
      <c r="I218" s="1447"/>
      <c r="J218" s="1447"/>
      <c r="K218" s="1495"/>
      <c r="L218" s="1418"/>
      <c r="M218" s="1496" t="s">
        <v>4654</v>
      </c>
      <c r="N218" s="1418"/>
      <c r="O218" s="1418"/>
      <c r="P218" s="1418"/>
      <c r="Q218" s="1418"/>
      <c r="R218" s="1418"/>
      <c r="S218" s="1418"/>
      <c r="T218" s="1418"/>
    </row>
    <row r="219" s="1414" customFormat="1" spans="1:20">
      <c r="A219" s="1531">
        <v>217</v>
      </c>
      <c r="B219" s="1532" t="s">
        <v>3795</v>
      </c>
      <c r="C219" s="1532"/>
      <c r="D219" s="1533" t="s">
        <v>4668</v>
      </c>
      <c r="E219" s="1534" t="s">
        <v>4132</v>
      </c>
      <c r="F219" s="1535">
        <f>EDU*4</f>
        <v>0</v>
      </c>
      <c r="G219" s="1536" t="s">
        <v>4669</v>
      </c>
      <c r="H219" s="1445"/>
      <c r="I219" s="1447"/>
      <c r="J219" s="1447"/>
      <c r="K219" s="1495"/>
      <c r="L219" s="1418"/>
      <c r="M219" s="1496" t="s">
        <v>4654</v>
      </c>
      <c r="N219" s="1418"/>
      <c r="O219" s="1418"/>
      <c r="P219" s="1418"/>
      <c r="Q219" s="1418"/>
      <c r="R219" s="1418"/>
      <c r="S219" s="1418"/>
      <c r="T219" s="1418"/>
    </row>
    <row r="220" s="1414" customFormat="1" ht="33" spans="1:20">
      <c r="A220" s="1526">
        <v>218</v>
      </c>
      <c r="B220" s="1527" t="s">
        <v>3796</v>
      </c>
      <c r="C220" s="1527"/>
      <c r="D220" s="1484" t="s">
        <v>4670</v>
      </c>
      <c r="E220" s="1528" t="s">
        <v>4279</v>
      </c>
      <c r="F220" s="1529">
        <f>EDU*2+MAX(DEX*2,APP*2,STR*2)</f>
        <v>0</v>
      </c>
      <c r="G220" s="1530" t="s">
        <v>4671</v>
      </c>
      <c r="H220" s="1445"/>
      <c r="I220" s="1447"/>
      <c r="J220" s="1447"/>
      <c r="K220" s="1495"/>
      <c r="L220" s="1418"/>
      <c r="M220" s="1496" t="s">
        <v>4654</v>
      </c>
      <c r="N220" s="1418"/>
      <c r="O220" s="1418"/>
      <c r="P220" s="1418"/>
      <c r="Q220" s="1418"/>
      <c r="R220" s="1418"/>
      <c r="S220" s="1418"/>
      <c r="T220" s="1418"/>
    </row>
    <row r="221" s="1414" customFormat="1" spans="1:20">
      <c r="A221" s="1531">
        <v>219</v>
      </c>
      <c r="B221" s="1532" t="s">
        <v>3672</v>
      </c>
      <c r="C221" s="1532"/>
      <c r="D221" s="1533" t="s">
        <v>4117</v>
      </c>
      <c r="E221" s="1537" t="s">
        <v>4341</v>
      </c>
      <c r="F221" s="1535">
        <f>EDU*2+MAX(DEX*2,APP*2)</f>
        <v>0</v>
      </c>
      <c r="G221" s="1536" t="s">
        <v>4672</v>
      </c>
      <c r="H221" s="1445"/>
      <c r="I221" s="1447"/>
      <c r="J221" s="1447"/>
      <c r="K221" s="1495"/>
      <c r="L221" s="1418"/>
      <c r="M221" s="1496" t="s">
        <v>4654</v>
      </c>
      <c r="N221" s="1418"/>
      <c r="O221" s="1418"/>
      <c r="P221" s="1418"/>
      <c r="Q221" s="1418"/>
      <c r="R221" s="1418"/>
      <c r="S221" s="1418"/>
      <c r="T221" s="1418"/>
    </row>
    <row r="222" s="1414" customFormat="1" spans="1:20">
      <c r="A222" s="1526">
        <v>220</v>
      </c>
      <c r="B222" s="1527" t="s">
        <v>3797</v>
      </c>
      <c r="C222" s="1527"/>
      <c r="D222" s="1484" t="s">
        <v>4170</v>
      </c>
      <c r="E222" s="1528" t="s">
        <v>4341</v>
      </c>
      <c r="F222" s="1529">
        <f>EDU*2+MAX(DEX*2,APP*2)</f>
        <v>0</v>
      </c>
      <c r="G222" s="1530" t="s">
        <v>4673</v>
      </c>
      <c r="H222" s="1445"/>
      <c r="I222" s="1447"/>
      <c r="J222" s="1447"/>
      <c r="K222" s="1495"/>
      <c r="L222" s="1418"/>
      <c r="M222" s="1496" t="s">
        <v>4654</v>
      </c>
      <c r="N222" s="1418"/>
      <c r="O222" s="1418"/>
      <c r="P222" s="1418"/>
      <c r="Q222" s="1418"/>
      <c r="R222" s="1418"/>
      <c r="S222" s="1418"/>
      <c r="T222" s="1418"/>
    </row>
    <row r="223" s="1414" customFormat="1" ht="33" spans="1:20">
      <c r="A223" s="1531">
        <v>221</v>
      </c>
      <c r="B223" s="1532" t="s">
        <v>3798</v>
      </c>
      <c r="C223" s="1532"/>
      <c r="D223" s="1533" t="s">
        <v>4440</v>
      </c>
      <c r="E223" s="1534" t="s">
        <v>4190</v>
      </c>
      <c r="F223" s="1535">
        <f>EDU*2+STR*2</f>
        <v>0</v>
      </c>
      <c r="G223" s="1538" t="s">
        <v>4674</v>
      </c>
      <c r="H223" s="1445"/>
      <c r="I223" s="1447"/>
      <c r="J223" s="1447"/>
      <c r="K223" s="1495"/>
      <c r="L223" s="1418"/>
      <c r="M223" s="1496" t="s">
        <v>4654</v>
      </c>
      <c r="N223" s="1418"/>
      <c r="O223" s="1418"/>
      <c r="P223" s="1418"/>
      <c r="Q223" s="1418"/>
      <c r="R223" s="1418"/>
      <c r="S223" s="1418"/>
      <c r="T223" s="1418"/>
    </row>
    <row r="224" s="1414" customFormat="1" spans="1:20">
      <c r="A224" s="1526">
        <v>222</v>
      </c>
      <c r="B224" s="1527" t="s">
        <v>3653</v>
      </c>
      <c r="C224" s="1527"/>
      <c r="D224" s="1484" t="s">
        <v>4504</v>
      </c>
      <c r="E224" s="1528" t="s">
        <v>4132</v>
      </c>
      <c r="F224" s="1529">
        <f>EDU*4</f>
        <v>0</v>
      </c>
      <c r="G224" s="1530" t="s">
        <v>4675</v>
      </c>
      <c r="H224" s="1445"/>
      <c r="I224" s="1447"/>
      <c r="J224" s="1447"/>
      <c r="K224" s="1495"/>
      <c r="L224" s="1418"/>
      <c r="M224" s="1496" t="s">
        <v>4654</v>
      </c>
      <c r="N224" s="1418"/>
      <c r="O224" s="1418"/>
      <c r="P224" s="1418"/>
      <c r="Q224" s="1418"/>
      <c r="R224" s="1418"/>
      <c r="S224" s="1418"/>
      <c r="T224" s="1418"/>
    </row>
    <row r="225" s="1414" customFormat="1" spans="1:20">
      <c r="A225" s="1531">
        <v>223</v>
      </c>
      <c r="B225" s="1532" t="s">
        <v>3799</v>
      </c>
      <c r="C225" s="1532"/>
      <c r="D225" s="1533" t="s">
        <v>4107</v>
      </c>
      <c r="E225" s="1534" t="s">
        <v>4132</v>
      </c>
      <c r="F225" s="1535">
        <f>EDU*4</f>
        <v>0</v>
      </c>
      <c r="G225" s="1536" t="s">
        <v>4676</v>
      </c>
      <c r="H225" s="1445"/>
      <c r="I225" s="1447"/>
      <c r="J225" s="1447"/>
      <c r="K225" s="1495"/>
      <c r="L225" s="1418"/>
      <c r="M225" s="1496" t="s">
        <v>4654</v>
      </c>
      <c r="N225" s="1418"/>
      <c r="O225" s="1418"/>
      <c r="P225" s="1418"/>
      <c r="Q225" s="1418"/>
      <c r="R225" s="1418"/>
      <c r="S225" s="1418"/>
      <c r="T225" s="1418"/>
    </row>
    <row r="226" s="1414" customFormat="1" spans="1:20">
      <c r="A226" s="1526">
        <v>224</v>
      </c>
      <c r="B226" s="1527" t="s">
        <v>3800</v>
      </c>
      <c r="C226" s="1527"/>
      <c r="D226" s="1484" t="s">
        <v>4170</v>
      </c>
      <c r="E226" s="1528" t="s">
        <v>4127</v>
      </c>
      <c r="F226" s="1529">
        <f>EDU*2+MAX(STR*2,DEX*2)</f>
        <v>0</v>
      </c>
      <c r="G226" s="1530" t="s">
        <v>4677</v>
      </c>
      <c r="H226" s="1445"/>
      <c r="I226" s="1447"/>
      <c r="J226" s="1447"/>
      <c r="K226" s="1495"/>
      <c r="L226" s="1418"/>
      <c r="M226" s="1496" t="s">
        <v>4654</v>
      </c>
      <c r="N226" s="1418"/>
      <c r="O226" s="1418"/>
      <c r="P226" s="1418"/>
      <c r="Q226" s="1418"/>
      <c r="R226" s="1418"/>
      <c r="S226" s="1418"/>
      <c r="T226" s="1418"/>
    </row>
    <row r="227" s="1414" customFormat="1" spans="1:20">
      <c r="A227" s="1531">
        <v>225</v>
      </c>
      <c r="B227" s="1532" t="s">
        <v>3801</v>
      </c>
      <c r="C227" s="1532"/>
      <c r="D227" s="1533" t="s">
        <v>4178</v>
      </c>
      <c r="E227" s="1534" t="s">
        <v>4132</v>
      </c>
      <c r="F227" s="1535">
        <f>EDU*4</f>
        <v>0</v>
      </c>
      <c r="G227" s="1536" t="s">
        <v>4678</v>
      </c>
      <c r="H227" s="1445"/>
      <c r="I227" s="1447"/>
      <c r="J227" s="1447"/>
      <c r="K227" s="1495"/>
      <c r="L227" s="1418"/>
      <c r="M227" s="1496" t="s">
        <v>4654</v>
      </c>
      <c r="N227" s="1418"/>
      <c r="O227" s="1418"/>
      <c r="P227" s="1418"/>
      <c r="Q227" s="1418"/>
      <c r="R227" s="1418"/>
      <c r="S227" s="1418"/>
      <c r="T227" s="1418"/>
    </row>
    <row r="228" s="1414" customFormat="1" spans="1:20">
      <c r="A228" s="1526">
        <v>226</v>
      </c>
      <c r="B228" s="1527" t="s">
        <v>3682</v>
      </c>
      <c r="C228" s="1527"/>
      <c r="D228" s="1484" t="s">
        <v>4131</v>
      </c>
      <c r="E228" s="1528" t="s">
        <v>4132</v>
      </c>
      <c r="F228" s="1529">
        <f>EDU*4</f>
        <v>0</v>
      </c>
      <c r="G228" s="1530" t="s">
        <v>4679</v>
      </c>
      <c r="H228" s="1445"/>
      <c r="I228" s="1447"/>
      <c r="J228" s="1447"/>
      <c r="K228" s="1495"/>
      <c r="L228" s="1418"/>
      <c r="M228" s="1496" t="s">
        <v>4654</v>
      </c>
      <c r="N228" s="1418"/>
      <c r="O228" s="1418"/>
      <c r="P228" s="1418"/>
      <c r="Q228" s="1418"/>
      <c r="R228" s="1418"/>
      <c r="S228" s="1418"/>
      <c r="T228" s="1418"/>
    </row>
    <row r="229" s="1414" customFormat="1" spans="1:20">
      <c r="A229" s="1531">
        <v>227</v>
      </c>
      <c r="B229" s="1532" t="s">
        <v>3802</v>
      </c>
      <c r="C229" s="1532"/>
      <c r="D229" s="1533" t="s">
        <v>4440</v>
      </c>
      <c r="E229" s="1534" t="s">
        <v>4341</v>
      </c>
      <c r="F229" s="1535">
        <f>EDU*2+MAX(APP*2,DEX*2)</f>
        <v>0</v>
      </c>
      <c r="G229" s="1536" t="s">
        <v>4680</v>
      </c>
      <c r="H229" s="1445"/>
      <c r="I229" s="1447"/>
      <c r="J229" s="1447"/>
      <c r="K229" s="1495"/>
      <c r="L229" s="1418"/>
      <c r="M229" s="1496" t="s">
        <v>4654</v>
      </c>
      <c r="N229" s="1418"/>
      <c r="O229" s="1418"/>
      <c r="P229" s="1418"/>
      <c r="Q229" s="1418"/>
      <c r="R229" s="1418"/>
      <c r="S229" s="1418"/>
      <c r="T229" s="1418"/>
    </row>
    <row r="230" s="1414" customFormat="1" spans="1:20">
      <c r="A230" s="1526">
        <v>228</v>
      </c>
      <c r="B230" s="1527" t="s">
        <v>3803</v>
      </c>
      <c r="C230" s="1527"/>
      <c r="D230" s="1484" t="s">
        <v>4170</v>
      </c>
      <c r="E230" s="1528" t="s">
        <v>4341</v>
      </c>
      <c r="F230" s="1529">
        <f>EDU*2+MAX(APP*2,DEX*2)</f>
        <v>0</v>
      </c>
      <c r="G230" s="1530" t="s">
        <v>4681</v>
      </c>
      <c r="H230" s="1445"/>
      <c r="I230" s="1447"/>
      <c r="J230" s="1447"/>
      <c r="K230" s="1495"/>
      <c r="L230" s="1418"/>
      <c r="M230" s="1496" t="s">
        <v>4654</v>
      </c>
      <c r="N230" s="1418"/>
      <c r="O230" s="1418"/>
      <c r="P230" s="1418"/>
      <c r="Q230" s="1418"/>
      <c r="R230" s="1418"/>
      <c r="S230" s="1418"/>
      <c r="T230" s="1418"/>
    </row>
    <row r="231" s="1414" customFormat="1" spans="1:20">
      <c r="A231" s="1531">
        <v>229</v>
      </c>
      <c r="B231" s="1532" t="s">
        <v>3804</v>
      </c>
      <c r="C231" s="1532"/>
      <c r="D231" s="1533" t="s">
        <v>4170</v>
      </c>
      <c r="E231" s="1534" t="s">
        <v>4127</v>
      </c>
      <c r="F231" s="1535">
        <f>EDU*2+MAX(STR*2,DEX*2)</f>
        <v>0</v>
      </c>
      <c r="G231" s="1536" t="s">
        <v>4682</v>
      </c>
      <c r="H231" s="1445"/>
      <c r="I231" s="1447"/>
      <c r="J231" s="1447"/>
      <c r="K231" s="1495"/>
      <c r="L231" s="1418"/>
      <c r="M231" s="1496" t="s">
        <v>4654</v>
      </c>
      <c r="N231" s="1418"/>
      <c r="O231" s="1418"/>
      <c r="P231" s="1418"/>
      <c r="Q231" s="1418"/>
      <c r="R231" s="1418"/>
      <c r="S231" s="1418"/>
      <c r="T231" s="1418"/>
    </row>
    <row r="232" s="1414" customFormat="1" ht="17.25" spans="1:20">
      <c r="A232" s="1539">
        <v>230</v>
      </c>
      <c r="B232" s="1540" t="s">
        <v>3805</v>
      </c>
      <c r="C232" s="1540"/>
      <c r="D232" s="1513" t="s">
        <v>4107</v>
      </c>
      <c r="E232" s="1472" t="s">
        <v>4250</v>
      </c>
      <c r="F232" s="1541">
        <f>EDU*2+MAX(APP*2,DEX*2)</f>
        <v>0</v>
      </c>
      <c r="G232" s="1542" t="s">
        <v>4683</v>
      </c>
      <c r="H232" s="1445"/>
      <c r="I232" s="1447"/>
      <c r="J232" s="1447"/>
      <c r="K232" s="1495"/>
      <c r="L232" s="1418"/>
      <c r="M232" s="1496" t="s">
        <v>4654</v>
      </c>
      <c r="N232" s="1418"/>
      <c r="O232" s="1418"/>
      <c r="P232" s="1418"/>
      <c r="Q232" s="1418"/>
      <c r="R232" s="1418"/>
      <c r="S232" s="1418"/>
      <c r="T232" s="1418"/>
    </row>
    <row r="233" s="1414" customFormat="1" spans="1:20">
      <c r="A233" s="1543"/>
      <c r="B233" s="1544"/>
      <c r="C233" s="1544"/>
      <c r="D233" s="1543"/>
      <c r="E233" s="1545"/>
      <c r="F233" s="1543"/>
      <c r="G233" s="1544"/>
      <c r="H233" s="1546"/>
      <c r="I233" s="1551"/>
      <c r="J233" s="1551"/>
      <c r="K233" s="1553"/>
      <c r="L233" s="1454"/>
      <c r="M233" s="1496"/>
      <c r="N233" s="1418"/>
      <c r="O233" s="1418"/>
      <c r="P233" s="1418"/>
      <c r="Q233" s="1418"/>
      <c r="R233" s="1418"/>
      <c r="S233" s="1418"/>
      <c r="T233" s="1418"/>
    </row>
    <row r="234" s="1414" customFormat="1" spans="1:20">
      <c r="A234" s="1547"/>
      <c r="B234" s="1548"/>
      <c r="C234" s="1548"/>
      <c r="D234" s="1543"/>
      <c r="E234" s="1549"/>
      <c r="F234" s="1547"/>
      <c r="G234" s="1550"/>
      <c r="H234" s="1546"/>
      <c r="I234" s="1551"/>
      <c r="J234" s="1551"/>
      <c r="K234" s="1553"/>
      <c r="L234" s="1454"/>
      <c r="M234" s="1496"/>
      <c r="N234" s="1418"/>
      <c r="O234" s="1418"/>
      <c r="P234" s="1418"/>
      <c r="Q234" s="1418"/>
      <c r="R234" s="1418"/>
      <c r="S234" s="1418"/>
      <c r="T234" s="1418"/>
    </row>
    <row r="235" s="1414" customFormat="1" spans="1:20">
      <c r="A235" s="1547"/>
      <c r="B235" s="1548"/>
      <c r="C235" s="1548"/>
      <c r="D235" s="1547"/>
      <c r="E235" s="1549"/>
      <c r="F235" s="1547"/>
      <c r="G235" s="1548"/>
      <c r="H235" s="1546"/>
      <c r="I235" s="1551"/>
      <c r="J235" s="1551"/>
      <c r="K235" s="1553"/>
      <c r="L235" s="1454"/>
      <c r="M235" s="1496"/>
      <c r="N235" s="1418"/>
      <c r="O235" s="1418"/>
      <c r="P235" s="1418"/>
      <c r="Q235" s="1418"/>
      <c r="R235" s="1418"/>
      <c r="S235" s="1418"/>
      <c r="T235" s="1418"/>
    </row>
    <row r="236" s="1414" customFormat="1" spans="1:20">
      <c r="A236" s="1547"/>
      <c r="B236" s="1548"/>
      <c r="C236" s="1548"/>
      <c r="D236" s="1543"/>
      <c r="E236" s="1549"/>
      <c r="F236" s="1547"/>
      <c r="G236" s="1550"/>
      <c r="H236" s="1546"/>
      <c r="I236" s="1551"/>
      <c r="J236" s="1551"/>
      <c r="K236" s="1553"/>
      <c r="L236" s="1454"/>
      <c r="M236" s="1496"/>
      <c r="N236" s="1418"/>
      <c r="O236" s="1418"/>
      <c r="P236" s="1418"/>
      <c r="Q236" s="1418"/>
      <c r="R236" s="1418"/>
      <c r="S236" s="1418"/>
      <c r="T236" s="1418"/>
    </row>
    <row r="237" s="1414" customFormat="1" spans="1:20">
      <c r="A237" s="1547"/>
      <c r="B237" s="1548"/>
      <c r="C237" s="1548"/>
      <c r="D237" s="1547"/>
      <c r="E237" s="1549"/>
      <c r="F237" s="1547"/>
      <c r="G237" s="1548"/>
      <c r="H237" s="1546"/>
      <c r="I237" s="1551"/>
      <c r="J237" s="1551"/>
      <c r="K237" s="1553"/>
      <c r="L237" s="1454"/>
      <c r="M237" s="1496"/>
      <c r="N237" s="1418"/>
      <c r="O237" s="1418"/>
      <c r="P237" s="1418"/>
      <c r="Q237" s="1418"/>
      <c r="R237" s="1418"/>
      <c r="S237" s="1418"/>
      <c r="T237" s="1418"/>
    </row>
    <row r="238" s="1414" customFormat="1" spans="1:20">
      <c r="A238" s="1551"/>
      <c r="B238" s="1546"/>
      <c r="C238" s="1546"/>
      <c r="D238" s="1552"/>
      <c r="E238" s="1551"/>
      <c r="F238" s="1551"/>
      <c r="G238" s="1551"/>
      <c r="H238" s="1546"/>
      <c r="I238" s="1551"/>
      <c r="J238" s="1551"/>
      <c r="K238" s="1551"/>
      <c r="L238" s="1454"/>
      <c r="M238" s="1418"/>
      <c r="N238" s="1418"/>
      <c r="O238" s="1418"/>
      <c r="P238" s="1418"/>
      <c r="Q238" s="1418"/>
      <c r="R238" s="1418"/>
      <c r="S238" s="1418"/>
      <c r="T238" s="1418"/>
    </row>
    <row r="239" s="1414" customFormat="1" spans="1:20">
      <c r="A239" s="1551"/>
      <c r="B239" s="1546"/>
      <c r="C239" s="1546"/>
      <c r="D239" s="1552"/>
      <c r="E239" s="1551"/>
      <c r="F239" s="1551"/>
      <c r="G239" s="1551"/>
      <c r="H239" s="1546"/>
      <c r="I239" s="1551"/>
      <c r="J239" s="1551"/>
      <c r="K239" s="1551"/>
      <c r="L239" s="1454"/>
      <c r="M239" s="1418"/>
      <c r="N239" s="1418"/>
      <c r="O239" s="1418"/>
      <c r="P239" s="1418"/>
      <c r="Q239" s="1418"/>
      <c r="R239" s="1418"/>
      <c r="S239" s="1418"/>
      <c r="T239" s="1418"/>
    </row>
    <row r="240" s="1414" customFormat="1" spans="1:20">
      <c r="A240" s="1551"/>
      <c r="B240" s="1546"/>
      <c r="C240" s="1546"/>
      <c r="D240" s="1552"/>
      <c r="E240" s="1551"/>
      <c r="F240" s="1551"/>
      <c r="G240" s="1551"/>
      <c r="H240" s="1546"/>
      <c r="I240" s="1551"/>
      <c r="J240" s="1551"/>
      <c r="K240" s="1551"/>
      <c r="L240" s="1454"/>
      <c r="M240" s="1418"/>
      <c r="N240" s="1418"/>
      <c r="O240" s="1418"/>
      <c r="P240" s="1418"/>
      <c r="Q240" s="1418"/>
      <c r="R240" s="1418"/>
      <c r="S240" s="1418"/>
      <c r="T240" s="1418"/>
    </row>
    <row r="241" s="1414" customFormat="1" spans="1:20">
      <c r="A241" s="1551"/>
      <c r="B241" s="1546"/>
      <c r="C241" s="1546"/>
      <c r="D241" s="1552"/>
      <c r="E241" s="1551"/>
      <c r="F241" s="1551"/>
      <c r="G241" s="1551"/>
      <c r="H241" s="1546"/>
      <c r="I241" s="1551"/>
      <c r="J241" s="1551"/>
      <c r="K241" s="1551"/>
      <c r="L241" s="1454"/>
      <c r="M241" s="1418"/>
      <c r="N241" s="1418"/>
      <c r="O241" s="1418"/>
      <c r="P241" s="1418"/>
      <c r="Q241" s="1418"/>
      <c r="R241" s="1418"/>
      <c r="S241" s="1418"/>
      <c r="T241" s="1418"/>
    </row>
    <row r="242" s="1414" customFormat="1" spans="1:20">
      <c r="A242" s="1415"/>
      <c r="B242" s="1416"/>
      <c r="C242" s="1416"/>
      <c r="D242" s="1417"/>
      <c r="E242" s="1415"/>
      <c r="F242" s="1415"/>
      <c r="G242" s="1415"/>
      <c r="H242" s="1416"/>
      <c r="I242" s="1415"/>
      <c r="J242" s="1415"/>
      <c r="K242" s="1554"/>
      <c r="L242" s="1418"/>
      <c r="M242" s="1418"/>
      <c r="N242" s="1418"/>
      <c r="O242" s="1418"/>
      <c r="P242" s="1418"/>
      <c r="Q242" s="1418"/>
      <c r="R242" s="1418"/>
      <c r="S242" s="1418"/>
      <c r="T242" s="1418"/>
    </row>
    <row r="243" s="1414" customFormat="1" spans="1:20">
      <c r="A243" s="1415"/>
      <c r="B243" s="1416"/>
      <c r="C243" s="1416"/>
      <c r="D243" s="1417"/>
      <c r="E243" s="1415"/>
      <c r="F243" s="1415"/>
      <c r="G243" s="1415"/>
      <c r="H243" s="1416"/>
      <c r="I243" s="1415"/>
      <c r="J243" s="1415"/>
      <c r="K243" s="1554"/>
      <c r="L243" s="1418"/>
      <c r="M243" s="1418"/>
      <c r="N243" s="1418"/>
      <c r="O243" s="1418"/>
      <c r="P243" s="1418"/>
      <c r="Q243" s="1418"/>
      <c r="R243" s="1418"/>
      <c r="S243" s="1418"/>
      <c r="T243" s="1418"/>
    </row>
    <row r="244" s="1414" customFormat="1" spans="1:20">
      <c r="A244" s="1415"/>
      <c r="B244" s="1416"/>
      <c r="C244" s="1416"/>
      <c r="D244" s="1417"/>
      <c r="E244" s="1415"/>
      <c r="F244" s="1415"/>
      <c r="G244" s="1415"/>
      <c r="H244" s="1416"/>
      <c r="I244" s="1415"/>
      <c r="J244" s="1415"/>
      <c r="K244" s="1554"/>
      <c r="L244" s="1418"/>
      <c r="M244" s="1418"/>
      <c r="N244" s="1418"/>
      <c r="O244" s="1418"/>
      <c r="P244" s="1418"/>
      <c r="Q244" s="1418"/>
      <c r="R244" s="1418"/>
      <c r="S244" s="1418"/>
      <c r="T244" s="1418"/>
    </row>
    <row r="245" s="1414" customFormat="1" spans="1:20">
      <c r="A245" s="1415"/>
      <c r="B245" s="1416"/>
      <c r="C245" s="1416"/>
      <c r="D245" s="1417"/>
      <c r="E245" s="1415"/>
      <c r="F245" s="1415"/>
      <c r="G245" s="1415"/>
      <c r="H245" s="1416"/>
      <c r="I245" s="1415"/>
      <c r="J245" s="1415"/>
      <c r="K245" s="1554"/>
      <c r="L245" s="1418"/>
      <c r="M245" s="1418"/>
      <c r="N245" s="1418"/>
      <c r="O245" s="1418"/>
      <c r="P245" s="1418"/>
      <c r="Q245" s="1418"/>
      <c r="R245" s="1418"/>
      <c r="S245" s="1418"/>
      <c r="T245" s="1418"/>
    </row>
    <row r="246" s="1414" customFormat="1" spans="1:20">
      <c r="A246" s="1415"/>
      <c r="B246" s="1416"/>
      <c r="C246" s="1416"/>
      <c r="D246" s="1417"/>
      <c r="E246" s="1415"/>
      <c r="F246" s="1415"/>
      <c r="G246" s="1415"/>
      <c r="H246" s="1416"/>
      <c r="I246" s="1415"/>
      <c r="J246" s="1415"/>
      <c r="K246" s="1554"/>
      <c r="L246" s="1418"/>
      <c r="M246" s="1418"/>
      <c r="N246" s="1418"/>
      <c r="O246" s="1418"/>
      <c r="P246" s="1418"/>
      <c r="Q246" s="1418"/>
      <c r="R246" s="1418"/>
      <c r="S246" s="1418"/>
      <c r="T246" s="1418"/>
    </row>
    <row r="247" s="1414" customFormat="1" spans="1:20">
      <c r="A247" s="1415"/>
      <c r="B247" s="1416"/>
      <c r="C247" s="1416"/>
      <c r="D247" s="1417"/>
      <c r="E247" s="1415"/>
      <c r="F247" s="1415"/>
      <c r="G247" s="1415"/>
      <c r="H247" s="1416"/>
      <c r="I247" s="1415"/>
      <c r="J247" s="1415"/>
      <c r="K247" s="1554"/>
      <c r="L247" s="1418"/>
      <c r="M247" s="1418"/>
      <c r="N247" s="1418"/>
      <c r="O247" s="1418"/>
      <c r="P247" s="1418"/>
      <c r="Q247" s="1418"/>
      <c r="R247" s="1418"/>
      <c r="S247" s="1418"/>
      <c r="T247" s="1418"/>
    </row>
    <row r="248" s="1414" customFormat="1" spans="1:20">
      <c r="A248" s="1415"/>
      <c r="B248" s="1416"/>
      <c r="C248" s="1416"/>
      <c r="D248" s="1417"/>
      <c r="E248" s="1415"/>
      <c r="F248" s="1415"/>
      <c r="G248" s="1415"/>
      <c r="H248" s="1416"/>
      <c r="I248" s="1415"/>
      <c r="J248" s="1415"/>
      <c r="K248" s="1554"/>
      <c r="L248" s="1418"/>
      <c r="M248" s="1418"/>
      <c r="N248" s="1418"/>
      <c r="O248" s="1418"/>
      <c r="P248" s="1418"/>
      <c r="Q248" s="1418"/>
      <c r="R248" s="1418"/>
      <c r="S248" s="1418"/>
      <c r="T248" s="1418"/>
    </row>
    <row r="249" s="1414" customFormat="1" spans="1:20">
      <c r="A249" s="1415"/>
      <c r="B249" s="1416"/>
      <c r="C249" s="1416"/>
      <c r="D249" s="1417"/>
      <c r="E249" s="1415"/>
      <c r="F249" s="1415"/>
      <c r="G249" s="1415"/>
      <c r="H249" s="1416"/>
      <c r="I249" s="1415"/>
      <c r="J249" s="1415"/>
      <c r="K249" s="1554"/>
      <c r="L249" s="1418"/>
      <c r="M249" s="1418"/>
      <c r="N249" s="1418"/>
      <c r="O249" s="1418"/>
      <c r="P249" s="1418"/>
      <c r="Q249" s="1418"/>
      <c r="R249" s="1418"/>
      <c r="S249" s="1418"/>
      <c r="T249" s="1418"/>
    </row>
    <row r="250" s="1414" customFormat="1" spans="1:20">
      <c r="A250" s="1415"/>
      <c r="B250" s="1416"/>
      <c r="C250" s="1416"/>
      <c r="D250" s="1417"/>
      <c r="E250" s="1415"/>
      <c r="F250" s="1415"/>
      <c r="G250" s="1415"/>
      <c r="H250" s="1416"/>
      <c r="I250" s="1415"/>
      <c r="J250" s="1415"/>
      <c r="K250" s="1554"/>
      <c r="L250" s="1418"/>
      <c r="M250" s="1418"/>
      <c r="N250" s="1418"/>
      <c r="O250" s="1418"/>
      <c r="P250" s="1418"/>
      <c r="Q250" s="1418"/>
      <c r="R250" s="1418"/>
      <c r="S250" s="1418"/>
      <c r="T250" s="1418"/>
    </row>
    <row r="251" s="1414" customFormat="1" spans="1:20">
      <c r="A251" s="1415"/>
      <c r="B251" s="1416"/>
      <c r="C251" s="1416"/>
      <c r="D251" s="1417"/>
      <c r="E251" s="1415"/>
      <c r="F251" s="1415"/>
      <c r="G251" s="1415"/>
      <c r="H251" s="1416"/>
      <c r="I251" s="1415"/>
      <c r="J251" s="1415"/>
      <c r="K251" s="1554"/>
      <c r="L251" s="1418"/>
      <c r="M251" s="1418"/>
      <c r="N251" s="1418"/>
      <c r="O251" s="1418"/>
      <c r="P251" s="1418"/>
      <c r="Q251" s="1418"/>
      <c r="R251" s="1418"/>
      <c r="S251" s="1418"/>
      <c r="T251" s="1418"/>
    </row>
    <row r="252" s="1414" customFormat="1" spans="1:20">
      <c r="A252" s="1415"/>
      <c r="B252" s="1416"/>
      <c r="C252" s="1416"/>
      <c r="D252" s="1417"/>
      <c r="E252" s="1415"/>
      <c r="F252" s="1415"/>
      <c r="G252" s="1415"/>
      <c r="H252" s="1416"/>
      <c r="I252" s="1415"/>
      <c r="J252" s="1415"/>
      <c r="K252" s="1554"/>
      <c r="L252" s="1418"/>
      <c r="M252" s="1418"/>
      <c r="N252" s="1418"/>
      <c r="O252" s="1418"/>
      <c r="P252" s="1418"/>
      <c r="Q252" s="1418"/>
      <c r="R252" s="1418"/>
      <c r="S252" s="1418"/>
      <c r="T252" s="1418"/>
    </row>
    <row r="253" s="1414" customFormat="1" spans="1:20">
      <c r="A253" s="1415"/>
      <c r="B253" s="1416"/>
      <c r="C253" s="1416"/>
      <c r="D253" s="1417"/>
      <c r="E253" s="1415"/>
      <c r="F253" s="1415"/>
      <c r="G253" s="1415"/>
      <c r="H253" s="1416"/>
      <c r="I253" s="1415"/>
      <c r="J253" s="1415"/>
      <c r="K253" s="1554"/>
      <c r="L253" s="1418"/>
      <c r="M253" s="1418"/>
      <c r="N253" s="1418"/>
      <c r="O253" s="1418"/>
      <c r="P253" s="1418"/>
      <c r="Q253" s="1418"/>
      <c r="R253" s="1418"/>
      <c r="S253" s="1418"/>
      <c r="T253" s="1418"/>
    </row>
    <row r="254" s="1414" customFormat="1" spans="1:20">
      <c r="A254" s="1415"/>
      <c r="B254" s="1416"/>
      <c r="C254" s="1416"/>
      <c r="D254" s="1417"/>
      <c r="E254" s="1415"/>
      <c r="F254" s="1415"/>
      <c r="G254" s="1415"/>
      <c r="H254" s="1416"/>
      <c r="I254" s="1415"/>
      <c r="J254" s="1415"/>
      <c r="K254" s="1554"/>
      <c r="L254" s="1418"/>
      <c r="M254" s="1418"/>
      <c r="N254" s="1418"/>
      <c r="O254" s="1418"/>
      <c r="P254" s="1418"/>
      <c r="Q254" s="1418"/>
      <c r="R254" s="1418"/>
      <c r="S254" s="1418"/>
      <c r="T254" s="1418"/>
    </row>
    <row r="255" s="1414" customFormat="1" spans="1:20">
      <c r="A255" s="1415"/>
      <c r="B255" s="1416"/>
      <c r="C255" s="1416"/>
      <c r="D255" s="1417"/>
      <c r="E255" s="1415"/>
      <c r="F255" s="1415"/>
      <c r="G255" s="1415"/>
      <c r="H255" s="1416"/>
      <c r="I255" s="1415"/>
      <c r="J255" s="1415"/>
      <c r="K255" s="1554"/>
      <c r="L255" s="1418"/>
      <c r="M255" s="1418"/>
      <c r="N255" s="1418"/>
      <c r="O255" s="1418"/>
      <c r="P255" s="1418"/>
      <c r="Q255" s="1418"/>
      <c r="R255" s="1418"/>
      <c r="S255" s="1418"/>
      <c r="T255" s="1418"/>
    </row>
    <row r="256" s="1414" customFormat="1" spans="1:20">
      <c r="A256" s="1415"/>
      <c r="B256" s="1416"/>
      <c r="C256" s="1416"/>
      <c r="D256" s="1417"/>
      <c r="E256" s="1415"/>
      <c r="F256" s="1415"/>
      <c r="G256" s="1415"/>
      <c r="H256" s="1416"/>
      <c r="I256" s="1415"/>
      <c r="J256" s="1415"/>
      <c r="K256" s="1554"/>
      <c r="L256" s="1418"/>
      <c r="M256" s="1418"/>
      <c r="N256" s="1418"/>
      <c r="O256" s="1418"/>
      <c r="P256" s="1418"/>
      <c r="Q256" s="1418"/>
      <c r="R256" s="1418"/>
      <c r="S256" s="1418"/>
      <c r="T256" s="1418"/>
    </row>
    <row r="257" s="1414" customFormat="1" spans="1:20">
      <c r="A257" s="1415"/>
      <c r="B257" s="1416"/>
      <c r="C257" s="1416"/>
      <c r="D257" s="1417"/>
      <c r="E257" s="1415"/>
      <c r="F257" s="1415"/>
      <c r="G257" s="1415"/>
      <c r="H257" s="1416"/>
      <c r="I257" s="1415"/>
      <c r="J257" s="1415"/>
      <c r="K257" s="1554"/>
      <c r="L257" s="1418"/>
      <c r="M257" s="1418"/>
      <c r="N257" s="1418"/>
      <c r="O257" s="1418"/>
      <c r="P257" s="1418"/>
      <c r="Q257" s="1418"/>
      <c r="R257" s="1418"/>
      <c r="S257" s="1418"/>
      <c r="T257" s="1418"/>
    </row>
    <row r="258" s="1414" customFormat="1" spans="1:20">
      <c r="A258" s="1415"/>
      <c r="B258" s="1416"/>
      <c r="C258" s="1416"/>
      <c r="D258" s="1417"/>
      <c r="E258" s="1415"/>
      <c r="F258" s="1415"/>
      <c r="G258" s="1415"/>
      <c r="H258" s="1416"/>
      <c r="I258" s="1415"/>
      <c r="J258" s="1415"/>
      <c r="K258" s="1554"/>
      <c r="L258" s="1418"/>
      <c r="M258" s="1418"/>
      <c r="N258" s="1418"/>
      <c r="O258" s="1418"/>
      <c r="P258" s="1418"/>
      <c r="Q258" s="1418"/>
      <c r="R258" s="1418"/>
      <c r="S258" s="1418"/>
      <c r="T258" s="1418"/>
    </row>
    <row r="259" s="1414" customFormat="1" spans="1:20">
      <c r="A259" s="1415"/>
      <c r="B259" s="1416"/>
      <c r="C259" s="1416"/>
      <c r="D259" s="1417"/>
      <c r="E259" s="1415"/>
      <c r="F259" s="1415"/>
      <c r="G259" s="1415"/>
      <c r="H259" s="1416"/>
      <c r="I259" s="1415"/>
      <c r="J259" s="1415"/>
      <c r="K259" s="1554"/>
      <c r="L259" s="1418"/>
      <c r="M259" s="1418"/>
      <c r="N259" s="1418"/>
      <c r="O259" s="1418"/>
      <c r="P259" s="1418"/>
      <c r="Q259" s="1418"/>
      <c r="R259" s="1418"/>
      <c r="S259" s="1418"/>
      <c r="T259" s="1418"/>
    </row>
    <row r="260" s="1414" customFormat="1" spans="1:20">
      <c r="A260" s="1415"/>
      <c r="B260" s="1416"/>
      <c r="C260" s="1416"/>
      <c r="D260" s="1417"/>
      <c r="E260" s="1415"/>
      <c r="F260" s="1415"/>
      <c r="G260" s="1415"/>
      <c r="H260" s="1416"/>
      <c r="I260" s="1415"/>
      <c r="J260" s="1415"/>
      <c r="K260" s="1554"/>
      <c r="L260" s="1418"/>
      <c r="M260" s="1418"/>
      <c r="N260" s="1418"/>
      <c r="O260" s="1418"/>
      <c r="P260" s="1418"/>
      <c r="Q260" s="1418"/>
      <c r="R260" s="1418"/>
      <c r="S260" s="1418"/>
      <c r="T260" s="1418"/>
    </row>
    <row r="261" s="1414" customFormat="1" spans="1:20">
      <c r="A261" s="1415"/>
      <c r="B261" s="1416"/>
      <c r="C261" s="1416"/>
      <c r="D261" s="1417"/>
      <c r="E261" s="1415"/>
      <c r="F261" s="1415"/>
      <c r="G261" s="1415"/>
      <c r="H261" s="1416"/>
      <c r="I261" s="1415"/>
      <c r="J261" s="1415"/>
      <c r="K261" s="1554"/>
      <c r="L261" s="1418"/>
      <c r="M261" s="1418"/>
      <c r="N261" s="1418"/>
      <c r="O261" s="1418"/>
      <c r="P261" s="1418"/>
      <c r="Q261" s="1418"/>
      <c r="R261" s="1418"/>
      <c r="S261" s="1418"/>
      <c r="T261" s="1418"/>
    </row>
    <row r="262" s="1414" customFormat="1" spans="1:20">
      <c r="A262" s="1415"/>
      <c r="B262" s="1416"/>
      <c r="C262" s="1416"/>
      <c r="D262" s="1417"/>
      <c r="E262" s="1415"/>
      <c r="F262" s="1415"/>
      <c r="G262" s="1415"/>
      <c r="H262" s="1416"/>
      <c r="I262" s="1415"/>
      <c r="J262" s="1415"/>
      <c r="K262" s="1554"/>
      <c r="L262" s="1418"/>
      <c r="M262" s="1418"/>
      <c r="N262" s="1418"/>
      <c r="O262" s="1418"/>
      <c r="P262" s="1418"/>
      <c r="Q262" s="1418"/>
      <c r="R262" s="1418"/>
      <c r="S262" s="1418"/>
      <c r="T262" s="1418"/>
    </row>
    <row r="263" s="1414" customFormat="1" spans="1:20">
      <c r="A263" s="1415"/>
      <c r="B263" s="1416"/>
      <c r="C263" s="1416"/>
      <c r="D263" s="1417"/>
      <c r="E263" s="1415"/>
      <c r="F263" s="1415"/>
      <c r="G263" s="1415"/>
      <c r="H263" s="1416"/>
      <c r="I263" s="1415"/>
      <c r="J263" s="1415"/>
      <c r="K263" s="1554"/>
      <c r="L263" s="1418"/>
      <c r="M263" s="1418"/>
      <c r="N263" s="1418"/>
      <c r="O263" s="1418"/>
      <c r="P263" s="1418"/>
      <c r="Q263" s="1418"/>
      <c r="R263" s="1418"/>
      <c r="S263" s="1418"/>
      <c r="T263" s="1418"/>
    </row>
    <row r="264" s="1414" customFormat="1" spans="1:20">
      <c r="A264" s="1415"/>
      <c r="B264" s="1416"/>
      <c r="C264" s="1416"/>
      <c r="D264" s="1417"/>
      <c r="E264" s="1415"/>
      <c r="F264" s="1415"/>
      <c r="G264" s="1415"/>
      <c r="H264" s="1416"/>
      <c r="I264" s="1415"/>
      <c r="J264" s="1415"/>
      <c r="K264" s="1554"/>
      <c r="L264" s="1418"/>
      <c r="M264" s="1418"/>
      <c r="N264" s="1418"/>
      <c r="O264" s="1418"/>
      <c r="P264" s="1418"/>
      <c r="Q264" s="1418"/>
      <c r="R264" s="1418"/>
      <c r="S264" s="1418"/>
      <c r="T264" s="1418"/>
    </row>
    <row r="265" s="1414" customFormat="1" spans="1:20">
      <c r="A265" s="1415"/>
      <c r="B265" s="1416"/>
      <c r="C265" s="1416"/>
      <c r="D265" s="1417"/>
      <c r="E265" s="1415"/>
      <c r="F265" s="1415"/>
      <c r="G265" s="1415"/>
      <c r="H265" s="1416"/>
      <c r="I265" s="1415"/>
      <c r="J265" s="1415"/>
      <c r="K265" s="1554"/>
      <c r="L265" s="1418"/>
      <c r="M265" s="1418"/>
      <c r="N265" s="1418"/>
      <c r="O265" s="1418"/>
      <c r="P265" s="1418"/>
      <c r="Q265" s="1418"/>
      <c r="R265" s="1418"/>
      <c r="S265" s="1418"/>
      <c r="T265" s="1418"/>
    </row>
    <row r="266" s="1414" customFormat="1" spans="1:20">
      <c r="A266" s="1415"/>
      <c r="B266" s="1416"/>
      <c r="C266" s="1416"/>
      <c r="D266" s="1417"/>
      <c r="E266" s="1415"/>
      <c r="F266" s="1415"/>
      <c r="G266" s="1415"/>
      <c r="H266" s="1416"/>
      <c r="I266" s="1415"/>
      <c r="J266" s="1415"/>
      <c r="K266" s="1554"/>
      <c r="L266" s="1418"/>
      <c r="M266" s="1418"/>
      <c r="N266" s="1418"/>
      <c r="O266" s="1418"/>
      <c r="P266" s="1418"/>
      <c r="Q266" s="1418"/>
      <c r="R266" s="1418"/>
      <c r="S266" s="1418"/>
      <c r="T266" s="1418"/>
    </row>
    <row r="267" s="1414" customFormat="1" spans="1:20">
      <c r="A267" s="1415"/>
      <c r="B267" s="1416"/>
      <c r="C267" s="1416"/>
      <c r="D267" s="1417"/>
      <c r="E267" s="1415"/>
      <c r="F267" s="1415"/>
      <c r="G267" s="1415"/>
      <c r="H267" s="1416"/>
      <c r="I267" s="1415"/>
      <c r="J267" s="1415"/>
      <c r="K267" s="1554"/>
      <c r="L267" s="1418"/>
      <c r="M267" s="1418"/>
      <c r="N267" s="1418"/>
      <c r="O267" s="1418"/>
      <c r="P267" s="1418"/>
      <c r="Q267" s="1418"/>
      <c r="R267" s="1418"/>
      <c r="S267" s="1418"/>
      <c r="T267" s="1418"/>
    </row>
    <row r="268" s="1414" customFormat="1" spans="1:20">
      <c r="A268" s="1415"/>
      <c r="B268" s="1416"/>
      <c r="C268" s="1416"/>
      <c r="D268" s="1417"/>
      <c r="E268" s="1415"/>
      <c r="F268" s="1415"/>
      <c r="G268" s="1415"/>
      <c r="H268" s="1416"/>
      <c r="I268" s="1415"/>
      <c r="J268" s="1415"/>
      <c r="K268" s="1554"/>
      <c r="L268" s="1418"/>
      <c r="M268" s="1418"/>
      <c r="N268" s="1418"/>
      <c r="O268" s="1418"/>
      <c r="P268" s="1418"/>
      <c r="Q268" s="1418"/>
      <c r="R268" s="1418"/>
      <c r="S268" s="1418"/>
      <c r="T268" s="1418"/>
    </row>
    <row r="269" s="1414" customFormat="1" spans="1:20">
      <c r="A269" s="1415"/>
      <c r="B269" s="1416"/>
      <c r="C269" s="1416"/>
      <c r="D269" s="1417"/>
      <c r="E269" s="1415"/>
      <c r="F269" s="1415"/>
      <c r="G269" s="1415"/>
      <c r="H269" s="1416"/>
      <c r="I269" s="1415"/>
      <c r="J269" s="1415"/>
      <c r="K269" s="1554"/>
      <c r="L269" s="1418"/>
      <c r="M269" s="1418"/>
      <c r="N269" s="1418"/>
      <c r="O269" s="1418"/>
      <c r="P269" s="1418"/>
      <c r="Q269" s="1418"/>
      <c r="R269" s="1418"/>
      <c r="S269" s="1418"/>
      <c r="T269" s="1418"/>
    </row>
    <row r="270" s="1414" customFormat="1" spans="1:20">
      <c r="A270" s="1415"/>
      <c r="B270" s="1416"/>
      <c r="C270" s="1416"/>
      <c r="D270" s="1417"/>
      <c r="E270" s="1415"/>
      <c r="F270" s="1415"/>
      <c r="G270" s="1415"/>
      <c r="H270" s="1416"/>
      <c r="I270" s="1415"/>
      <c r="J270" s="1415"/>
      <c r="K270" s="1554"/>
      <c r="L270" s="1418"/>
      <c r="M270" s="1418"/>
      <c r="N270" s="1418"/>
      <c r="O270" s="1418"/>
      <c r="P270" s="1418"/>
      <c r="Q270" s="1418"/>
      <c r="R270" s="1418"/>
      <c r="S270" s="1418"/>
      <c r="T270" s="1418"/>
    </row>
    <row r="271" s="1414" customFormat="1" spans="1:20">
      <c r="A271" s="1415"/>
      <c r="B271" s="1416"/>
      <c r="C271" s="1416"/>
      <c r="D271" s="1417"/>
      <c r="E271" s="1415"/>
      <c r="F271" s="1415"/>
      <c r="G271" s="1415"/>
      <c r="H271" s="1416"/>
      <c r="I271" s="1415"/>
      <c r="J271" s="1415"/>
      <c r="K271" s="1554"/>
      <c r="L271" s="1418"/>
      <c r="M271" s="1418"/>
      <c r="N271" s="1418"/>
      <c r="O271" s="1418"/>
      <c r="P271" s="1418"/>
      <c r="Q271" s="1418"/>
      <c r="R271" s="1418"/>
      <c r="S271" s="1418"/>
      <c r="T271" s="1418"/>
    </row>
    <row r="272" s="1414" customFormat="1" spans="1:20">
      <c r="A272" s="1415"/>
      <c r="B272" s="1416"/>
      <c r="C272" s="1416"/>
      <c r="D272" s="1417"/>
      <c r="E272" s="1415"/>
      <c r="F272" s="1415"/>
      <c r="G272" s="1415"/>
      <c r="H272" s="1416"/>
      <c r="I272" s="1415"/>
      <c r="J272" s="1415"/>
      <c r="K272" s="1554"/>
      <c r="L272" s="1418"/>
      <c r="M272" s="1418"/>
      <c r="N272" s="1418"/>
      <c r="O272" s="1418"/>
      <c r="P272" s="1418"/>
      <c r="Q272" s="1418"/>
      <c r="R272" s="1418"/>
      <c r="S272" s="1418"/>
      <c r="T272" s="1418"/>
    </row>
    <row r="273" s="1414" customFormat="1" spans="1:20">
      <c r="A273" s="1415"/>
      <c r="B273" s="1416"/>
      <c r="C273" s="1416"/>
      <c r="D273" s="1417"/>
      <c r="E273" s="1415"/>
      <c r="F273" s="1415"/>
      <c r="G273" s="1415"/>
      <c r="H273" s="1416"/>
      <c r="I273" s="1415"/>
      <c r="J273" s="1415"/>
      <c r="K273" s="1554"/>
      <c r="L273" s="1418"/>
      <c r="M273" s="1418"/>
      <c r="N273" s="1418"/>
      <c r="O273" s="1418"/>
      <c r="P273" s="1418"/>
      <c r="Q273" s="1418"/>
      <c r="R273" s="1418"/>
      <c r="S273" s="1418"/>
      <c r="T273" s="1418"/>
    </row>
    <row r="274" s="1414" customFormat="1" spans="1:20">
      <c r="A274" s="1415"/>
      <c r="B274" s="1416"/>
      <c r="C274" s="1416"/>
      <c r="D274" s="1417"/>
      <c r="E274" s="1415"/>
      <c r="F274" s="1415"/>
      <c r="G274" s="1415"/>
      <c r="H274" s="1416"/>
      <c r="I274" s="1415"/>
      <c r="J274" s="1415"/>
      <c r="K274" s="1554"/>
      <c r="L274" s="1418"/>
      <c r="M274" s="1418"/>
      <c r="N274" s="1418"/>
      <c r="O274" s="1418"/>
      <c r="P274" s="1418"/>
      <c r="Q274" s="1418"/>
      <c r="R274" s="1418"/>
      <c r="S274" s="1418"/>
      <c r="T274" s="1418"/>
    </row>
    <row r="275" s="1414" customFormat="1" spans="1:20">
      <c r="A275" s="1415"/>
      <c r="B275" s="1416"/>
      <c r="C275" s="1416"/>
      <c r="D275" s="1417"/>
      <c r="E275" s="1415"/>
      <c r="F275" s="1415"/>
      <c r="G275" s="1415"/>
      <c r="H275" s="1416"/>
      <c r="I275" s="1415"/>
      <c r="J275" s="1415"/>
      <c r="K275" s="1554"/>
      <c r="L275" s="1418"/>
      <c r="M275" s="1418"/>
      <c r="N275" s="1418"/>
      <c r="O275" s="1418"/>
      <c r="P275" s="1418"/>
      <c r="Q275" s="1418"/>
      <c r="R275" s="1418"/>
      <c r="S275" s="1418"/>
      <c r="T275" s="1418"/>
    </row>
    <row r="276" s="1414" customFormat="1" spans="1:20">
      <c r="A276" s="1415"/>
      <c r="B276" s="1416"/>
      <c r="C276" s="1416"/>
      <c r="D276" s="1417"/>
      <c r="E276" s="1415"/>
      <c r="F276" s="1415"/>
      <c r="G276" s="1415"/>
      <c r="H276" s="1416"/>
      <c r="I276" s="1415"/>
      <c r="J276" s="1415"/>
      <c r="K276" s="1554"/>
      <c r="L276" s="1418"/>
      <c r="M276" s="1418"/>
      <c r="N276" s="1418"/>
      <c r="O276" s="1418"/>
      <c r="P276" s="1418"/>
      <c r="Q276" s="1418"/>
      <c r="R276" s="1418"/>
      <c r="S276" s="1418"/>
      <c r="T276" s="1418"/>
    </row>
    <row r="277" s="1414" customFormat="1" spans="1:20">
      <c r="A277" s="1415"/>
      <c r="B277" s="1416"/>
      <c r="C277" s="1416"/>
      <c r="D277" s="1417"/>
      <c r="E277" s="1415"/>
      <c r="F277" s="1415"/>
      <c r="G277" s="1415"/>
      <c r="H277" s="1416"/>
      <c r="I277" s="1415"/>
      <c r="J277" s="1415"/>
      <c r="K277" s="1554"/>
      <c r="L277" s="1418"/>
      <c r="M277" s="1418"/>
      <c r="N277" s="1418"/>
      <c r="O277" s="1418"/>
      <c r="P277" s="1418"/>
      <c r="Q277" s="1418"/>
      <c r="R277" s="1418"/>
      <c r="S277" s="1418"/>
      <c r="T277" s="1418"/>
    </row>
    <row r="278" s="1414" customFormat="1" spans="1:20">
      <c r="A278" s="1415"/>
      <c r="B278" s="1416"/>
      <c r="C278" s="1416"/>
      <c r="D278" s="1417"/>
      <c r="E278" s="1415"/>
      <c r="F278" s="1415"/>
      <c r="G278" s="1415"/>
      <c r="H278" s="1416"/>
      <c r="I278" s="1415"/>
      <c r="J278" s="1415"/>
      <c r="K278" s="1554"/>
      <c r="L278" s="1418"/>
      <c r="M278" s="1418"/>
      <c r="N278" s="1418"/>
      <c r="O278" s="1418"/>
      <c r="P278" s="1418"/>
      <c r="Q278" s="1418"/>
      <c r="R278" s="1418"/>
      <c r="S278" s="1418"/>
      <c r="T278" s="1418"/>
    </row>
    <row r="279" s="1414" customFormat="1" spans="1:20">
      <c r="A279" s="1415"/>
      <c r="B279" s="1416"/>
      <c r="C279" s="1416"/>
      <c r="D279" s="1417"/>
      <c r="E279" s="1415"/>
      <c r="F279" s="1415"/>
      <c r="G279" s="1415"/>
      <c r="H279" s="1416"/>
      <c r="I279" s="1415"/>
      <c r="J279" s="1415"/>
      <c r="K279" s="1554"/>
      <c r="L279" s="1418"/>
      <c r="M279" s="1418"/>
      <c r="N279" s="1418"/>
      <c r="O279" s="1418"/>
      <c r="P279" s="1418"/>
      <c r="Q279" s="1418"/>
      <c r="R279" s="1418"/>
      <c r="S279" s="1418"/>
      <c r="T279" s="1418"/>
    </row>
    <row r="280" s="1414" customFormat="1" spans="1:20">
      <c r="A280" s="1415"/>
      <c r="B280" s="1416"/>
      <c r="C280" s="1416"/>
      <c r="D280" s="1417"/>
      <c r="E280" s="1415"/>
      <c r="F280" s="1415"/>
      <c r="G280" s="1415"/>
      <c r="H280" s="1416"/>
      <c r="I280" s="1415"/>
      <c r="J280" s="1415"/>
      <c r="K280" s="1554"/>
      <c r="L280" s="1418"/>
      <c r="M280" s="1418"/>
      <c r="N280" s="1418"/>
      <c r="O280" s="1418"/>
      <c r="P280" s="1418"/>
      <c r="Q280" s="1418"/>
      <c r="R280" s="1418"/>
      <c r="S280" s="1418"/>
      <c r="T280" s="1418"/>
    </row>
    <row r="281" s="1414" customFormat="1" spans="1:20">
      <c r="A281" s="1415"/>
      <c r="B281" s="1416"/>
      <c r="C281" s="1416"/>
      <c r="D281" s="1417"/>
      <c r="E281" s="1415"/>
      <c r="F281" s="1415"/>
      <c r="G281" s="1415"/>
      <c r="H281" s="1416"/>
      <c r="I281" s="1415"/>
      <c r="J281" s="1415"/>
      <c r="K281" s="1554"/>
      <c r="L281" s="1418"/>
      <c r="M281" s="1418"/>
      <c r="N281" s="1418"/>
      <c r="O281" s="1418"/>
      <c r="P281" s="1418"/>
      <c r="Q281" s="1418"/>
      <c r="R281" s="1418"/>
      <c r="S281" s="1418"/>
      <c r="T281" s="1418"/>
    </row>
    <row r="282" s="1414" customFormat="1" spans="1:20">
      <c r="A282" s="1415"/>
      <c r="B282" s="1416"/>
      <c r="C282" s="1416"/>
      <c r="D282" s="1417"/>
      <c r="E282" s="1415"/>
      <c r="F282" s="1415"/>
      <c r="G282" s="1415"/>
      <c r="H282" s="1416"/>
      <c r="I282" s="1415"/>
      <c r="J282" s="1415"/>
      <c r="K282" s="1554"/>
      <c r="L282" s="1418"/>
      <c r="M282" s="1418"/>
      <c r="N282" s="1418"/>
      <c r="O282" s="1418"/>
      <c r="P282" s="1418"/>
      <c r="Q282" s="1418"/>
      <c r="R282" s="1418"/>
      <c r="S282" s="1418"/>
      <c r="T282" s="1418"/>
    </row>
    <row r="283" s="1414" customFormat="1" spans="1:20">
      <c r="A283" s="1415"/>
      <c r="B283" s="1416"/>
      <c r="C283" s="1416"/>
      <c r="D283" s="1417"/>
      <c r="E283" s="1415"/>
      <c r="F283" s="1415"/>
      <c r="G283" s="1415"/>
      <c r="H283" s="1416"/>
      <c r="I283" s="1415"/>
      <c r="J283" s="1415"/>
      <c r="K283" s="1554"/>
      <c r="L283" s="1418"/>
      <c r="M283" s="1418"/>
      <c r="N283" s="1418"/>
      <c r="O283" s="1418"/>
      <c r="P283" s="1418"/>
      <c r="Q283" s="1418"/>
      <c r="R283" s="1418"/>
      <c r="S283" s="1418"/>
      <c r="T283" s="1418"/>
    </row>
    <row r="284" s="1414" customFormat="1" spans="1:20">
      <c r="A284" s="1415"/>
      <c r="B284" s="1416"/>
      <c r="C284" s="1416"/>
      <c r="D284" s="1417"/>
      <c r="E284" s="1415"/>
      <c r="F284" s="1415"/>
      <c r="G284" s="1415"/>
      <c r="H284" s="1416"/>
      <c r="I284" s="1415"/>
      <c r="J284" s="1415"/>
      <c r="K284" s="1554"/>
      <c r="L284" s="1418"/>
      <c r="M284" s="1418"/>
      <c r="N284" s="1418"/>
      <c r="O284" s="1418"/>
      <c r="P284" s="1418"/>
      <c r="Q284" s="1418"/>
      <c r="R284" s="1418"/>
      <c r="S284" s="1418"/>
      <c r="T284" s="1418"/>
    </row>
    <row r="285" s="1414" customFormat="1" spans="1:17">
      <c r="A285" s="1415"/>
      <c r="B285" s="1416"/>
      <c r="C285" s="1416"/>
      <c r="D285" s="1417"/>
      <c r="E285" s="1415"/>
      <c r="F285" s="1415"/>
      <c r="G285" s="1415"/>
      <c r="H285" s="1416"/>
      <c r="I285" s="1415"/>
      <c r="J285" s="1415"/>
      <c r="K285" s="1415"/>
      <c r="Q285" s="1418"/>
    </row>
    <row r="286" s="1414" customFormat="1" spans="1:17">
      <c r="A286" s="1415"/>
      <c r="B286" s="1416"/>
      <c r="C286" s="1416"/>
      <c r="D286" s="1417"/>
      <c r="E286" s="1415"/>
      <c r="F286" s="1415"/>
      <c r="G286" s="1415"/>
      <c r="H286" s="1416"/>
      <c r="I286" s="1415"/>
      <c r="J286" s="1415"/>
      <c r="K286" s="1415"/>
      <c r="Q286" s="1418"/>
    </row>
    <row r="287" s="1414" customFormat="1" spans="1:17">
      <c r="A287" s="1415"/>
      <c r="B287" s="1416"/>
      <c r="C287" s="1416"/>
      <c r="D287" s="1417"/>
      <c r="E287" s="1415"/>
      <c r="F287" s="1415"/>
      <c r="G287" s="1415"/>
      <c r="H287" s="1416"/>
      <c r="I287" s="1415"/>
      <c r="J287" s="1415"/>
      <c r="K287" s="1415"/>
      <c r="Q287" s="1418"/>
    </row>
    <row r="288" s="1414" customFormat="1" spans="1:17">
      <c r="A288" s="1415"/>
      <c r="B288" s="1416"/>
      <c r="C288" s="1416"/>
      <c r="D288" s="1417"/>
      <c r="E288" s="1415"/>
      <c r="F288" s="1415"/>
      <c r="G288" s="1415"/>
      <c r="H288" s="1416"/>
      <c r="I288" s="1415"/>
      <c r="J288" s="1415"/>
      <c r="K288" s="1415"/>
      <c r="Q288" s="1418"/>
    </row>
    <row r="289" s="1414" customFormat="1" spans="1:17">
      <c r="A289" s="1415"/>
      <c r="B289" s="1416"/>
      <c r="C289" s="1416"/>
      <c r="D289" s="1417"/>
      <c r="E289" s="1415"/>
      <c r="F289" s="1415"/>
      <c r="G289" s="1415"/>
      <c r="H289" s="1416"/>
      <c r="I289" s="1415"/>
      <c r="J289" s="1415"/>
      <c r="K289" s="1415"/>
      <c r="Q289" s="1418"/>
    </row>
    <row r="290" s="1414" customFormat="1" spans="1:17">
      <c r="A290" s="1415"/>
      <c r="B290" s="1416"/>
      <c r="C290" s="1416"/>
      <c r="D290" s="1417"/>
      <c r="E290" s="1415"/>
      <c r="F290" s="1415"/>
      <c r="G290" s="1415"/>
      <c r="H290" s="1416"/>
      <c r="I290" s="1415"/>
      <c r="J290" s="1415"/>
      <c r="K290" s="1415"/>
      <c r="Q290" s="1418"/>
    </row>
    <row r="291" s="1414" customFormat="1" spans="1:17">
      <c r="A291" s="1415"/>
      <c r="B291" s="1416"/>
      <c r="C291" s="1416"/>
      <c r="D291" s="1417"/>
      <c r="E291" s="1415"/>
      <c r="F291" s="1415"/>
      <c r="G291" s="1415"/>
      <c r="H291" s="1416"/>
      <c r="I291" s="1415"/>
      <c r="J291" s="1415"/>
      <c r="K291" s="1415"/>
      <c r="Q291" s="1418"/>
    </row>
    <row r="292" s="1414" customFormat="1" spans="1:17">
      <c r="A292" s="1415"/>
      <c r="B292" s="1416"/>
      <c r="C292" s="1416"/>
      <c r="D292" s="1417"/>
      <c r="E292" s="1415"/>
      <c r="F292" s="1415"/>
      <c r="G292" s="1415"/>
      <c r="H292" s="1416"/>
      <c r="I292" s="1415"/>
      <c r="J292" s="1415"/>
      <c r="K292" s="1415"/>
      <c r="Q292" s="1418"/>
    </row>
    <row r="293" s="1414" customFormat="1" spans="1:17">
      <c r="A293" s="1415"/>
      <c r="B293" s="1416"/>
      <c r="C293" s="1416"/>
      <c r="D293" s="1417"/>
      <c r="E293" s="1415"/>
      <c r="F293" s="1415"/>
      <c r="G293" s="1415"/>
      <c r="H293" s="1416"/>
      <c r="I293" s="1415"/>
      <c r="J293" s="1415"/>
      <c r="K293" s="1415"/>
      <c r="Q293" s="1418"/>
    </row>
    <row r="294" s="1414" customFormat="1" spans="1:17">
      <c r="A294" s="1415"/>
      <c r="B294" s="1416"/>
      <c r="C294" s="1416"/>
      <c r="D294" s="1417"/>
      <c r="E294" s="1415"/>
      <c r="F294" s="1415"/>
      <c r="G294" s="1415"/>
      <c r="H294" s="1416"/>
      <c r="I294" s="1415"/>
      <c r="J294" s="1415"/>
      <c r="K294" s="1415"/>
      <c r="Q294" s="1418"/>
    </row>
    <row r="295" s="1414" customFormat="1" spans="1:17">
      <c r="A295" s="1415"/>
      <c r="B295" s="1416"/>
      <c r="C295" s="1416"/>
      <c r="D295" s="1417"/>
      <c r="E295" s="1415"/>
      <c r="F295" s="1415"/>
      <c r="G295" s="1415"/>
      <c r="H295" s="1416"/>
      <c r="I295" s="1415"/>
      <c r="J295" s="1415"/>
      <c r="K295" s="1415"/>
      <c r="Q295" s="1418"/>
    </row>
    <row r="296" s="1414" customFormat="1" spans="1:17">
      <c r="A296" s="1415"/>
      <c r="B296" s="1416"/>
      <c r="C296" s="1416"/>
      <c r="D296" s="1417"/>
      <c r="E296" s="1415"/>
      <c r="F296" s="1415"/>
      <c r="G296" s="1415"/>
      <c r="H296" s="1416"/>
      <c r="I296" s="1415"/>
      <c r="J296" s="1415"/>
      <c r="K296" s="1415"/>
      <c r="Q296" s="1418"/>
    </row>
    <row r="297" s="1414" customFormat="1" spans="1:17">
      <c r="A297" s="1415"/>
      <c r="B297" s="1416"/>
      <c r="C297" s="1416"/>
      <c r="D297" s="1417"/>
      <c r="E297" s="1415"/>
      <c r="F297" s="1415"/>
      <c r="G297" s="1415"/>
      <c r="H297" s="1416"/>
      <c r="I297" s="1415"/>
      <c r="J297" s="1415"/>
      <c r="K297" s="1415"/>
      <c r="Q297" s="1418"/>
    </row>
    <row r="298" s="1414" customFormat="1" spans="1:17">
      <c r="A298" s="1415"/>
      <c r="B298" s="1416"/>
      <c r="C298" s="1416"/>
      <c r="D298" s="1417"/>
      <c r="E298" s="1415"/>
      <c r="F298" s="1415"/>
      <c r="G298" s="1415"/>
      <c r="H298" s="1416"/>
      <c r="I298" s="1415"/>
      <c r="J298" s="1415"/>
      <c r="K298" s="1415"/>
      <c r="Q298" s="1418"/>
    </row>
    <row r="299" s="1414" customFormat="1" spans="1:17">
      <c r="A299" s="1415"/>
      <c r="B299" s="1416"/>
      <c r="C299" s="1416"/>
      <c r="D299" s="1417"/>
      <c r="E299" s="1415"/>
      <c r="F299" s="1415"/>
      <c r="G299" s="1415"/>
      <c r="H299" s="1416"/>
      <c r="I299" s="1415"/>
      <c r="J299" s="1415"/>
      <c r="K299" s="1415"/>
      <c r="Q299" s="1418"/>
    </row>
    <row r="300" s="1414" customFormat="1" spans="1:17">
      <c r="A300" s="1415"/>
      <c r="B300" s="1416"/>
      <c r="C300" s="1416"/>
      <c r="D300" s="1417"/>
      <c r="E300" s="1415"/>
      <c r="F300" s="1415"/>
      <c r="G300" s="1415"/>
      <c r="H300" s="1416"/>
      <c r="I300" s="1415"/>
      <c r="J300" s="1415"/>
      <c r="K300" s="1415"/>
      <c r="Q300" s="1418"/>
    </row>
    <row r="301" s="1414" customFormat="1" spans="1:17">
      <c r="A301" s="1415"/>
      <c r="B301" s="1416"/>
      <c r="C301" s="1416"/>
      <c r="D301" s="1417"/>
      <c r="E301" s="1415"/>
      <c r="F301" s="1415"/>
      <c r="G301" s="1415"/>
      <c r="H301" s="1416"/>
      <c r="I301" s="1415"/>
      <c r="J301" s="1415"/>
      <c r="K301" s="1415"/>
      <c r="Q301" s="1418"/>
    </row>
    <row r="302" s="1414" customFormat="1" spans="1:17">
      <c r="A302" s="1415"/>
      <c r="B302" s="1416"/>
      <c r="C302" s="1416"/>
      <c r="D302" s="1417"/>
      <c r="E302" s="1415"/>
      <c r="F302" s="1415"/>
      <c r="G302" s="1415"/>
      <c r="H302" s="1416"/>
      <c r="I302" s="1415"/>
      <c r="J302" s="1415"/>
      <c r="K302" s="1415"/>
      <c r="Q302" s="1418"/>
    </row>
    <row r="303" s="1414" customFormat="1" spans="1:17">
      <c r="A303" s="1415"/>
      <c r="B303" s="1416"/>
      <c r="C303" s="1416"/>
      <c r="D303" s="1417"/>
      <c r="E303" s="1415"/>
      <c r="F303" s="1415"/>
      <c r="G303" s="1415"/>
      <c r="H303" s="1416"/>
      <c r="I303" s="1415"/>
      <c r="J303" s="1415"/>
      <c r="K303" s="1415"/>
      <c r="Q303" s="1418"/>
    </row>
    <row r="304" s="1414" customFormat="1" spans="1:17">
      <c r="A304" s="1415"/>
      <c r="B304" s="1416"/>
      <c r="C304" s="1416"/>
      <c r="D304" s="1417"/>
      <c r="E304" s="1415"/>
      <c r="F304" s="1415"/>
      <c r="G304" s="1415"/>
      <c r="H304" s="1416"/>
      <c r="I304" s="1415"/>
      <c r="J304" s="1415"/>
      <c r="K304" s="1415"/>
      <c r="Q304" s="1418"/>
    </row>
    <row r="305" s="1414" customFormat="1" spans="1:17">
      <c r="A305" s="1415"/>
      <c r="B305" s="1416"/>
      <c r="C305" s="1416"/>
      <c r="D305" s="1417"/>
      <c r="E305" s="1415"/>
      <c r="F305" s="1415"/>
      <c r="G305" s="1415"/>
      <c r="H305" s="1416"/>
      <c r="I305" s="1415"/>
      <c r="J305" s="1415"/>
      <c r="K305" s="1415"/>
      <c r="Q305" s="1418"/>
    </row>
    <row r="306" s="1414" customFormat="1" spans="1:17">
      <c r="A306" s="1415"/>
      <c r="B306" s="1416"/>
      <c r="C306" s="1416"/>
      <c r="D306" s="1417"/>
      <c r="E306" s="1415"/>
      <c r="F306" s="1415"/>
      <c r="G306" s="1415"/>
      <c r="H306" s="1416"/>
      <c r="I306" s="1415"/>
      <c r="J306" s="1415"/>
      <c r="K306" s="1415"/>
      <c r="Q306" s="1418"/>
    </row>
    <row r="307" s="1414" customFormat="1" spans="1:17">
      <c r="A307" s="1415"/>
      <c r="B307" s="1416"/>
      <c r="C307" s="1416"/>
      <c r="D307" s="1417"/>
      <c r="E307" s="1415"/>
      <c r="F307" s="1415"/>
      <c r="G307" s="1415"/>
      <c r="H307" s="1416"/>
      <c r="I307" s="1415"/>
      <c r="J307" s="1415"/>
      <c r="K307" s="1415"/>
      <c r="Q307" s="1418"/>
    </row>
    <row r="308" s="1414" customFormat="1" spans="1:17">
      <c r="A308" s="1415"/>
      <c r="B308" s="1416"/>
      <c r="C308" s="1416"/>
      <c r="D308" s="1417"/>
      <c r="E308" s="1415"/>
      <c r="F308" s="1415"/>
      <c r="G308" s="1415"/>
      <c r="H308" s="1416"/>
      <c r="I308" s="1415"/>
      <c r="J308" s="1415"/>
      <c r="K308" s="1415"/>
      <c r="Q308" s="1418"/>
    </row>
    <row r="309" s="1414" customFormat="1" spans="1:17">
      <c r="A309" s="1415"/>
      <c r="B309" s="1416"/>
      <c r="C309" s="1416"/>
      <c r="D309" s="1417"/>
      <c r="E309" s="1415"/>
      <c r="F309" s="1415"/>
      <c r="G309" s="1415"/>
      <c r="H309" s="1416"/>
      <c r="I309" s="1415"/>
      <c r="J309" s="1415"/>
      <c r="K309" s="1415"/>
      <c r="Q309" s="1418"/>
    </row>
    <row r="310" s="1414" customFormat="1" spans="1:17">
      <c r="A310" s="1415"/>
      <c r="B310" s="1416"/>
      <c r="C310" s="1416"/>
      <c r="D310" s="1417"/>
      <c r="E310" s="1415"/>
      <c r="F310" s="1415"/>
      <c r="G310" s="1415"/>
      <c r="H310" s="1416"/>
      <c r="I310" s="1415"/>
      <c r="J310" s="1415"/>
      <c r="K310" s="1415"/>
      <c r="Q310" s="1418"/>
    </row>
    <row r="311" s="1414" customFormat="1" spans="1:17">
      <c r="A311" s="1415"/>
      <c r="B311" s="1416"/>
      <c r="C311" s="1416"/>
      <c r="D311" s="1417"/>
      <c r="E311" s="1415"/>
      <c r="F311" s="1415"/>
      <c r="G311" s="1415"/>
      <c r="H311" s="1416"/>
      <c r="I311" s="1415"/>
      <c r="J311" s="1415"/>
      <c r="K311" s="1415"/>
      <c r="Q311" s="1418"/>
    </row>
    <row r="312" s="1414" customFormat="1" spans="1:17">
      <c r="A312" s="1415"/>
      <c r="B312" s="1416"/>
      <c r="C312" s="1416"/>
      <c r="D312" s="1417"/>
      <c r="E312" s="1415"/>
      <c r="F312" s="1415"/>
      <c r="G312" s="1415"/>
      <c r="H312" s="1416"/>
      <c r="I312" s="1415"/>
      <c r="J312" s="1415"/>
      <c r="K312" s="1415"/>
      <c r="Q312" s="1418"/>
    </row>
    <row r="313" s="1414" customFormat="1" spans="1:17">
      <c r="A313" s="1415"/>
      <c r="B313" s="1416"/>
      <c r="C313" s="1416"/>
      <c r="D313" s="1417"/>
      <c r="E313" s="1415"/>
      <c r="F313" s="1415"/>
      <c r="G313" s="1415"/>
      <c r="H313" s="1416"/>
      <c r="I313" s="1415"/>
      <c r="J313" s="1415"/>
      <c r="K313" s="1415"/>
      <c r="Q313" s="1418"/>
    </row>
    <row r="314" s="1414" customFormat="1" spans="1:17">
      <c r="A314" s="1415"/>
      <c r="B314" s="1416"/>
      <c r="C314" s="1416"/>
      <c r="D314" s="1417"/>
      <c r="E314" s="1415"/>
      <c r="F314" s="1415"/>
      <c r="G314" s="1415"/>
      <c r="H314" s="1416"/>
      <c r="I314" s="1415"/>
      <c r="J314" s="1415"/>
      <c r="K314" s="1415"/>
      <c r="Q314" s="1418"/>
    </row>
    <row r="315" s="1414" customFormat="1" spans="1:17">
      <c r="A315" s="1415"/>
      <c r="B315" s="1416"/>
      <c r="C315" s="1416"/>
      <c r="D315" s="1417"/>
      <c r="E315" s="1415"/>
      <c r="F315" s="1415"/>
      <c r="G315" s="1415"/>
      <c r="H315" s="1416"/>
      <c r="I315" s="1415"/>
      <c r="J315" s="1415"/>
      <c r="K315" s="1415"/>
      <c r="Q315" s="1418"/>
    </row>
    <row r="316" s="1414" customFormat="1" spans="1:17">
      <c r="A316" s="1415"/>
      <c r="B316" s="1416"/>
      <c r="C316" s="1416"/>
      <c r="D316" s="1417"/>
      <c r="E316" s="1415"/>
      <c r="F316" s="1415"/>
      <c r="G316" s="1415"/>
      <c r="H316" s="1416"/>
      <c r="I316" s="1415"/>
      <c r="J316" s="1415"/>
      <c r="K316" s="1415"/>
      <c r="Q316" s="1418"/>
    </row>
    <row r="317" s="1414" customFormat="1" spans="1:17">
      <c r="A317" s="1415"/>
      <c r="B317" s="1416"/>
      <c r="C317" s="1416"/>
      <c r="D317" s="1417"/>
      <c r="E317" s="1415"/>
      <c r="F317" s="1415"/>
      <c r="G317" s="1415"/>
      <c r="H317" s="1416"/>
      <c r="I317" s="1415"/>
      <c r="J317" s="1415"/>
      <c r="K317" s="1415"/>
      <c r="Q317" s="1418"/>
    </row>
    <row r="318" s="1414" customFormat="1" spans="1:17">
      <c r="A318" s="1415"/>
      <c r="B318" s="1416"/>
      <c r="C318" s="1416"/>
      <c r="D318" s="1417"/>
      <c r="E318" s="1415"/>
      <c r="F318" s="1415"/>
      <c r="G318" s="1415"/>
      <c r="H318" s="1416"/>
      <c r="I318" s="1415"/>
      <c r="J318" s="1415"/>
      <c r="K318" s="1415"/>
      <c r="Q318" s="1418"/>
    </row>
    <row r="319" s="1414" customFormat="1" spans="1:17">
      <c r="A319" s="1415"/>
      <c r="B319" s="1416"/>
      <c r="C319" s="1416"/>
      <c r="D319" s="1417"/>
      <c r="E319" s="1415"/>
      <c r="F319" s="1415"/>
      <c r="G319" s="1415"/>
      <c r="H319" s="1416"/>
      <c r="I319" s="1415"/>
      <c r="J319" s="1415"/>
      <c r="K319" s="1415"/>
      <c r="Q319" s="1418"/>
    </row>
    <row r="320" s="1414" customFormat="1" spans="1:17">
      <c r="A320" s="1415"/>
      <c r="B320" s="1416"/>
      <c r="C320" s="1416"/>
      <c r="D320" s="1417"/>
      <c r="E320" s="1415"/>
      <c r="F320" s="1415"/>
      <c r="G320" s="1415"/>
      <c r="H320" s="1416"/>
      <c r="I320" s="1415"/>
      <c r="J320" s="1415"/>
      <c r="K320" s="1415"/>
      <c r="Q320" s="1418"/>
    </row>
    <row r="321" s="1414" customFormat="1" spans="1:17">
      <c r="A321" s="1415"/>
      <c r="B321" s="1416"/>
      <c r="C321" s="1416"/>
      <c r="D321" s="1417"/>
      <c r="E321" s="1415"/>
      <c r="F321" s="1415"/>
      <c r="G321" s="1415"/>
      <c r="H321" s="1416"/>
      <c r="I321" s="1415"/>
      <c r="J321" s="1415"/>
      <c r="K321" s="1415"/>
      <c r="Q321" s="1418"/>
    </row>
    <row r="322" s="1414" customFormat="1" spans="1:17">
      <c r="A322" s="1415"/>
      <c r="B322" s="1416"/>
      <c r="C322" s="1416"/>
      <c r="D322" s="1417"/>
      <c r="E322" s="1415"/>
      <c r="F322" s="1415"/>
      <c r="G322" s="1415"/>
      <c r="H322" s="1416"/>
      <c r="I322" s="1415"/>
      <c r="J322" s="1415"/>
      <c r="K322" s="1415"/>
      <c r="Q322" s="1418"/>
    </row>
    <row r="323" s="1414" customFormat="1" spans="1:17">
      <c r="A323" s="1415"/>
      <c r="B323" s="1416"/>
      <c r="C323" s="1416"/>
      <c r="D323" s="1417"/>
      <c r="E323" s="1415"/>
      <c r="F323" s="1415"/>
      <c r="G323" s="1415"/>
      <c r="H323" s="1416"/>
      <c r="I323" s="1415"/>
      <c r="J323" s="1415"/>
      <c r="K323" s="1415"/>
      <c r="Q323" s="1418"/>
    </row>
    <row r="324" s="1414" customFormat="1" spans="1:17">
      <c r="A324" s="1415"/>
      <c r="B324" s="1416"/>
      <c r="C324" s="1416"/>
      <c r="D324" s="1417"/>
      <c r="E324" s="1415"/>
      <c r="F324" s="1415"/>
      <c r="G324" s="1415"/>
      <c r="H324" s="1416"/>
      <c r="I324" s="1415"/>
      <c r="J324" s="1415"/>
      <c r="K324" s="1415"/>
      <c r="Q324" s="1418"/>
    </row>
    <row r="325" s="1414" customFormat="1" spans="1:17">
      <c r="A325" s="1415"/>
      <c r="B325" s="1416"/>
      <c r="C325" s="1416"/>
      <c r="D325" s="1417"/>
      <c r="E325" s="1415"/>
      <c r="F325" s="1415"/>
      <c r="G325" s="1415"/>
      <c r="H325" s="1416"/>
      <c r="I325" s="1415"/>
      <c r="J325" s="1415"/>
      <c r="K325" s="1415"/>
      <c r="Q325" s="1418"/>
    </row>
    <row r="326" s="1414" customFormat="1" spans="1:17">
      <c r="A326" s="1415"/>
      <c r="B326" s="1416"/>
      <c r="C326" s="1416"/>
      <c r="D326" s="1417"/>
      <c r="E326" s="1415"/>
      <c r="F326" s="1415"/>
      <c r="G326" s="1415"/>
      <c r="H326" s="1416"/>
      <c r="I326" s="1415"/>
      <c r="J326" s="1415"/>
      <c r="K326" s="1415"/>
      <c r="Q326" s="1418"/>
    </row>
    <row r="327" s="1414" customFormat="1" spans="1:17">
      <c r="A327" s="1415"/>
      <c r="B327" s="1416"/>
      <c r="C327" s="1416"/>
      <c r="D327" s="1417"/>
      <c r="E327" s="1415"/>
      <c r="F327" s="1415"/>
      <c r="G327" s="1415"/>
      <c r="H327" s="1416"/>
      <c r="I327" s="1415"/>
      <c r="J327" s="1415"/>
      <c r="K327" s="1415"/>
      <c r="Q327" s="1418"/>
    </row>
    <row r="328" s="1414" customFormat="1" spans="1:17">
      <c r="A328" s="1415"/>
      <c r="B328" s="1416"/>
      <c r="C328" s="1416"/>
      <c r="D328" s="1417"/>
      <c r="E328" s="1415"/>
      <c r="F328" s="1415"/>
      <c r="G328" s="1415"/>
      <c r="H328" s="1416"/>
      <c r="I328" s="1415"/>
      <c r="J328" s="1415"/>
      <c r="K328" s="1415"/>
      <c r="Q328" s="1418"/>
    </row>
    <row r="329" s="1414" customFormat="1" spans="1:17">
      <c r="A329" s="1415"/>
      <c r="B329" s="1416"/>
      <c r="C329" s="1416"/>
      <c r="D329" s="1417"/>
      <c r="E329" s="1415"/>
      <c r="F329" s="1415"/>
      <c r="G329" s="1415"/>
      <c r="H329" s="1416"/>
      <c r="I329" s="1415"/>
      <c r="J329" s="1415"/>
      <c r="K329" s="1415"/>
      <c r="Q329" s="1418"/>
    </row>
    <row r="330" s="1414" customFormat="1" spans="1:17">
      <c r="A330" s="1415"/>
      <c r="B330" s="1416"/>
      <c r="C330" s="1416"/>
      <c r="D330" s="1417"/>
      <c r="E330" s="1415"/>
      <c r="F330" s="1415"/>
      <c r="G330" s="1415"/>
      <c r="H330" s="1416"/>
      <c r="I330" s="1415"/>
      <c r="J330" s="1415"/>
      <c r="K330" s="1415"/>
      <c r="Q330" s="1418"/>
    </row>
    <row r="331" s="1414" customFormat="1" spans="1:17">
      <c r="A331" s="1415"/>
      <c r="B331" s="1416"/>
      <c r="C331" s="1416"/>
      <c r="D331" s="1417"/>
      <c r="E331" s="1415"/>
      <c r="F331" s="1415"/>
      <c r="G331" s="1415"/>
      <c r="H331" s="1416"/>
      <c r="I331" s="1415"/>
      <c r="J331" s="1415"/>
      <c r="K331" s="1415"/>
      <c r="Q331" s="1418"/>
    </row>
    <row r="332" s="1414" customFormat="1" spans="1:17">
      <c r="A332" s="1415"/>
      <c r="B332" s="1416"/>
      <c r="C332" s="1416"/>
      <c r="D332" s="1417"/>
      <c r="E332" s="1415"/>
      <c r="F332" s="1415"/>
      <c r="G332" s="1415"/>
      <c r="H332" s="1416"/>
      <c r="I332" s="1415"/>
      <c r="J332" s="1415"/>
      <c r="K332" s="1415"/>
      <c r="Q332" s="1418"/>
    </row>
    <row r="333" s="1414" customFormat="1" spans="1:17">
      <c r="A333" s="1415"/>
      <c r="B333" s="1416"/>
      <c r="C333" s="1416"/>
      <c r="D333" s="1417"/>
      <c r="E333" s="1415"/>
      <c r="F333" s="1415"/>
      <c r="G333" s="1415"/>
      <c r="H333" s="1416"/>
      <c r="I333" s="1415"/>
      <c r="J333" s="1415"/>
      <c r="K333" s="1415"/>
      <c r="Q333" s="1418"/>
    </row>
    <row r="334" s="1414" customFormat="1" spans="1:17">
      <c r="A334" s="1415"/>
      <c r="B334" s="1416"/>
      <c r="C334" s="1416"/>
      <c r="D334" s="1417"/>
      <c r="E334" s="1415"/>
      <c r="F334" s="1415"/>
      <c r="G334" s="1415"/>
      <c r="H334" s="1416"/>
      <c r="I334" s="1415"/>
      <c r="J334" s="1415"/>
      <c r="K334" s="1415"/>
      <c r="Q334" s="1418"/>
    </row>
    <row r="335" s="1414" customFormat="1" spans="1:17">
      <c r="A335" s="1415"/>
      <c r="B335" s="1416"/>
      <c r="C335" s="1416"/>
      <c r="D335" s="1417"/>
      <c r="E335" s="1415"/>
      <c r="F335" s="1415"/>
      <c r="G335" s="1415"/>
      <c r="H335" s="1416"/>
      <c r="I335" s="1415"/>
      <c r="J335" s="1415"/>
      <c r="K335" s="1415"/>
      <c r="Q335" s="1418"/>
    </row>
    <row r="336" s="1414" customFormat="1" spans="1:17">
      <c r="A336" s="1415"/>
      <c r="B336" s="1416"/>
      <c r="C336" s="1416"/>
      <c r="D336" s="1417"/>
      <c r="E336" s="1415"/>
      <c r="F336" s="1415"/>
      <c r="G336" s="1415"/>
      <c r="H336" s="1416"/>
      <c r="I336" s="1415"/>
      <c r="J336" s="1415"/>
      <c r="K336" s="1415"/>
      <c r="Q336" s="1418"/>
    </row>
    <row r="337" s="1414" customFormat="1" spans="1:17">
      <c r="A337" s="1415"/>
      <c r="B337" s="1416"/>
      <c r="C337" s="1416"/>
      <c r="D337" s="1417"/>
      <c r="E337" s="1415"/>
      <c r="F337" s="1415"/>
      <c r="G337" s="1415"/>
      <c r="H337" s="1416"/>
      <c r="I337" s="1415"/>
      <c r="J337" s="1415"/>
      <c r="K337" s="1415"/>
      <c r="Q337" s="1418"/>
    </row>
    <row r="338" s="1414" customFormat="1" spans="1:17">
      <c r="A338" s="1415"/>
      <c r="B338" s="1416"/>
      <c r="C338" s="1416"/>
      <c r="D338" s="1417"/>
      <c r="E338" s="1415"/>
      <c r="F338" s="1415"/>
      <c r="G338" s="1415"/>
      <c r="H338" s="1416"/>
      <c r="I338" s="1415"/>
      <c r="J338" s="1415"/>
      <c r="K338" s="1415"/>
      <c r="Q338" s="1418"/>
    </row>
    <row r="339" s="1414" customFormat="1" spans="1:17">
      <c r="A339" s="1415"/>
      <c r="B339" s="1416"/>
      <c r="C339" s="1416"/>
      <c r="D339" s="1417"/>
      <c r="E339" s="1415"/>
      <c r="F339" s="1415"/>
      <c r="G339" s="1415"/>
      <c r="H339" s="1416"/>
      <c r="I339" s="1415"/>
      <c r="J339" s="1415"/>
      <c r="K339" s="1415"/>
      <c r="Q339" s="1418"/>
    </row>
    <row r="340" s="1414" customFormat="1" spans="1:17">
      <c r="A340" s="1415"/>
      <c r="B340" s="1416"/>
      <c r="C340" s="1416"/>
      <c r="D340" s="1417"/>
      <c r="E340" s="1415"/>
      <c r="F340" s="1415"/>
      <c r="G340" s="1415"/>
      <c r="H340" s="1416"/>
      <c r="I340" s="1415"/>
      <c r="J340" s="1415"/>
      <c r="K340" s="1415"/>
      <c r="Q340" s="1418"/>
    </row>
    <row r="341" s="1414" customFormat="1" spans="1:17">
      <c r="A341" s="1415"/>
      <c r="B341" s="1416"/>
      <c r="C341" s="1416"/>
      <c r="D341" s="1417"/>
      <c r="E341" s="1415"/>
      <c r="F341" s="1415"/>
      <c r="G341" s="1415"/>
      <c r="H341" s="1416"/>
      <c r="I341" s="1415"/>
      <c r="J341" s="1415"/>
      <c r="K341" s="1415"/>
      <c r="Q341" s="1418"/>
    </row>
    <row r="342" s="1414" customFormat="1" spans="1:17">
      <c r="A342" s="1415"/>
      <c r="B342" s="1416"/>
      <c r="C342" s="1416"/>
      <c r="D342" s="1417"/>
      <c r="E342" s="1415"/>
      <c r="F342" s="1415"/>
      <c r="G342" s="1415"/>
      <c r="H342" s="1416"/>
      <c r="I342" s="1415"/>
      <c r="J342" s="1415"/>
      <c r="K342" s="1415"/>
      <c r="Q342" s="1418"/>
    </row>
    <row r="343" s="1414" customFormat="1" spans="1:17">
      <c r="A343" s="1415"/>
      <c r="B343" s="1416"/>
      <c r="C343" s="1416"/>
      <c r="D343" s="1417"/>
      <c r="E343" s="1415"/>
      <c r="F343" s="1415"/>
      <c r="G343" s="1415"/>
      <c r="H343" s="1416"/>
      <c r="I343" s="1415"/>
      <c r="J343" s="1415"/>
      <c r="K343" s="1415"/>
      <c r="Q343" s="1418"/>
    </row>
    <row r="344" s="1414" customFormat="1" spans="1:17">
      <c r="A344" s="1415"/>
      <c r="B344" s="1416"/>
      <c r="C344" s="1416"/>
      <c r="D344" s="1417"/>
      <c r="E344" s="1415"/>
      <c r="F344" s="1415"/>
      <c r="G344" s="1415"/>
      <c r="H344" s="1416"/>
      <c r="I344" s="1415"/>
      <c r="J344" s="1415"/>
      <c r="K344" s="1415"/>
      <c r="Q344" s="1418"/>
    </row>
    <row r="345" s="1414" customFormat="1" spans="1:17">
      <c r="A345" s="1415"/>
      <c r="B345" s="1416"/>
      <c r="C345" s="1416"/>
      <c r="D345" s="1417"/>
      <c r="E345" s="1415"/>
      <c r="F345" s="1415"/>
      <c r="G345" s="1415"/>
      <c r="H345" s="1416"/>
      <c r="I345" s="1415"/>
      <c r="J345" s="1415"/>
      <c r="K345" s="1415"/>
      <c r="Q345" s="1418"/>
    </row>
    <row r="346" s="1414" customFormat="1" spans="1:17">
      <c r="A346" s="1415"/>
      <c r="B346" s="1416"/>
      <c r="C346" s="1416"/>
      <c r="D346" s="1417"/>
      <c r="E346" s="1415"/>
      <c r="F346" s="1415"/>
      <c r="G346" s="1415"/>
      <c r="H346" s="1416"/>
      <c r="I346" s="1415"/>
      <c r="J346" s="1415"/>
      <c r="K346" s="1415"/>
      <c r="Q346" s="1418"/>
    </row>
    <row r="347" s="1414" customFormat="1" spans="1:17">
      <c r="A347" s="1415"/>
      <c r="B347" s="1416"/>
      <c r="C347" s="1416"/>
      <c r="D347" s="1417"/>
      <c r="E347" s="1415"/>
      <c r="F347" s="1415"/>
      <c r="G347" s="1415"/>
      <c r="H347" s="1416"/>
      <c r="I347" s="1415"/>
      <c r="J347" s="1415"/>
      <c r="K347" s="1415"/>
      <c r="Q347" s="1418"/>
    </row>
    <row r="348" s="1414" customFormat="1" spans="1:17">
      <c r="A348" s="1415"/>
      <c r="B348" s="1416"/>
      <c r="C348" s="1416"/>
      <c r="D348" s="1417"/>
      <c r="E348" s="1415"/>
      <c r="F348" s="1415"/>
      <c r="G348" s="1415"/>
      <c r="H348" s="1416"/>
      <c r="I348" s="1415"/>
      <c r="J348" s="1415"/>
      <c r="K348" s="1415"/>
      <c r="Q348" s="1418"/>
    </row>
  </sheetData>
  <sheetProtection selectLockedCells="1" formatCells="0"/>
  <mergeCells count="371">
    <mergeCell ref="B1:C1"/>
    <mergeCell ref="K1:L1"/>
    <mergeCell ref="M1:N1"/>
    <mergeCell ref="B2:G2"/>
    <mergeCell ref="I2:J2"/>
    <mergeCell ref="I3:J3"/>
    <mergeCell ref="K3:L3"/>
    <mergeCell ref="B4:C4"/>
    <mergeCell ref="I4:J4"/>
    <mergeCell ref="K4:L4"/>
    <mergeCell ref="B5:C5"/>
    <mergeCell ref="I5:J5"/>
    <mergeCell ref="K5:L5"/>
    <mergeCell ref="B6:C6"/>
    <mergeCell ref="I6:J6"/>
    <mergeCell ref="K6:L6"/>
    <mergeCell ref="B7:C7"/>
    <mergeCell ref="I7:J7"/>
    <mergeCell ref="K7:L7"/>
    <mergeCell ref="B8:C8"/>
    <mergeCell ref="I8:J8"/>
    <mergeCell ref="K8:L8"/>
    <mergeCell ref="B9:C9"/>
    <mergeCell ref="I9:J9"/>
    <mergeCell ref="K9:L9"/>
    <mergeCell ref="B10:C10"/>
    <mergeCell ref="I10:J10"/>
    <mergeCell ref="K10:L10"/>
    <mergeCell ref="B11:C11"/>
    <mergeCell ref="K11:L11"/>
    <mergeCell ref="B12:C12"/>
    <mergeCell ref="K12:L12"/>
    <mergeCell ref="B13:C13"/>
    <mergeCell ref="I13:J13"/>
    <mergeCell ref="K13:L13"/>
    <mergeCell ref="B14:C14"/>
    <mergeCell ref="K14:L14"/>
    <mergeCell ref="B15:C15"/>
    <mergeCell ref="K15:L15"/>
    <mergeCell ref="B16:C16"/>
    <mergeCell ref="K16:L16"/>
    <mergeCell ref="B17:C17"/>
    <mergeCell ref="K17:L17"/>
    <mergeCell ref="B18:C18"/>
    <mergeCell ref="K18:L18"/>
    <mergeCell ref="B19:C19"/>
    <mergeCell ref="K19:L19"/>
    <mergeCell ref="B20:C20"/>
    <mergeCell ref="K20:L20"/>
    <mergeCell ref="B21:C21"/>
    <mergeCell ref="K21:L21"/>
    <mergeCell ref="B22:C22"/>
    <mergeCell ref="K22:L22"/>
    <mergeCell ref="B23:C23"/>
    <mergeCell ref="K23:L23"/>
    <mergeCell ref="B24:C24"/>
    <mergeCell ref="B25:C25"/>
    <mergeCell ref="K25:L25"/>
    <mergeCell ref="B26:C26"/>
    <mergeCell ref="K26:L26"/>
    <mergeCell ref="B27:C27"/>
    <mergeCell ref="K27:L27"/>
    <mergeCell ref="B28:C28"/>
    <mergeCell ref="K28:L28"/>
    <mergeCell ref="B29:C29"/>
    <mergeCell ref="K29:L29"/>
    <mergeCell ref="B30:C30"/>
    <mergeCell ref="K30:L30"/>
    <mergeCell ref="B31:C31"/>
    <mergeCell ref="K31:L31"/>
    <mergeCell ref="B32:C32"/>
    <mergeCell ref="K32:L32"/>
    <mergeCell ref="B33:C33"/>
    <mergeCell ref="K33:L33"/>
    <mergeCell ref="B34:C34"/>
    <mergeCell ref="K34:L34"/>
    <mergeCell ref="B35:C35"/>
    <mergeCell ref="K35:L35"/>
    <mergeCell ref="B36:C36"/>
    <mergeCell ref="K36:L36"/>
    <mergeCell ref="B37:C37"/>
    <mergeCell ref="K37:L37"/>
    <mergeCell ref="B38:C38"/>
    <mergeCell ref="K38:L38"/>
    <mergeCell ref="B39:C39"/>
    <mergeCell ref="K39:L39"/>
    <mergeCell ref="B40:C40"/>
    <mergeCell ref="K40:L40"/>
    <mergeCell ref="B41:C41"/>
    <mergeCell ref="K41:L41"/>
    <mergeCell ref="B42:C42"/>
    <mergeCell ref="K42:L42"/>
    <mergeCell ref="B43:C43"/>
    <mergeCell ref="K43:L43"/>
    <mergeCell ref="B44:C44"/>
    <mergeCell ref="K44:L44"/>
    <mergeCell ref="B45:C45"/>
    <mergeCell ref="K45:L45"/>
    <mergeCell ref="B46:C46"/>
    <mergeCell ref="K46:L46"/>
    <mergeCell ref="B47:C47"/>
    <mergeCell ref="K47:L47"/>
    <mergeCell ref="B48:C48"/>
    <mergeCell ref="K48:L48"/>
    <mergeCell ref="B49:C49"/>
    <mergeCell ref="K49:L49"/>
    <mergeCell ref="B50:C50"/>
    <mergeCell ref="K50:L50"/>
    <mergeCell ref="B51:C51"/>
    <mergeCell ref="K51:L51"/>
    <mergeCell ref="B52:C52"/>
    <mergeCell ref="K52:L52"/>
    <mergeCell ref="B53:C53"/>
    <mergeCell ref="K53:L53"/>
    <mergeCell ref="B54:C54"/>
    <mergeCell ref="K54:L54"/>
    <mergeCell ref="B55:C55"/>
    <mergeCell ref="K55:L55"/>
    <mergeCell ref="B56:C56"/>
    <mergeCell ref="K56:L56"/>
    <mergeCell ref="B57:C57"/>
    <mergeCell ref="K57:L57"/>
    <mergeCell ref="B58:C58"/>
    <mergeCell ref="K58:L58"/>
    <mergeCell ref="B59:C59"/>
    <mergeCell ref="K59:L59"/>
    <mergeCell ref="B60:C60"/>
    <mergeCell ref="K60:L60"/>
    <mergeCell ref="B61:C61"/>
    <mergeCell ref="K61:L61"/>
    <mergeCell ref="B62:C62"/>
    <mergeCell ref="K62:L62"/>
    <mergeCell ref="B63:C63"/>
    <mergeCell ref="K63:L63"/>
    <mergeCell ref="B64:C64"/>
    <mergeCell ref="K64:L64"/>
    <mergeCell ref="B65:C65"/>
    <mergeCell ref="K65:L65"/>
    <mergeCell ref="B66:C66"/>
    <mergeCell ref="K66:L66"/>
    <mergeCell ref="B67:C67"/>
    <mergeCell ref="K67:L67"/>
    <mergeCell ref="B68:C68"/>
    <mergeCell ref="K68:L68"/>
    <mergeCell ref="B69:C69"/>
    <mergeCell ref="K69:L69"/>
    <mergeCell ref="B70:C70"/>
    <mergeCell ref="K70:L70"/>
    <mergeCell ref="B71:C71"/>
    <mergeCell ref="K71:L71"/>
    <mergeCell ref="B72:C72"/>
    <mergeCell ref="K72:L72"/>
    <mergeCell ref="B73:C73"/>
    <mergeCell ref="K73:L73"/>
    <mergeCell ref="B74:C74"/>
    <mergeCell ref="K74:L74"/>
    <mergeCell ref="B75:C75"/>
    <mergeCell ref="K75:L75"/>
    <mergeCell ref="B76:C76"/>
    <mergeCell ref="K76:L76"/>
    <mergeCell ref="B77:C77"/>
    <mergeCell ref="K77:L77"/>
    <mergeCell ref="B78:C78"/>
    <mergeCell ref="K78:L78"/>
    <mergeCell ref="B79:C79"/>
    <mergeCell ref="K79:L79"/>
    <mergeCell ref="B80:C80"/>
    <mergeCell ref="K80:L80"/>
    <mergeCell ref="B81:C81"/>
    <mergeCell ref="K81:L81"/>
    <mergeCell ref="B82:C82"/>
    <mergeCell ref="K82:L82"/>
    <mergeCell ref="B83:C83"/>
    <mergeCell ref="K83:L83"/>
    <mergeCell ref="B84:C84"/>
    <mergeCell ref="K84:L84"/>
    <mergeCell ref="B85:C85"/>
    <mergeCell ref="K85:L85"/>
    <mergeCell ref="B86:C86"/>
    <mergeCell ref="K86:L86"/>
    <mergeCell ref="B87:C87"/>
    <mergeCell ref="K87:L87"/>
    <mergeCell ref="B88:C88"/>
    <mergeCell ref="K88:L88"/>
    <mergeCell ref="B89:C89"/>
    <mergeCell ref="K89:L89"/>
    <mergeCell ref="B90:C90"/>
    <mergeCell ref="K90:L90"/>
    <mergeCell ref="B91:C91"/>
    <mergeCell ref="K91:L91"/>
    <mergeCell ref="B92:C92"/>
    <mergeCell ref="K92:L92"/>
    <mergeCell ref="B93:C93"/>
    <mergeCell ref="K93:L93"/>
    <mergeCell ref="B94:C94"/>
    <mergeCell ref="K94:L94"/>
    <mergeCell ref="B95:C95"/>
    <mergeCell ref="K95:L95"/>
    <mergeCell ref="B96:C96"/>
    <mergeCell ref="K96:L96"/>
    <mergeCell ref="B97:C97"/>
    <mergeCell ref="K97:L97"/>
    <mergeCell ref="B98:C98"/>
    <mergeCell ref="K98:L98"/>
    <mergeCell ref="B99:C99"/>
    <mergeCell ref="K99:L99"/>
    <mergeCell ref="B100:C100"/>
    <mergeCell ref="K100:L100"/>
    <mergeCell ref="B101:C101"/>
    <mergeCell ref="K101:L101"/>
    <mergeCell ref="B102:C102"/>
    <mergeCell ref="K102:L102"/>
    <mergeCell ref="B103:C103"/>
    <mergeCell ref="K103:L103"/>
    <mergeCell ref="B104:C104"/>
    <mergeCell ref="K104:L104"/>
    <mergeCell ref="B105:C105"/>
    <mergeCell ref="K105:L105"/>
    <mergeCell ref="B106:C106"/>
    <mergeCell ref="K106:L106"/>
    <mergeCell ref="B107:C107"/>
    <mergeCell ref="K107:L107"/>
    <mergeCell ref="B108:C108"/>
    <mergeCell ref="K108:L108"/>
    <mergeCell ref="B109:C109"/>
    <mergeCell ref="K109:L109"/>
    <mergeCell ref="B110:C110"/>
    <mergeCell ref="K110:L110"/>
    <mergeCell ref="B111:C111"/>
    <mergeCell ref="K111:L111"/>
    <mergeCell ref="B112:C112"/>
    <mergeCell ref="K112:L112"/>
    <mergeCell ref="B113:C113"/>
    <mergeCell ref="K113:L113"/>
    <mergeCell ref="B114:C114"/>
    <mergeCell ref="K114:L114"/>
    <mergeCell ref="B115:C115"/>
    <mergeCell ref="K115:L115"/>
    <mergeCell ref="B116:C116"/>
    <mergeCell ref="K116:L116"/>
    <mergeCell ref="B117:C117"/>
    <mergeCell ref="K117:L117"/>
    <mergeCell ref="B118:C118"/>
    <mergeCell ref="B119:C119"/>
    <mergeCell ref="B120:C120"/>
    <mergeCell ref="B121:C121"/>
    <mergeCell ref="B122:C122"/>
    <mergeCell ref="B123:C123"/>
    <mergeCell ref="B124:C124"/>
    <mergeCell ref="H124:I124"/>
    <mergeCell ref="B125:C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B158:C158"/>
    <mergeCell ref="B159:C159"/>
    <mergeCell ref="B160:C160"/>
    <mergeCell ref="B161:C161"/>
    <mergeCell ref="B162:C162"/>
    <mergeCell ref="B163:C163"/>
    <mergeCell ref="B164:C164"/>
    <mergeCell ref="B165:C165"/>
    <mergeCell ref="H165:I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H178:I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 ref="B207:C207"/>
    <mergeCell ref="B208:C208"/>
    <mergeCell ref="B209:C209"/>
    <mergeCell ref="B210:C210"/>
    <mergeCell ref="B211:C211"/>
    <mergeCell ref="B212:C212"/>
    <mergeCell ref="B213:C213"/>
    <mergeCell ref="H213:I213"/>
    <mergeCell ref="B214:C214"/>
    <mergeCell ref="B215:C215"/>
    <mergeCell ref="B216:C216"/>
    <mergeCell ref="B217:C217"/>
    <mergeCell ref="B218:C218"/>
    <mergeCell ref="B219:C219"/>
    <mergeCell ref="B220:C220"/>
    <mergeCell ref="B221:C221"/>
    <mergeCell ref="B222:C222"/>
    <mergeCell ref="B223:C223"/>
    <mergeCell ref="B224:C224"/>
    <mergeCell ref="B225:C225"/>
    <mergeCell ref="B226:C226"/>
    <mergeCell ref="B227:C227"/>
    <mergeCell ref="B228:C228"/>
    <mergeCell ref="B229:C229"/>
    <mergeCell ref="B230:C230"/>
    <mergeCell ref="B231:C231"/>
    <mergeCell ref="B232:C232"/>
    <mergeCell ref="B233:C233"/>
    <mergeCell ref="B234:C234"/>
    <mergeCell ref="B235:C235"/>
    <mergeCell ref="B236:C236"/>
    <mergeCell ref="B237:C237"/>
    <mergeCell ref="H2:H10"/>
    <mergeCell ref="H118:I123"/>
    <mergeCell ref="H159:I164"/>
    <mergeCell ref="H172:I177"/>
    <mergeCell ref="H207:I212"/>
  </mergeCells>
  <conditionalFormatting sqref="I11:J11">
    <cfRule type="expression" dxfId="5" priority="1">
      <formula>"人物卡!$F$5=1"</formula>
    </cfRule>
  </conditionalFormatting>
  <conditionalFormatting sqref="I2:J10">
    <cfRule type="expression" dxfId="5" priority="3">
      <formula>"人物卡!$F$5=1"</formula>
    </cfRule>
  </conditionalFormatting>
  <conditionalFormatting sqref="I13:J20">
    <cfRule type="expression" dxfId="5" priority="2">
      <formula>"人物卡!$F$5=1"</formula>
    </cfRule>
  </conditionalFormatting>
  <dataValidations count="144">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dataValidation allowBlank="1" showInputMessage="1" showErrorMessage="1" promptTitle="Accounting (05%)" prompt="- 使你理解会计工作的流程以及一个企业或者个人的金融职务。&#10;- 通过检查账簿，你可以发现做假账的员工，对资金的偷偷挪用，对行贿或者敲诈的款项支付，以及经济状况是否比表面陈述的更好或者更差。&#10;- 通过仔细检查旧账户，你可以了解过去的资金的得与失（谷物，奴隶贸易，威士忌酒的运营等）以及这些资金是付给了谁以及为了什么款项而支付。" sqref="R2"/>
    <dataValidation allowBlank="1" showInputMessage="1" showErrorMessage="1" promptTitle="Anthropology (01%)" prompt="- 使使用者能够通过观察来辨认和理解一个人的生活方式。&#10;- 如果技能使用者持续观察一个其他的文化一段时间，或者在有着关于某种已消失文化的正确资料环境下工作，那么他可以对文化方式以及道德习惯进行简单的预测，即使证据可能并不完整。&#10;- 通过学习文化一个月或者更久，人类学家开始理解这种文化是如何运作的以及，如果结合心理学，可以预测那些研究文化的行为和信仰。" sqref="R3"/>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dataValidation allowBlank="1" showInputMessage="1" showErrorMessage="1" promptTitle="Appraise (05%)" prompt="- 用来估计某种物品的价值，包括质量，使用的材料以及工艺。&#10;- 相关的，技能使用者可以准确地辨认出物品的年龄，评估它的历史关联性以及发现赝品。" sqref="R4"/>
    <dataValidation allowBlank="1" showInputMessage="1" promptTitle="介绍" prompt="杂技演员可能是参加各级比赛（甚至奥运会）的业余运动员，也可能是专业的演员，在马戏团、嘉年华、歌舞团之类的地方作为娱乐业从业者工作。" sqref="B5"/>
    <dataValidation allowBlank="1" showInputMessage="1" showErrorMessage="1" promptTitle="Archaeology (01%)" prompt="- 允许从过去的文化中鉴定一件古董的年代以及辨别它，以及可以用来发现赝品。&#10;- 使获得建立以及开掘一个挖掘遗址的专业知识。&#10;通过对遗址的勘察，使用者可以推断留下这遗址的生物的目的和生活方式。&#10;- 人类学可能对此会有所帮助。&#10;- 考古学还有助于辨认已消失的人类语言的书面形式。" sqref="R5"/>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dataValidation allowBlank="1" showInputMessage="1" showErrorMessage="1" sqref="I9:J9 I10:J10 I11:J11 R23 R27 I14:I20"/>
    <dataValidation allowBlank="1" showInputMessage="1" showErrorMessage="1" promptTitle="Charm (15%)" prompt="- 魅惑允许通过许多形式来使用，包括肉体魅力、诱惑、奉承或是单纯令人感到温暖的人格魅力。&#10;- 魅惑可能可以被用于迫使某人进行特定的行动，但是不会是与个人日常举止完全相反的行为。&#10;- 魅惑或是心理学技能可以用于对抗魅惑技能。&#10;- 魅惑技能可以被用于讨价还价来使一件物品或者服务的价格降低。&#10;- 如果成功，使用者得到了卖家的赞同，并且他们可能乐意降低一点价格。" sqref="R9"/>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dataValidation allowBlank="1" showInputMessage="1" showErrorMessage="1" promptTitle="Climb (20%)" prompt="- 这项技能允许一名角色借助或者不借助绳索或者登山工具进行爬树、墙以及其他垂直表面。&#10;- 这项技能也同样包括用绳索下降。攀爬表面是否坚固，是否有可以用手握住的地方，风力，可见度，雨等等坏境状况都可能会影响难度等级。&#10;- 第一次在这个技能上失败可能意味着这攀爬超出了调查员的能力范围。在孤注一掷上失败则可能意味着摔落了下来，同时因此受到伤害。&#10;- 一个成功的攀爬检定应当允许调查员在任何场合下完成攀爬（而不是进行反复检定）。&#10;- 一次富有挑战性或者长距离的攀爬则应当增加难度等级。" sqref="R1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10;- 互联网将大量的信息放置在了调查员的指尖上。&#10;- 使用互联网来找到高度详细以及/或模糊不清的咨询可能会需要一个计算机使用和图书馆使用的组合检定。&#10;- 这项技能在用电脑上网，检查电子邮件，或者运行一般的商品化软件时不需要使用。&#10;- 仅在现代可用。" sqref="R11"/>
    <dataValidation allowBlank="1" showInputMessage="1" promptTitle="介绍" prompt="古董商通常自己开店，从自己所在的地方转卖物品，或继续扩展业务范围，通过倒卖物品到城市商店赚取利润。" sqref="B12:C12"/>
    <dataValidation allowBlank="1" showInputMessage="1" showErrorMessage="1" promptTitle="Credit Rating (00%)" prompt="- 衡量了调查员表现出来的富裕程度以及经济上的&#10;自信度。&#10;- 钱是敲门砖；如果调查员尝试用他的经济地位来达成某个目标，那么也许使用信用评级技能会比较合适。&#10;- 信用评级可以被用来取代 APP 来评估第一印&#10;象。&#10;- 信用评级并不是一个被用于评估经济富裕度的技能，也不应该与其他技能挂钩。一个高信用评级在游戏中将会是一个有用的资源，并且应当在创造调查员时加上一定的点数。" sqref="R12"/>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dataValidation allowBlank="1" showInputMessage="1" showErrorMessage="1" promptTitle="Disguise (05%)" prompt="- 使用在当你想要演出除你自己外的别人时。&#10;- 使用者改变了态度，习惯，以及/或声音来进行一个乔装，以另一个人或者另一类人的形象出现。&#10;- 戏剧化妆品可能会有所帮助，还有伪造的身份证。" sqref="R14"/>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dataValidation allowBlank="1" showInputMessage="1" showErrorMessage="1" promptTitle="Dodge (DEX/2) [无法孤注一骰]" prompt="- 允许调查员本能地闪避攻击，投掷过来的投射物以及诸如此类的。&#10;- 一名角色可以尝试在一场战斗轮中使用任何次数的闪避（但是对抗一次特定的攻击只能一次）。&#10;- 闪避可以通过经验来提升，就像其他的技能一样。&#10;- 如果一次攻击可以被看见，一名角色可以尝试闪避开它。&#10;- 想要闪避子弹是不可能的，因为运动中的它们是不可能被看见的；一名角色所能做到的最好的是做逃避的行动来造成自己更难被命中（“寻找掩体（可以在武器列表的可选规则里看见）“）。" sqref="R15"/>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dataValidation allowBlank="1" showInputMessage="1" showErrorMessage="1" promptTitle="Drive Auto (20%)" prompt="- 任何有着这项技能的人都可以驾驶一辆汽车或者&#10;轻型卡车，进行常规的移动，并且处理机动车的一般毛病。&#10;- 如果调查员想要甩掉一名追踪者或者追踪某人，则需要一个汽车驾驶检定。&#10;- 一些其他的文化可能用相似的事物来取代这个技&#10;能；因纽特人可能使用狗撬驾驶，或者维多利亚人可能使用四轮马车驾驶。" sqref="R16"/>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dataValidation allowBlank="1" showInputMessage="1" showErrorMessage="1" promptTitle="Electrical Repair (10%)" prompt="- 使调查员能够修理或者改装电气设备，例如自动点火装置，电动机，保险丝盒，以及防盗自动警铃。&#10;- 在现代，这项技能对现代电子器件几乎做不到什么。&#10;- 为了维修电气设备，可能需要特殊的部件或者工具。&#10;- 在 1920 年代的职业可能会需要这个技能，并且需要机械维修技能作为组合。&#10;- 电气维修也可能在现代的爆破上被使用，例如雷管，C-4 塑料炸弹，以及地雷。&#10;- 这些武器被设计得简单易用；只有一个大失败的结果才会造成不启动（记住这检定可以使用孤注一掷）。&#10;- 拆除爆炸物是远远更为复杂的，因为它们可能被安装了反" sqref="R17"/>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dataValidation allowBlank="1" showInputMessage="1" showErrorMessage="1" promptTitle="Electronics (01%)" prompt="- 用来发现并对电子设备的故障进行维修。&#10;- 允许制作简单的电子设备。&#10;- 这是个现代技能——在 1920 年代则是使用物理学以及电气维修来应对电子设备。&#10;- 不像电气维修技能，电子学工作的部件通常是不&#10;能临时配备的：它们通过精密的工作被设计出来通&#10;常如果没有正确的微晶片或者电路板，技能的使用者就无法进行工作，除非他们可以策划出一些形式的应急方案。" sqref="R18"/>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dataValidation allowBlank="1" showInputMessage="1" showErrorMessage="1" promptTitle="Fast Talk (05%) 也译作“快速交谈”" prompt="- 话术特别限定于言语上的哄骗，欺骗以及误导，例如迷惑一名门卫来让你进入一间俱乐部，误导警察看向另一边，以及诸如此类的。&#10;- 这项技能的对立技能为心理学或者话术。&#10;- 经过一段时间的相信期后（通常在使用话术的人离开场景之后），对方会意识到自己被欺骗了。如果达成了更高的难度等级可能会使这个时间更加长一点。&#10;-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dataValidation allowBlank="1" showInputMessage="1" promptTitle="介绍" prompt="书商可能拥有自己的店面或者利基（小众）邮购服务，也可能辗转全国甚至海外专门经销书籍。许多人拥有富有的，能提供利润丰厚又稀罕的工作的固定客户。" sqref="B21:C21"/>
    <dataValidation type="list" allowBlank="1" showInputMessage="1" showErrorMessage="1" sqref="R21 R22">
      <formula1>"鞭子,电锯,斧,剑,绞具,链枷,矛"</formula1>
    </dataValidation>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10;- 急救必须在一小时内进行，在这种情况能回复 1 生命值的损伤。&#10;- 这项技能可以尝试一次，后续的尝试将为进行孤注一掷。&#10;- 两个人可以合作进行急救，只要其中一人成功便可以让生命值回复。&#10;- 成功的急救可以将一名昏迷的角色唤醒过来。&#10;- 一名角色只能进行一次成功的急救或者医学，直到受到其他伤害。" sqref="R28"/>
    <dataValidation allowBlank="1" showInputMessage="1" promptTitle="介绍" prompt="工匠也可能被人叫做师傅或大师，是擅长对各种材料进行手工加工的人。通常都是才能出众的人，有的凭借自己的艺术作品出名，有的则会服务于自己的社区。" sqref="B29:C29"/>
    <dataValidation allowBlank="1" showInputMessage="1" showErrorMessage="1" promptTitle="History (05%)" prompt="- 让一名调查员能够记住一个国家，城市，区域或&#10;者个人及其相关的重要情报。&#10;- 一个成功的检定可以用来帮助辨认先祖所熟悉的工具，科技，或者想法，但是对当下的所知甚少。" sqref="R29"/>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dataValidation allowBlank="1" showInputMessage="1" showErrorMessage="1" promptTitle="Intimidate (15%)" prompt="- 恐吓可以以许多形式使用，包括武力威慑，心理操控，以及威胁。这通常被用来使某人害怕，并迫使其进行某种特定的行为。&#10;- 恐吓的对抗技能为恐吓或者心理学。&#10;- 携带武器或者其他的有力的威胁或诱因来协助恐吓可能可以降低难度等级。&#10;- 当在恐吓上使用孤注一掷时，失败的可能结果之一是对目标进行了远远超过本身意图的恐吓。&#10;- 恐吓可以被用于降低一件物品或者服务的价格。如果成功，卖家可能会降低价格，或者免费交出，但是根据情况，对方可能会将这事情举报给警察或者当地犯罪组织的成员。" sqref="R30"/>
    <dataValidation allowBlank="1" showInputMessage="1" promptTitle="介绍" prompt="有些则组成分工明确，会详细调查并制定计划的犯罪组织。" sqref="B31:C31"/>
    <dataValidation allowBlank="1" showInputMessage="1" showErrorMessage="1" promptTitle="Jump (20%)" prompt="- 如果成功，调查员可以在垂直方向上跳起或跳下，或者从一个站立点或起步点水平向外跳。&#10;- 为了分辨哪些算在正常跳跃，困难跳跃以及极难跳跃，必须对判断进行训练。&#10;- 作为指导，当调查员想要安全地从垂直等同于其自身高度的地方跳下来时，需要一个常规难度的成功，或者水平地从其站立点跳过长度等同于他自身高度的坑，或者助跑后跳过两倍于其自身高度的距离。&#10;- 如果要达成两倍距离的跳跃，则需要一个极难难度的成功，牢记，最长跳跃的世界纪录为大约 8.95米。&#10;- 如果从高处摔落下来，一个成功的跳跃检定可以使对坠落有所准备，" sqref="R31"/>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dataValidation allowBlank="1" showInputMessage="1" promptTitle="介绍" prompt="罪犯的体格和相貌形形色色，有些是纯粹碰运气伺机行事，比如扒手." sqref="B33:C33"/>
    <dataValidation allowBlank="1" showErrorMessage="1" sqref="N33 R35"/>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dataValidation allowBlank="1" showInputMessage="1" promptTitle="介绍" prompt="也可能单打独斗，如果成功的报酬值得去费力冒险，才会和别人搭伙。" sqref="B35:C35"/>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dataValidation allowBlank="1" showInputMessage="1" promptTitle="介绍" prompt="走私一直是一个有利可图的高风险行当。走私者往往有一个合法的表面职业，比如船长飞行员或商人，以掩盖他们非法运输的行为。" sqref="B39:C39"/>
    <dataValidation allowBlank="1" showInputMessage="1" promptTitle="介绍" prompt="街头混混一般都是些小年轻，弄不好还在寻觅加入真正黑帮的契机。不过他们的本事也就限于偷车，盗窃商店货物，抢钱或者夜盗。" sqref="B40:C40"/>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dataValidation allowBlank="1" showInputMessage="1" promptTitle="介绍" prompt="潜水员可能在军队执法机构或海绵采集海上救援环境保护甚至水下寻宝的民间机构工作。" sqref="B45:C45"/>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dataValidation allowBlank="1" showInputMessage="1" promptTitle="介绍" prompt="人司机则是直接受雇于个人或企业，或者是专门提供连人带车的私人司机业务的中介机构。" sqref="B48:C48"/>
    <dataValidation allowBlank="1" showInputMessage="1" promptTitle="介绍" prompt="专职司机可能为企业个人工作，也可能拥有自己的出租车或货车。" sqref="B49:C49"/>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dataValidation allowBlank="1" showInputMessage="1" promptTitle="介绍" prompt="工程师精通机械和电气设备，可能在民间或军工企业工作，也可能是个发明家。他们擅长应用科学、数学知识和丰富的创造思维，解决各种技术问题。" sqref="B53:C53"/>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dataValidation allowBlank="1" showInputMessage="1" promptTitle="介绍" prompt="联邦执法机构和特工种类各异。有些身着制服，比如美国司法部的人员；另外一些则穿便服，工作内容也类似警探，比如联邦调查局的人员。" sqref="B57:C57"/>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dataValidation allowBlank="1" showInputMessage="1" showErrorMessage="1" promptTitle="Beast Training(05%)" prompt="用于命令、训练驯服动物进行简单任务的技能。这技能最常用在狗身上，但也不排除鸟、猫、猴子，或是其他（由Keeper 判定）。" sqref="N59"/>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dataValidation type="list" allowBlank="1" showInputMessage="1" showErrorMessage="1" promptTitle="Diving (01%)" prompt="使用者接受过在深海游泳的使用以及维持潜水设备的训练，水下导航，合适的下潜配重，以及应对紧急情况的方法。" sqref="N60">
      <formula1>#REF!</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formula1>#REF!</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dataValidation allowBlank="1" showInputMessage="1" promptTitle="介绍" prompt="绅士淑女指的是有良好的教养品行、举止彬彬有礼的人。通常用来称呼上流社会（通过继承或津贴）拥有相当财富的人。&#10;在上世纪20年代，这样的人至少要有一个仆人（管家、男仆、女仆、私人司机），还要有城市或乡村的宅第。家庭的富有并重要，因为家庭的社会地位往往比财产更被上流社会所看重。" sqref="B64:C64"/>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dataValidation allowBlank="1" showInputMessage="1" promptTitle="介绍" prompt="勤杂护工在医院的工作包括倒垃圾、打扫房间、运送病人，还有一些其他乱七八糟的工作。总之对他们的要求不比对看门人多多少。" sqref="B66:C66"/>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dataValidation allowBlank="1" showInputMessage="1" promptTitle="介绍" prompt="博物馆管理员可能负责大学或其他公共机构的大型设施，也可能负责小一些的博物馆，往往对本地的地质或者其他的内容颇有研究。" sqref="B80:C8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dataValidation allowBlank="1" showInputMessage="1" promptTitle="介绍" prompt="巡警则属于市、城镇、县治安部门或州、地区的警察机关。他们工作时可能步行、驾驶巡逻车，或者干脆坐办公室。" sqref="B92:C92"/>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dataValidation allowBlank="1" showInputMessage="1" promptTitle="介绍" prompt="学生可能在大学或学院学习，实习生则是正在接受宝贵的入职培训，获得最低报酬的公司员工。" sqref="B108:C108"/>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dataValidation allowBlank="1" showInputMessage="1" promptTitle="介绍" prompt="饲养员负责动物的喂养和看护，场地管理员和服务员管理其他杂务。通常饲养员会专门照看某一种动物，可以对动物使用「医学」技能。" sqref="B117:C117"/>
    <dataValidation type="list" allowBlank="1" showInputMessage="1" showErrorMessage="1" sqref="J14:J20">
      <formula1>"×,√"</formula1>
    </dataValidation>
    <dataValidation type="list" allowBlank="1" showInputMessage="1" showErrorMessage="1" sqref="N6:N7 N21:N22 N24:N25 N49:N50">
      <formula1>#REF!</formula1>
    </dataValidation>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N30:N32"/>
    <dataValidation type="list" allowBlank="1" showInputMessage="1" showErrorMessage="1" sqref="R6:R7">
      <formula1>分支技能与资产!$B$4:$B$31</formula1>
    </dataValidation>
    <dataValidation type="list" allowBlank="1" showInputMessage="1" showErrorMessage="1" sqref="R25:R26">
      <formula1>"步枪/霰弹枪,冲锋枪,弓,喷射器,机枪,重武器"</formula1>
    </dataValidation>
    <dataValidation allowBlank="1" showInputMessage="1" showErrorMessage="1" promptTitle="语言水平" prompt="05%：正确辨认语言的种类&#10;10%：可以沟通简单的想法&#10;30%：可以对社交上的需求进行理解&#10;50%：可以进行流畅的交流&#10;75%：可以像是当地人一样使用语言&#10;辨认现代语言： 投掷教育（知识）&#10;辨认灭绝人类语言：考古学或历史&#10;辨认外星语言：克苏鲁神话或神秘学" sqref="R32:R34"/>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dataValidation type="list" allowBlank="1" showInputMessage="1" showErrorMessage="1" sqref="I3:J8">
      <formula1>附表!$X$25:$X$91</formula1>
    </dataValidation>
  </dataValidations>
  <pageMargins left="0.75" right="0.75" top="1" bottom="1" header="0.509027777777778" footer="0.509027777777778"/>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U212"/>
  <sheetViews>
    <sheetView showGridLines="0" workbookViewId="0">
      <selection activeCell="BD88" sqref="BD88"/>
    </sheetView>
  </sheetViews>
  <sheetFormatPr defaultColWidth="4" defaultRowHeight="17.25"/>
  <cols>
    <col min="1" max="1" width="4" style="1085"/>
    <col min="2" max="2" width="4.375" style="1084"/>
    <col min="3" max="7" width="4" style="1084"/>
    <col min="8" max="8" width="4.375" style="1084"/>
    <col min="9" max="19" width="4" style="1084"/>
    <col min="20" max="20" width="4.375" style="1084"/>
    <col min="21" max="16384" width="4" style="1084"/>
  </cols>
  <sheetData>
    <row r="1" s="1084" customFormat="1" ht="18" spans="1:49">
      <c r="A1" s="1086"/>
      <c r="B1" s="1087"/>
      <c r="C1" s="1087"/>
      <c r="D1" s="1087"/>
      <c r="E1" s="1087"/>
      <c r="F1" s="1087"/>
      <c r="G1" s="1087"/>
      <c r="H1" s="1087"/>
      <c r="I1" s="1087"/>
      <c r="J1" s="1087"/>
      <c r="K1" s="1087"/>
      <c r="L1" s="1087"/>
      <c r="M1" s="1087"/>
      <c r="N1" s="1087"/>
      <c r="O1" s="1087"/>
      <c r="P1" s="1087"/>
      <c r="Q1" s="1087"/>
      <c r="R1" s="1087"/>
      <c r="S1" s="1087"/>
      <c r="T1" s="1087"/>
      <c r="U1" s="1087"/>
      <c r="V1" s="1087"/>
      <c r="W1" s="1087"/>
      <c r="X1" s="1087"/>
      <c r="Y1" s="1087"/>
      <c r="Z1" s="1087"/>
      <c r="AA1" s="1087"/>
      <c r="AB1" s="1087"/>
      <c r="AC1" s="1087"/>
      <c r="AD1" s="1087"/>
      <c r="AE1" s="1087"/>
      <c r="AF1" s="1087"/>
      <c r="AG1" s="1087"/>
      <c r="AH1" s="1087"/>
      <c r="AI1" s="1087"/>
      <c r="AJ1" s="1087"/>
      <c r="AK1" s="1087"/>
      <c r="AL1" s="1087"/>
      <c r="AM1" s="1087"/>
      <c r="AN1" s="1087"/>
      <c r="AO1" s="1087"/>
      <c r="AP1" s="1087"/>
      <c r="AQ1" s="1087"/>
      <c r="AR1" s="1087"/>
      <c r="AS1" s="1087"/>
      <c r="AT1" s="1087"/>
      <c r="AU1" s="1087"/>
      <c r="AV1" s="1087"/>
      <c r="AW1" s="1087"/>
    </row>
    <row r="2" s="1084" customFormat="1" spans="1:49">
      <c r="A2"/>
      <c r="B2" s="1088" t="s">
        <v>3</v>
      </c>
      <c r="C2" s="1089"/>
      <c r="D2" s="1089"/>
      <c r="E2" s="1089"/>
      <c r="F2" s="1089"/>
      <c r="G2" s="1089"/>
      <c r="H2" s="1089"/>
      <c r="I2" s="1089"/>
      <c r="J2" s="1089"/>
      <c r="K2" s="1089"/>
      <c r="L2" s="1089"/>
      <c r="M2" s="1089"/>
      <c r="N2" s="1089"/>
      <c r="O2" s="1089"/>
      <c r="P2" s="1089"/>
      <c r="Q2" s="1089"/>
      <c r="R2" s="1089"/>
      <c r="S2" s="1158"/>
      <c r="T2" s="1087"/>
      <c r="U2" s="1159" t="s">
        <v>4684</v>
      </c>
      <c r="V2" s="1160"/>
      <c r="W2" s="1087"/>
      <c r="X2" s="1087"/>
      <c r="Y2" s="1087"/>
      <c r="Z2" s="1087"/>
      <c r="AA2" s="1182" t="s">
        <v>6</v>
      </c>
      <c r="AB2" s="1183"/>
      <c r="AC2" s="1183"/>
      <c r="AD2" s="1183"/>
      <c r="AE2" s="1183"/>
      <c r="AF2" s="1183"/>
      <c r="AG2" s="1183"/>
      <c r="AH2" s="1183"/>
      <c r="AI2" s="1183"/>
      <c r="AJ2" s="1183"/>
      <c r="AK2" s="1183"/>
      <c r="AL2" s="1183"/>
      <c r="AM2" s="1183"/>
      <c r="AN2" s="1183"/>
      <c r="AO2" s="1183"/>
      <c r="AP2" s="1183"/>
      <c r="AQ2" s="1183"/>
      <c r="AR2" s="1207"/>
      <c r="AS2" s="1087"/>
      <c r="AT2" s="1087"/>
      <c r="AU2" s="1087"/>
      <c r="AV2" s="1087"/>
      <c r="AW2" s="1087"/>
    </row>
    <row r="3" s="1084" customFormat="1" customHeight="1" spans="1:49">
      <c r="A3"/>
      <c r="B3" s="1090" t="s">
        <v>386</v>
      </c>
      <c r="C3" s="1091"/>
      <c r="D3" s="1092">
        <f ca="1">SUM(附表!M19:M21)*5</f>
        <v>45</v>
      </c>
      <c r="E3" s="1092"/>
      <c r="F3" s="1093">
        <f ca="1" t="shared" ref="F3:F7" si="0">INT(D3/2)</f>
        <v>22</v>
      </c>
      <c r="G3" s="1093"/>
      <c r="H3" s="1094" t="s">
        <v>403</v>
      </c>
      <c r="I3" s="1094"/>
      <c r="J3" s="1097">
        <f ca="1">SUM(附表!M25:M27)*5</f>
        <v>55</v>
      </c>
      <c r="K3" s="1097"/>
      <c r="L3" s="1098">
        <f ca="1" t="shared" ref="L3:L7" si="1">INT(J3/2)</f>
        <v>27</v>
      </c>
      <c r="M3" s="1098"/>
      <c r="N3" s="1091" t="s">
        <v>416</v>
      </c>
      <c r="O3" s="1091"/>
      <c r="P3" s="1092">
        <f ca="1">SUM(附表!M31:M33)*5</f>
        <v>40</v>
      </c>
      <c r="Q3" s="1092"/>
      <c r="R3" s="1093">
        <f ca="1">INT(P3/2)</f>
        <v>20</v>
      </c>
      <c r="S3" s="1161"/>
      <c r="T3" s="1087"/>
      <c r="U3" s="1162">
        <f ca="1">SUM(A24:A26)*5</f>
        <v>50</v>
      </c>
      <c r="V3" s="1163"/>
      <c r="W3" s="1087"/>
      <c r="X3" s="1087"/>
      <c r="Y3" s="1087"/>
      <c r="Z3" s="1087"/>
      <c r="AA3" s="1184" t="str">
        <f ca="1">IF(D3&lt;=15,"穿衣服都有些吃力",IF(D3&lt;=40,"手无缚鸡之力",IF(D3&lt;=60,"有正常人的力量",IF(D3&lt;=80,"超乎常人的力度",IF(D3&lt;100,"可能是一拳超人")))))</f>
        <v>有正常人的力量</v>
      </c>
      <c r="AB3" s="1185"/>
      <c r="AC3" s="1185"/>
      <c r="AD3" s="1185"/>
      <c r="AE3" s="1185"/>
      <c r="AF3" s="1185"/>
      <c r="AG3" s="1187" t="str">
        <f ca="1">IF(J3&lt;=20,"安了假腿",IF(J3&lt;=40,"很不灵活",IF(J3&lt;=60,"不上不下真尴尬",IF(J3&lt;=80,"是一位运动健将",IF(J3&lt;100,"跑得比香港记者还快")))))</f>
        <v>不上不下真尴尬</v>
      </c>
      <c r="AH3" s="1187"/>
      <c r="AI3" s="1187"/>
      <c r="AJ3" s="1187"/>
      <c r="AK3" s="1187"/>
      <c r="AL3" s="1187"/>
      <c r="AM3" s="1185" t="str">
        <f ca="1">IF(P3&lt;=20,"尔不过玩物",IF(P3&lt;=40,"痴愚盲目",IF(P3&lt;=60,"如常人一般会有一定自制力",IF(P3&lt;=80,"我心如铁，心坚石穿",IF(P3&lt;100,"泰山崩于面而色不变")))))</f>
        <v>痴愚盲目</v>
      </c>
      <c r="AN3" s="1185"/>
      <c r="AO3" s="1185"/>
      <c r="AP3" s="1185"/>
      <c r="AQ3" s="1185"/>
      <c r="AR3" s="1208"/>
      <c r="AS3" s="1087"/>
      <c r="AT3" s="1087"/>
      <c r="AU3" s="1087"/>
      <c r="AV3" s="1087"/>
      <c r="AW3" s="1087"/>
    </row>
    <row r="4" s="1084" customFormat="1" ht="18" spans="1:49">
      <c r="A4"/>
      <c r="B4" s="1090"/>
      <c r="C4" s="1091"/>
      <c r="D4" s="1092"/>
      <c r="E4" s="1092"/>
      <c r="F4" s="1095">
        <f ca="1" t="shared" ref="F4:F8" si="2">INT(D3/5)</f>
        <v>9</v>
      </c>
      <c r="G4" s="1095"/>
      <c r="H4" s="1094"/>
      <c r="I4" s="1094"/>
      <c r="J4" s="1097"/>
      <c r="K4" s="1097"/>
      <c r="L4" s="1098">
        <f ca="1" t="shared" ref="L4:L8" si="3">INT(J3/5)</f>
        <v>11</v>
      </c>
      <c r="M4" s="1098"/>
      <c r="N4" s="1091"/>
      <c r="O4" s="1091"/>
      <c r="P4" s="1092"/>
      <c r="Q4" s="1092"/>
      <c r="R4" s="1093">
        <f ca="1">INT(P3/5)</f>
        <v>8</v>
      </c>
      <c r="S4" s="1161"/>
      <c r="T4" s="1087"/>
      <c r="U4" s="1164"/>
      <c r="V4" s="1165"/>
      <c r="W4" s="1087"/>
      <c r="X4" s="1087"/>
      <c r="Y4" s="1087"/>
      <c r="Z4" s="1087"/>
      <c r="AA4" s="1184"/>
      <c r="AB4" s="1185"/>
      <c r="AC4" s="1185"/>
      <c r="AD4" s="1185"/>
      <c r="AE4" s="1185"/>
      <c r="AF4" s="1185"/>
      <c r="AG4" s="1187"/>
      <c r="AH4" s="1187"/>
      <c r="AI4" s="1187"/>
      <c r="AJ4" s="1187"/>
      <c r="AK4" s="1187"/>
      <c r="AL4" s="1187"/>
      <c r="AM4" s="1185"/>
      <c r="AN4" s="1185"/>
      <c r="AO4" s="1185"/>
      <c r="AP4" s="1185"/>
      <c r="AQ4" s="1185"/>
      <c r="AR4" s="1208"/>
      <c r="AS4" s="1087"/>
      <c r="AT4" s="1087"/>
      <c r="AU4" s="1087"/>
      <c r="AV4" s="1087"/>
      <c r="AW4" s="1087"/>
    </row>
    <row r="5" s="1084" customFormat="1" ht="18" customHeight="1" spans="1:49">
      <c r="A5"/>
      <c r="B5" s="1096" t="s">
        <v>393</v>
      </c>
      <c r="C5" s="1094"/>
      <c r="D5" s="1097">
        <f ca="1">SUM(附表!M22:M24)*5</f>
        <v>60</v>
      </c>
      <c r="E5" s="1097"/>
      <c r="F5" s="1098">
        <f ca="1" t="shared" si="0"/>
        <v>30</v>
      </c>
      <c r="G5" s="1098"/>
      <c r="H5" s="1091" t="s">
        <v>406</v>
      </c>
      <c r="I5" s="1091"/>
      <c r="J5" s="1097">
        <f ca="1">SUM(附表!M28:M30)*5</f>
        <v>20</v>
      </c>
      <c r="K5" s="1097"/>
      <c r="L5" s="1093">
        <f ca="1" t="shared" si="1"/>
        <v>10</v>
      </c>
      <c r="M5" s="1093"/>
      <c r="N5" s="1094" t="s">
        <v>420</v>
      </c>
      <c r="O5" s="1094"/>
      <c r="P5" s="1097">
        <f ca="1">(SUM(A21:A22)+6)*5</f>
        <v>70</v>
      </c>
      <c r="Q5" s="1097"/>
      <c r="R5" s="1098">
        <f ca="1">INT(P5/2)</f>
        <v>35</v>
      </c>
      <c r="S5" s="1166"/>
      <c r="T5" s="1087"/>
      <c r="U5" s="1087"/>
      <c r="V5" s="1087"/>
      <c r="W5" s="1087"/>
      <c r="X5" s="1087"/>
      <c r="Y5" s="1087"/>
      <c r="Z5" s="1087"/>
      <c r="AA5" s="1186" t="str">
        <f ca="1">IF(D5&lt;=20,"常年患病在身",IF(D5&lt;=40,"体弱多病",IF(D5&lt;=60,"不会生什么大毛病",IF(D5&lt;=80,"健硕，浑身湿透也不会感冒",IF(D5&lt;100,"病痛是什么？能吃吗")))))</f>
        <v>不会生什么大毛病</v>
      </c>
      <c r="AB5" s="1187"/>
      <c r="AC5" s="1187"/>
      <c r="AD5" s="1187"/>
      <c r="AE5" s="1187"/>
      <c r="AF5" s="1187"/>
      <c r="AG5" s="1185" t="str">
        <f ca="1">IF(J5&lt;=20,"用脸就能恐惧敌人。。或队友",IF(J5&lt;=40,"和大便比起来，还能看的过去",IF(J5&lt;=60,"人群之中谁也不会看你一眼之后就忘不掉你容颜",IF(J5&lt;=80,"五官端正，仪表堂堂",IF(J5&lt;100,"沉鱼落雁，闭月羞花")))))</f>
        <v>用脸就能恐惧敌人。。或队友</v>
      </c>
      <c r="AH5" s="1185"/>
      <c r="AI5" s="1185"/>
      <c r="AJ5" s="1185"/>
      <c r="AK5" s="1185"/>
      <c r="AL5" s="1185"/>
      <c r="AM5" s="1187" t="str">
        <f ca="1">IF(P5&lt;=20,"目不识丁",IF(P5&lt;=40,"小学毕业",IF(P5&lt;=60,"高中毕业",IF(P5&lt;=80,"是重点大学的学生，或是普通大学的研究生",IF(P5&lt;100,"饱读诗书，满腹经纶")))))</f>
        <v>是重点大学的学生，或是普通大学的研究生</v>
      </c>
      <c r="AN5" s="1187"/>
      <c r="AO5" s="1187"/>
      <c r="AP5" s="1187"/>
      <c r="AQ5" s="1187"/>
      <c r="AR5" s="1209"/>
      <c r="AS5" s="1087"/>
      <c r="AT5" s="1087"/>
      <c r="AU5" s="1087"/>
      <c r="AV5" s="1087"/>
      <c r="AW5" s="1087"/>
    </row>
    <row r="6" s="1084" customFormat="1" spans="1:49">
      <c r="A6"/>
      <c r="B6" s="1096"/>
      <c r="C6" s="1094"/>
      <c r="D6" s="1097"/>
      <c r="E6" s="1097"/>
      <c r="F6" s="1099">
        <f ca="1" t="shared" si="2"/>
        <v>12</v>
      </c>
      <c r="G6" s="1099"/>
      <c r="H6" s="1091"/>
      <c r="I6" s="1091"/>
      <c r="J6" s="1097"/>
      <c r="K6" s="1097"/>
      <c r="L6" s="1093">
        <f ca="1" t="shared" si="3"/>
        <v>4</v>
      </c>
      <c r="M6" s="1093"/>
      <c r="N6" s="1094"/>
      <c r="O6" s="1094"/>
      <c r="P6" s="1097"/>
      <c r="Q6" s="1097"/>
      <c r="R6" s="1098">
        <f ca="1">INT(P5/5)</f>
        <v>14</v>
      </c>
      <c r="S6" s="1166"/>
      <c r="T6" s="1087"/>
      <c r="U6" s="1159" t="s">
        <v>4685</v>
      </c>
      <c r="V6" s="1160"/>
      <c r="W6" s="1087"/>
      <c r="X6" s="1087"/>
      <c r="Y6" s="1087"/>
      <c r="Z6" s="1087"/>
      <c r="AA6" s="1186"/>
      <c r="AB6" s="1187"/>
      <c r="AC6" s="1187"/>
      <c r="AD6" s="1187"/>
      <c r="AE6" s="1187"/>
      <c r="AF6" s="1187"/>
      <c r="AG6" s="1185"/>
      <c r="AH6" s="1185"/>
      <c r="AI6" s="1185"/>
      <c r="AJ6" s="1185"/>
      <c r="AK6" s="1185"/>
      <c r="AL6" s="1185"/>
      <c r="AM6" s="1187"/>
      <c r="AN6" s="1187"/>
      <c r="AO6" s="1187"/>
      <c r="AP6" s="1187"/>
      <c r="AQ6" s="1187"/>
      <c r="AR6" s="1209"/>
      <c r="AS6" s="1087"/>
      <c r="AT6" s="1087"/>
      <c r="AU6" s="1087"/>
      <c r="AV6" s="1087"/>
      <c r="AW6" s="1087"/>
    </row>
    <row r="7" s="1084" customFormat="1" customHeight="1" spans="1:49">
      <c r="A7"/>
      <c r="B7" s="1090" t="s">
        <v>23</v>
      </c>
      <c r="C7" s="1091"/>
      <c r="D7" s="1092">
        <f ca="1">(SUM(A17:A18)+6)*5</f>
        <v>75</v>
      </c>
      <c r="E7" s="1092"/>
      <c r="F7" s="1093">
        <f ca="1" t="shared" si="0"/>
        <v>37</v>
      </c>
      <c r="G7" s="1093"/>
      <c r="H7" s="1094" t="s">
        <v>4686</v>
      </c>
      <c r="I7" s="1094"/>
      <c r="J7" s="1097">
        <f ca="1">(SUM(A19:A20)+6)*5</f>
        <v>85</v>
      </c>
      <c r="K7" s="1097"/>
      <c r="L7" s="1098">
        <f ca="1" t="shared" si="1"/>
        <v>42</v>
      </c>
      <c r="M7" s="1098"/>
      <c r="N7" s="1147" t="str">
        <f ca="1">"所有属性之和="&amp;SUM(D3:E8,J3:K8,P3:Q6)</f>
        <v>所有属性之和=450</v>
      </c>
      <c r="O7" s="1148"/>
      <c r="P7" s="1148"/>
      <c r="Q7" s="1148"/>
      <c r="R7" s="1148"/>
      <c r="S7" s="1167"/>
      <c r="T7" s="1087"/>
      <c r="U7" s="1162">
        <f ca="1">SUM(A27:A29)*5</f>
        <v>55</v>
      </c>
      <c r="V7" s="1163"/>
      <c r="W7" s="1087"/>
      <c r="X7" s="1087"/>
      <c r="Y7" s="1087"/>
      <c r="Z7" s="1087"/>
      <c r="AA7" s="1184" t="str">
        <f ca="1">IF(D7&lt;=20,"孩童，身短体瘦",IF(D7&lt;=40,"乙女身材",IF(D7&lt;=60,"普遍身高155-175",IF(D7&lt;=80,"不是高就是胖",IF(D7&lt;=100,"怕不是姚胖子")))))</f>
        <v>不是高就是胖</v>
      </c>
      <c r="AB7" s="1185"/>
      <c r="AC7" s="1185"/>
      <c r="AD7" s="1185"/>
      <c r="AE7" s="1185"/>
      <c r="AF7" s="1185"/>
      <c r="AG7" s="1187" t="str">
        <f ca="1">IF(J7&lt;=20,"脑子是个好东西，可惜。。。",IF(J7&lt;=40,"宛如智障",IF(J7&lt;=60,"有着普通人的灵光一现",IF(J7&lt;=80,"可以自主进行发明创造",IF(J7&lt;100,"天才级水准")))))</f>
        <v>天才级水准</v>
      </c>
      <c r="AH7" s="1187"/>
      <c r="AI7" s="1187"/>
      <c r="AJ7" s="1187"/>
      <c r="AK7" s="1187"/>
      <c r="AL7" s="1187"/>
      <c r="AM7" s="1197" t="str">
        <f ca="1">IF(U3&lt;=20,"克夫克妻",IF(U3&lt;=40,"霉运连连",IF(U3&lt;=60,"命格平庸",IF(U3&lt;=80,"在马路边捡到100块",IF(U3&lt;100,"会被彩票店拒之门外")))))</f>
        <v>命格平庸</v>
      </c>
      <c r="AN7" s="1197"/>
      <c r="AO7" s="1197"/>
      <c r="AP7" s="1197"/>
      <c r="AQ7" s="1197"/>
      <c r="AR7" s="1210"/>
      <c r="AS7" s="1087"/>
      <c r="AT7" s="1087"/>
      <c r="AU7" s="1087"/>
      <c r="AV7" s="1087"/>
      <c r="AW7" s="1087"/>
    </row>
    <row r="8" s="1084" customFormat="1" ht="18" spans="1:49">
      <c r="A8"/>
      <c r="B8" s="1100"/>
      <c r="C8" s="1101"/>
      <c r="D8" s="1102"/>
      <c r="E8" s="1102"/>
      <c r="F8" s="1103">
        <f ca="1" t="shared" si="2"/>
        <v>15</v>
      </c>
      <c r="G8" s="1103"/>
      <c r="H8" s="1104"/>
      <c r="I8" s="1104"/>
      <c r="J8" s="1111"/>
      <c r="K8" s="1111"/>
      <c r="L8" s="1149">
        <f ca="1" t="shared" si="3"/>
        <v>17</v>
      </c>
      <c r="M8" s="1149"/>
      <c r="N8" s="1150"/>
      <c r="O8" s="1151"/>
      <c r="P8" s="1151"/>
      <c r="Q8" s="1151"/>
      <c r="R8" s="1151"/>
      <c r="S8" s="1168"/>
      <c r="T8" s="1087"/>
      <c r="U8" s="1164"/>
      <c r="V8" s="1165"/>
      <c r="W8" s="1087"/>
      <c r="X8" s="1087"/>
      <c r="Y8" s="1087"/>
      <c r="Z8" s="1087"/>
      <c r="AA8" s="1188"/>
      <c r="AB8" s="1189"/>
      <c r="AC8" s="1189"/>
      <c r="AD8" s="1189"/>
      <c r="AE8" s="1189"/>
      <c r="AF8" s="1189"/>
      <c r="AG8" s="1198"/>
      <c r="AH8" s="1198"/>
      <c r="AI8" s="1198"/>
      <c r="AJ8" s="1198"/>
      <c r="AK8" s="1198"/>
      <c r="AL8" s="1198"/>
      <c r="AM8" s="1199"/>
      <c r="AN8" s="1199"/>
      <c r="AO8" s="1199"/>
      <c r="AP8" s="1199"/>
      <c r="AQ8" s="1199"/>
      <c r="AR8" s="1211"/>
      <c r="AS8" s="1087"/>
      <c r="AT8" s="1087"/>
      <c r="AU8" s="1087"/>
      <c r="AV8" s="1087"/>
      <c r="AW8" s="1087"/>
    </row>
    <row r="9" s="1084" customFormat="1" ht="18" spans="1:49">
      <c r="A9"/>
      <c r="B9" s="1087"/>
      <c r="C9" s="1087"/>
      <c r="D9" s="1087"/>
      <c r="E9" s="1087"/>
      <c r="F9" s="1087"/>
      <c r="G9" s="1087"/>
      <c r="H9" s="1087"/>
      <c r="I9" s="1087"/>
      <c r="J9" s="1087"/>
      <c r="K9" s="1087"/>
      <c r="L9" s="1087"/>
      <c r="M9" s="1087"/>
      <c r="N9" s="1087"/>
      <c r="O9" s="1087"/>
      <c r="P9" s="1087"/>
      <c r="Q9" s="1087"/>
      <c r="R9" s="1087"/>
      <c r="S9" s="1087"/>
      <c r="T9" s="1087"/>
      <c r="U9" s="1087"/>
      <c r="V9" s="1087"/>
      <c r="W9" s="1087"/>
      <c r="X9" s="1087"/>
      <c r="Y9" s="1087"/>
      <c r="Z9" s="1087"/>
      <c r="AA9" s="1087"/>
      <c r="AB9" s="1087"/>
      <c r="AC9" s="1087"/>
      <c r="AD9" s="1087"/>
      <c r="AE9" s="1087"/>
      <c r="AF9" s="1087"/>
      <c r="AG9" s="1087"/>
      <c r="AH9" s="1087"/>
      <c r="AI9" s="1087"/>
      <c r="AJ9" s="1087"/>
      <c r="AK9" s="1087"/>
      <c r="AL9" s="1087"/>
      <c r="AM9" s="1087"/>
      <c r="AN9" s="1087"/>
      <c r="AO9" s="1087"/>
      <c r="AP9" s="1087"/>
      <c r="AQ9" s="1087"/>
      <c r="AR9" s="1087"/>
      <c r="AS9" s="1087"/>
      <c r="AT9" s="1087"/>
      <c r="AU9" s="1087"/>
      <c r="AV9" s="1087"/>
      <c r="AW9" s="1087"/>
    </row>
    <row r="10" s="1084" customFormat="1" ht="18" spans="1:49">
      <c r="A10"/>
      <c r="B10" s="1105" t="s">
        <v>4687</v>
      </c>
      <c r="C10" s="1106"/>
      <c r="D10" s="1106"/>
      <c r="E10" s="1106"/>
      <c r="F10" s="1106"/>
      <c r="G10" s="1106"/>
      <c r="H10" s="1106"/>
      <c r="I10" s="1106"/>
      <c r="J10" s="1106"/>
      <c r="K10" s="1106"/>
      <c r="L10" s="1106"/>
      <c r="M10" s="1106"/>
      <c r="N10" s="1106"/>
      <c r="O10" s="1106"/>
      <c r="P10" s="1106"/>
      <c r="Q10" s="1106"/>
      <c r="R10" s="1106"/>
      <c r="S10" s="1106"/>
      <c r="T10" s="1106"/>
      <c r="U10" s="1106"/>
      <c r="V10" s="1169"/>
      <c r="W10" s="1087"/>
      <c r="X10" s="1087"/>
      <c r="Y10" s="1087"/>
      <c r="Z10" s="1087"/>
      <c r="AA10" s="1087"/>
      <c r="AB10" s="1087"/>
      <c r="AC10" s="1087"/>
      <c r="AD10" s="1087"/>
      <c r="AE10" s="1087"/>
      <c r="AF10" s="1087"/>
      <c r="AG10" s="1087"/>
      <c r="AH10" s="1087"/>
      <c r="AI10" s="1087"/>
      <c r="AJ10" s="1087"/>
      <c r="AK10" s="1087"/>
      <c r="AL10" s="1087"/>
      <c r="AM10" s="1087"/>
      <c r="AN10" s="1087"/>
      <c r="AO10" s="1087"/>
      <c r="AP10" s="1087"/>
      <c r="AQ10" s="1087"/>
      <c r="AR10" s="1087"/>
      <c r="AS10" s="1087"/>
      <c r="AT10" s="1087"/>
      <c r="AU10" s="1087"/>
      <c r="AV10" s="1087"/>
      <c r="AW10" s="1087"/>
    </row>
    <row r="11" s="1084" customFormat="1" ht="18" spans="1:49">
      <c r="A11"/>
      <c r="B11" s="1087"/>
      <c r="C11" s="1087"/>
      <c r="D11" s="1087"/>
      <c r="E11" s="1087"/>
      <c r="F11" s="1087"/>
      <c r="G11" s="1087"/>
      <c r="H11" s="1087"/>
      <c r="I11" s="1087"/>
      <c r="J11" s="1087"/>
      <c r="K11" s="1087"/>
      <c r="L11" s="1087"/>
      <c r="M11" s="1087"/>
      <c r="N11" s="1087"/>
      <c r="O11" s="1087"/>
      <c r="P11" s="1087"/>
      <c r="Q11" s="1087"/>
      <c r="R11" s="1087"/>
      <c r="S11" s="1087"/>
      <c r="T11" s="1087"/>
      <c r="U11" s="1087"/>
      <c r="V11" s="1087"/>
      <c r="W11" s="1087"/>
      <c r="X11" s="1087"/>
      <c r="Y11" s="1087"/>
      <c r="Z11" s="1087"/>
      <c r="AA11" s="1087"/>
      <c r="AB11" s="1087"/>
      <c r="AC11" s="1087"/>
      <c r="AD11" s="1087"/>
      <c r="AE11" s="1087"/>
      <c r="AF11" s="1087"/>
      <c r="AG11" s="1087"/>
      <c r="AH11" s="1087"/>
      <c r="AI11" s="1087"/>
      <c r="AJ11" s="1087"/>
      <c r="AK11" s="1087"/>
      <c r="AL11" s="1087"/>
      <c r="AM11" s="1087"/>
      <c r="AN11" s="1087"/>
      <c r="AO11" s="1087"/>
      <c r="AP11" s="1087"/>
      <c r="AQ11" s="1087"/>
      <c r="AR11" s="1087"/>
      <c r="AS11" s="1087"/>
      <c r="AT11" s="1087"/>
      <c r="AU11" s="1087"/>
      <c r="AV11" s="1087"/>
      <c r="AW11" s="1087"/>
    </row>
    <row r="12" s="1084" customFormat="1" spans="1:49">
      <c r="A12"/>
      <c r="B12" s="1088" t="s">
        <v>4688</v>
      </c>
      <c r="C12" s="1089"/>
      <c r="D12" s="1089"/>
      <c r="E12" s="1089"/>
      <c r="F12" s="1089"/>
      <c r="G12" s="1089"/>
      <c r="H12" s="1089"/>
      <c r="I12" s="1089"/>
      <c r="J12" s="1089"/>
      <c r="K12" s="1089"/>
      <c r="L12" s="1089"/>
      <c r="M12" s="1089"/>
      <c r="N12" s="1089"/>
      <c r="O12" s="1089"/>
      <c r="P12" s="1089"/>
      <c r="Q12" s="1089"/>
      <c r="R12" s="1089"/>
      <c r="S12" s="1089"/>
      <c r="T12" s="1089"/>
      <c r="U12" s="1089"/>
      <c r="V12" s="1158"/>
      <c r="W12" s="1087"/>
      <c r="X12" s="1087"/>
      <c r="Y12" s="1087"/>
      <c r="Z12" s="1087"/>
      <c r="AA12" s="1087"/>
      <c r="AB12" s="1087"/>
      <c r="AC12" s="1087"/>
      <c r="AD12" s="1087"/>
      <c r="AE12" s="1087"/>
      <c r="AF12" s="1087"/>
      <c r="AG12" s="1087"/>
      <c r="AH12" s="1087"/>
      <c r="AI12" s="1087"/>
      <c r="AJ12" s="1087"/>
      <c r="AK12" s="1087"/>
      <c r="AL12" s="1087"/>
      <c r="AM12" s="1087"/>
      <c r="AN12" s="1087"/>
      <c r="AO12" s="1087"/>
      <c r="AP12" s="1087"/>
      <c r="AQ12" s="1087"/>
      <c r="AR12" s="1087"/>
      <c r="AS12" s="1087"/>
      <c r="AT12" s="1087"/>
      <c r="AU12" s="1087"/>
      <c r="AV12" s="1087"/>
      <c r="AW12" s="1087"/>
    </row>
    <row r="13" s="1084" customFormat="1" spans="1:49">
      <c r="A13"/>
      <c r="B13" s="1107" t="s">
        <v>4689</v>
      </c>
      <c r="C13" s="1108"/>
      <c r="D13" s="1108"/>
      <c r="E13" s="1108" t="s">
        <v>4690</v>
      </c>
      <c r="F13" s="1108"/>
      <c r="G13" s="1108"/>
      <c r="H13" s="1108" t="s">
        <v>4691</v>
      </c>
      <c r="I13" s="1108"/>
      <c r="J13" s="1108"/>
      <c r="K13" s="1108" t="s">
        <v>4692</v>
      </c>
      <c r="L13" s="1108"/>
      <c r="M13" s="1108"/>
      <c r="N13" s="1108" t="s">
        <v>4693</v>
      </c>
      <c r="O13" s="1108"/>
      <c r="P13" s="1108"/>
      <c r="Q13" s="1108" t="s">
        <v>4694</v>
      </c>
      <c r="R13" s="1108"/>
      <c r="S13" s="1108"/>
      <c r="T13" s="1108" t="s">
        <v>4695</v>
      </c>
      <c r="U13" s="1108"/>
      <c r="V13" s="1170"/>
      <c r="W13" s="1087"/>
      <c r="X13" s="1087"/>
      <c r="Y13" s="1087"/>
      <c r="Z13" s="1087"/>
      <c r="AA13" s="1087"/>
      <c r="AB13" s="1087"/>
      <c r="AC13" s="1087"/>
      <c r="AD13" s="1087"/>
      <c r="AE13" s="1087"/>
      <c r="AF13" s="1087"/>
      <c r="AG13" s="1087"/>
      <c r="AH13" s="1087"/>
      <c r="AI13" s="1087"/>
      <c r="AJ13" s="1087"/>
      <c r="AK13" s="1087"/>
      <c r="AL13" s="1087"/>
      <c r="AM13" s="1087"/>
      <c r="AN13" s="1087"/>
      <c r="AO13" s="1087"/>
      <c r="AP13" s="1087"/>
      <c r="AQ13" s="1087"/>
      <c r="AR13" s="1087"/>
      <c r="AS13" s="1087"/>
      <c r="AT13" s="1087"/>
      <c r="AU13" s="1087"/>
      <c r="AV13" s="1087"/>
      <c r="AW13" s="1087"/>
    </row>
    <row r="14" s="1084" customFormat="1" spans="1:49">
      <c r="A14"/>
      <c r="B14" s="1109">
        <f ca="1">RANDBETWEEN(1,2)</f>
        <v>1</v>
      </c>
      <c r="C14" s="1097"/>
      <c r="D14" s="1097"/>
      <c r="E14" s="1097">
        <f ca="1">RANDBETWEEN(1,4)</f>
        <v>1</v>
      </c>
      <c r="F14" s="1097"/>
      <c r="G14" s="1097"/>
      <c r="H14" s="1097">
        <f ca="1">RANDBETWEEN(1,6)</f>
        <v>4</v>
      </c>
      <c r="I14" s="1097"/>
      <c r="J14" s="1097"/>
      <c r="K14" s="1097">
        <f ca="1">RANDBETWEEN(1,8)</f>
        <v>2</v>
      </c>
      <c r="L14" s="1097"/>
      <c r="M14" s="1097"/>
      <c r="N14" s="1097">
        <f ca="1">RANDBETWEEN(1,10)</f>
        <v>8</v>
      </c>
      <c r="O14" s="1097"/>
      <c r="P14" s="1097"/>
      <c r="Q14" s="1097">
        <f ca="1">RANDBETWEEN(1,20)</f>
        <v>12</v>
      </c>
      <c r="R14" s="1097"/>
      <c r="S14" s="1097"/>
      <c r="T14" s="1097">
        <f ca="1">RANDBETWEEN(1,100)</f>
        <v>12</v>
      </c>
      <c r="U14" s="1097"/>
      <c r="V14" s="1171"/>
      <c r="W14" s="1087"/>
      <c r="X14" s="1087"/>
      <c r="Y14" s="1087"/>
      <c r="Z14" s="1087"/>
      <c r="AA14" s="1087"/>
      <c r="AB14" s="1087"/>
      <c r="AC14" s="1087"/>
      <c r="AD14" s="1087"/>
      <c r="AE14" s="1087"/>
      <c r="AF14" s="1087"/>
      <c r="AG14" s="1087"/>
      <c r="AH14" s="1087"/>
      <c r="AI14" s="1087"/>
      <c r="AJ14" s="1087"/>
      <c r="AK14" s="1087"/>
      <c r="AL14" s="1087"/>
      <c r="AM14" s="1087"/>
      <c r="AN14" s="1087"/>
      <c r="AO14" s="1087"/>
      <c r="AP14" s="1087"/>
      <c r="AQ14" s="1087"/>
      <c r="AR14" s="1087"/>
      <c r="AS14" s="1087"/>
      <c r="AT14" s="1087"/>
      <c r="AU14" s="1087"/>
      <c r="AV14" s="1087"/>
      <c r="AW14" s="1087"/>
    </row>
    <row r="15" s="1084" customFormat="1" ht="18" spans="1:49">
      <c r="A15"/>
      <c r="B15" s="1110"/>
      <c r="C15" s="1111"/>
      <c r="D15" s="1111"/>
      <c r="E15" s="1111"/>
      <c r="F15" s="1111"/>
      <c r="G15" s="1111"/>
      <c r="H15" s="1111"/>
      <c r="I15" s="1111"/>
      <c r="J15" s="1111"/>
      <c r="K15" s="1111"/>
      <c r="L15" s="1111"/>
      <c r="M15" s="1111"/>
      <c r="N15" s="1111"/>
      <c r="O15" s="1111"/>
      <c r="P15" s="1111"/>
      <c r="Q15" s="1111"/>
      <c r="R15" s="1111"/>
      <c r="S15" s="1111"/>
      <c r="T15" s="1111"/>
      <c r="U15" s="1111"/>
      <c r="V15" s="1172"/>
      <c r="W15" s="1087"/>
      <c r="X15" s="1087"/>
      <c r="Y15" s="1087"/>
      <c r="Z15" s="1087"/>
      <c r="AA15" s="1087"/>
      <c r="AB15" s="1087"/>
      <c r="AC15" s="1087"/>
      <c r="AD15" s="1087"/>
      <c r="AE15" s="1087"/>
      <c r="AF15" s="1087"/>
      <c r="AG15" s="1087"/>
      <c r="AH15" s="1087"/>
      <c r="AI15" s="1087"/>
      <c r="AJ15" s="1087"/>
      <c r="AK15" s="1087"/>
      <c r="AL15" s="1087"/>
      <c r="AM15" s="1087"/>
      <c r="AN15" s="1087"/>
      <c r="AO15" s="1087"/>
      <c r="AP15" s="1087"/>
      <c r="AQ15" s="1087"/>
      <c r="AR15" s="1087"/>
      <c r="AS15" s="1087"/>
      <c r="AT15" s="1087"/>
      <c r="AU15" s="1087"/>
      <c r="AV15" s="1087"/>
      <c r="AW15" s="1087"/>
    </row>
    <row r="16" s="1084" customFormat="1" spans="1:49">
      <c r="A16"/>
      <c r="B16" s="1087"/>
      <c r="C16" s="1087"/>
      <c r="D16" s="1087"/>
      <c r="E16" s="1087"/>
      <c r="F16" s="1087"/>
      <c r="G16" s="1087"/>
      <c r="H16" s="1087"/>
      <c r="I16" s="1087"/>
      <c r="J16" s="1087"/>
      <c r="K16" s="1087"/>
      <c r="L16" s="1087"/>
      <c r="M16" s="1087"/>
      <c r="N16" s="1087"/>
      <c r="O16" s="1087"/>
      <c r="P16" s="1087"/>
      <c r="Q16" s="1087"/>
      <c r="R16" s="1087"/>
      <c r="S16" s="1087"/>
      <c r="T16" s="1087"/>
      <c r="U16" s="1087"/>
      <c r="V16" s="1087"/>
      <c r="W16" s="1087"/>
      <c r="X16" s="1087"/>
      <c r="Y16" s="1087"/>
      <c r="Z16" s="1087"/>
      <c r="AA16" s="1087"/>
      <c r="AB16" s="1087"/>
      <c r="AC16" s="1087"/>
      <c r="AD16" s="1087"/>
      <c r="AE16" s="1087"/>
      <c r="AF16" s="1087"/>
      <c r="AG16" s="1087"/>
      <c r="AH16" s="1087"/>
      <c r="AI16" s="1087"/>
      <c r="AJ16" s="1087"/>
      <c r="AK16" s="1087"/>
      <c r="AL16" s="1087"/>
      <c r="AM16" s="1087"/>
      <c r="AN16" s="1087"/>
      <c r="AO16" s="1087"/>
      <c r="AP16" s="1087"/>
      <c r="AQ16" s="1087"/>
      <c r="AR16" s="1087"/>
      <c r="AS16" s="1087"/>
      <c r="AT16" s="1087"/>
      <c r="AU16" s="1087"/>
      <c r="AV16" s="1087"/>
      <c r="AW16" s="1087"/>
    </row>
    <row r="17" s="1084" customFormat="1" spans="1:49">
      <c r="A17" s="1085">
        <f ca="1" t="shared" ref="A17:A22" si="4">RANDBETWEEN(1,6)</f>
        <v>5</v>
      </c>
      <c r="B17" s="1112" t="s">
        <v>4696</v>
      </c>
      <c r="C17" s="1113"/>
      <c r="D17" s="1113"/>
      <c r="E17" s="1113"/>
      <c r="F17" s="1113"/>
      <c r="G17" s="1113"/>
      <c r="H17" s="1113" t="s">
        <v>4696</v>
      </c>
      <c r="I17" s="1113"/>
      <c r="J17" s="1113"/>
      <c r="K17" s="1113"/>
      <c r="L17" s="1113"/>
      <c r="M17" s="1113"/>
      <c r="N17" s="1140" t="s">
        <v>4697</v>
      </c>
      <c r="O17" s="1140"/>
      <c r="P17" s="1140"/>
      <c r="Q17" s="1140"/>
      <c r="R17" s="1140"/>
      <c r="S17" s="1140"/>
      <c r="T17" s="1113" t="s">
        <v>4696</v>
      </c>
      <c r="U17" s="1113"/>
      <c r="V17" s="1113"/>
      <c r="W17" s="1113"/>
      <c r="X17" s="1113"/>
      <c r="Y17" s="1113"/>
      <c r="Z17" s="1113" t="s">
        <v>4696</v>
      </c>
      <c r="AA17" s="1113"/>
      <c r="AB17" s="1113"/>
      <c r="AC17" s="1113"/>
      <c r="AD17" s="1113"/>
      <c r="AE17" s="1113"/>
      <c r="AF17" s="1140" t="s">
        <v>4697</v>
      </c>
      <c r="AG17" s="1140"/>
      <c r="AH17" s="1140"/>
      <c r="AI17" s="1140"/>
      <c r="AJ17" s="1140"/>
      <c r="AK17" s="1140"/>
      <c r="AL17" s="1113" t="s">
        <v>4696</v>
      </c>
      <c r="AM17" s="1113"/>
      <c r="AN17" s="1113"/>
      <c r="AO17" s="1113"/>
      <c r="AP17" s="1113"/>
      <c r="AQ17" s="1113"/>
      <c r="AR17" s="1140" t="s">
        <v>4697</v>
      </c>
      <c r="AS17" s="1140"/>
      <c r="AT17" s="1140"/>
      <c r="AU17" s="1140"/>
      <c r="AV17" s="1140"/>
      <c r="AW17" s="1190"/>
    </row>
    <row r="18" s="1084" customFormat="1" ht="18" spans="1:49">
      <c r="A18" s="1085">
        <f ca="1" t="shared" si="4"/>
        <v>4</v>
      </c>
      <c r="B18" s="1114"/>
      <c r="C18" s="1115"/>
      <c r="D18" s="1115"/>
      <c r="E18" s="1115"/>
      <c r="F18" s="1115"/>
      <c r="G18" s="1115"/>
      <c r="H18" s="1115"/>
      <c r="I18" s="1115"/>
      <c r="J18" s="1115"/>
      <c r="K18" s="1115"/>
      <c r="L18" s="1115"/>
      <c r="M18" s="1115"/>
      <c r="T18" s="1115"/>
      <c r="U18" s="1115"/>
      <c r="V18" s="1115"/>
      <c r="W18" s="1115"/>
      <c r="X18" s="1115"/>
      <c r="Y18" s="1115"/>
      <c r="Z18" s="1115"/>
      <c r="AA18" s="1115"/>
      <c r="AB18" s="1115"/>
      <c r="AC18" s="1115"/>
      <c r="AD18" s="1115"/>
      <c r="AE18" s="1115"/>
      <c r="AL18" s="1115"/>
      <c r="AM18" s="1115"/>
      <c r="AN18" s="1115"/>
      <c r="AO18" s="1115"/>
      <c r="AP18" s="1115"/>
      <c r="AQ18" s="1115"/>
      <c r="AW18" s="1191"/>
    </row>
    <row r="19" s="1084" customFormat="1" spans="1:49">
      <c r="A19" s="1085">
        <f ca="1" t="shared" si="4"/>
        <v>5</v>
      </c>
      <c r="B19" s="1116" t="s">
        <v>4698</v>
      </c>
      <c r="C19" s="1117"/>
      <c r="D19" s="1117"/>
      <c r="E19" s="1117"/>
      <c r="F19" s="1117"/>
      <c r="G19" s="1117"/>
      <c r="H19" s="1117"/>
      <c r="I19" s="1117"/>
      <c r="J19" s="1117"/>
      <c r="K19" s="1117"/>
      <c r="L19" s="1117"/>
      <c r="M19" s="1117"/>
      <c r="N19" s="1117"/>
      <c r="O19" s="1117"/>
      <c r="P19" s="1117"/>
      <c r="Q19" s="1117"/>
      <c r="R19" s="1117"/>
      <c r="S19" s="1117"/>
      <c r="T19" s="1117"/>
      <c r="U19" s="1117"/>
      <c r="V19" s="1117"/>
      <c r="W19" s="1117"/>
      <c r="X19" s="1117"/>
      <c r="Y19" s="1117"/>
      <c r="Z19" s="1117"/>
      <c r="AA19" s="1117"/>
      <c r="AB19" s="1117"/>
      <c r="AC19" s="1117"/>
      <c r="AD19" s="1117"/>
      <c r="AE19" s="1117"/>
      <c r="AF19" s="1117"/>
      <c r="AG19" s="1117"/>
      <c r="AH19" s="1117"/>
      <c r="AI19" s="1117"/>
      <c r="AJ19" s="1117"/>
      <c r="AK19" s="1117"/>
      <c r="AL19" s="1117"/>
      <c r="AM19" s="1117"/>
      <c r="AN19" s="1117"/>
      <c r="AO19" s="1117"/>
      <c r="AP19" s="1117"/>
      <c r="AQ19" s="1117"/>
      <c r="AR19" s="1117"/>
      <c r="AS19" s="1117"/>
      <c r="AT19" s="1117"/>
      <c r="AU19" s="1117"/>
      <c r="AV19" s="1117"/>
      <c r="AW19" s="1217"/>
    </row>
    <row r="20" s="1084" customFormat="1" spans="1:49">
      <c r="A20" s="1085">
        <f ca="1" t="shared" si="4"/>
        <v>6</v>
      </c>
      <c r="B20" s="1118" t="s">
        <v>4699</v>
      </c>
      <c r="C20" s="1119"/>
      <c r="D20" s="1119"/>
      <c r="E20" s="1119"/>
      <c r="F20" s="1119"/>
      <c r="G20" s="1119"/>
      <c r="H20" s="1120" t="s">
        <v>4700</v>
      </c>
      <c r="I20" s="1120"/>
      <c r="J20" s="1120"/>
      <c r="K20" s="1120"/>
      <c r="L20" s="1120"/>
      <c r="M20" s="1120"/>
      <c r="N20" s="1120" t="s">
        <v>4701</v>
      </c>
      <c r="O20" s="1120"/>
      <c r="P20" s="1120"/>
      <c r="Q20" s="1120"/>
      <c r="R20" s="1120"/>
      <c r="S20" s="1120"/>
      <c r="T20" s="1120" t="s">
        <v>4702</v>
      </c>
      <c r="U20" s="1120"/>
      <c r="V20" s="1120"/>
      <c r="W20" s="1120"/>
      <c r="X20" s="1120"/>
      <c r="Y20" s="1120"/>
      <c r="Z20" s="1120" t="s">
        <v>4703</v>
      </c>
      <c r="AA20" s="1120"/>
      <c r="AB20" s="1120"/>
      <c r="AC20" s="1120"/>
      <c r="AD20" s="1120"/>
      <c r="AE20" s="1120"/>
      <c r="AF20" s="1120" t="s">
        <v>4704</v>
      </c>
      <c r="AG20" s="1120"/>
      <c r="AH20" s="1120"/>
      <c r="AI20" s="1120"/>
      <c r="AJ20" s="1120"/>
      <c r="AK20" s="1120"/>
      <c r="AL20" s="1120" t="s">
        <v>4705</v>
      </c>
      <c r="AM20" s="1120"/>
      <c r="AN20" s="1120"/>
      <c r="AO20" s="1120"/>
      <c r="AP20" s="1120"/>
      <c r="AQ20" s="1120"/>
      <c r="AR20" s="1120" t="s">
        <v>4706</v>
      </c>
      <c r="AS20" s="1120"/>
      <c r="AT20" s="1120"/>
      <c r="AU20" s="1120"/>
      <c r="AV20" s="1120"/>
      <c r="AW20" s="1218"/>
    </row>
    <row r="21" s="1084" customFormat="1" spans="1:49">
      <c r="A21" s="1085">
        <f ca="1" t="shared" si="4"/>
        <v>6</v>
      </c>
      <c r="B21" s="1121">
        <v>0</v>
      </c>
      <c r="C21" s="1122" t="s">
        <v>4707</v>
      </c>
      <c r="D21" s="1122"/>
      <c r="E21" s="1122"/>
      <c r="F21" s="1122"/>
      <c r="G21" s="1122"/>
      <c r="H21" s="1123">
        <v>0</v>
      </c>
      <c r="I21" s="1123" t="s">
        <v>4708</v>
      </c>
      <c r="J21" s="1123"/>
      <c r="K21" s="1123"/>
      <c r="L21" s="1123"/>
      <c r="M21" s="1123"/>
      <c r="N21" s="1123">
        <v>0</v>
      </c>
      <c r="O21" s="1123" t="s">
        <v>4709</v>
      </c>
      <c r="P21" s="1123"/>
      <c r="Q21" s="1123"/>
      <c r="R21" s="1123"/>
      <c r="S21" s="1123"/>
      <c r="T21" s="1123">
        <v>0</v>
      </c>
      <c r="U21" s="1123" t="s">
        <v>4710</v>
      </c>
      <c r="V21" s="1123"/>
      <c r="W21" s="1123"/>
      <c r="X21" s="1123"/>
      <c r="Y21" s="1123"/>
      <c r="Z21" s="1123">
        <v>0</v>
      </c>
      <c r="AA21" s="1122" t="s">
        <v>4711</v>
      </c>
      <c r="AB21" s="1122"/>
      <c r="AC21" s="1122"/>
      <c r="AD21" s="1122"/>
      <c r="AE21" s="1122"/>
      <c r="AF21" s="1123">
        <v>0</v>
      </c>
      <c r="AG21" s="1122" t="s">
        <v>4712</v>
      </c>
      <c r="AH21" s="1122"/>
      <c r="AI21" s="1122"/>
      <c r="AJ21" s="1122"/>
      <c r="AK21" s="1122"/>
      <c r="AL21" s="1123">
        <v>0</v>
      </c>
      <c r="AM21" s="1122" t="s">
        <v>4713</v>
      </c>
      <c r="AN21" s="1122"/>
      <c r="AO21" s="1122"/>
      <c r="AP21" s="1122"/>
      <c r="AQ21" s="1122"/>
      <c r="AR21" s="1123">
        <v>0</v>
      </c>
      <c r="AS21" s="1123" t="s">
        <v>4714</v>
      </c>
      <c r="AT21" s="1123"/>
      <c r="AU21" s="1123"/>
      <c r="AV21" s="1123"/>
      <c r="AW21" s="1219"/>
    </row>
    <row r="22" s="1084" customFormat="1" spans="1:49">
      <c r="A22" s="1085">
        <f ca="1" t="shared" si="4"/>
        <v>2</v>
      </c>
      <c r="B22" s="1121"/>
      <c r="C22" s="1122"/>
      <c r="D22" s="1122"/>
      <c r="E22" s="1122"/>
      <c r="F22" s="1122"/>
      <c r="G22" s="1122"/>
      <c r="H22" s="1123"/>
      <c r="I22" s="1123"/>
      <c r="J22" s="1123"/>
      <c r="K22" s="1123"/>
      <c r="L22" s="1123"/>
      <c r="M22" s="1123"/>
      <c r="N22" s="1123"/>
      <c r="O22" s="1123"/>
      <c r="P22" s="1123"/>
      <c r="Q22" s="1123"/>
      <c r="R22" s="1123"/>
      <c r="S22" s="1123"/>
      <c r="T22" s="1123"/>
      <c r="U22" s="1123"/>
      <c r="V22" s="1123"/>
      <c r="W22" s="1123"/>
      <c r="X22" s="1123"/>
      <c r="Y22" s="1123"/>
      <c r="Z22" s="1123"/>
      <c r="AA22" s="1122"/>
      <c r="AB22" s="1122"/>
      <c r="AC22" s="1122"/>
      <c r="AD22" s="1122"/>
      <c r="AE22" s="1122"/>
      <c r="AF22" s="1123"/>
      <c r="AG22" s="1122"/>
      <c r="AH22" s="1122"/>
      <c r="AI22" s="1122"/>
      <c r="AJ22" s="1122"/>
      <c r="AK22" s="1122"/>
      <c r="AL22" s="1123"/>
      <c r="AM22" s="1122"/>
      <c r="AN22" s="1122"/>
      <c r="AO22" s="1122"/>
      <c r="AP22" s="1122"/>
      <c r="AQ22" s="1122"/>
      <c r="AR22" s="1123"/>
      <c r="AS22" s="1123"/>
      <c r="AT22" s="1123"/>
      <c r="AU22" s="1123"/>
      <c r="AV22" s="1123"/>
      <c r="AW22" s="1219"/>
    </row>
    <row r="23" s="1084" customFormat="1" spans="1:49">
      <c r="A23" s="1085"/>
      <c r="B23" s="1124"/>
      <c r="C23" s="1125"/>
      <c r="D23" s="1125"/>
      <c r="E23" s="1125"/>
      <c r="F23" s="1125"/>
      <c r="G23" s="1125"/>
      <c r="H23" s="1126">
        <v>1</v>
      </c>
      <c r="I23" s="1125" t="s">
        <v>4715</v>
      </c>
      <c r="J23" s="1125"/>
      <c r="K23" s="1125"/>
      <c r="L23" s="1125"/>
      <c r="M23" s="1125"/>
      <c r="N23" s="1126">
        <v>1</v>
      </c>
      <c r="O23" s="1126" t="s">
        <v>4716</v>
      </c>
      <c r="P23" s="1126"/>
      <c r="Q23" s="1126"/>
      <c r="R23" s="1126"/>
      <c r="S23" s="1126"/>
      <c r="T23" s="1126"/>
      <c r="U23" s="1126"/>
      <c r="V23" s="1126"/>
      <c r="W23" s="1126"/>
      <c r="X23" s="1126"/>
      <c r="Y23" s="1126"/>
      <c r="Z23" s="1126"/>
      <c r="AA23" s="1125"/>
      <c r="AB23" s="1125"/>
      <c r="AC23" s="1125"/>
      <c r="AD23" s="1125"/>
      <c r="AE23" s="1125"/>
      <c r="AF23" s="1126"/>
      <c r="AG23" s="1125"/>
      <c r="AH23" s="1125"/>
      <c r="AI23" s="1125"/>
      <c r="AJ23" s="1125"/>
      <c r="AK23" s="1125"/>
      <c r="AL23" s="1115"/>
      <c r="AM23" s="1115"/>
      <c r="AN23" s="1115"/>
      <c r="AO23" s="1115"/>
      <c r="AP23" s="1115"/>
      <c r="AQ23" s="1115"/>
      <c r="AR23" s="1126">
        <v>15</v>
      </c>
      <c r="AS23" s="1126" t="s">
        <v>4717</v>
      </c>
      <c r="AT23" s="1126"/>
      <c r="AU23" s="1126"/>
      <c r="AV23" s="1126"/>
      <c r="AW23" s="1220"/>
    </row>
    <row r="24" s="1084" customFormat="1" spans="1:49">
      <c r="A24" s="1085">
        <f ca="1" t="shared" ref="A24:A29" si="5">RANDBETWEEN(1,6)</f>
        <v>2</v>
      </c>
      <c r="B24" s="1124"/>
      <c r="C24" s="1125"/>
      <c r="D24" s="1125"/>
      <c r="E24" s="1125"/>
      <c r="F24" s="1125"/>
      <c r="G24" s="1125"/>
      <c r="H24" s="1126"/>
      <c r="I24" s="1125"/>
      <c r="J24" s="1125"/>
      <c r="K24" s="1125"/>
      <c r="L24" s="1125"/>
      <c r="M24" s="1125"/>
      <c r="N24" s="1126"/>
      <c r="O24" s="1126"/>
      <c r="P24" s="1126"/>
      <c r="Q24" s="1126"/>
      <c r="R24" s="1126"/>
      <c r="S24" s="1126"/>
      <c r="T24" s="1126"/>
      <c r="U24" s="1126"/>
      <c r="V24" s="1126"/>
      <c r="W24" s="1126"/>
      <c r="X24" s="1126"/>
      <c r="Y24" s="1126"/>
      <c r="Z24" s="1126"/>
      <c r="AA24" s="1125"/>
      <c r="AB24" s="1125"/>
      <c r="AC24" s="1125"/>
      <c r="AD24" s="1125"/>
      <c r="AE24" s="1125"/>
      <c r="AF24" s="1126"/>
      <c r="AG24" s="1125"/>
      <c r="AH24" s="1125"/>
      <c r="AI24" s="1125"/>
      <c r="AJ24" s="1125"/>
      <c r="AK24" s="1125"/>
      <c r="AL24" s="1115"/>
      <c r="AM24" s="1115"/>
      <c r="AN24" s="1115"/>
      <c r="AO24" s="1115"/>
      <c r="AP24" s="1115"/>
      <c r="AQ24" s="1115"/>
      <c r="AR24" s="1126"/>
      <c r="AS24" s="1126"/>
      <c r="AT24" s="1126"/>
      <c r="AU24" s="1126"/>
      <c r="AV24" s="1126"/>
      <c r="AW24" s="1220"/>
    </row>
    <row r="25" s="1084" customFormat="1" spans="1:49">
      <c r="A25" s="1085">
        <f ca="1" t="shared" si="5"/>
        <v>6</v>
      </c>
      <c r="B25" s="1121">
        <v>15</v>
      </c>
      <c r="C25" s="1122" t="s">
        <v>4718</v>
      </c>
      <c r="D25" s="1122"/>
      <c r="E25" s="1122"/>
      <c r="F25" s="1122"/>
      <c r="G25" s="1122"/>
      <c r="H25" s="1123">
        <v>15</v>
      </c>
      <c r="I25" s="1122" t="s">
        <v>4719</v>
      </c>
      <c r="J25" s="1122"/>
      <c r="K25" s="1122"/>
      <c r="L25" s="1122"/>
      <c r="M25" s="1122"/>
      <c r="N25" s="1123">
        <v>15</v>
      </c>
      <c r="O25" s="1122" t="s">
        <v>4720</v>
      </c>
      <c r="P25" s="1122"/>
      <c r="Q25" s="1122"/>
      <c r="R25" s="1122"/>
      <c r="S25" s="1122"/>
      <c r="T25" s="1123">
        <v>15</v>
      </c>
      <c r="U25" s="1122" t="s">
        <v>4721</v>
      </c>
      <c r="V25" s="1122"/>
      <c r="W25" s="1122"/>
      <c r="X25" s="1122"/>
      <c r="Y25" s="1122"/>
      <c r="Z25" s="1123">
        <v>15</v>
      </c>
      <c r="AA25" s="1122" t="s">
        <v>4722</v>
      </c>
      <c r="AB25" s="1122"/>
      <c r="AC25" s="1122"/>
      <c r="AD25" s="1122"/>
      <c r="AE25" s="1122"/>
      <c r="AF25" s="1123">
        <v>15</v>
      </c>
      <c r="AG25" s="1122" t="s">
        <v>4723</v>
      </c>
      <c r="AH25" s="1122"/>
      <c r="AI25" s="1122"/>
      <c r="AJ25" s="1122"/>
      <c r="AK25" s="1122"/>
      <c r="AL25" s="1123">
        <v>15</v>
      </c>
      <c r="AM25" s="1122" t="s">
        <v>4724</v>
      </c>
      <c r="AN25" s="1122"/>
      <c r="AO25" s="1122"/>
      <c r="AP25" s="1122"/>
      <c r="AQ25" s="1122"/>
      <c r="AR25" s="1123">
        <v>60</v>
      </c>
      <c r="AS25" s="1122" t="s">
        <v>4725</v>
      </c>
      <c r="AT25" s="1122"/>
      <c r="AU25" s="1122"/>
      <c r="AV25" s="1122"/>
      <c r="AW25" s="1221"/>
    </row>
    <row r="26" s="1084" customFormat="1" spans="1:49">
      <c r="A26" s="1085">
        <f ca="1" t="shared" si="5"/>
        <v>2</v>
      </c>
      <c r="B26" s="1121"/>
      <c r="C26" s="1122"/>
      <c r="D26" s="1122"/>
      <c r="E26" s="1122"/>
      <c r="F26" s="1122"/>
      <c r="G26" s="1122"/>
      <c r="H26" s="1123"/>
      <c r="I26" s="1122"/>
      <c r="J26" s="1122"/>
      <c r="K26" s="1122"/>
      <c r="L26" s="1122"/>
      <c r="M26" s="1122"/>
      <c r="N26" s="1123"/>
      <c r="O26" s="1122"/>
      <c r="P26" s="1122"/>
      <c r="Q26" s="1122"/>
      <c r="R26" s="1122"/>
      <c r="S26" s="1122"/>
      <c r="T26" s="1123"/>
      <c r="U26" s="1122"/>
      <c r="V26" s="1122"/>
      <c r="W26" s="1122"/>
      <c r="X26" s="1122"/>
      <c r="Y26" s="1122"/>
      <c r="Z26" s="1123"/>
      <c r="AA26" s="1122"/>
      <c r="AB26" s="1122"/>
      <c r="AC26" s="1122"/>
      <c r="AD26" s="1122"/>
      <c r="AE26" s="1122"/>
      <c r="AF26" s="1123"/>
      <c r="AG26" s="1122"/>
      <c r="AH26" s="1122"/>
      <c r="AI26" s="1122"/>
      <c r="AJ26" s="1122"/>
      <c r="AK26" s="1122"/>
      <c r="AL26" s="1123"/>
      <c r="AM26" s="1122"/>
      <c r="AN26" s="1122"/>
      <c r="AO26" s="1122"/>
      <c r="AP26" s="1122"/>
      <c r="AQ26" s="1122"/>
      <c r="AR26" s="1123"/>
      <c r="AS26" s="1122"/>
      <c r="AT26" s="1122"/>
      <c r="AU26" s="1122"/>
      <c r="AV26" s="1122"/>
      <c r="AW26" s="1221"/>
    </row>
    <row r="27" s="1084" customFormat="1" spans="1:49">
      <c r="A27" s="1085">
        <f ca="1" t="shared" si="5"/>
        <v>6</v>
      </c>
      <c r="B27" s="1124">
        <v>50</v>
      </c>
      <c r="C27" s="1125" t="s">
        <v>4726</v>
      </c>
      <c r="D27" s="1125"/>
      <c r="E27" s="1125"/>
      <c r="F27" s="1125"/>
      <c r="G27" s="1125"/>
      <c r="H27" s="1126">
        <v>50</v>
      </c>
      <c r="I27" s="1125" t="s">
        <v>4727</v>
      </c>
      <c r="J27" s="1125"/>
      <c r="K27" s="1125"/>
      <c r="L27" s="1125"/>
      <c r="M27" s="1125"/>
      <c r="N27" s="1126">
        <v>65</v>
      </c>
      <c r="O27" s="1125" t="s">
        <v>4728</v>
      </c>
      <c r="P27" s="1125"/>
      <c r="Q27" s="1125"/>
      <c r="R27" s="1125"/>
      <c r="S27" s="1125"/>
      <c r="T27" s="1126">
        <v>50</v>
      </c>
      <c r="U27" s="1125" t="s">
        <v>4727</v>
      </c>
      <c r="V27" s="1125"/>
      <c r="W27" s="1125"/>
      <c r="X27" s="1125"/>
      <c r="Y27" s="1125"/>
      <c r="Z27" s="1126">
        <v>50</v>
      </c>
      <c r="AA27" s="1125" t="s">
        <v>4726</v>
      </c>
      <c r="AB27" s="1125"/>
      <c r="AC27" s="1125"/>
      <c r="AD27" s="1125"/>
      <c r="AE27" s="1125"/>
      <c r="AF27" s="1126">
        <v>50</v>
      </c>
      <c r="AG27" s="1125" t="s">
        <v>4726</v>
      </c>
      <c r="AH27" s="1125"/>
      <c r="AI27" s="1125"/>
      <c r="AJ27" s="1125"/>
      <c r="AK27" s="1125"/>
      <c r="AL27" s="1126">
        <v>50</v>
      </c>
      <c r="AM27" s="1125" t="s">
        <v>4729</v>
      </c>
      <c r="AN27" s="1125"/>
      <c r="AO27" s="1125"/>
      <c r="AP27" s="1125"/>
      <c r="AQ27" s="1125"/>
      <c r="AR27" s="1126">
        <v>70</v>
      </c>
      <c r="AS27" s="1125" t="s">
        <v>4730</v>
      </c>
      <c r="AT27" s="1125"/>
      <c r="AU27" s="1125"/>
      <c r="AV27" s="1125"/>
      <c r="AW27" s="1222"/>
    </row>
    <row r="28" s="1084" customFormat="1" spans="1:49">
      <c r="A28" s="1085">
        <f ca="1" t="shared" si="5"/>
        <v>2</v>
      </c>
      <c r="B28" s="1124"/>
      <c r="C28" s="1125"/>
      <c r="D28" s="1125"/>
      <c r="E28" s="1125"/>
      <c r="F28" s="1125"/>
      <c r="G28" s="1125"/>
      <c r="H28" s="1126"/>
      <c r="I28" s="1125"/>
      <c r="J28" s="1125"/>
      <c r="K28" s="1125"/>
      <c r="L28" s="1125"/>
      <c r="M28" s="1125"/>
      <c r="N28" s="1126"/>
      <c r="O28" s="1125"/>
      <c r="P28" s="1125"/>
      <c r="Q28" s="1125"/>
      <c r="R28" s="1125"/>
      <c r="S28" s="1125"/>
      <c r="T28" s="1126"/>
      <c r="U28" s="1125"/>
      <c r="V28" s="1125"/>
      <c r="W28" s="1125"/>
      <c r="X28" s="1125"/>
      <c r="Y28" s="1125"/>
      <c r="Z28" s="1126"/>
      <c r="AA28" s="1125"/>
      <c r="AB28" s="1125"/>
      <c r="AC28" s="1125"/>
      <c r="AD28" s="1125"/>
      <c r="AE28" s="1125"/>
      <c r="AF28" s="1126"/>
      <c r="AG28" s="1125"/>
      <c r="AH28" s="1125"/>
      <c r="AI28" s="1125"/>
      <c r="AJ28" s="1125"/>
      <c r="AK28" s="1125"/>
      <c r="AL28" s="1126"/>
      <c r="AM28" s="1125"/>
      <c r="AN28" s="1125"/>
      <c r="AO28" s="1125"/>
      <c r="AP28" s="1125"/>
      <c r="AQ28" s="1125"/>
      <c r="AR28" s="1126"/>
      <c r="AS28" s="1125"/>
      <c r="AT28" s="1125"/>
      <c r="AU28" s="1125"/>
      <c r="AV28" s="1125"/>
      <c r="AW28" s="1222"/>
    </row>
    <row r="29" s="1084" customFormat="1" spans="1:49">
      <c r="A29" s="1085">
        <f ca="1" t="shared" si="5"/>
        <v>3</v>
      </c>
      <c r="B29" s="1121">
        <v>90</v>
      </c>
      <c r="C29" s="1122" t="s">
        <v>4731</v>
      </c>
      <c r="D29" s="1122"/>
      <c r="E29" s="1122"/>
      <c r="F29" s="1122"/>
      <c r="G29" s="1122"/>
      <c r="H29" s="1123">
        <v>90</v>
      </c>
      <c r="I29" s="1122" t="s">
        <v>4732</v>
      </c>
      <c r="J29" s="1122"/>
      <c r="K29" s="1122"/>
      <c r="L29" s="1122"/>
      <c r="M29" s="1122"/>
      <c r="N29" s="1123">
        <v>80</v>
      </c>
      <c r="O29" s="1122" t="s">
        <v>4733</v>
      </c>
      <c r="P29" s="1122"/>
      <c r="Q29" s="1122"/>
      <c r="R29" s="1122"/>
      <c r="S29" s="1122"/>
      <c r="T29" s="1123">
        <v>90</v>
      </c>
      <c r="U29" s="1122" t="s">
        <v>4734</v>
      </c>
      <c r="V29" s="1122"/>
      <c r="W29" s="1122"/>
      <c r="X29" s="1122"/>
      <c r="Y29" s="1122"/>
      <c r="Z29" s="1123">
        <v>90</v>
      </c>
      <c r="AA29" s="1122" t="s">
        <v>4735</v>
      </c>
      <c r="AB29" s="1122"/>
      <c r="AC29" s="1122"/>
      <c r="AD29" s="1122"/>
      <c r="AE29" s="1122"/>
      <c r="AF29" s="1123">
        <v>90</v>
      </c>
      <c r="AG29" s="1122" t="s">
        <v>4736</v>
      </c>
      <c r="AH29" s="1122"/>
      <c r="AI29" s="1122"/>
      <c r="AJ29" s="1122"/>
      <c r="AK29" s="1122"/>
      <c r="AL29" s="1123">
        <v>90</v>
      </c>
      <c r="AM29" s="1122" t="s">
        <v>4737</v>
      </c>
      <c r="AN29" s="1122"/>
      <c r="AO29" s="1122"/>
      <c r="AP29" s="1122"/>
      <c r="AQ29" s="1122"/>
      <c r="AR29" s="1123">
        <v>80</v>
      </c>
      <c r="AS29" s="1122" t="s">
        <v>4738</v>
      </c>
      <c r="AT29" s="1122"/>
      <c r="AU29" s="1122"/>
      <c r="AV29" s="1122"/>
      <c r="AW29" s="1221"/>
    </row>
    <row r="30" s="1084" customFormat="1" spans="1:49">
      <c r="A30" s="1085"/>
      <c r="B30" s="1121"/>
      <c r="C30" s="1122"/>
      <c r="D30" s="1122"/>
      <c r="E30" s="1122"/>
      <c r="F30" s="1122"/>
      <c r="G30" s="1122"/>
      <c r="H30" s="1123"/>
      <c r="I30" s="1122"/>
      <c r="J30" s="1122"/>
      <c r="K30" s="1122"/>
      <c r="L30" s="1122"/>
      <c r="M30" s="1122"/>
      <c r="N30" s="1123"/>
      <c r="O30" s="1122"/>
      <c r="P30" s="1122"/>
      <c r="Q30" s="1122"/>
      <c r="R30" s="1122"/>
      <c r="S30" s="1122"/>
      <c r="T30" s="1123"/>
      <c r="U30" s="1122"/>
      <c r="V30" s="1122"/>
      <c r="W30" s="1122"/>
      <c r="X30" s="1122"/>
      <c r="Y30" s="1122"/>
      <c r="Z30" s="1123"/>
      <c r="AA30" s="1122"/>
      <c r="AB30" s="1122"/>
      <c r="AC30" s="1122"/>
      <c r="AD30" s="1122"/>
      <c r="AE30" s="1122"/>
      <c r="AF30" s="1123"/>
      <c r="AG30" s="1122"/>
      <c r="AH30" s="1122"/>
      <c r="AI30" s="1122"/>
      <c r="AJ30" s="1122"/>
      <c r="AK30" s="1122"/>
      <c r="AL30" s="1123"/>
      <c r="AM30" s="1122"/>
      <c r="AN30" s="1122"/>
      <c r="AO30" s="1122"/>
      <c r="AP30" s="1122"/>
      <c r="AQ30" s="1122"/>
      <c r="AR30" s="1123"/>
      <c r="AS30" s="1122"/>
      <c r="AT30" s="1122"/>
      <c r="AU30" s="1122"/>
      <c r="AV30" s="1122"/>
      <c r="AW30" s="1221"/>
    </row>
    <row r="31" s="1084" customFormat="1" spans="1:49">
      <c r="A31" s="1085"/>
      <c r="B31" s="1124">
        <v>99</v>
      </c>
      <c r="C31" s="1125" t="s">
        <v>4739</v>
      </c>
      <c r="D31" s="1125"/>
      <c r="E31" s="1125"/>
      <c r="F31" s="1125"/>
      <c r="G31" s="1125"/>
      <c r="H31" s="1126">
        <v>99</v>
      </c>
      <c r="I31" s="1125" t="s">
        <v>4740</v>
      </c>
      <c r="J31" s="1125"/>
      <c r="K31" s="1125"/>
      <c r="L31" s="1125"/>
      <c r="M31" s="1125"/>
      <c r="N31" s="1126">
        <v>99</v>
      </c>
      <c r="O31" s="1125" t="s">
        <v>4741</v>
      </c>
      <c r="P31" s="1125"/>
      <c r="Q31" s="1125"/>
      <c r="R31" s="1125"/>
      <c r="S31" s="1125"/>
      <c r="T31" s="1126">
        <v>99</v>
      </c>
      <c r="U31" s="1125" t="s">
        <v>4742</v>
      </c>
      <c r="V31" s="1125"/>
      <c r="W31" s="1125"/>
      <c r="X31" s="1125"/>
      <c r="Y31" s="1125"/>
      <c r="Z31" s="1126">
        <v>99</v>
      </c>
      <c r="AA31" s="1125" t="s">
        <v>4743</v>
      </c>
      <c r="AB31" s="1125"/>
      <c r="AC31" s="1125"/>
      <c r="AD31" s="1125"/>
      <c r="AE31" s="1125"/>
      <c r="AF31" s="1126">
        <v>99</v>
      </c>
      <c r="AG31" s="1125" t="s">
        <v>4744</v>
      </c>
      <c r="AH31" s="1125"/>
      <c r="AI31" s="1125"/>
      <c r="AJ31" s="1125"/>
      <c r="AK31" s="1125"/>
      <c r="AL31" s="1126">
        <v>100</v>
      </c>
      <c r="AM31" s="1125" t="s">
        <v>4745</v>
      </c>
      <c r="AN31" s="1125"/>
      <c r="AO31" s="1125"/>
      <c r="AP31" s="1125"/>
      <c r="AQ31" s="1125"/>
      <c r="AR31" s="1126">
        <v>90</v>
      </c>
      <c r="AS31" s="1125" t="s">
        <v>4746</v>
      </c>
      <c r="AT31" s="1125"/>
      <c r="AU31" s="1125"/>
      <c r="AV31" s="1125"/>
      <c r="AW31" s="1222"/>
    </row>
    <row r="32" s="1084" customFormat="1" spans="1:49">
      <c r="A32" s="1085"/>
      <c r="B32" s="1124"/>
      <c r="C32" s="1125"/>
      <c r="D32" s="1125"/>
      <c r="E32" s="1125"/>
      <c r="F32" s="1125"/>
      <c r="G32" s="1125"/>
      <c r="H32" s="1126"/>
      <c r="I32" s="1125"/>
      <c r="J32" s="1125"/>
      <c r="K32" s="1125"/>
      <c r="L32" s="1125"/>
      <c r="M32" s="1125"/>
      <c r="N32" s="1126"/>
      <c r="O32" s="1125"/>
      <c r="P32" s="1125"/>
      <c r="Q32" s="1125"/>
      <c r="R32" s="1125"/>
      <c r="S32" s="1125"/>
      <c r="T32" s="1126"/>
      <c r="U32" s="1125"/>
      <c r="V32" s="1125"/>
      <c r="W32" s="1125"/>
      <c r="X32" s="1125"/>
      <c r="Y32" s="1125"/>
      <c r="Z32" s="1126"/>
      <c r="AA32" s="1125"/>
      <c r="AB32" s="1125"/>
      <c r="AC32" s="1125"/>
      <c r="AD32" s="1125"/>
      <c r="AE32" s="1125"/>
      <c r="AF32" s="1126"/>
      <c r="AG32" s="1125"/>
      <c r="AH32" s="1125"/>
      <c r="AI32" s="1125"/>
      <c r="AJ32" s="1125"/>
      <c r="AK32" s="1125"/>
      <c r="AL32" s="1126"/>
      <c r="AM32" s="1125"/>
      <c r="AN32" s="1125"/>
      <c r="AO32" s="1125"/>
      <c r="AP32" s="1125"/>
      <c r="AQ32" s="1125"/>
      <c r="AR32" s="1126"/>
      <c r="AS32" s="1125"/>
      <c r="AT32" s="1125"/>
      <c r="AU32" s="1125"/>
      <c r="AV32" s="1125"/>
      <c r="AW32" s="1222"/>
    </row>
    <row r="33" s="1084" customFormat="1" spans="1:49">
      <c r="A33" s="1085"/>
      <c r="B33" s="1121">
        <v>140</v>
      </c>
      <c r="C33" s="1122" t="s">
        <v>4747</v>
      </c>
      <c r="D33" s="1122"/>
      <c r="E33" s="1122"/>
      <c r="F33" s="1122"/>
      <c r="G33" s="1122"/>
      <c r="H33" s="1123">
        <v>140</v>
      </c>
      <c r="I33" s="1122" t="s">
        <v>4748</v>
      </c>
      <c r="J33" s="1122"/>
      <c r="K33" s="1122"/>
      <c r="L33" s="1122"/>
      <c r="M33" s="1122"/>
      <c r="N33" s="1123">
        <v>150</v>
      </c>
      <c r="O33" s="1122" t="s">
        <v>4749</v>
      </c>
      <c r="P33" s="1122"/>
      <c r="Q33" s="1122"/>
      <c r="R33" s="1122"/>
      <c r="S33" s="1122"/>
      <c r="T33" s="1123">
        <v>120</v>
      </c>
      <c r="U33" s="1123" t="s">
        <v>4750</v>
      </c>
      <c r="V33" s="1123"/>
      <c r="W33" s="1123"/>
      <c r="X33" s="1123"/>
      <c r="Y33" s="1123"/>
      <c r="Z33" s="1123"/>
      <c r="AA33" s="1122"/>
      <c r="AB33" s="1122"/>
      <c r="AC33" s="1122"/>
      <c r="AD33" s="1122"/>
      <c r="AE33" s="1122"/>
      <c r="AF33" s="1123">
        <v>140</v>
      </c>
      <c r="AG33" s="1123" t="s">
        <v>4751</v>
      </c>
      <c r="AH33" s="1123"/>
      <c r="AI33" s="1123"/>
      <c r="AJ33" s="1123"/>
      <c r="AK33" s="1123"/>
      <c r="AL33" s="1123">
        <v>140</v>
      </c>
      <c r="AM33" s="1122" t="s">
        <v>4752</v>
      </c>
      <c r="AN33" s="1122"/>
      <c r="AO33" s="1122"/>
      <c r="AP33" s="1122"/>
      <c r="AQ33" s="1122"/>
      <c r="AR33" s="1123">
        <v>96</v>
      </c>
      <c r="AS33" s="1122" t="s">
        <v>4753</v>
      </c>
      <c r="AT33" s="1122"/>
      <c r="AU33" s="1122"/>
      <c r="AV33" s="1122"/>
      <c r="AW33" s="1221"/>
    </row>
    <row r="34" s="1084" customFormat="1" spans="1:49">
      <c r="A34" s="1085"/>
      <c r="B34" s="1121"/>
      <c r="C34" s="1122"/>
      <c r="D34" s="1122"/>
      <c r="E34" s="1122"/>
      <c r="F34" s="1122"/>
      <c r="G34" s="1122"/>
      <c r="H34" s="1123"/>
      <c r="I34" s="1122"/>
      <c r="J34" s="1122"/>
      <c r="K34" s="1122"/>
      <c r="L34" s="1122"/>
      <c r="M34" s="1122"/>
      <c r="N34" s="1123"/>
      <c r="O34" s="1122"/>
      <c r="P34" s="1122"/>
      <c r="Q34" s="1122"/>
      <c r="R34" s="1122"/>
      <c r="S34" s="1122"/>
      <c r="T34" s="1123"/>
      <c r="U34" s="1123"/>
      <c r="V34" s="1123"/>
      <c r="W34" s="1123"/>
      <c r="X34" s="1123"/>
      <c r="Y34" s="1123"/>
      <c r="Z34" s="1123"/>
      <c r="AA34" s="1122"/>
      <c r="AB34" s="1122"/>
      <c r="AC34" s="1122"/>
      <c r="AD34" s="1122"/>
      <c r="AE34" s="1122"/>
      <c r="AF34" s="1123"/>
      <c r="AG34" s="1123"/>
      <c r="AH34" s="1123"/>
      <c r="AI34" s="1123"/>
      <c r="AJ34" s="1123"/>
      <c r="AK34" s="1123"/>
      <c r="AL34" s="1123"/>
      <c r="AM34" s="1122"/>
      <c r="AN34" s="1122"/>
      <c r="AO34" s="1122"/>
      <c r="AP34" s="1122"/>
      <c r="AQ34" s="1122"/>
      <c r="AR34" s="1123"/>
      <c r="AS34" s="1122"/>
      <c r="AT34" s="1122"/>
      <c r="AU34" s="1122"/>
      <c r="AV34" s="1122"/>
      <c r="AW34" s="1221"/>
    </row>
    <row r="35" s="1084" customFormat="1" spans="1:49">
      <c r="A35" s="1085"/>
      <c r="B35" s="1124"/>
      <c r="C35" s="1126"/>
      <c r="D35" s="1126"/>
      <c r="E35" s="1126"/>
      <c r="F35" s="1126"/>
      <c r="G35" s="1126"/>
      <c r="H35" s="1126"/>
      <c r="I35" s="1125"/>
      <c r="J35" s="1125"/>
      <c r="K35" s="1125"/>
      <c r="L35" s="1125"/>
      <c r="M35" s="1125"/>
      <c r="N35" s="1126">
        <v>180</v>
      </c>
      <c r="O35" s="1125" t="s">
        <v>4754</v>
      </c>
      <c r="P35" s="1125"/>
      <c r="Q35" s="1125"/>
      <c r="R35" s="1125"/>
      <c r="S35" s="1125"/>
      <c r="T35" s="1126"/>
      <c r="U35" s="1125"/>
      <c r="V35" s="1125"/>
      <c r="W35" s="1125"/>
      <c r="X35" s="1125"/>
      <c r="Y35" s="1125"/>
      <c r="Z35" s="1126"/>
      <c r="AA35" s="1125"/>
      <c r="AB35" s="1125"/>
      <c r="AC35" s="1125"/>
      <c r="AD35" s="1125"/>
      <c r="AE35" s="1125"/>
      <c r="AF35" s="1126"/>
      <c r="AG35" s="1125"/>
      <c r="AH35" s="1125"/>
      <c r="AI35" s="1125"/>
      <c r="AJ35" s="1125"/>
      <c r="AK35" s="1125"/>
      <c r="AL35" s="1126"/>
      <c r="AM35" s="1125"/>
      <c r="AN35" s="1125"/>
      <c r="AO35" s="1125"/>
      <c r="AP35" s="1125"/>
      <c r="AQ35" s="1125"/>
      <c r="AR35" s="1126">
        <v>99</v>
      </c>
      <c r="AS35" s="1125" t="s">
        <v>4755</v>
      </c>
      <c r="AT35" s="1125"/>
      <c r="AU35" s="1125"/>
      <c r="AV35" s="1125"/>
      <c r="AW35" s="1222"/>
    </row>
    <row r="36" s="1084" customFormat="1" spans="1:49">
      <c r="A36" s="1085"/>
      <c r="B36" s="1124"/>
      <c r="C36" s="1126"/>
      <c r="D36" s="1126"/>
      <c r="E36" s="1126"/>
      <c r="F36" s="1126"/>
      <c r="G36" s="1126"/>
      <c r="H36" s="1126"/>
      <c r="I36" s="1125"/>
      <c r="J36" s="1125"/>
      <c r="K36" s="1125"/>
      <c r="L36" s="1125"/>
      <c r="M36" s="1125"/>
      <c r="N36" s="1126"/>
      <c r="O36" s="1125"/>
      <c r="P36" s="1125"/>
      <c r="Q36" s="1125"/>
      <c r="R36" s="1125"/>
      <c r="S36" s="1125"/>
      <c r="T36" s="1126"/>
      <c r="U36" s="1125"/>
      <c r="V36" s="1125"/>
      <c r="W36" s="1125"/>
      <c r="X36" s="1125"/>
      <c r="Y36" s="1125"/>
      <c r="Z36" s="1126"/>
      <c r="AA36" s="1125"/>
      <c r="AB36" s="1125"/>
      <c r="AC36" s="1125"/>
      <c r="AD36" s="1125"/>
      <c r="AE36" s="1125"/>
      <c r="AF36" s="1126"/>
      <c r="AG36" s="1125"/>
      <c r="AH36" s="1125"/>
      <c r="AI36" s="1125"/>
      <c r="AJ36" s="1125"/>
      <c r="AK36" s="1125"/>
      <c r="AL36" s="1126"/>
      <c r="AM36" s="1125"/>
      <c r="AN36" s="1125"/>
      <c r="AO36" s="1125"/>
      <c r="AP36" s="1125"/>
      <c r="AQ36" s="1125"/>
      <c r="AR36" s="1126"/>
      <c r="AS36" s="1125"/>
      <c r="AT36" s="1125"/>
      <c r="AU36" s="1125"/>
      <c r="AV36" s="1125"/>
      <c r="AW36" s="1222"/>
    </row>
    <row r="37" s="1084" customFormat="1" spans="1:49">
      <c r="A37" s="1085"/>
      <c r="B37" s="1121" t="s">
        <v>4756</v>
      </c>
      <c r="C37" s="1123" t="s">
        <v>4757</v>
      </c>
      <c r="D37" s="1123"/>
      <c r="E37" s="1123"/>
      <c r="F37" s="1123"/>
      <c r="G37" s="1123"/>
      <c r="H37" s="1123" t="s">
        <v>4756</v>
      </c>
      <c r="I37" s="1122" t="s">
        <v>4758</v>
      </c>
      <c r="J37" s="1122"/>
      <c r="K37" s="1122"/>
      <c r="L37" s="1122"/>
      <c r="M37" s="1122"/>
      <c r="N37" s="1123" t="s">
        <v>4756</v>
      </c>
      <c r="O37" s="1122" t="s">
        <v>4759</v>
      </c>
      <c r="P37" s="1122"/>
      <c r="Q37" s="1122"/>
      <c r="R37" s="1122"/>
      <c r="S37" s="1122"/>
      <c r="T37" s="1123" t="s">
        <v>4756</v>
      </c>
      <c r="U37" s="1122" t="s">
        <v>4760</v>
      </c>
      <c r="V37" s="1122"/>
      <c r="W37" s="1122"/>
      <c r="X37" s="1122"/>
      <c r="Y37" s="1122"/>
      <c r="Z37" s="1123"/>
      <c r="AA37" s="1122"/>
      <c r="AB37" s="1122"/>
      <c r="AC37" s="1122"/>
      <c r="AD37" s="1122"/>
      <c r="AE37" s="1122"/>
      <c r="AF37" s="1123" t="s">
        <v>4761</v>
      </c>
      <c r="AG37" s="1122" t="s">
        <v>4762</v>
      </c>
      <c r="AH37" s="1122"/>
      <c r="AI37" s="1122"/>
      <c r="AJ37" s="1122"/>
      <c r="AK37" s="1122"/>
      <c r="AL37" s="1123" t="s">
        <v>4761</v>
      </c>
      <c r="AM37" s="1122" t="s">
        <v>4763</v>
      </c>
      <c r="AN37" s="1122"/>
      <c r="AO37" s="1122"/>
      <c r="AP37" s="1122"/>
      <c r="AQ37" s="1122"/>
      <c r="AR37" s="1123"/>
      <c r="AS37" s="1122"/>
      <c r="AT37" s="1122"/>
      <c r="AU37" s="1122"/>
      <c r="AV37" s="1122"/>
      <c r="AW37" s="1221"/>
    </row>
    <row r="38" s="1084" customFormat="1" ht="18" spans="1:49">
      <c r="A38" s="1085"/>
      <c r="B38" s="1127"/>
      <c r="C38" s="1128"/>
      <c r="D38" s="1128"/>
      <c r="E38" s="1128"/>
      <c r="F38" s="1128"/>
      <c r="G38" s="1128"/>
      <c r="H38" s="1128"/>
      <c r="I38" s="1152"/>
      <c r="J38" s="1152"/>
      <c r="K38" s="1152"/>
      <c r="L38" s="1152"/>
      <c r="M38" s="1152"/>
      <c r="N38" s="1128"/>
      <c r="O38" s="1152"/>
      <c r="P38" s="1152"/>
      <c r="Q38" s="1152"/>
      <c r="R38" s="1152"/>
      <c r="S38" s="1152"/>
      <c r="T38" s="1128"/>
      <c r="U38" s="1152"/>
      <c r="V38" s="1152"/>
      <c r="W38" s="1152"/>
      <c r="X38" s="1152"/>
      <c r="Y38" s="1152"/>
      <c r="Z38" s="1128"/>
      <c r="AA38" s="1152"/>
      <c r="AB38" s="1152"/>
      <c r="AC38" s="1152"/>
      <c r="AD38" s="1152"/>
      <c r="AE38" s="1152"/>
      <c r="AF38" s="1128"/>
      <c r="AG38" s="1152"/>
      <c r="AH38" s="1152"/>
      <c r="AI38" s="1152"/>
      <c r="AJ38" s="1152"/>
      <c r="AK38" s="1152"/>
      <c r="AL38" s="1128"/>
      <c r="AM38" s="1152"/>
      <c r="AN38" s="1152"/>
      <c r="AO38" s="1152"/>
      <c r="AP38" s="1152"/>
      <c r="AQ38" s="1152"/>
      <c r="AR38" s="1128"/>
      <c r="AS38" s="1152"/>
      <c r="AT38" s="1152"/>
      <c r="AU38" s="1152"/>
      <c r="AV38" s="1152"/>
      <c r="AW38" s="1223"/>
    </row>
    <row r="39" s="1084" customFormat="1" spans="1:49">
      <c r="A39" s="1129" t="s">
        <v>4764</v>
      </c>
      <c r="B39" s="1130" t="s">
        <v>4765</v>
      </c>
      <c r="C39" s="1131"/>
      <c r="D39" s="1131"/>
      <c r="E39" s="1131"/>
      <c r="F39" s="1131"/>
      <c r="G39" s="1132"/>
      <c r="H39" s="1130" t="s">
        <v>4766</v>
      </c>
      <c r="I39" s="1131"/>
      <c r="J39" s="1131"/>
      <c r="K39" s="1131"/>
      <c r="L39" s="1131"/>
      <c r="M39" s="1132"/>
      <c r="N39" s="1130" t="s">
        <v>4767</v>
      </c>
      <c r="O39" s="1131"/>
      <c r="P39" s="1131"/>
      <c r="Q39" s="1131"/>
      <c r="R39" s="1131"/>
      <c r="S39" s="1132"/>
      <c r="T39" s="1130" t="s">
        <v>4768</v>
      </c>
      <c r="U39" s="1131"/>
      <c r="V39" s="1131"/>
      <c r="W39" s="1131"/>
      <c r="X39" s="1131"/>
      <c r="Y39" s="1132"/>
      <c r="Z39" s="1130" t="s">
        <v>4769</v>
      </c>
      <c r="AA39" s="1131"/>
      <c r="AB39" s="1131"/>
      <c r="AC39" s="1131"/>
      <c r="AD39" s="1131"/>
      <c r="AE39" s="1132"/>
      <c r="AF39" s="1130" t="s">
        <v>4770</v>
      </c>
      <c r="AG39" s="1131"/>
      <c r="AH39" s="1131"/>
      <c r="AI39" s="1131"/>
      <c r="AJ39" s="1131"/>
      <c r="AK39" s="1132"/>
      <c r="AL39" s="1130" t="s">
        <v>4771</v>
      </c>
      <c r="AM39" s="1131"/>
      <c r="AN39" s="1131"/>
      <c r="AO39" s="1131"/>
      <c r="AP39" s="1131"/>
      <c r="AQ39" s="1132"/>
      <c r="AR39" s="1130" t="s">
        <v>4772</v>
      </c>
      <c r="AS39" s="1131"/>
      <c r="AT39" s="1131"/>
      <c r="AU39" s="1131"/>
      <c r="AV39" s="1131"/>
      <c r="AW39" s="1132"/>
    </row>
    <row r="40" s="1084" customFormat="1" spans="1:49">
      <c r="A40" s="1129"/>
      <c r="B40" s="1130"/>
      <c r="C40" s="1133"/>
      <c r="D40" s="1133"/>
      <c r="E40" s="1133"/>
      <c r="F40" s="1133"/>
      <c r="G40" s="1132"/>
      <c r="H40" s="1130"/>
      <c r="I40" s="1133"/>
      <c r="J40" s="1133"/>
      <c r="K40" s="1133"/>
      <c r="L40" s="1133"/>
      <c r="M40" s="1132"/>
      <c r="N40" s="1130"/>
      <c r="O40" s="1133"/>
      <c r="P40" s="1133"/>
      <c r="Q40" s="1133"/>
      <c r="R40" s="1133"/>
      <c r="S40" s="1132"/>
      <c r="T40" s="1130"/>
      <c r="U40" s="1133"/>
      <c r="V40" s="1133"/>
      <c r="W40" s="1133"/>
      <c r="X40" s="1133"/>
      <c r="Y40" s="1132"/>
      <c r="Z40" s="1130"/>
      <c r="AA40" s="1133"/>
      <c r="AB40" s="1133"/>
      <c r="AC40" s="1133"/>
      <c r="AD40" s="1133"/>
      <c r="AE40" s="1132"/>
      <c r="AF40" s="1130"/>
      <c r="AG40" s="1133"/>
      <c r="AH40" s="1133"/>
      <c r="AI40" s="1133"/>
      <c r="AJ40" s="1133"/>
      <c r="AK40" s="1132"/>
      <c r="AL40" s="1130"/>
      <c r="AM40" s="1133"/>
      <c r="AN40" s="1133"/>
      <c r="AO40" s="1133"/>
      <c r="AP40" s="1133"/>
      <c r="AQ40" s="1132"/>
      <c r="AR40" s="1130"/>
      <c r="AS40" s="1133"/>
      <c r="AT40" s="1133"/>
      <c r="AU40" s="1133"/>
      <c r="AV40" s="1133"/>
      <c r="AW40" s="1132"/>
    </row>
    <row r="41" s="1084" customFormat="1" spans="1:49">
      <c r="A41" s="1129"/>
      <c r="B41" s="1130"/>
      <c r="C41" s="1133"/>
      <c r="D41" s="1133"/>
      <c r="E41" s="1133"/>
      <c r="F41" s="1133"/>
      <c r="G41" s="1132"/>
      <c r="H41" s="1130"/>
      <c r="I41" s="1133"/>
      <c r="J41" s="1133"/>
      <c r="K41" s="1133"/>
      <c r="L41" s="1133"/>
      <c r="M41" s="1132"/>
      <c r="N41" s="1130"/>
      <c r="O41" s="1133"/>
      <c r="P41" s="1133"/>
      <c r="Q41" s="1133"/>
      <c r="R41" s="1133"/>
      <c r="S41" s="1132"/>
      <c r="T41" s="1130"/>
      <c r="U41" s="1133"/>
      <c r="V41" s="1133"/>
      <c r="W41" s="1133"/>
      <c r="X41" s="1133"/>
      <c r="Y41" s="1132"/>
      <c r="Z41" s="1130"/>
      <c r="AA41" s="1133"/>
      <c r="AB41" s="1133"/>
      <c r="AC41" s="1133"/>
      <c r="AD41" s="1133"/>
      <c r="AE41" s="1132"/>
      <c r="AF41" s="1130"/>
      <c r="AG41" s="1133"/>
      <c r="AH41" s="1133"/>
      <c r="AI41" s="1133"/>
      <c r="AJ41" s="1133"/>
      <c r="AK41" s="1132"/>
      <c r="AL41" s="1130"/>
      <c r="AM41" s="1133"/>
      <c r="AN41" s="1133"/>
      <c r="AO41" s="1133"/>
      <c r="AP41" s="1133"/>
      <c r="AQ41" s="1132"/>
      <c r="AR41" s="1130"/>
      <c r="AS41" s="1133"/>
      <c r="AT41" s="1133"/>
      <c r="AU41" s="1133"/>
      <c r="AV41" s="1133"/>
      <c r="AW41" s="1132"/>
    </row>
    <row r="42" s="1084" customFormat="1" spans="1:49">
      <c r="A42" s="1129"/>
      <c r="B42" s="1130"/>
      <c r="C42" s="1133"/>
      <c r="D42" s="1133"/>
      <c r="E42" s="1133"/>
      <c r="F42" s="1133"/>
      <c r="G42" s="1132"/>
      <c r="H42" s="1130"/>
      <c r="I42" s="1133"/>
      <c r="J42" s="1133"/>
      <c r="K42" s="1133"/>
      <c r="L42" s="1133"/>
      <c r="M42" s="1132"/>
      <c r="N42" s="1130"/>
      <c r="O42" s="1133"/>
      <c r="P42" s="1133"/>
      <c r="Q42" s="1133"/>
      <c r="R42" s="1133"/>
      <c r="S42" s="1132"/>
      <c r="T42" s="1130"/>
      <c r="U42" s="1133"/>
      <c r="V42" s="1133"/>
      <c r="W42" s="1133"/>
      <c r="X42" s="1133"/>
      <c r="Y42" s="1132"/>
      <c r="Z42" s="1130"/>
      <c r="AA42" s="1133"/>
      <c r="AB42" s="1133"/>
      <c r="AC42" s="1133"/>
      <c r="AD42" s="1133"/>
      <c r="AE42" s="1132"/>
      <c r="AF42" s="1130"/>
      <c r="AG42" s="1133"/>
      <c r="AH42" s="1133"/>
      <c r="AI42" s="1133"/>
      <c r="AJ42" s="1133"/>
      <c r="AK42" s="1132"/>
      <c r="AL42" s="1130"/>
      <c r="AM42" s="1133"/>
      <c r="AN42" s="1133"/>
      <c r="AO42" s="1133"/>
      <c r="AP42" s="1133"/>
      <c r="AQ42" s="1132"/>
      <c r="AR42" s="1130"/>
      <c r="AS42" s="1133"/>
      <c r="AT42" s="1133"/>
      <c r="AU42" s="1133"/>
      <c r="AV42" s="1133"/>
      <c r="AW42" s="1132"/>
    </row>
    <row r="43" s="1084" customFormat="1" spans="1:49">
      <c r="A43" s="1129"/>
      <c r="B43" s="1134"/>
      <c r="C43" s="1135"/>
      <c r="D43" s="1135"/>
      <c r="E43" s="1135"/>
      <c r="F43" s="1135"/>
      <c r="G43" s="1136"/>
      <c r="H43" s="1134"/>
      <c r="I43" s="1135"/>
      <c r="J43" s="1135"/>
      <c r="K43" s="1135"/>
      <c r="L43" s="1135"/>
      <c r="M43" s="1136"/>
      <c r="N43" s="1134"/>
      <c r="O43" s="1135"/>
      <c r="P43" s="1135"/>
      <c r="Q43" s="1135"/>
      <c r="R43" s="1135"/>
      <c r="S43" s="1136"/>
      <c r="T43" s="1134"/>
      <c r="U43" s="1135"/>
      <c r="V43" s="1135"/>
      <c r="W43" s="1135"/>
      <c r="X43" s="1135"/>
      <c r="Y43" s="1136"/>
      <c r="Z43" s="1134"/>
      <c r="AA43" s="1135"/>
      <c r="AB43" s="1135"/>
      <c r="AC43" s="1135"/>
      <c r="AD43" s="1135"/>
      <c r="AE43" s="1136"/>
      <c r="AF43" s="1134"/>
      <c r="AG43" s="1135"/>
      <c r="AH43" s="1135"/>
      <c r="AI43" s="1135"/>
      <c r="AJ43" s="1135"/>
      <c r="AK43" s="1136"/>
      <c r="AL43" s="1134"/>
      <c r="AM43" s="1135"/>
      <c r="AN43" s="1135"/>
      <c r="AO43" s="1135"/>
      <c r="AP43" s="1135"/>
      <c r="AQ43" s="1136"/>
      <c r="AR43" s="1134"/>
      <c r="AS43" s="1135"/>
      <c r="AT43" s="1135"/>
      <c r="AU43" s="1135"/>
      <c r="AV43" s="1135"/>
      <c r="AW43" s="1136"/>
    </row>
    <row r="44" s="1084" customFormat="1" spans="1:49">
      <c r="A44" s="1137" t="s">
        <v>4773</v>
      </c>
      <c r="B44" s="1138" t="s">
        <v>4774</v>
      </c>
      <c r="C44" s="1138"/>
      <c r="D44" s="1138"/>
      <c r="E44" s="1138"/>
      <c r="F44" s="1138"/>
      <c r="G44" s="1138"/>
      <c r="H44" s="1138" t="s">
        <v>4775</v>
      </c>
      <c r="I44" s="1138"/>
      <c r="J44" s="1138"/>
      <c r="K44" s="1138"/>
      <c r="L44" s="1138"/>
      <c r="M44" s="1138"/>
      <c r="N44" s="1138" t="s">
        <v>4776</v>
      </c>
      <c r="O44" s="1138"/>
      <c r="P44" s="1138"/>
      <c r="Q44" s="1138"/>
      <c r="R44" s="1138"/>
      <c r="S44" s="1138"/>
      <c r="T44" s="1138" t="s">
        <v>4777</v>
      </c>
      <c r="U44" s="1138"/>
      <c r="V44" s="1138"/>
      <c r="W44" s="1138"/>
      <c r="X44" s="1138"/>
      <c r="Y44" s="1138"/>
      <c r="Z44" s="1138" t="s">
        <v>4778</v>
      </c>
      <c r="AA44" s="1138"/>
      <c r="AB44" s="1138"/>
      <c r="AC44" s="1138"/>
      <c r="AD44" s="1138"/>
      <c r="AE44" s="1138"/>
      <c r="AF44" s="1138" t="s">
        <v>4779</v>
      </c>
      <c r="AG44" s="1138"/>
      <c r="AH44" s="1138"/>
      <c r="AI44" s="1138"/>
      <c r="AJ44" s="1138"/>
      <c r="AK44" s="1138"/>
      <c r="AL44" s="1138"/>
      <c r="AM44" s="1138"/>
      <c r="AN44" s="1138"/>
      <c r="AO44" s="1138"/>
      <c r="AP44" s="1138"/>
      <c r="AQ44" s="1138"/>
      <c r="AR44" s="1138" t="s">
        <v>4780</v>
      </c>
      <c r="AS44" s="1138"/>
      <c r="AT44" s="1138"/>
      <c r="AU44" s="1138"/>
      <c r="AV44" s="1138"/>
      <c r="AW44" s="1138"/>
    </row>
    <row r="45" s="1084" customFormat="1" spans="1:49">
      <c r="A45" s="1137"/>
      <c r="B45" s="1138"/>
      <c r="C45" s="1138"/>
      <c r="D45" s="1138"/>
      <c r="E45" s="1138"/>
      <c r="F45" s="1138"/>
      <c r="G45" s="1138"/>
      <c r="H45" s="1138"/>
      <c r="I45" s="1138"/>
      <c r="J45" s="1138"/>
      <c r="K45" s="1138"/>
      <c r="L45" s="1138"/>
      <c r="M45" s="1138"/>
      <c r="N45" s="1138"/>
      <c r="O45" s="1138"/>
      <c r="P45" s="1138"/>
      <c r="Q45" s="1138"/>
      <c r="R45" s="1138"/>
      <c r="S45" s="1138"/>
      <c r="T45" s="1138"/>
      <c r="U45" s="1138"/>
      <c r="V45" s="1138"/>
      <c r="W45" s="1138"/>
      <c r="X45" s="1138"/>
      <c r="Y45" s="1138"/>
      <c r="Z45" s="1138"/>
      <c r="AA45" s="1138"/>
      <c r="AB45" s="1138"/>
      <c r="AC45" s="1138"/>
      <c r="AD45" s="1138"/>
      <c r="AE45" s="1138"/>
      <c r="AF45" s="1138"/>
      <c r="AG45" s="1138"/>
      <c r="AH45" s="1138"/>
      <c r="AI45" s="1138"/>
      <c r="AJ45" s="1138"/>
      <c r="AK45" s="1138"/>
      <c r="AL45" s="1138"/>
      <c r="AM45" s="1138"/>
      <c r="AN45" s="1138"/>
      <c r="AO45" s="1138"/>
      <c r="AP45" s="1138"/>
      <c r="AQ45" s="1138"/>
      <c r="AR45" s="1138"/>
      <c r="AS45" s="1138"/>
      <c r="AT45" s="1138"/>
      <c r="AU45" s="1138"/>
      <c r="AV45" s="1138"/>
      <c r="AW45" s="1138"/>
    </row>
    <row r="46" s="1084" customFormat="1" spans="1:49">
      <c r="A46" s="1137"/>
      <c r="B46" s="1138"/>
      <c r="C46" s="1138"/>
      <c r="D46" s="1138"/>
      <c r="E46" s="1138"/>
      <c r="F46" s="1138"/>
      <c r="G46" s="1138"/>
      <c r="H46" s="1138"/>
      <c r="I46" s="1138"/>
      <c r="J46" s="1138"/>
      <c r="K46" s="1138"/>
      <c r="L46" s="1138"/>
      <c r="M46" s="1138"/>
      <c r="N46" s="1138"/>
      <c r="O46" s="1138"/>
      <c r="P46" s="1138"/>
      <c r="Q46" s="1138"/>
      <c r="R46" s="1138"/>
      <c r="S46" s="1138"/>
      <c r="T46" s="1138"/>
      <c r="U46" s="1138"/>
      <c r="V46" s="1138"/>
      <c r="W46" s="1138"/>
      <c r="X46" s="1138"/>
      <c r="Y46" s="1138"/>
      <c r="Z46" s="1138"/>
      <c r="AA46" s="1138"/>
      <c r="AB46" s="1138"/>
      <c r="AC46" s="1138"/>
      <c r="AD46" s="1138"/>
      <c r="AE46" s="1138"/>
      <c r="AF46" s="1138"/>
      <c r="AG46" s="1138"/>
      <c r="AH46" s="1138"/>
      <c r="AI46" s="1138"/>
      <c r="AJ46" s="1138"/>
      <c r="AK46" s="1138"/>
      <c r="AL46" s="1138"/>
      <c r="AM46" s="1138"/>
      <c r="AN46" s="1138"/>
      <c r="AO46" s="1138"/>
      <c r="AP46" s="1138"/>
      <c r="AQ46" s="1138"/>
      <c r="AR46" s="1138"/>
      <c r="AS46" s="1138"/>
      <c r="AT46" s="1138"/>
      <c r="AU46" s="1138"/>
      <c r="AV46" s="1138"/>
      <c r="AW46" s="1138"/>
    </row>
    <row r="47" s="1084" customFormat="1" spans="1:49">
      <c r="A47" s="1137"/>
      <c r="B47" s="1138"/>
      <c r="C47" s="1138"/>
      <c r="D47" s="1138"/>
      <c r="E47" s="1138"/>
      <c r="F47" s="1138"/>
      <c r="G47" s="1138"/>
      <c r="H47" s="1138"/>
      <c r="I47" s="1138"/>
      <c r="J47" s="1138"/>
      <c r="K47" s="1138"/>
      <c r="L47" s="1138"/>
      <c r="M47" s="1138"/>
      <c r="N47" s="1138"/>
      <c r="O47" s="1138"/>
      <c r="P47" s="1138"/>
      <c r="Q47" s="1138"/>
      <c r="R47" s="1138"/>
      <c r="S47" s="1138"/>
      <c r="T47" s="1138"/>
      <c r="U47" s="1138"/>
      <c r="V47" s="1138"/>
      <c r="W47" s="1138"/>
      <c r="X47" s="1138"/>
      <c r="Y47" s="1138"/>
      <c r="Z47" s="1138"/>
      <c r="AA47" s="1138"/>
      <c r="AB47" s="1138"/>
      <c r="AC47" s="1138"/>
      <c r="AD47" s="1138"/>
      <c r="AE47" s="1138"/>
      <c r="AF47" s="1138"/>
      <c r="AG47" s="1138"/>
      <c r="AH47" s="1138"/>
      <c r="AI47" s="1138"/>
      <c r="AJ47" s="1138"/>
      <c r="AK47" s="1138"/>
      <c r="AL47" s="1138"/>
      <c r="AM47" s="1138"/>
      <c r="AN47" s="1138"/>
      <c r="AO47" s="1138"/>
      <c r="AP47" s="1138"/>
      <c r="AQ47" s="1138"/>
      <c r="AR47" s="1212"/>
      <c r="AS47" s="1212"/>
      <c r="AT47" s="1212"/>
      <c r="AU47" s="1212"/>
      <c r="AV47" s="1212"/>
      <c r="AW47" s="1212"/>
    </row>
    <row r="48" s="1084" customFormat="1" spans="1:49">
      <c r="A48" s="1137" t="s">
        <v>4781</v>
      </c>
      <c r="B48" s="1138" t="s">
        <v>4782</v>
      </c>
      <c r="C48" s="1138"/>
      <c r="D48" s="1138"/>
      <c r="E48" s="1138"/>
      <c r="F48" s="1138"/>
      <c r="G48" s="1138"/>
      <c r="H48" s="1138" t="s">
        <v>4783</v>
      </c>
      <c r="I48" s="1138"/>
      <c r="J48" s="1138"/>
      <c r="K48" s="1138"/>
      <c r="L48" s="1138"/>
      <c r="M48" s="1138"/>
      <c r="N48" s="1138" t="s">
        <v>4784</v>
      </c>
      <c r="O48" s="1138"/>
      <c r="P48" s="1138"/>
      <c r="Q48" s="1138"/>
      <c r="R48" s="1138"/>
      <c r="S48" s="1138"/>
      <c r="T48" s="1138" t="s">
        <v>4785</v>
      </c>
      <c r="U48" s="1138"/>
      <c r="V48" s="1138"/>
      <c r="W48" s="1138"/>
      <c r="X48" s="1138"/>
      <c r="Y48" s="1138"/>
      <c r="Z48" s="1138" t="s">
        <v>4786</v>
      </c>
      <c r="AA48" s="1138"/>
      <c r="AB48" s="1138"/>
      <c r="AC48" s="1138"/>
      <c r="AD48" s="1138"/>
      <c r="AE48" s="1138"/>
      <c r="AF48" s="1138" t="s">
        <v>4787</v>
      </c>
      <c r="AG48" s="1138"/>
      <c r="AH48" s="1138"/>
      <c r="AI48" s="1138"/>
      <c r="AJ48" s="1138"/>
      <c r="AK48" s="1138"/>
      <c r="AL48" s="1138"/>
      <c r="AM48" s="1138"/>
      <c r="AN48" s="1138"/>
      <c r="AO48" s="1138"/>
      <c r="AP48" s="1138"/>
      <c r="AQ48" s="1213"/>
      <c r="AR48" s="1139"/>
      <c r="AS48" s="1140"/>
      <c r="AT48" s="1140"/>
      <c r="AU48" s="1140"/>
      <c r="AV48" s="1140"/>
      <c r="AW48" s="1190"/>
    </row>
    <row r="49" s="1084" customFormat="1" spans="1:49">
      <c r="A49" s="1137"/>
      <c r="B49" s="1138"/>
      <c r="C49" s="1138"/>
      <c r="D49" s="1138"/>
      <c r="E49" s="1138"/>
      <c r="F49" s="1138"/>
      <c r="G49" s="1138"/>
      <c r="H49" s="1138"/>
      <c r="I49" s="1138"/>
      <c r="J49" s="1138"/>
      <c r="K49" s="1138"/>
      <c r="L49" s="1138"/>
      <c r="M49" s="1138"/>
      <c r="N49" s="1138"/>
      <c r="O49" s="1138"/>
      <c r="P49" s="1138"/>
      <c r="Q49" s="1138"/>
      <c r="R49" s="1138"/>
      <c r="S49" s="1138"/>
      <c r="T49" s="1138"/>
      <c r="U49" s="1138"/>
      <c r="V49" s="1138"/>
      <c r="W49" s="1138"/>
      <c r="X49" s="1138"/>
      <c r="Y49" s="1138"/>
      <c r="Z49" s="1138"/>
      <c r="AA49" s="1138"/>
      <c r="AB49" s="1138"/>
      <c r="AC49" s="1138"/>
      <c r="AD49" s="1138"/>
      <c r="AE49" s="1138"/>
      <c r="AF49" s="1138"/>
      <c r="AG49" s="1138"/>
      <c r="AH49" s="1138"/>
      <c r="AI49" s="1138"/>
      <c r="AJ49" s="1138"/>
      <c r="AK49" s="1138"/>
      <c r="AL49" s="1138"/>
      <c r="AM49" s="1138"/>
      <c r="AN49" s="1138"/>
      <c r="AO49" s="1138"/>
      <c r="AP49" s="1138"/>
      <c r="AQ49" s="1213"/>
      <c r="AR49" s="1141"/>
      <c r="AS49" s="1195"/>
      <c r="AT49" s="1195"/>
      <c r="AU49" s="1195"/>
      <c r="AV49" s="1195"/>
      <c r="AW49" s="1191"/>
    </row>
    <row r="50" s="1084" customFormat="1" spans="1:49">
      <c r="A50" s="1137"/>
      <c r="B50" s="1138"/>
      <c r="C50" s="1138"/>
      <c r="D50" s="1138"/>
      <c r="E50" s="1138"/>
      <c r="F50" s="1138"/>
      <c r="G50" s="1138"/>
      <c r="H50" s="1138"/>
      <c r="I50" s="1138"/>
      <c r="J50" s="1138"/>
      <c r="K50" s="1138"/>
      <c r="L50" s="1138"/>
      <c r="M50" s="1138"/>
      <c r="N50" s="1138"/>
      <c r="O50" s="1138"/>
      <c r="P50" s="1138"/>
      <c r="Q50" s="1138"/>
      <c r="R50" s="1138"/>
      <c r="S50" s="1138"/>
      <c r="T50" s="1138"/>
      <c r="U50" s="1138"/>
      <c r="V50" s="1138"/>
      <c r="W50" s="1138"/>
      <c r="X50" s="1138"/>
      <c r="Y50" s="1138"/>
      <c r="Z50" s="1138"/>
      <c r="AA50" s="1138"/>
      <c r="AB50" s="1138"/>
      <c r="AC50" s="1138"/>
      <c r="AD50" s="1138"/>
      <c r="AE50" s="1138"/>
      <c r="AF50" s="1138"/>
      <c r="AG50" s="1138"/>
      <c r="AH50" s="1138"/>
      <c r="AI50" s="1138"/>
      <c r="AJ50" s="1138"/>
      <c r="AK50" s="1138"/>
      <c r="AL50" s="1138"/>
      <c r="AM50" s="1138"/>
      <c r="AN50" s="1138"/>
      <c r="AO50" s="1138"/>
      <c r="AP50" s="1138"/>
      <c r="AQ50" s="1213"/>
      <c r="AR50" s="1141"/>
      <c r="AS50" s="1195"/>
      <c r="AT50" s="1195"/>
      <c r="AU50" s="1195"/>
      <c r="AV50" s="1195"/>
      <c r="AW50" s="1191"/>
    </row>
    <row r="51" s="1084" customFormat="1" spans="1:49">
      <c r="A51" s="1137"/>
      <c r="B51" s="1138"/>
      <c r="C51" s="1138"/>
      <c r="D51" s="1138"/>
      <c r="E51" s="1138"/>
      <c r="F51" s="1138"/>
      <c r="G51" s="1138"/>
      <c r="H51" s="1138"/>
      <c r="I51" s="1138"/>
      <c r="J51" s="1138"/>
      <c r="K51" s="1138"/>
      <c r="L51" s="1138"/>
      <c r="M51" s="1138"/>
      <c r="N51" s="1138"/>
      <c r="O51" s="1138"/>
      <c r="P51" s="1138"/>
      <c r="Q51" s="1138"/>
      <c r="R51" s="1138"/>
      <c r="S51" s="1138"/>
      <c r="T51" s="1138"/>
      <c r="U51" s="1138"/>
      <c r="V51" s="1138"/>
      <c r="W51" s="1138"/>
      <c r="X51" s="1138"/>
      <c r="Y51" s="1138"/>
      <c r="Z51" s="1138"/>
      <c r="AA51" s="1138"/>
      <c r="AB51" s="1138"/>
      <c r="AC51" s="1138"/>
      <c r="AD51" s="1138"/>
      <c r="AE51" s="1138"/>
      <c r="AF51" s="1138"/>
      <c r="AG51" s="1138"/>
      <c r="AH51" s="1138"/>
      <c r="AI51" s="1138"/>
      <c r="AJ51" s="1138"/>
      <c r="AK51" s="1138"/>
      <c r="AL51" s="1138"/>
      <c r="AM51" s="1138"/>
      <c r="AN51" s="1138"/>
      <c r="AO51" s="1138"/>
      <c r="AP51" s="1138"/>
      <c r="AQ51" s="1213"/>
      <c r="AR51" s="1142"/>
      <c r="AS51" s="1143"/>
      <c r="AT51" s="1143"/>
      <c r="AU51" s="1143"/>
      <c r="AV51" s="1143"/>
      <c r="AW51" s="1200"/>
    </row>
    <row r="52" s="1084" customFormat="1" ht="24.75" spans="1:63">
      <c r="A52" s="1129" t="s">
        <v>249</v>
      </c>
      <c r="B52" s="1139"/>
      <c r="C52" s="1140"/>
      <c r="D52" s="1140"/>
      <c r="E52" s="1140"/>
      <c r="F52" s="1140"/>
      <c r="G52" s="1140"/>
      <c r="H52" s="1139"/>
      <c r="I52" s="1140"/>
      <c r="J52" s="1140"/>
      <c r="K52" s="1140"/>
      <c r="L52" s="1140"/>
      <c r="M52" s="1140"/>
      <c r="N52" s="1139"/>
      <c r="O52" s="1140"/>
      <c r="P52" s="1140"/>
      <c r="Q52" s="1140"/>
      <c r="R52" s="1140"/>
      <c r="S52" s="1140"/>
      <c r="T52" s="1173" t="s">
        <v>4788</v>
      </c>
      <c r="U52" s="1174"/>
      <c r="V52" s="1174"/>
      <c r="W52" s="1174"/>
      <c r="X52" s="1174"/>
      <c r="Y52" s="1174"/>
      <c r="Z52" s="1173" t="s">
        <v>4789</v>
      </c>
      <c r="AA52" s="1140"/>
      <c r="AB52" s="1140"/>
      <c r="AC52" s="1140"/>
      <c r="AD52" s="1140"/>
      <c r="AE52" s="1190"/>
      <c r="AF52" s="1140"/>
      <c r="AG52" s="1140"/>
      <c r="AH52" s="1140"/>
      <c r="AI52" s="1140"/>
      <c r="AJ52" s="1140"/>
      <c r="AK52" s="1190"/>
      <c r="AL52" s="1174" t="s">
        <v>4790</v>
      </c>
      <c r="AM52" s="1140"/>
      <c r="AN52" s="1140"/>
      <c r="AO52" s="1140"/>
      <c r="AP52" s="1140"/>
      <c r="AQ52" s="1190"/>
      <c r="AR52" s="1174" t="s">
        <v>4791</v>
      </c>
      <c r="AS52" s="1140"/>
      <c r="AT52" s="1140"/>
      <c r="AU52" s="1140"/>
      <c r="AV52" s="1140"/>
      <c r="AW52" s="1190"/>
      <c r="BJ52" s="1225"/>
      <c r="BK52" s="1225"/>
    </row>
    <row r="53" s="1084" customFormat="1" spans="1:49">
      <c r="A53" s="1129"/>
      <c r="B53" s="1141"/>
      <c r="H53" s="1141"/>
      <c r="N53" s="1141"/>
      <c r="T53" s="1130"/>
      <c r="U53" s="1133"/>
      <c r="V53" s="1133"/>
      <c r="W53" s="1133"/>
      <c r="X53" s="1133"/>
      <c r="Y53" s="1133"/>
      <c r="Z53" s="1141"/>
      <c r="AE53" s="1191"/>
      <c r="AK53" s="1191"/>
      <c r="AQ53" s="1191"/>
      <c r="AW53" s="1191"/>
    </row>
    <row r="54" s="1084" customFormat="1" spans="1:49">
      <c r="A54" s="1129"/>
      <c r="B54" s="1141"/>
      <c r="H54" s="1141"/>
      <c r="N54" s="1141"/>
      <c r="T54" s="1130"/>
      <c r="U54" s="1133"/>
      <c r="V54" s="1133"/>
      <c r="W54" s="1133"/>
      <c r="X54" s="1133"/>
      <c r="Y54" s="1133"/>
      <c r="Z54" s="1141"/>
      <c r="AE54" s="1191"/>
      <c r="AK54" s="1191"/>
      <c r="AQ54" s="1191"/>
      <c r="AW54" s="1191"/>
    </row>
    <row r="55" s="1084" customFormat="1" spans="1:49">
      <c r="A55" s="1129"/>
      <c r="B55" s="1142"/>
      <c r="C55" s="1143"/>
      <c r="D55" s="1143"/>
      <c r="E55" s="1143"/>
      <c r="F55" s="1143"/>
      <c r="G55" s="1143"/>
      <c r="H55" s="1142"/>
      <c r="I55" s="1143"/>
      <c r="J55" s="1143"/>
      <c r="K55" s="1143"/>
      <c r="L55" s="1143"/>
      <c r="M55" s="1143"/>
      <c r="N55" s="1142"/>
      <c r="O55" s="1143"/>
      <c r="P55" s="1143"/>
      <c r="Q55" s="1143"/>
      <c r="R55" s="1143"/>
      <c r="S55" s="1143"/>
      <c r="T55" s="1134"/>
      <c r="U55" s="1135"/>
      <c r="V55" s="1135"/>
      <c r="W55" s="1135"/>
      <c r="X55" s="1135"/>
      <c r="Y55" s="1135"/>
      <c r="Z55" s="1142"/>
      <c r="AA55" s="1143"/>
      <c r="AB55" s="1143"/>
      <c r="AC55" s="1143"/>
      <c r="AD55" s="1143"/>
      <c r="AE55" s="1192"/>
      <c r="AF55" s="1143"/>
      <c r="AG55" s="1143"/>
      <c r="AH55" s="1143"/>
      <c r="AI55" s="1143"/>
      <c r="AJ55" s="1143"/>
      <c r="AK55" s="1200"/>
      <c r="AL55" s="1143"/>
      <c r="AM55" s="1143"/>
      <c r="AN55" s="1143"/>
      <c r="AO55" s="1143"/>
      <c r="AP55" s="1143"/>
      <c r="AQ55" s="1200"/>
      <c r="AR55" s="1143"/>
      <c r="AS55" s="1143"/>
      <c r="AT55" s="1143"/>
      <c r="AU55" s="1143"/>
      <c r="AV55" s="1143"/>
      <c r="AW55" s="1200"/>
    </row>
    <row r="56" s="1084" customFormat="1" customHeight="1" spans="1:49">
      <c r="A56" s="1085"/>
      <c r="B56" s="1144" t="s">
        <v>4699</v>
      </c>
      <c r="C56" s="1144"/>
      <c r="D56" s="1144"/>
      <c r="E56" s="1144"/>
      <c r="F56" s="1144"/>
      <c r="G56" s="1144"/>
      <c r="H56" s="1145" t="s">
        <v>4700</v>
      </c>
      <c r="I56" s="1145"/>
      <c r="J56" s="1145"/>
      <c r="K56" s="1145"/>
      <c r="L56" s="1145"/>
      <c r="M56" s="1145"/>
      <c r="N56" s="1153" t="s">
        <v>4701</v>
      </c>
      <c r="O56" s="1153"/>
      <c r="P56" s="1153"/>
      <c r="Q56" s="1153"/>
      <c r="R56" s="1153"/>
      <c r="S56" s="1153"/>
      <c r="T56" s="1175" t="s">
        <v>4702</v>
      </c>
      <c r="U56" s="1175"/>
      <c r="V56" s="1175"/>
      <c r="W56" s="1175"/>
      <c r="X56" s="1175"/>
      <c r="Y56" s="1175"/>
      <c r="Z56" s="1193" t="s">
        <v>4703</v>
      </c>
      <c r="AA56" s="1193"/>
      <c r="AB56" s="1193"/>
      <c r="AC56" s="1193"/>
      <c r="AD56" s="1193"/>
      <c r="AE56" s="1193"/>
      <c r="AF56" s="1194" t="s">
        <v>4704</v>
      </c>
      <c r="AG56" s="1194"/>
      <c r="AH56" s="1194"/>
      <c r="AI56" s="1194"/>
      <c r="AJ56" s="1194"/>
      <c r="AK56" s="1194"/>
      <c r="AL56" s="1201" t="s">
        <v>4705</v>
      </c>
      <c r="AM56" s="1201"/>
      <c r="AN56" s="1201"/>
      <c r="AO56" s="1201"/>
      <c r="AP56" s="1201"/>
      <c r="AQ56" s="1201"/>
      <c r="AR56" s="1214" t="s">
        <v>4706</v>
      </c>
      <c r="AS56" s="1214"/>
      <c r="AT56" s="1214"/>
      <c r="AU56" s="1214"/>
      <c r="AV56" s="1214"/>
      <c r="AW56" s="1214"/>
    </row>
    <row r="57" s="1084" customFormat="1" customHeight="1" spans="1:49">
      <c r="A57" s="1085"/>
      <c r="B57" s="1144"/>
      <c r="C57" s="1144"/>
      <c r="D57" s="1144"/>
      <c r="E57" s="1144"/>
      <c r="F57" s="1144"/>
      <c r="G57" s="1144"/>
      <c r="H57" s="1145"/>
      <c r="I57" s="1145"/>
      <c r="J57" s="1145"/>
      <c r="K57" s="1145"/>
      <c r="L57" s="1145"/>
      <c r="M57" s="1145"/>
      <c r="N57" s="1153"/>
      <c r="O57" s="1153"/>
      <c r="P57" s="1153"/>
      <c r="Q57" s="1153"/>
      <c r="R57" s="1153"/>
      <c r="S57" s="1153"/>
      <c r="T57" s="1175"/>
      <c r="U57" s="1175"/>
      <c r="V57" s="1175"/>
      <c r="W57" s="1175"/>
      <c r="X57" s="1175"/>
      <c r="Y57" s="1175"/>
      <c r="Z57" s="1193"/>
      <c r="AA57" s="1193"/>
      <c r="AB57" s="1193"/>
      <c r="AC57" s="1193"/>
      <c r="AD57" s="1193"/>
      <c r="AE57" s="1193"/>
      <c r="AF57" s="1194"/>
      <c r="AG57" s="1194"/>
      <c r="AH57" s="1194"/>
      <c r="AI57" s="1194"/>
      <c r="AJ57" s="1194"/>
      <c r="AK57" s="1194"/>
      <c r="AL57" s="1201"/>
      <c r="AM57" s="1201"/>
      <c r="AN57" s="1201"/>
      <c r="AO57" s="1201"/>
      <c r="AP57" s="1201"/>
      <c r="AQ57" s="1201"/>
      <c r="AR57" s="1214"/>
      <c r="AS57" s="1214"/>
      <c r="AT57" s="1214"/>
      <c r="AU57" s="1214"/>
      <c r="AV57" s="1214"/>
      <c r="AW57" s="1214"/>
    </row>
    <row r="58" s="1084" customFormat="1" customHeight="1" spans="1:73">
      <c r="A58" s="1085"/>
      <c r="B58" s="1144"/>
      <c r="C58" s="1144"/>
      <c r="D58" s="1144"/>
      <c r="E58" s="1144"/>
      <c r="F58" s="1144"/>
      <c r="G58" s="1144"/>
      <c r="H58" s="1145"/>
      <c r="I58" s="1145"/>
      <c r="J58" s="1145"/>
      <c r="K58" s="1145"/>
      <c r="L58" s="1145"/>
      <c r="M58" s="1145"/>
      <c r="N58" s="1153"/>
      <c r="O58" s="1153"/>
      <c r="P58" s="1153"/>
      <c r="Q58" s="1153"/>
      <c r="R58" s="1153"/>
      <c r="S58" s="1153"/>
      <c r="T58" s="1175"/>
      <c r="U58" s="1175"/>
      <c r="V58" s="1175"/>
      <c r="W58" s="1175"/>
      <c r="X58" s="1175"/>
      <c r="Y58" s="1175"/>
      <c r="Z58" s="1193"/>
      <c r="AA58" s="1193"/>
      <c r="AB58" s="1193"/>
      <c r="AC58" s="1193"/>
      <c r="AD58" s="1193"/>
      <c r="AE58" s="1193"/>
      <c r="AF58" s="1194"/>
      <c r="AG58" s="1194"/>
      <c r="AH58" s="1194"/>
      <c r="AI58" s="1194"/>
      <c r="AJ58" s="1194"/>
      <c r="AK58" s="1194"/>
      <c r="AL58" s="1201"/>
      <c r="AM58" s="1201"/>
      <c r="AN58" s="1201"/>
      <c r="AO58" s="1201"/>
      <c r="AP58" s="1201"/>
      <c r="AQ58" s="1201"/>
      <c r="AR58" s="1214"/>
      <c r="AS58" s="1214"/>
      <c r="AT58" s="1214"/>
      <c r="AU58" s="1214"/>
      <c r="AV58" s="1214"/>
      <c r="AW58" s="1214"/>
      <c r="BD58" s="1224"/>
      <c r="BE58" s="1224"/>
      <c r="BF58" s="1224"/>
      <c r="BG58" s="1224"/>
      <c r="BH58" s="1224"/>
      <c r="BI58" s="1224"/>
      <c r="BJ58" s="1224"/>
      <c r="BK58" s="1224"/>
      <c r="BL58" s="1224"/>
      <c r="BM58" s="1224"/>
      <c r="BN58" s="1224"/>
      <c r="BO58" s="1224"/>
      <c r="BP58" s="1224"/>
      <c r="BQ58" s="1224"/>
      <c r="BR58" s="1224"/>
      <c r="BS58" s="1224"/>
      <c r="BT58" s="1224"/>
      <c r="BU58" s="1224"/>
    </row>
    <row r="59" s="1084" customFormat="1" customHeight="1" spans="1:73">
      <c r="A59" s="1085"/>
      <c r="E59" s="1146"/>
      <c r="L59" s="1154"/>
      <c r="N59" s="1155"/>
      <c r="R59" s="1176"/>
      <c r="W59" s="1177"/>
      <c r="AG59" s="1195"/>
      <c r="AH59" s="1202"/>
      <c r="AL59" s="1195"/>
      <c r="AN59" s="1203"/>
      <c r="AU59" s="1215"/>
      <c r="BD59" s="1224"/>
      <c r="BE59" s="1224"/>
      <c r="BF59" s="1224"/>
      <c r="BG59" s="1224"/>
      <c r="BH59" s="1224"/>
      <c r="BI59" s="1224"/>
      <c r="BJ59" s="1224"/>
      <c r="BK59" s="1224"/>
      <c r="BL59" s="1224"/>
      <c r="BM59" s="1224"/>
      <c r="BN59" s="1224"/>
      <c r="BO59" s="1224"/>
      <c r="BP59" s="1224"/>
      <c r="BQ59" s="1224"/>
      <c r="BR59" s="1224"/>
      <c r="BS59" s="1224"/>
      <c r="BT59" s="1224"/>
      <c r="BU59" s="1224"/>
    </row>
    <row r="60" s="1084" customFormat="1" customHeight="1" spans="1:73">
      <c r="A60" s="1085"/>
      <c r="E60" s="1146"/>
      <c r="L60" s="1154"/>
      <c r="N60" s="1155"/>
      <c r="R60" s="1176"/>
      <c r="W60" s="1177"/>
      <c r="AF60" s="1195"/>
      <c r="AG60" s="1195"/>
      <c r="AH60" s="1202"/>
      <c r="AI60" s="1195"/>
      <c r="AJ60" s="1195"/>
      <c r="AK60" s="1195"/>
      <c r="AL60" s="1195"/>
      <c r="AM60" s="1195"/>
      <c r="AN60" s="1203"/>
      <c r="AO60" s="1195"/>
      <c r="AP60" s="1195"/>
      <c r="AQ60" s="1195"/>
      <c r="AR60" s="1195"/>
      <c r="AS60" s="1195"/>
      <c r="AT60" s="1195"/>
      <c r="AU60" s="1215"/>
      <c r="AV60" s="1195"/>
      <c r="AW60" s="1195"/>
      <c r="AX60" s="1195"/>
      <c r="BD60" s="1224"/>
      <c r="BE60" s="1224"/>
      <c r="BF60" s="1224"/>
      <c r="BG60" s="1224"/>
      <c r="BH60" s="1224"/>
      <c r="BI60" s="1224"/>
      <c r="BJ60" s="1224"/>
      <c r="BK60" s="1224"/>
      <c r="BL60" s="1224"/>
      <c r="BM60" s="1224"/>
      <c r="BN60" s="1224"/>
      <c r="BO60" s="1224"/>
      <c r="BP60" s="1224"/>
      <c r="BQ60" s="1224"/>
      <c r="BR60" s="1224"/>
      <c r="BS60" s="1224"/>
      <c r="BT60" s="1224"/>
      <c r="BU60" s="1224"/>
    </row>
    <row r="61" s="1084" customFormat="1" customHeight="1" spans="1:73">
      <c r="A61" s="1085"/>
      <c r="E61" s="1146"/>
      <c r="K61" s="1156" t="s">
        <v>4792</v>
      </c>
      <c r="L61" s="1157"/>
      <c r="M61" s="1157"/>
      <c r="N61" s="1157"/>
      <c r="O61" s="1157"/>
      <c r="P61" s="1157"/>
      <c r="R61" s="1176"/>
      <c r="T61" s="1178" t="s">
        <v>4793</v>
      </c>
      <c r="U61" s="1178"/>
      <c r="V61" s="1178"/>
      <c r="W61" s="1178"/>
      <c r="X61" s="1178"/>
      <c r="Y61" s="1178"/>
      <c r="Z61" s="1195"/>
      <c r="AA61" s="1195"/>
      <c r="AB61" s="1195"/>
      <c r="AC61" s="1195"/>
      <c r="AD61" s="1195"/>
      <c r="AE61" s="1195"/>
      <c r="AF61" s="1196" t="s">
        <v>4794</v>
      </c>
      <c r="AG61" s="1196"/>
      <c r="AH61" s="1196"/>
      <c r="AI61" s="1196"/>
      <c r="AJ61" s="1196"/>
      <c r="AK61" s="1196"/>
      <c r="AL61" s="1204" t="s">
        <v>4795</v>
      </c>
      <c r="AM61" s="1204"/>
      <c r="AN61" s="1204"/>
      <c r="AO61" s="1204"/>
      <c r="AP61" s="1204"/>
      <c r="AQ61" s="1204"/>
      <c r="AR61" s="1216" t="s">
        <v>4796</v>
      </c>
      <c r="AS61" s="1216"/>
      <c r="AT61" s="1216"/>
      <c r="AU61" s="1216"/>
      <c r="AV61" s="1216"/>
      <c r="AW61" s="1216"/>
      <c r="AX61" s="1195"/>
      <c r="BD61" s="1224"/>
      <c r="BE61" s="1224"/>
      <c r="BF61" s="1224"/>
      <c r="BG61" s="1224"/>
      <c r="BH61" s="1224"/>
      <c r="BI61" s="1224"/>
      <c r="BJ61" s="1224"/>
      <c r="BK61" s="1224"/>
      <c r="BL61" s="1224"/>
      <c r="BM61" s="1224"/>
      <c r="BN61" s="1224"/>
      <c r="BO61" s="1224"/>
      <c r="BP61" s="1224"/>
      <c r="BQ61" s="1224"/>
      <c r="BR61" s="1224"/>
      <c r="BS61" s="1224"/>
      <c r="BT61" s="1224"/>
      <c r="BU61" s="1224"/>
    </row>
    <row r="62" s="1084" customFormat="1" customHeight="1" spans="1:73">
      <c r="A62" s="1085"/>
      <c r="E62" s="1146"/>
      <c r="K62" s="1157"/>
      <c r="L62" s="1157"/>
      <c r="M62" s="1157"/>
      <c r="N62" s="1157"/>
      <c r="O62" s="1157"/>
      <c r="P62" s="1157"/>
      <c r="R62" s="1176"/>
      <c r="T62" s="1178"/>
      <c r="U62" s="1178"/>
      <c r="V62" s="1178"/>
      <c r="W62" s="1178"/>
      <c r="X62" s="1178"/>
      <c r="Y62" s="1178"/>
      <c r="Z62" s="1195"/>
      <c r="AA62" s="1195"/>
      <c r="AB62" s="1195"/>
      <c r="AC62" s="1195"/>
      <c r="AD62" s="1195"/>
      <c r="AE62" s="1195"/>
      <c r="AF62" s="1196"/>
      <c r="AG62" s="1196"/>
      <c r="AH62" s="1196"/>
      <c r="AI62" s="1196"/>
      <c r="AJ62" s="1196"/>
      <c r="AK62" s="1196"/>
      <c r="AL62" s="1204"/>
      <c r="AM62" s="1204"/>
      <c r="AN62" s="1204"/>
      <c r="AO62" s="1204"/>
      <c r="AP62" s="1204"/>
      <c r="AQ62" s="1204"/>
      <c r="AR62" s="1216"/>
      <c r="AS62" s="1216"/>
      <c r="AT62" s="1216"/>
      <c r="AU62" s="1216"/>
      <c r="AV62" s="1216"/>
      <c r="AW62" s="1216"/>
      <c r="AX62" s="1195"/>
      <c r="BD62" s="1224"/>
      <c r="BE62" s="1224"/>
      <c r="BF62" s="1224"/>
      <c r="BG62" s="1224"/>
      <c r="BH62" s="1224"/>
      <c r="BI62" s="1224"/>
      <c r="BJ62" s="1224"/>
      <c r="BK62" s="1224"/>
      <c r="BL62" s="1224"/>
      <c r="BM62" s="1224"/>
      <c r="BN62" s="1224"/>
      <c r="BO62" s="1224"/>
      <c r="BP62" s="1224"/>
      <c r="BQ62" s="1226"/>
      <c r="BR62" s="1224"/>
      <c r="BS62" s="1224"/>
      <c r="BT62" s="1224"/>
      <c r="BU62" s="1224"/>
    </row>
    <row r="63" s="1084" customFormat="1" customHeight="1" spans="1:73">
      <c r="A63" s="1085"/>
      <c r="E63" s="1146"/>
      <c r="K63" s="1157"/>
      <c r="L63" s="1157"/>
      <c r="M63" s="1157"/>
      <c r="N63" s="1157"/>
      <c r="O63" s="1157"/>
      <c r="P63" s="1157"/>
      <c r="R63" s="1176"/>
      <c r="T63" s="1178"/>
      <c r="U63" s="1178"/>
      <c r="V63" s="1179"/>
      <c r="W63" s="1178"/>
      <c r="X63" s="1178"/>
      <c r="Y63" s="1178"/>
      <c r="Z63" s="1195"/>
      <c r="AA63" s="1195"/>
      <c r="AB63" s="1195"/>
      <c r="AC63" s="1195"/>
      <c r="AD63" s="1195"/>
      <c r="AE63" s="1195"/>
      <c r="AF63" s="1196"/>
      <c r="AG63" s="1196"/>
      <c r="AH63" s="1196"/>
      <c r="AI63" s="1196"/>
      <c r="AJ63" s="1196"/>
      <c r="AK63" s="1196"/>
      <c r="AL63" s="1204"/>
      <c r="AM63" s="1204"/>
      <c r="AN63" s="1204"/>
      <c r="AO63" s="1204"/>
      <c r="AP63" s="1204"/>
      <c r="AQ63" s="1204"/>
      <c r="AR63" s="1216"/>
      <c r="AS63" s="1216"/>
      <c r="AT63" s="1216"/>
      <c r="AU63" s="1216"/>
      <c r="AV63" s="1216"/>
      <c r="AW63" s="1216"/>
      <c r="AX63" s="1195"/>
      <c r="BD63" s="1224"/>
      <c r="BE63" s="1224"/>
      <c r="BF63" s="1224"/>
      <c r="BG63" s="1224"/>
      <c r="BH63" s="1224"/>
      <c r="BI63" s="1224"/>
      <c r="BJ63" s="1224"/>
      <c r="BK63" s="1224"/>
      <c r="BL63" s="1224"/>
      <c r="BM63" s="1224"/>
      <c r="BN63" s="1224"/>
      <c r="BO63" s="1224"/>
      <c r="BP63" s="1224"/>
      <c r="BQ63" s="1224"/>
      <c r="BR63" s="1224"/>
      <c r="BS63" s="1224"/>
      <c r="BT63" s="1224"/>
      <c r="BU63" s="1224"/>
    </row>
    <row r="64" s="1084" customFormat="1" customHeight="1" spans="1:50">
      <c r="A64" s="1085"/>
      <c r="E64" s="1146"/>
      <c r="R64" s="1176"/>
      <c r="T64" s="1180"/>
      <c r="U64" s="1180"/>
      <c r="V64" s="1181"/>
      <c r="W64" s="1180"/>
      <c r="X64" s="1180"/>
      <c r="Y64" s="1180"/>
      <c r="AF64" s="1195"/>
      <c r="AG64" s="1195"/>
      <c r="AH64" s="1195"/>
      <c r="AI64" s="1195"/>
      <c r="AJ64" s="1195"/>
      <c r="AK64" s="1195"/>
      <c r="AL64" s="1205"/>
      <c r="AM64" s="1205"/>
      <c r="AN64" s="1206"/>
      <c r="AO64" s="1205"/>
      <c r="AP64" s="1205"/>
      <c r="AQ64" s="1205"/>
      <c r="AX64" s="1195"/>
    </row>
    <row r="65" s="1084" customFormat="1" customHeight="1" spans="1:53">
      <c r="A65" s="1085"/>
      <c r="E65" s="1146"/>
      <c r="N65" s="1265"/>
      <c r="O65" s="1266"/>
      <c r="P65" s="1266"/>
      <c r="Q65" s="1266"/>
      <c r="R65" s="1301"/>
      <c r="V65" s="1302"/>
      <c r="AF65" s="1195"/>
      <c r="AG65" s="1195"/>
      <c r="AN65" s="1203"/>
      <c r="AO65" s="1390"/>
      <c r="AP65" s="1390"/>
      <c r="AQ65" s="1390"/>
      <c r="AR65" s="1391"/>
      <c r="AS65" s="1205"/>
      <c r="AT65" s="1205"/>
      <c r="AU65" s="1205"/>
      <c r="AV65" s="1205"/>
      <c r="AW65" s="1205"/>
      <c r="AX65" s="1195"/>
      <c r="AY65" s="1195"/>
      <c r="AZ65" s="1195"/>
      <c r="BA65" s="1195"/>
    </row>
    <row r="66" s="1084" customFormat="1" customHeight="1" spans="1:53">
      <c r="A66" s="1085"/>
      <c r="B66" s="1227"/>
      <c r="C66" s="1227"/>
      <c r="D66" s="1227"/>
      <c r="E66" s="1228"/>
      <c r="F66" s="1227"/>
      <c r="G66" s="1227"/>
      <c r="H66" s="1229" t="s">
        <v>4797</v>
      </c>
      <c r="I66" s="1229"/>
      <c r="J66" s="1229"/>
      <c r="K66" s="1229"/>
      <c r="L66" s="1229"/>
      <c r="M66" s="1229"/>
      <c r="N66" s="1267" t="s">
        <v>4798</v>
      </c>
      <c r="O66" s="1267"/>
      <c r="P66" s="1267"/>
      <c r="Q66" s="1303"/>
      <c r="R66" s="1304"/>
      <c r="S66" s="1303"/>
      <c r="T66" s="1303"/>
      <c r="U66" s="1303"/>
      <c r="V66" s="1305"/>
      <c r="W66" s="1227"/>
      <c r="Y66" s="1350" t="s">
        <v>4799</v>
      </c>
      <c r="Z66" s="1350"/>
      <c r="AA66" s="1350"/>
      <c r="AB66" s="1350"/>
      <c r="AC66" s="1350"/>
      <c r="AD66" s="1350"/>
      <c r="AE66" s="1350"/>
      <c r="AF66" s="1350"/>
      <c r="AG66" s="1195"/>
      <c r="AL66" s="1204" t="s">
        <v>4800</v>
      </c>
      <c r="AM66" s="1204"/>
      <c r="AN66" s="1204"/>
      <c r="AO66" s="1204"/>
      <c r="AP66" s="1204"/>
      <c r="AQ66" s="1204"/>
      <c r="AR66" s="1392"/>
      <c r="AS66" s="1195"/>
      <c r="AT66" s="1195"/>
      <c r="AU66" s="1195"/>
      <c r="AV66" s="1195"/>
      <c r="AW66" s="1195"/>
      <c r="AX66" s="1195"/>
      <c r="AY66" s="1195"/>
      <c r="AZ66" s="1195"/>
      <c r="BA66" s="1195"/>
    </row>
    <row r="67" s="1084" customFormat="1" customHeight="1" spans="1:50">
      <c r="A67" s="1085"/>
      <c r="B67" s="1227"/>
      <c r="C67" s="1227"/>
      <c r="D67" s="1227"/>
      <c r="E67" s="1230"/>
      <c r="F67" s="1230"/>
      <c r="G67" s="1231"/>
      <c r="H67" s="1229"/>
      <c r="I67" s="1229"/>
      <c r="J67" s="1229"/>
      <c r="K67" s="1229"/>
      <c r="L67" s="1229"/>
      <c r="M67" s="1229"/>
      <c r="N67" s="1267"/>
      <c r="O67" s="1267"/>
      <c r="P67" s="1267"/>
      <c r="Q67" s="1306"/>
      <c r="R67" s="1307"/>
      <c r="S67" s="1227"/>
      <c r="T67" s="1227"/>
      <c r="U67" s="1227"/>
      <c r="V67" s="1227"/>
      <c r="W67" s="1227"/>
      <c r="Y67" s="1350"/>
      <c r="Z67" s="1350"/>
      <c r="AA67" s="1350"/>
      <c r="AB67" s="1350"/>
      <c r="AC67" s="1350"/>
      <c r="AD67" s="1350"/>
      <c r="AE67" s="1350"/>
      <c r="AF67" s="1350"/>
      <c r="AG67" s="1370"/>
      <c r="AH67" s="1370"/>
      <c r="AI67" s="1370"/>
      <c r="AJ67" s="1370"/>
      <c r="AK67" s="1370"/>
      <c r="AL67" s="1204"/>
      <c r="AM67" s="1204"/>
      <c r="AN67" s="1204"/>
      <c r="AO67" s="1204"/>
      <c r="AP67" s="1204"/>
      <c r="AQ67" s="1204"/>
      <c r="AR67" s="1392"/>
      <c r="AS67" s="1195"/>
      <c r="AT67" s="1195"/>
      <c r="AU67" s="1195"/>
      <c r="AV67" s="1195"/>
      <c r="AW67" s="1195"/>
      <c r="AX67" s="1195"/>
    </row>
    <row r="68" s="1084" customFormat="1" customHeight="1" spans="1:50">
      <c r="A68" s="1085"/>
      <c r="B68" s="1227"/>
      <c r="C68" s="1227"/>
      <c r="D68" s="1227"/>
      <c r="E68" s="1227"/>
      <c r="F68" s="1227"/>
      <c r="G68" s="1228"/>
      <c r="H68" s="1229"/>
      <c r="I68" s="1229"/>
      <c r="J68" s="1229"/>
      <c r="K68" s="1229"/>
      <c r="L68" s="1229"/>
      <c r="M68" s="1229"/>
      <c r="N68" s="1267"/>
      <c r="O68" s="1267"/>
      <c r="P68" s="1267"/>
      <c r="Q68" s="1306"/>
      <c r="R68" s="1307"/>
      <c r="S68" s="1308"/>
      <c r="T68" s="1308"/>
      <c r="U68" s="1308"/>
      <c r="V68" s="1308"/>
      <c r="W68" s="1308"/>
      <c r="X68" s="1309"/>
      <c r="Y68" s="1350"/>
      <c r="Z68" s="1350"/>
      <c r="AA68" s="1350"/>
      <c r="AB68" s="1350"/>
      <c r="AC68" s="1350"/>
      <c r="AD68" s="1350"/>
      <c r="AE68" s="1350"/>
      <c r="AF68" s="1350"/>
      <c r="AG68" s="1195"/>
      <c r="AH68" s="1195"/>
      <c r="AI68" s="1195"/>
      <c r="AJ68" s="1195"/>
      <c r="AK68" s="1195"/>
      <c r="AL68" s="1204"/>
      <c r="AM68" s="1204"/>
      <c r="AN68" s="1204"/>
      <c r="AO68" s="1204"/>
      <c r="AP68" s="1204"/>
      <c r="AQ68" s="1204"/>
      <c r="AR68" s="1392"/>
      <c r="AS68" s="1195"/>
      <c r="AT68" s="1195"/>
      <c r="AU68" s="1195"/>
      <c r="AV68" s="1195"/>
      <c r="AW68" s="1195"/>
      <c r="AX68" s="1195"/>
    </row>
    <row r="69" s="1084" customFormat="1" customHeight="1" spans="1:47">
      <c r="A69" s="1085"/>
      <c r="B69" s="1227"/>
      <c r="C69" s="1227"/>
      <c r="D69" s="1227"/>
      <c r="E69" s="1227"/>
      <c r="F69" s="1227"/>
      <c r="G69" s="1228"/>
      <c r="H69" s="1229"/>
      <c r="I69" s="1229"/>
      <c r="J69" s="1229"/>
      <c r="K69" s="1229"/>
      <c r="L69" s="1229"/>
      <c r="M69" s="1229"/>
      <c r="N69" s="1267"/>
      <c r="O69" s="1267"/>
      <c r="P69" s="1267"/>
      <c r="Q69" s="1306"/>
      <c r="R69" s="1307"/>
      <c r="S69" s="1227"/>
      <c r="T69" s="1227"/>
      <c r="U69" s="1227"/>
      <c r="V69" s="1227"/>
      <c r="W69" s="1227"/>
      <c r="Y69" s="1350"/>
      <c r="Z69" s="1350"/>
      <c r="AA69" s="1350"/>
      <c r="AB69" s="1350"/>
      <c r="AC69" s="1350"/>
      <c r="AD69" s="1350"/>
      <c r="AE69" s="1350"/>
      <c r="AF69" s="1350"/>
      <c r="AG69" s="1195"/>
      <c r="AH69" s="1195"/>
      <c r="AI69" s="1195"/>
      <c r="AJ69" s="1195"/>
      <c r="AK69" s="1195"/>
      <c r="AL69" s="1195"/>
      <c r="AM69" s="1195"/>
      <c r="AN69" s="1195"/>
      <c r="AO69" s="1393"/>
      <c r="AP69" s="1195"/>
      <c r="AQ69" s="1195"/>
      <c r="AR69" s="1392"/>
      <c r="AS69" s="1195"/>
      <c r="AT69" s="1195"/>
      <c r="AU69" s="1195"/>
    </row>
    <row r="70" s="1084" customFormat="1" customHeight="1" spans="1:47">
      <c r="A70" s="1085"/>
      <c r="B70" s="1232"/>
      <c r="C70" s="1232"/>
      <c r="D70" s="1232"/>
      <c r="E70" s="1232"/>
      <c r="F70" s="1232"/>
      <c r="G70" s="1233"/>
      <c r="H70" s="1234" t="s">
        <v>4801</v>
      </c>
      <c r="I70" s="1234"/>
      <c r="J70" s="1234"/>
      <c r="K70" s="1234"/>
      <c r="L70" s="1234"/>
      <c r="M70" s="1234"/>
      <c r="N70" s="1268" t="s">
        <v>4802</v>
      </c>
      <c r="O70" s="1268"/>
      <c r="P70" s="1268"/>
      <c r="Q70" s="1306"/>
      <c r="R70" s="1307"/>
      <c r="S70" s="1227"/>
      <c r="T70" s="1227"/>
      <c r="U70" s="1227"/>
      <c r="V70" s="1227"/>
      <c r="W70" s="1227"/>
      <c r="AE70" s="1180"/>
      <c r="AF70" s="1195"/>
      <c r="AG70" s="1195"/>
      <c r="AH70" s="1195"/>
      <c r="AI70" s="1195"/>
      <c r="AJ70" s="1195"/>
      <c r="AK70" s="1195"/>
      <c r="AL70" s="1195"/>
      <c r="AM70" s="1195"/>
      <c r="AN70" s="1371"/>
      <c r="AO70" s="1195"/>
      <c r="AP70" s="1195"/>
      <c r="AQ70" s="1195"/>
      <c r="AR70" s="1392"/>
      <c r="AS70" s="1195"/>
      <c r="AT70" s="1195"/>
      <c r="AU70" s="1195"/>
    </row>
    <row r="71" s="1084" customFormat="1" customHeight="1" spans="1:47">
      <c r="A71" s="1085"/>
      <c r="B71" s="1232"/>
      <c r="C71" s="1232"/>
      <c r="D71" s="1232"/>
      <c r="E71" s="1232"/>
      <c r="F71" s="1235"/>
      <c r="G71" s="1236"/>
      <c r="H71" s="1234"/>
      <c r="I71" s="1234"/>
      <c r="J71" s="1234"/>
      <c r="K71" s="1234"/>
      <c r="L71" s="1234"/>
      <c r="M71" s="1234"/>
      <c r="N71" s="1268"/>
      <c r="O71" s="1268"/>
      <c r="P71" s="1268"/>
      <c r="Q71" s="1305"/>
      <c r="R71" s="1307"/>
      <c r="S71" s="1227"/>
      <c r="T71" s="1227"/>
      <c r="U71" s="1227"/>
      <c r="V71" s="1227"/>
      <c r="W71" s="1227"/>
      <c r="AE71" s="1180"/>
      <c r="AF71" s="1195"/>
      <c r="AG71" s="1195"/>
      <c r="AH71" s="1195"/>
      <c r="AI71" s="1195"/>
      <c r="AJ71" s="1195"/>
      <c r="AK71" s="1195"/>
      <c r="AL71" s="1372" t="s">
        <v>4803</v>
      </c>
      <c r="AM71" s="1372"/>
      <c r="AN71" s="1372"/>
      <c r="AO71" s="1372"/>
      <c r="AP71" s="1372"/>
      <c r="AQ71" s="1372"/>
      <c r="AR71" s="1392"/>
      <c r="AS71" s="1195"/>
      <c r="AT71" s="1195"/>
      <c r="AU71" s="1195"/>
    </row>
    <row r="72" s="1084" customFormat="1" customHeight="1" spans="1:50">
      <c r="A72" s="1085"/>
      <c r="B72" s="1232"/>
      <c r="C72" s="1232"/>
      <c r="D72" s="1232"/>
      <c r="E72" s="1232"/>
      <c r="F72" s="1235"/>
      <c r="G72" s="1232"/>
      <c r="H72" s="1234"/>
      <c r="I72" s="1234"/>
      <c r="J72" s="1234"/>
      <c r="K72" s="1234"/>
      <c r="L72" s="1234"/>
      <c r="M72" s="1234"/>
      <c r="N72" s="1268"/>
      <c r="O72" s="1268"/>
      <c r="P72" s="1268"/>
      <c r="Q72" s="1227"/>
      <c r="R72" s="1307"/>
      <c r="S72" s="1227"/>
      <c r="T72" s="1227"/>
      <c r="U72" s="1227"/>
      <c r="V72" s="1227"/>
      <c r="W72" s="1227"/>
      <c r="AF72" s="1195"/>
      <c r="AG72" s="1195"/>
      <c r="AH72" s="1195"/>
      <c r="AI72" s="1195"/>
      <c r="AJ72" s="1195"/>
      <c r="AK72" s="1195"/>
      <c r="AL72" s="1372"/>
      <c r="AM72" s="1372"/>
      <c r="AN72" s="1372"/>
      <c r="AO72" s="1372"/>
      <c r="AP72" s="1372"/>
      <c r="AQ72" s="1372"/>
      <c r="AR72" s="1392"/>
      <c r="AS72" s="1195"/>
      <c r="AT72" s="1195"/>
      <c r="AU72" s="1195"/>
      <c r="AV72" s="1195"/>
      <c r="AW72" s="1195"/>
      <c r="AX72" s="1195"/>
    </row>
    <row r="73" s="1084" customFormat="1" customHeight="1" spans="1:50">
      <c r="A73" s="1085"/>
      <c r="B73" s="1232"/>
      <c r="C73" s="1232"/>
      <c r="D73" s="1232"/>
      <c r="E73" s="1232"/>
      <c r="F73" s="1235"/>
      <c r="G73" s="1232"/>
      <c r="H73" s="1234"/>
      <c r="I73" s="1234"/>
      <c r="J73" s="1234"/>
      <c r="K73" s="1234"/>
      <c r="L73" s="1234"/>
      <c r="M73" s="1234"/>
      <c r="N73" s="1268"/>
      <c r="O73" s="1268"/>
      <c r="P73" s="1268"/>
      <c r="Q73" s="1227"/>
      <c r="R73" s="1307"/>
      <c r="S73" s="1227"/>
      <c r="T73" s="1227"/>
      <c r="U73" s="1227"/>
      <c r="V73" s="1227"/>
      <c r="W73" s="1227"/>
      <c r="AG73" s="1195"/>
      <c r="AH73" s="1195"/>
      <c r="AI73" s="1195"/>
      <c r="AJ73" s="1195"/>
      <c r="AK73" s="1195"/>
      <c r="AL73" s="1372"/>
      <c r="AM73" s="1372"/>
      <c r="AN73" s="1372"/>
      <c r="AO73" s="1372"/>
      <c r="AP73" s="1372"/>
      <c r="AQ73" s="1372"/>
      <c r="AR73" s="1392"/>
      <c r="AS73" s="1195"/>
      <c r="AT73" s="1195"/>
      <c r="AU73" s="1195"/>
      <c r="AV73" s="1195"/>
      <c r="AW73" s="1195"/>
      <c r="AX73" s="1195"/>
    </row>
    <row r="74" s="1084" customFormat="1" customHeight="1" spans="1:50">
      <c r="A74" s="1085"/>
      <c r="B74" s="1232"/>
      <c r="C74" s="1232"/>
      <c r="D74" s="1232"/>
      <c r="E74" s="1232"/>
      <c r="F74" s="1235"/>
      <c r="G74" s="1237"/>
      <c r="H74" s="1237"/>
      <c r="I74" s="1269"/>
      <c r="J74" s="1269"/>
      <c r="K74" s="1269"/>
      <c r="L74" s="1269"/>
      <c r="M74" s="1269"/>
      <c r="N74" s="1269"/>
      <c r="O74" s="1269"/>
      <c r="P74" s="1269"/>
      <c r="Q74" s="1269"/>
      <c r="R74" s="1310"/>
      <c r="S74" s="1227"/>
      <c r="T74" s="1227"/>
      <c r="U74" s="1227"/>
      <c r="V74" s="1227"/>
      <c r="W74" s="1227"/>
      <c r="X74" s="1195"/>
      <c r="AG74" s="1195"/>
      <c r="AH74" s="1195"/>
      <c r="AI74" s="1195"/>
      <c r="AJ74" s="1195"/>
      <c r="AK74" s="1195"/>
      <c r="AL74" s="1373"/>
      <c r="AM74" s="1373"/>
      <c r="AN74" s="1373"/>
      <c r="AO74" s="1373"/>
      <c r="AP74" s="1373"/>
      <c r="AQ74" s="1373"/>
      <c r="AR74" s="1392"/>
      <c r="AS74" s="1195"/>
      <c r="AT74" s="1195"/>
      <c r="AU74" s="1195"/>
      <c r="AV74" s="1195"/>
      <c r="AW74" s="1195"/>
      <c r="AX74" s="1195"/>
    </row>
    <row r="75" s="1084" customFormat="1" customHeight="1" spans="1:50">
      <c r="A75" s="1085"/>
      <c r="B75" s="1232"/>
      <c r="C75" s="1232"/>
      <c r="D75" s="1232"/>
      <c r="E75" s="1232"/>
      <c r="F75" s="1235"/>
      <c r="G75" s="1237"/>
      <c r="H75" s="1237"/>
      <c r="I75" s="1270"/>
      <c r="J75" s="1237"/>
      <c r="K75" s="1237"/>
      <c r="L75" s="1237"/>
      <c r="M75" s="1237"/>
      <c r="N75" s="1237"/>
      <c r="O75" s="1237"/>
      <c r="P75" s="1237"/>
      <c r="Q75" s="1237"/>
      <c r="R75" s="1237"/>
      <c r="S75" s="1227"/>
      <c r="T75" s="1227"/>
      <c r="U75" s="1227"/>
      <c r="V75" s="1227"/>
      <c r="W75" s="1227"/>
      <c r="X75" s="1195"/>
      <c r="AG75" s="1195"/>
      <c r="AH75" s="1195"/>
      <c r="AI75" s="1195"/>
      <c r="AJ75" s="1195"/>
      <c r="AK75" s="1195"/>
      <c r="AR75" s="1392"/>
      <c r="AS75" s="1195"/>
      <c r="AT75" s="1195"/>
      <c r="AU75" s="1195"/>
      <c r="AV75" s="1195"/>
      <c r="AW75" s="1195"/>
      <c r="AX75" s="1195"/>
    </row>
    <row r="76" s="1084" customFormat="1" customHeight="1" spans="1:50">
      <c r="A76" s="1085"/>
      <c r="B76" s="1232"/>
      <c r="C76" s="1232"/>
      <c r="D76" s="1232"/>
      <c r="E76" s="1232"/>
      <c r="F76" s="1235"/>
      <c r="G76" s="1237"/>
      <c r="H76" s="1237"/>
      <c r="I76" s="1270"/>
      <c r="J76" s="1237"/>
      <c r="K76" s="1237"/>
      <c r="L76" s="1237"/>
      <c r="M76" s="1237"/>
      <c r="N76" s="1237"/>
      <c r="O76" s="1237"/>
      <c r="P76" s="1237"/>
      <c r="Q76" s="1237"/>
      <c r="R76" s="1237"/>
      <c r="S76" s="1227"/>
      <c r="T76" s="1227"/>
      <c r="U76" s="1311" t="s">
        <v>4804</v>
      </c>
      <c r="V76" s="1312"/>
      <c r="W76" s="1313" t="s">
        <v>4805</v>
      </c>
      <c r="X76" s="1312"/>
      <c r="Y76" s="1312"/>
      <c r="Z76" s="1312"/>
      <c r="AA76" s="1312"/>
      <c r="AB76" s="1312"/>
      <c r="AC76" s="1312"/>
      <c r="AD76" s="1312"/>
      <c r="AE76" s="1312"/>
      <c r="AF76" s="1312"/>
      <c r="AG76" s="1312"/>
      <c r="AH76" s="1312"/>
      <c r="AI76" s="1312"/>
      <c r="AJ76" s="1374"/>
      <c r="AK76" s="1195"/>
      <c r="AN76" s="1375" t="s">
        <v>4806</v>
      </c>
      <c r="AO76" s="1375"/>
      <c r="AP76" s="1375"/>
      <c r="AQ76" s="1375"/>
      <c r="AR76" s="1375"/>
      <c r="AS76" s="1375"/>
      <c r="AT76" s="1375"/>
      <c r="AU76" s="1375"/>
      <c r="AV76" s="1375"/>
      <c r="AW76" s="1375"/>
      <c r="AX76" s="1195"/>
    </row>
    <row r="77" s="1084" customFormat="1" customHeight="1" spans="1:50">
      <c r="A77" s="1085"/>
      <c r="F77" s="1238" t="s">
        <v>149</v>
      </c>
      <c r="G77" s="1238"/>
      <c r="H77" s="1239" t="s">
        <v>150</v>
      </c>
      <c r="I77" s="1239"/>
      <c r="J77" s="1239"/>
      <c r="K77" s="1271" t="s">
        <v>151</v>
      </c>
      <c r="L77" s="1271"/>
      <c r="M77" s="1272" t="s">
        <v>152</v>
      </c>
      <c r="N77" s="1272"/>
      <c r="O77" s="1273" t="s">
        <v>154</v>
      </c>
      <c r="P77" s="1274"/>
      <c r="Q77" s="1274"/>
      <c r="R77" s="1314"/>
      <c r="T77" s="1227"/>
      <c r="U77" s="1315"/>
      <c r="V77" s="1316"/>
      <c r="W77" s="1316"/>
      <c r="X77" s="1316"/>
      <c r="Y77" s="1316"/>
      <c r="Z77" s="1316"/>
      <c r="AA77" s="1316"/>
      <c r="AB77" s="1316"/>
      <c r="AC77" s="1316"/>
      <c r="AD77" s="1316"/>
      <c r="AE77" s="1316"/>
      <c r="AF77" s="1316"/>
      <c r="AG77" s="1316"/>
      <c r="AH77" s="1316"/>
      <c r="AI77" s="1316"/>
      <c r="AJ77" s="1376"/>
      <c r="AK77" s="1195"/>
      <c r="AN77" s="1375"/>
      <c r="AO77" s="1375"/>
      <c r="AP77" s="1375"/>
      <c r="AQ77" s="1375"/>
      <c r="AR77" s="1375"/>
      <c r="AS77" s="1375"/>
      <c r="AT77" s="1375"/>
      <c r="AU77" s="1375"/>
      <c r="AV77" s="1375"/>
      <c r="AW77" s="1375"/>
      <c r="AX77" s="1195"/>
    </row>
    <row r="78" s="1084" customFormat="1" customHeight="1" spans="1:50">
      <c r="A78" s="1085"/>
      <c r="F78" s="1238"/>
      <c r="G78" s="1238"/>
      <c r="H78" s="1240" t="s">
        <v>166</v>
      </c>
      <c r="I78" s="1240"/>
      <c r="J78" s="1240"/>
      <c r="K78" s="1275">
        <v>-2</v>
      </c>
      <c r="L78" s="1275"/>
      <c r="M78" s="1276">
        <v>-2</v>
      </c>
      <c r="N78" s="1276"/>
      <c r="O78" s="1277" t="s">
        <v>167</v>
      </c>
      <c r="P78" s="1278"/>
      <c r="Q78" s="1278"/>
      <c r="R78" s="1317">
        <v>-3</v>
      </c>
      <c r="T78" s="1227"/>
      <c r="U78" s="1315"/>
      <c r="V78" s="1316"/>
      <c r="W78" s="1316"/>
      <c r="X78" s="1316"/>
      <c r="Y78" s="1316"/>
      <c r="Z78" s="1316"/>
      <c r="AA78" s="1316"/>
      <c r="AB78" s="1316"/>
      <c r="AC78" s="1316"/>
      <c r="AD78" s="1316"/>
      <c r="AE78" s="1316"/>
      <c r="AF78" s="1316"/>
      <c r="AG78" s="1316"/>
      <c r="AH78" s="1316"/>
      <c r="AI78" s="1316"/>
      <c r="AJ78" s="1376"/>
      <c r="AK78" s="1195"/>
      <c r="AN78" s="1131" t="s">
        <v>4807</v>
      </c>
      <c r="AO78" s="1195"/>
      <c r="AP78" s="1195"/>
      <c r="AQ78" s="1195"/>
      <c r="AR78" s="1195"/>
      <c r="AS78" s="1195"/>
      <c r="AT78" s="1195"/>
      <c r="AU78" s="1195"/>
      <c r="AV78" s="1195"/>
      <c r="AW78" s="1195"/>
      <c r="AX78" s="1195"/>
    </row>
    <row r="79" s="1084" customFormat="1" customHeight="1" spans="1:50">
      <c r="A79" s="1085"/>
      <c r="F79" s="1238"/>
      <c r="G79" s="1238"/>
      <c r="H79" s="1240" t="s">
        <v>172</v>
      </c>
      <c r="I79" s="1240"/>
      <c r="J79" s="1240"/>
      <c r="K79" s="1275">
        <v>-1</v>
      </c>
      <c r="L79" s="1275"/>
      <c r="M79" s="1276">
        <v>-1</v>
      </c>
      <c r="N79" s="1276"/>
      <c r="O79" s="1279" t="s">
        <v>173</v>
      </c>
      <c r="P79" s="1280"/>
      <c r="Q79" s="1280"/>
      <c r="R79" s="1318">
        <v>-2</v>
      </c>
      <c r="U79" s="1319" t="s">
        <v>4808</v>
      </c>
      <c r="V79" s="1320"/>
      <c r="W79" s="1321" t="s">
        <v>4809</v>
      </c>
      <c r="X79" s="1322"/>
      <c r="Y79" s="1322"/>
      <c r="Z79" s="1322"/>
      <c r="AA79" s="1322"/>
      <c r="AB79" s="1322"/>
      <c r="AC79" s="1322"/>
      <c r="AD79" s="1322"/>
      <c r="AE79" s="1322"/>
      <c r="AF79" s="1322"/>
      <c r="AG79" s="1322"/>
      <c r="AH79" s="1322"/>
      <c r="AI79" s="1322"/>
      <c r="AJ79" s="1377"/>
      <c r="AK79" s="1195"/>
      <c r="AN79" s="1195"/>
      <c r="AO79" s="1195"/>
      <c r="AP79" s="1195"/>
      <c r="AQ79" s="1195"/>
      <c r="AR79" s="1195"/>
      <c r="AS79" s="1195"/>
      <c r="AT79" s="1195"/>
      <c r="AU79" s="1195"/>
      <c r="AV79" s="1195"/>
      <c r="AW79" s="1195"/>
      <c r="AX79" s="1195"/>
    </row>
    <row r="80" s="1084" customFormat="1" customHeight="1" spans="1:50">
      <c r="A80" s="1085"/>
      <c r="F80" s="1238"/>
      <c r="G80" s="1238"/>
      <c r="H80" s="1240" t="s">
        <v>174</v>
      </c>
      <c r="I80" s="1240"/>
      <c r="J80" s="1240"/>
      <c r="K80" s="1275">
        <v>0</v>
      </c>
      <c r="L80" s="1275"/>
      <c r="M80" s="1276">
        <v>0</v>
      </c>
      <c r="N80" s="1276"/>
      <c r="O80" s="1277" t="s">
        <v>4810</v>
      </c>
      <c r="P80" s="1278"/>
      <c r="Q80" s="1278"/>
      <c r="R80" s="1317">
        <v>-1</v>
      </c>
      <c r="U80" s="1319"/>
      <c r="V80" s="1320"/>
      <c r="W80" s="1322"/>
      <c r="X80" s="1322"/>
      <c r="Y80" s="1322"/>
      <c r="Z80" s="1322"/>
      <c r="AA80" s="1322"/>
      <c r="AB80" s="1322"/>
      <c r="AC80" s="1322"/>
      <c r="AD80" s="1322"/>
      <c r="AE80" s="1322"/>
      <c r="AF80" s="1322"/>
      <c r="AG80" s="1322"/>
      <c r="AH80" s="1322"/>
      <c r="AI80" s="1322"/>
      <c r="AJ80" s="1377"/>
      <c r="AK80" s="1195"/>
      <c r="AL80" s="1195"/>
      <c r="AM80" s="1195"/>
      <c r="AN80" s="1195"/>
      <c r="AO80" s="1195"/>
      <c r="AP80" s="1195"/>
      <c r="AQ80" s="1195"/>
      <c r="AR80" s="1195"/>
      <c r="AS80" s="1195"/>
      <c r="AT80" s="1195"/>
      <c r="AU80" s="1195"/>
      <c r="AV80" s="1195"/>
      <c r="AW80" s="1195"/>
      <c r="AX80" s="1195"/>
    </row>
    <row r="81" s="1084" customFormat="1" customHeight="1" spans="1:50">
      <c r="A81" s="1085"/>
      <c r="F81" s="1238"/>
      <c r="G81" s="1238"/>
      <c r="H81" s="1240" t="s">
        <v>177</v>
      </c>
      <c r="I81" s="1240"/>
      <c r="J81" s="1240"/>
      <c r="K81" s="1275" t="s">
        <v>4811</v>
      </c>
      <c r="L81" s="1275"/>
      <c r="M81" s="1276">
        <v>1</v>
      </c>
      <c r="N81" s="1276"/>
      <c r="O81" s="1281" t="s">
        <v>179</v>
      </c>
      <c r="P81" s="1282"/>
      <c r="Q81" s="1282"/>
      <c r="R81" s="1323">
        <v>0</v>
      </c>
      <c r="U81" s="1319"/>
      <c r="V81" s="1320"/>
      <c r="W81" s="1322"/>
      <c r="X81" s="1322"/>
      <c r="Y81" s="1322"/>
      <c r="Z81" s="1322"/>
      <c r="AA81" s="1322"/>
      <c r="AB81" s="1322"/>
      <c r="AC81" s="1322"/>
      <c r="AD81" s="1322"/>
      <c r="AE81" s="1322"/>
      <c r="AF81" s="1322"/>
      <c r="AG81" s="1322"/>
      <c r="AH81" s="1322"/>
      <c r="AI81" s="1322"/>
      <c r="AJ81" s="1377"/>
      <c r="AK81" s="1195"/>
      <c r="AL81" s="1195"/>
      <c r="AM81" s="1195"/>
      <c r="AN81" s="1195"/>
      <c r="AO81" s="1195"/>
      <c r="AP81" s="1195"/>
      <c r="AQ81" s="1195"/>
      <c r="AR81" s="1195"/>
      <c r="AS81" s="1195"/>
      <c r="AT81" s="1195"/>
      <c r="AU81" s="1195"/>
      <c r="AV81" s="1195"/>
      <c r="AW81" s="1195"/>
      <c r="AX81" s="1195"/>
    </row>
    <row r="82" s="1084" customFormat="1" customHeight="1" spans="1:50">
      <c r="A82" s="1085"/>
      <c r="F82" s="1238"/>
      <c r="G82" s="1238"/>
      <c r="H82" s="1240" t="s">
        <v>180</v>
      </c>
      <c r="I82" s="1240"/>
      <c r="J82" s="1240"/>
      <c r="K82" s="1275" t="s">
        <v>4812</v>
      </c>
      <c r="L82" s="1275"/>
      <c r="M82" s="1276">
        <v>2</v>
      </c>
      <c r="N82" s="1276"/>
      <c r="O82" s="1277" t="s">
        <v>182</v>
      </c>
      <c r="P82" s="1278"/>
      <c r="Q82" s="1278"/>
      <c r="R82" s="3112" t="s">
        <v>183</v>
      </c>
      <c r="U82" s="1315" t="s">
        <v>4813</v>
      </c>
      <c r="V82" s="1316"/>
      <c r="W82" s="1324" t="s">
        <v>4814</v>
      </c>
      <c r="X82" s="1316"/>
      <c r="Y82" s="1316"/>
      <c r="Z82" s="1316"/>
      <c r="AA82" s="1316"/>
      <c r="AB82" s="1316"/>
      <c r="AC82" s="1316"/>
      <c r="AD82" s="1316"/>
      <c r="AE82" s="1316"/>
      <c r="AF82" s="1316"/>
      <c r="AG82" s="1316"/>
      <c r="AH82" s="1316"/>
      <c r="AI82" s="1316"/>
      <c r="AJ82" s="1376"/>
      <c r="AK82" s="1195"/>
      <c r="AL82" s="1195"/>
      <c r="AM82" s="1195"/>
      <c r="AN82" s="1378" t="s">
        <v>4815</v>
      </c>
      <c r="AO82" s="1379"/>
      <c r="AP82" s="1379"/>
      <c r="AQ82" s="1379"/>
      <c r="AR82" s="1379"/>
      <c r="AS82" s="1379"/>
      <c r="AT82" s="1379"/>
      <c r="AU82" s="1379"/>
      <c r="AV82" s="1379"/>
      <c r="AW82" s="1379"/>
      <c r="AX82" s="1195"/>
    </row>
    <row r="83" s="1084" customFormat="1" customHeight="1" spans="1:50">
      <c r="A83" s="1085"/>
      <c r="F83" s="1238"/>
      <c r="G83" s="1238"/>
      <c r="H83" s="1240" t="s">
        <v>185</v>
      </c>
      <c r="I83" s="1240"/>
      <c r="J83" s="1240"/>
      <c r="K83" s="1275" t="s">
        <v>4816</v>
      </c>
      <c r="L83" s="1275"/>
      <c r="M83" s="1276">
        <v>3</v>
      </c>
      <c r="N83" s="1276"/>
      <c r="O83" s="1279" t="s">
        <v>187</v>
      </c>
      <c r="P83" s="1280"/>
      <c r="Q83" s="1280"/>
      <c r="R83" s="3113" t="s">
        <v>188</v>
      </c>
      <c r="U83" s="1315"/>
      <c r="V83" s="1316"/>
      <c r="W83" s="1316"/>
      <c r="X83" s="1316"/>
      <c r="Y83" s="1316"/>
      <c r="Z83" s="1316"/>
      <c r="AA83" s="1316"/>
      <c r="AB83" s="1316"/>
      <c r="AC83" s="1316"/>
      <c r="AD83" s="1316"/>
      <c r="AE83" s="1316"/>
      <c r="AF83" s="1316"/>
      <c r="AG83" s="1316"/>
      <c r="AH83" s="1316"/>
      <c r="AI83" s="1316"/>
      <c r="AJ83" s="1376"/>
      <c r="AK83" s="1195"/>
      <c r="AL83" s="1195"/>
      <c r="AM83" s="1195"/>
      <c r="AN83" s="1379"/>
      <c r="AO83" s="1379"/>
      <c r="AP83" s="1379"/>
      <c r="AQ83" s="1379"/>
      <c r="AR83" s="1379"/>
      <c r="AS83" s="1379"/>
      <c r="AT83" s="1379"/>
      <c r="AU83" s="1379"/>
      <c r="AV83" s="1379"/>
      <c r="AW83" s="1379"/>
      <c r="AX83" s="1195"/>
    </row>
    <row r="84" s="1084" customFormat="1" customHeight="1" spans="1:50">
      <c r="A84" s="1085"/>
      <c r="F84" s="1238"/>
      <c r="G84" s="1238"/>
      <c r="H84" s="1240" t="s">
        <v>189</v>
      </c>
      <c r="I84" s="1240"/>
      <c r="J84" s="1240"/>
      <c r="K84" s="1275" t="s">
        <v>4817</v>
      </c>
      <c r="L84" s="1275"/>
      <c r="M84" s="1276">
        <v>4</v>
      </c>
      <c r="N84" s="1276"/>
      <c r="O84" s="1277" t="s">
        <v>191</v>
      </c>
      <c r="P84" s="1278"/>
      <c r="Q84" s="1278"/>
      <c r="R84" s="3112" t="s">
        <v>192</v>
      </c>
      <c r="U84" s="1315"/>
      <c r="V84" s="1316"/>
      <c r="W84" s="1316"/>
      <c r="X84" s="1316"/>
      <c r="Y84" s="1316"/>
      <c r="Z84" s="1316"/>
      <c r="AA84" s="1316"/>
      <c r="AB84" s="1316"/>
      <c r="AC84" s="1316"/>
      <c r="AD84" s="1316"/>
      <c r="AE84" s="1316"/>
      <c r="AF84" s="1316"/>
      <c r="AG84" s="1316"/>
      <c r="AH84" s="1316"/>
      <c r="AI84" s="1316"/>
      <c r="AJ84" s="1376"/>
      <c r="AN84" s="1379"/>
      <c r="AO84" s="1379"/>
      <c r="AP84" s="1379"/>
      <c r="AQ84" s="1379"/>
      <c r="AR84" s="1379"/>
      <c r="AS84" s="1379"/>
      <c r="AT84" s="1379"/>
      <c r="AU84" s="1379"/>
      <c r="AV84" s="1379"/>
      <c r="AW84" s="1379"/>
      <c r="AX84" s="1195"/>
    </row>
    <row r="85" s="1084" customFormat="1" customHeight="1" spans="1:59">
      <c r="A85" s="1085"/>
      <c r="F85" s="1238"/>
      <c r="G85" s="1238"/>
      <c r="H85" s="1240" t="s">
        <v>193</v>
      </c>
      <c r="I85" s="1240"/>
      <c r="J85" s="1240"/>
      <c r="K85" s="1275" t="s">
        <v>4818</v>
      </c>
      <c r="L85" s="1275"/>
      <c r="M85" s="1276">
        <v>5</v>
      </c>
      <c r="N85" s="1276"/>
      <c r="O85" s="1283" t="s">
        <v>195</v>
      </c>
      <c r="P85" s="1284"/>
      <c r="Q85" s="1284"/>
      <c r="R85" s="3114" t="s">
        <v>196</v>
      </c>
      <c r="U85" s="1319" t="s">
        <v>4819</v>
      </c>
      <c r="V85" s="1320"/>
      <c r="W85" s="1326" t="s">
        <v>4820</v>
      </c>
      <c r="X85" s="1320"/>
      <c r="Y85" s="1320"/>
      <c r="Z85" s="1320"/>
      <c r="AA85" s="1320"/>
      <c r="AB85" s="1320"/>
      <c r="AC85" s="1320"/>
      <c r="AD85" s="1320"/>
      <c r="AE85" s="1320"/>
      <c r="AF85" s="1320"/>
      <c r="AG85" s="1320"/>
      <c r="AH85" s="1320"/>
      <c r="AI85" s="1320"/>
      <c r="AJ85" s="1380"/>
      <c r="AN85" s="1379"/>
      <c r="AO85" s="1379"/>
      <c r="AP85" s="1379"/>
      <c r="AQ85" s="1379"/>
      <c r="AR85" s="1379"/>
      <c r="AS85" s="1379"/>
      <c r="AT85" s="1379"/>
      <c r="AU85" s="1379"/>
      <c r="AV85" s="1379"/>
      <c r="AW85" s="1379"/>
      <c r="AX85" s="1394"/>
      <c r="AY85" s="1394"/>
      <c r="AZ85" s="1394"/>
      <c r="BA85" s="1394"/>
      <c r="BB85" s="1394"/>
      <c r="BC85" s="1394"/>
      <c r="BD85" s="1394"/>
      <c r="BE85" s="1394"/>
      <c r="BF85" s="1394"/>
      <c r="BG85" s="1180"/>
    </row>
    <row r="86" s="1084" customFormat="1" customHeight="1" spans="1:59">
      <c r="A86" s="1085"/>
      <c r="F86" s="1241" t="s">
        <v>4821</v>
      </c>
      <c r="G86" s="1241"/>
      <c r="H86" s="1241"/>
      <c r="I86" s="1241"/>
      <c r="J86" s="1241"/>
      <c r="K86" s="1241"/>
      <c r="L86" s="1241"/>
      <c r="M86" s="1241"/>
      <c r="N86" s="1241"/>
      <c r="Q86" s="1195"/>
      <c r="R86" s="1195"/>
      <c r="U86" s="1327"/>
      <c r="V86" s="1320"/>
      <c r="W86" s="1320"/>
      <c r="X86" s="1320"/>
      <c r="Y86" s="1320"/>
      <c r="Z86" s="1320"/>
      <c r="AA86" s="1320"/>
      <c r="AB86" s="1320"/>
      <c r="AC86" s="1320"/>
      <c r="AD86" s="1320"/>
      <c r="AE86" s="1320"/>
      <c r="AF86" s="1320"/>
      <c r="AG86" s="1320"/>
      <c r="AH86" s="1320"/>
      <c r="AI86" s="1320"/>
      <c r="AJ86" s="1380"/>
      <c r="AK86" s="1195"/>
      <c r="AL86" s="1195"/>
      <c r="AM86" s="1195"/>
      <c r="AN86" s="1339"/>
      <c r="AO86" s="1339"/>
      <c r="AP86" s="1339"/>
      <c r="AQ86" s="1339"/>
      <c r="AR86" s="1339"/>
      <c r="AS86" s="1339"/>
      <c r="AT86" s="1339"/>
      <c r="AU86" s="1339"/>
      <c r="AV86" s="1339"/>
      <c r="AW86" s="1339"/>
      <c r="AX86" s="1394"/>
      <c r="AY86" s="1394"/>
      <c r="AZ86" s="1394"/>
      <c r="BA86" s="1394"/>
      <c r="BB86" s="1394"/>
      <c r="BC86" s="1394"/>
      <c r="BD86" s="1394"/>
      <c r="BE86" s="1394"/>
      <c r="BF86" s="1394"/>
      <c r="BG86" s="1180"/>
    </row>
    <row r="87" s="1084" customFormat="1" customHeight="1" spans="1:59">
      <c r="A87" s="1085"/>
      <c r="F87" s="1241"/>
      <c r="G87" s="1241"/>
      <c r="H87" s="1241"/>
      <c r="I87" s="1241"/>
      <c r="J87" s="1241"/>
      <c r="K87" s="1241"/>
      <c r="L87" s="1241"/>
      <c r="M87" s="1241"/>
      <c r="N87" s="1241"/>
      <c r="Q87" s="1195"/>
      <c r="R87" s="1195"/>
      <c r="U87" s="1319"/>
      <c r="V87" s="1320"/>
      <c r="W87" s="1320"/>
      <c r="X87" s="1320"/>
      <c r="Y87" s="1320"/>
      <c r="Z87" s="1320"/>
      <c r="AA87" s="1320"/>
      <c r="AB87" s="1320"/>
      <c r="AC87" s="1320"/>
      <c r="AD87" s="1320"/>
      <c r="AE87" s="1320"/>
      <c r="AF87" s="1320"/>
      <c r="AG87" s="1320"/>
      <c r="AH87" s="1320"/>
      <c r="AI87" s="1320"/>
      <c r="AJ87" s="1380"/>
      <c r="AL87" s="1195"/>
      <c r="AM87" s="1195"/>
      <c r="AN87" s="1195"/>
      <c r="AO87" s="1394"/>
      <c r="AP87" s="1394"/>
      <c r="AQ87" s="1394"/>
      <c r="AR87" s="1394"/>
      <c r="AS87" s="1394"/>
      <c r="AT87" s="1394"/>
      <c r="AU87" s="1394"/>
      <c r="AV87" s="1394"/>
      <c r="AW87" s="1394"/>
      <c r="AX87" s="1394"/>
      <c r="AY87" s="1394"/>
      <c r="AZ87" s="1394"/>
      <c r="BA87" s="1394"/>
      <c r="BB87" s="1394"/>
      <c r="BC87" s="1394"/>
      <c r="BD87" s="1394"/>
      <c r="BE87" s="1394"/>
      <c r="BF87" s="1394"/>
      <c r="BG87" s="1180"/>
    </row>
    <row r="88" s="1084" customFormat="1" customHeight="1" spans="1:59">
      <c r="A88" s="1085"/>
      <c r="G88" s="1180"/>
      <c r="H88" s="1180"/>
      <c r="P88" s="1195"/>
      <c r="Q88" s="1195"/>
      <c r="R88" s="1195"/>
      <c r="U88" s="1315" t="s">
        <v>4822</v>
      </c>
      <c r="V88" s="1316"/>
      <c r="W88" s="1324" t="s">
        <v>4823</v>
      </c>
      <c r="X88" s="1316"/>
      <c r="Y88" s="1316"/>
      <c r="Z88" s="1316"/>
      <c r="AA88" s="1316"/>
      <c r="AB88" s="1316"/>
      <c r="AC88" s="1316"/>
      <c r="AD88" s="1316"/>
      <c r="AE88" s="1316"/>
      <c r="AF88" s="1316"/>
      <c r="AG88" s="1316"/>
      <c r="AH88" s="1316"/>
      <c r="AI88" s="1316"/>
      <c r="AJ88" s="1376"/>
      <c r="AL88" s="1195"/>
      <c r="AM88" s="1195"/>
      <c r="AN88" s="1195"/>
      <c r="AO88" s="1394"/>
      <c r="AP88" s="1394"/>
      <c r="AQ88" s="1394"/>
      <c r="AR88" s="1394"/>
      <c r="AS88" s="1394"/>
      <c r="AT88" s="1394"/>
      <c r="AU88" s="1394"/>
      <c r="AV88" s="1394"/>
      <c r="AW88" s="1394"/>
      <c r="AX88" s="1394"/>
      <c r="AY88" s="1394"/>
      <c r="AZ88" s="1394"/>
      <c r="BA88" s="1394"/>
      <c r="BB88" s="1394"/>
      <c r="BC88" s="1394"/>
      <c r="BD88" s="1394"/>
      <c r="BE88" s="1394"/>
      <c r="BF88" s="1394"/>
      <c r="BG88" s="1180"/>
    </row>
    <row r="89" s="1084" customFormat="1" customHeight="1" spans="1:59">
      <c r="A89" s="1085"/>
      <c r="Q89" s="1195"/>
      <c r="R89" s="1195"/>
      <c r="U89" s="1315"/>
      <c r="V89" s="1316"/>
      <c r="W89" s="1316"/>
      <c r="X89" s="1316"/>
      <c r="Y89" s="1316"/>
      <c r="Z89" s="1316"/>
      <c r="AA89" s="1316"/>
      <c r="AB89" s="1316"/>
      <c r="AC89" s="1316"/>
      <c r="AD89" s="1316"/>
      <c r="AE89" s="1316"/>
      <c r="AF89" s="1316"/>
      <c r="AG89" s="1316"/>
      <c r="AH89" s="1316"/>
      <c r="AI89" s="1316"/>
      <c r="AJ89" s="1376"/>
      <c r="AK89" s="1195"/>
      <c r="AL89" s="1195"/>
      <c r="AM89" s="1195"/>
      <c r="AN89" s="1195"/>
      <c r="AO89" s="1394"/>
      <c r="AP89" s="1394"/>
      <c r="AQ89" s="1394"/>
      <c r="AR89" s="1394"/>
      <c r="AS89" s="1394"/>
      <c r="AT89" s="1394"/>
      <c r="AU89" s="1394"/>
      <c r="AV89" s="1394"/>
      <c r="AW89" s="1394"/>
      <c r="AX89" s="1394"/>
      <c r="AY89" s="1394"/>
      <c r="AZ89" s="1394"/>
      <c r="BA89" s="1394"/>
      <c r="BB89" s="1394"/>
      <c r="BC89" s="1394"/>
      <c r="BD89" s="1394"/>
      <c r="BE89" s="1394"/>
      <c r="BF89" s="1394"/>
      <c r="BG89" s="1180"/>
    </row>
    <row r="90" s="1084" customFormat="1" customHeight="1" spans="1:59">
      <c r="A90" s="1085"/>
      <c r="Q90" s="1195"/>
      <c r="R90" s="1195"/>
      <c r="U90" s="1315"/>
      <c r="V90" s="1316"/>
      <c r="W90" s="1316"/>
      <c r="X90" s="1316"/>
      <c r="Y90" s="1316"/>
      <c r="Z90" s="1316"/>
      <c r="AA90" s="1316"/>
      <c r="AB90" s="1316"/>
      <c r="AC90" s="1316"/>
      <c r="AD90" s="1316"/>
      <c r="AE90" s="1316"/>
      <c r="AF90" s="1316"/>
      <c r="AG90" s="1316"/>
      <c r="AH90" s="1316"/>
      <c r="AI90" s="1316"/>
      <c r="AJ90" s="1376"/>
      <c r="AO90" s="1394"/>
      <c r="AP90" s="1394"/>
      <c r="AQ90" s="1394"/>
      <c r="AR90" s="1394"/>
      <c r="AS90" s="1394"/>
      <c r="AT90" s="1394"/>
      <c r="AU90" s="1394"/>
      <c r="AV90" s="1394"/>
      <c r="AW90" s="1394"/>
      <c r="AX90" s="1394"/>
      <c r="AY90" s="1394"/>
      <c r="AZ90" s="1394"/>
      <c r="BA90" s="1394"/>
      <c r="BB90" s="1394"/>
      <c r="BC90" s="1394"/>
      <c r="BD90" s="1394"/>
      <c r="BE90" s="1394"/>
      <c r="BF90" s="1394"/>
      <c r="BG90" s="1180"/>
    </row>
    <row r="91" s="1084" customFormat="1" spans="1:49">
      <c r="A91" s="1085"/>
      <c r="U91" s="1319" t="s">
        <v>4824</v>
      </c>
      <c r="V91" s="1320"/>
      <c r="W91" s="1326" t="s">
        <v>4825</v>
      </c>
      <c r="X91" s="1320"/>
      <c r="Y91" s="1320"/>
      <c r="Z91" s="1320"/>
      <c r="AA91" s="1320"/>
      <c r="AB91" s="1320"/>
      <c r="AC91" s="1320"/>
      <c r="AD91" s="1320"/>
      <c r="AE91" s="1320"/>
      <c r="AF91" s="1320"/>
      <c r="AG91" s="1320"/>
      <c r="AH91" s="1320"/>
      <c r="AI91" s="1320"/>
      <c r="AJ91" s="1380"/>
      <c r="AV91" s="1195"/>
      <c r="AW91" s="1195"/>
    </row>
    <row r="92" s="1084" customFormat="1" spans="1:49">
      <c r="A92" s="1085"/>
      <c r="U92" s="1319"/>
      <c r="V92" s="1320"/>
      <c r="W92" s="1320"/>
      <c r="X92" s="1320"/>
      <c r="Y92" s="1320"/>
      <c r="Z92" s="1320"/>
      <c r="AA92" s="1320"/>
      <c r="AB92" s="1320"/>
      <c r="AC92" s="1320"/>
      <c r="AD92" s="1320"/>
      <c r="AE92" s="1320"/>
      <c r="AF92" s="1320"/>
      <c r="AG92" s="1320"/>
      <c r="AH92" s="1320"/>
      <c r="AI92" s="1320"/>
      <c r="AJ92" s="1380"/>
      <c r="AK92" s="1195"/>
      <c r="AL92" s="1195"/>
      <c r="AM92" s="1195"/>
      <c r="AN92" s="1195"/>
      <c r="AO92" s="1195"/>
      <c r="AP92" s="1195"/>
      <c r="AQ92" s="1195"/>
      <c r="AR92" s="1195"/>
      <c r="AS92" s="1195"/>
      <c r="AT92" s="1195"/>
      <c r="AU92" s="1195"/>
      <c r="AV92" s="1195"/>
      <c r="AW92" s="1195"/>
    </row>
    <row r="93" s="1084" customFormat="1" spans="1:36">
      <c r="A93" s="1085"/>
      <c r="U93" s="1319"/>
      <c r="V93" s="1320"/>
      <c r="W93" s="1320"/>
      <c r="X93" s="1320"/>
      <c r="Y93" s="1320"/>
      <c r="Z93" s="1320"/>
      <c r="AA93" s="1320"/>
      <c r="AB93" s="1320"/>
      <c r="AC93" s="1320"/>
      <c r="AD93" s="1320"/>
      <c r="AE93" s="1320"/>
      <c r="AF93" s="1320"/>
      <c r="AG93" s="1320"/>
      <c r="AH93" s="1320"/>
      <c r="AI93" s="1320"/>
      <c r="AJ93" s="1380"/>
    </row>
    <row r="94" s="1084" customFormat="1" spans="1:36">
      <c r="A94" s="1085"/>
      <c r="U94" s="1315" t="s">
        <v>4826</v>
      </c>
      <c r="V94" s="1316"/>
      <c r="W94" s="1316"/>
      <c r="X94" s="1316"/>
      <c r="Y94" s="1316"/>
      <c r="Z94" s="1316"/>
      <c r="AA94" s="1316"/>
      <c r="AB94" s="1316"/>
      <c r="AC94" s="1316"/>
      <c r="AD94" s="1316"/>
      <c r="AE94" s="1316"/>
      <c r="AF94" s="1316"/>
      <c r="AG94" s="1316"/>
      <c r="AH94" s="1316"/>
      <c r="AI94" s="1316"/>
      <c r="AJ94" s="1376"/>
    </row>
    <row r="95" s="1084" customFormat="1" spans="1:36">
      <c r="A95" s="1085"/>
      <c r="U95" s="1315"/>
      <c r="V95" s="1316"/>
      <c r="W95" s="1316"/>
      <c r="X95" s="1316"/>
      <c r="Y95" s="1316"/>
      <c r="Z95" s="1316"/>
      <c r="AA95" s="1316"/>
      <c r="AB95" s="1316"/>
      <c r="AC95" s="1316"/>
      <c r="AD95" s="1316"/>
      <c r="AE95" s="1316"/>
      <c r="AF95" s="1316"/>
      <c r="AG95" s="1316"/>
      <c r="AH95" s="1316"/>
      <c r="AI95" s="1316"/>
      <c r="AJ95" s="1376"/>
    </row>
    <row r="96" s="1084" customFormat="1" ht="18" spans="1:36">
      <c r="A96" s="1085"/>
      <c r="U96" s="1328"/>
      <c r="V96" s="1329"/>
      <c r="W96" s="1329"/>
      <c r="X96" s="1329"/>
      <c r="Y96" s="1329"/>
      <c r="Z96" s="1329"/>
      <c r="AA96" s="1329"/>
      <c r="AB96" s="1329"/>
      <c r="AC96" s="1329"/>
      <c r="AD96" s="1329"/>
      <c r="AE96" s="1329"/>
      <c r="AF96" s="1329"/>
      <c r="AG96" s="1329"/>
      <c r="AH96" s="1329"/>
      <c r="AI96" s="1329"/>
      <c r="AJ96" s="1381"/>
    </row>
    <row r="97" s="1084" customFormat="1" ht="18.75" spans="1:1">
      <c r="A97" s="1085"/>
    </row>
    <row r="98" s="1084" customFormat="1" spans="1:47">
      <c r="A98" s="1085"/>
      <c r="B98" s="1242" t="s">
        <v>4827</v>
      </c>
      <c r="C98" s="1243"/>
      <c r="D98" s="1243"/>
      <c r="E98" s="1243"/>
      <c r="F98" s="1243"/>
      <c r="G98" s="1243"/>
      <c r="H98" s="1243"/>
      <c r="I98" s="1243"/>
      <c r="J98" s="1243"/>
      <c r="K98" s="1243"/>
      <c r="L98" s="1243"/>
      <c r="M98" s="1243"/>
      <c r="N98" s="1243"/>
      <c r="O98" s="1243"/>
      <c r="P98" s="1243"/>
      <c r="Q98" s="1243"/>
      <c r="R98" s="1243"/>
      <c r="S98" s="1243"/>
      <c r="T98" s="1243"/>
      <c r="U98" s="1243"/>
      <c r="V98" s="1243"/>
      <c r="W98" s="1243"/>
      <c r="X98" s="1243"/>
      <c r="Y98" s="1243"/>
      <c r="Z98" s="1243"/>
      <c r="AA98" s="1243"/>
      <c r="AB98" s="1243"/>
      <c r="AC98" s="1243"/>
      <c r="AD98" s="1243"/>
      <c r="AE98" s="1243"/>
      <c r="AF98" s="1243"/>
      <c r="AG98" s="1243"/>
      <c r="AH98" s="1243"/>
      <c r="AI98" s="1243"/>
      <c r="AJ98" s="1243"/>
      <c r="AK98" s="1243"/>
      <c r="AL98" s="1243"/>
      <c r="AM98" s="1243"/>
      <c r="AN98" s="1243"/>
      <c r="AO98" s="1243"/>
      <c r="AP98" s="1243"/>
      <c r="AQ98" s="1243"/>
      <c r="AR98" s="1243"/>
      <c r="AS98" s="1243"/>
      <c r="AT98" s="1243"/>
      <c r="AU98" s="1395"/>
    </row>
    <row r="99" s="1084" customFormat="1" spans="1:47">
      <c r="A99" s="1085"/>
      <c r="B99" s="1244"/>
      <c r="C99" s="1245"/>
      <c r="D99" s="1245"/>
      <c r="E99" s="1245"/>
      <c r="F99" s="1245"/>
      <c r="G99" s="1245"/>
      <c r="H99" s="1245"/>
      <c r="I99" s="1245"/>
      <c r="J99" s="1245"/>
      <c r="K99" s="1245"/>
      <c r="L99" s="1245"/>
      <c r="M99" s="1245"/>
      <c r="N99" s="1245"/>
      <c r="O99" s="1245"/>
      <c r="P99" s="1245"/>
      <c r="Q99" s="1245"/>
      <c r="R99" s="1245"/>
      <c r="S99" s="1245"/>
      <c r="T99" s="1245"/>
      <c r="U99" s="1245"/>
      <c r="V99" s="1245"/>
      <c r="W99" s="1245"/>
      <c r="X99" s="1245"/>
      <c r="Y99" s="1245"/>
      <c r="Z99" s="1245"/>
      <c r="AA99" s="1245"/>
      <c r="AB99" s="1245"/>
      <c r="AC99" s="1245"/>
      <c r="AD99" s="1245"/>
      <c r="AE99" s="1245"/>
      <c r="AF99" s="1245"/>
      <c r="AG99" s="1245"/>
      <c r="AH99" s="1245"/>
      <c r="AI99" s="1245"/>
      <c r="AJ99" s="1245"/>
      <c r="AK99" s="1245"/>
      <c r="AL99" s="1245"/>
      <c r="AM99" s="1245"/>
      <c r="AN99" s="1245"/>
      <c r="AO99" s="1245"/>
      <c r="AP99" s="1245"/>
      <c r="AQ99" s="1245"/>
      <c r="AR99" s="1245"/>
      <c r="AS99" s="1245"/>
      <c r="AT99" s="1245"/>
      <c r="AU99" s="1396"/>
    </row>
    <row r="100" s="1084" customFormat="1" ht="18" spans="1:47">
      <c r="A100" s="1085"/>
      <c r="B100" s="1246"/>
      <c r="C100" s="1247"/>
      <c r="D100" s="1247"/>
      <c r="E100" s="1247"/>
      <c r="F100" s="1247"/>
      <c r="G100" s="1247"/>
      <c r="H100" s="1247"/>
      <c r="I100" s="1247"/>
      <c r="J100" s="1247"/>
      <c r="K100" s="1247"/>
      <c r="L100" s="1247"/>
      <c r="M100" s="1247"/>
      <c r="N100" s="1247"/>
      <c r="O100" s="1247"/>
      <c r="P100" s="1247"/>
      <c r="Q100" s="1247"/>
      <c r="R100" s="1247"/>
      <c r="S100" s="1247"/>
      <c r="T100" s="1247"/>
      <c r="U100" s="1247"/>
      <c r="V100" s="1247"/>
      <c r="W100" s="1247"/>
      <c r="X100" s="1247"/>
      <c r="Y100" s="1247"/>
      <c r="Z100" s="1247"/>
      <c r="AA100" s="1247"/>
      <c r="AB100" s="1247"/>
      <c r="AC100" s="1247"/>
      <c r="AD100" s="1247"/>
      <c r="AE100" s="1247"/>
      <c r="AF100" s="1247"/>
      <c r="AG100" s="1247"/>
      <c r="AH100" s="1247"/>
      <c r="AI100" s="1247"/>
      <c r="AJ100" s="1247"/>
      <c r="AK100" s="1247"/>
      <c r="AL100" s="1247"/>
      <c r="AM100" s="1247"/>
      <c r="AN100" s="1247"/>
      <c r="AO100" s="1247"/>
      <c r="AP100" s="1247"/>
      <c r="AQ100" s="1247"/>
      <c r="AR100" s="1247"/>
      <c r="AS100" s="1247"/>
      <c r="AT100" s="1247"/>
      <c r="AU100" s="1397"/>
    </row>
    <row r="101" s="1084" customFormat="1" ht="18" spans="1:47">
      <c r="A101" s="1085"/>
      <c r="B101" s="1248"/>
      <c r="C101" s="1248"/>
      <c r="D101" s="1248"/>
      <c r="E101" s="1248"/>
      <c r="F101" s="1248"/>
      <c r="G101" s="1248"/>
      <c r="H101" s="1248"/>
      <c r="I101" s="1248"/>
      <c r="J101" s="1248"/>
      <c r="K101" s="1248"/>
      <c r="L101" s="1248"/>
      <c r="M101" s="1248"/>
      <c r="N101" s="1248"/>
      <c r="O101" s="1248"/>
      <c r="P101" s="1248"/>
      <c r="Q101" s="1248"/>
      <c r="R101" s="1248"/>
      <c r="S101" s="1248"/>
      <c r="T101" s="1248"/>
      <c r="U101" s="1248"/>
      <c r="V101" s="1248"/>
      <c r="W101" s="1248"/>
      <c r="X101" s="1248"/>
      <c r="Y101" s="1248"/>
      <c r="Z101" s="1248"/>
      <c r="AA101" s="1248"/>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row>
    <row r="102" s="1084" customFormat="1" spans="1:47">
      <c r="A102" s="1085"/>
      <c r="B102" s="1249" t="s">
        <v>4828</v>
      </c>
      <c r="C102" s="1250"/>
      <c r="D102" s="1250"/>
      <c r="E102" s="1250"/>
      <c r="F102" s="1250"/>
      <c r="G102" s="1250"/>
      <c r="H102" s="1250"/>
      <c r="I102" s="1250"/>
      <c r="J102" s="1250"/>
      <c r="K102" s="1250"/>
      <c r="L102" s="1250"/>
      <c r="M102" s="1250"/>
      <c r="N102" s="1250"/>
      <c r="O102" s="1250"/>
      <c r="P102" s="1250"/>
      <c r="Q102" s="1250"/>
      <c r="R102" s="1250"/>
      <c r="S102" s="1250"/>
      <c r="T102" s="1250"/>
      <c r="U102" s="1250"/>
      <c r="V102" s="1250"/>
      <c r="W102" s="1330"/>
      <c r="X102" s="1248"/>
      <c r="Y102" s="1248"/>
      <c r="Z102" s="1249" t="s">
        <v>4829</v>
      </c>
      <c r="AA102" s="1250"/>
      <c r="AB102" s="1250"/>
      <c r="AC102" s="1250"/>
      <c r="AD102" s="1250"/>
      <c r="AE102" s="1250"/>
      <c r="AF102" s="1250"/>
      <c r="AG102" s="1250"/>
      <c r="AH102" s="1250"/>
      <c r="AI102" s="1250"/>
      <c r="AJ102" s="1250"/>
      <c r="AK102" s="1250"/>
      <c r="AL102" s="1250"/>
      <c r="AM102" s="1250"/>
      <c r="AN102" s="1250"/>
      <c r="AO102" s="1250"/>
      <c r="AP102" s="1250"/>
      <c r="AQ102" s="1250"/>
      <c r="AR102" s="1250"/>
      <c r="AS102" s="1250"/>
      <c r="AT102" s="1250"/>
      <c r="AU102" s="1330"/>
    </row>
    <row r="103" s="1084" customFormat="1" spans="1:47">
      <c r="A103" s="1085"/>
      <c r="B103" s="1251"/>
      <c r="C103" s="1252"/>
      <c r="D103" s="1252"/>
      <c r="E103" s="1252"/>
      <c r="F103" s="1252"/>
      <c r="G103" s="1252"/>
      <c r="H103" s="1252"/>
      <c r="I103" s="1252"/>
      <c r="J103" s="1252"/>
      <c r="K103" s="1252"/>
      <c r="L103" s="1252"/>
      <c r="M103" s="1252"/>
      <c r="N103" s="1285"/>
      <c r="O103" s="1252"/>
      <c r="P103" s="1252"/>
      <c r="Q103" s="1252"/>
      <c r="R103" s="1252"/>
      <c r="S103" s="1252"/>
      <c r="T103" s="1252"/>
      <c r="U103" s="1252"/>
      <c r="V103" s="1252"/>
      <c r="W103" s="1331"/>
      <c r="X103" s="1248"/>
      <c r="Y103" s="1248"/>
      <c r="Z103" s="1251"/>
      <c r="AA103" s="1252"/>
      <c r="AB103" s="1252"/>
      <c r="AC103" s="1252"/>
      <c r="AD103" s="1252"/>
      <c r="AE103" s="1252"/>
      <c r="AF103" s="1252"/>
      <c r="AG103" s="1252"/>
      <c r="AH103" s="1252"/>
      <c r="AI103" s="1252"/>
      <c r="AJ103" s="1252"/>
      <c r="AK103" s="1252"/>
      <c r="AL103" s="1252"/>
      <c r="AM103" s="1252"/>
      <c r="AN103" s="1252"/>
      <c r="AO103" s="1252"/>
      <c r="AP103" s="1252"/>
      <c r="AQ103" s="1252"/>
      <c r="AR103" s="1252"/>
      <c r="AS103" s="1252"/>
      <c r="AT103" s="1252"/>
      <c r="AU103" s="1331"/>
    </row>
    <row r="104" s="1084" customFormat="1" spans="1:47">
      <c r="A104" s="1085"/>
      <c r="B104" s="1253" t="s">
        <v>4830</v>
      </c>
      <c r="C104" s="1254"/>
      <c r="D104" s="1254"/>
      <c r="E104" s="1254"/>
      <c r="F104" s="1254"/>
      <c r="G104" s="1254"/>
      <c r="H104" s="1254"/>
      <c r="I104" s="1254"/>
      <c r="J104" s="1254"/>
      <c r="K104" s="1254"/>
      <c r="L104" s="1254"/>
      <c r="M104" s="1286" t="s">
        <v>4831</v>
      </c>
      <c r="N104" s="1287"/>
      <c r="O104" s="1287"/>
      <c r="P104" s="1287"/>
      <c r="Q104" s="1287"/>
      <c r="R104" s="1287"/>
      <c r="S104" s="1287"/>
      <c r="T104" s="1287"/>
      <c r="U104" s="1287"/>
      <c r="V104" s="1287"/>
      <c r="W104" s="1332"/>
      <c r="X104" s="1248"/>
      <c r="Y104" s="1248"/>
      <c r="Z104" s="1351" t="s">
        <v>4832</v>
      </c>
      <c r="AA104" s="1287"/>
      <c r="AB104" s="1287"/>
      <c r="AC104" s="1287"/>
      <c r="AD104" s="1287"/>
      <c r="AE104" s="1287"/>
      <c r="AF104" s="1287"/>
      <c r="AG104" s="1287"/>
      <c r="AH104" s="1287"/>
      <c r="AI104" s="1287"/>
      <c r="AJ104" s="1287"/>
      <c r="AK104" s="1294"/>
      <c r="AL104" s="1294"/>
      <c r="AM104" s="1287"/>
      <c r="AN104" s="1287"/>
      <c r="AO104" s="1287"/>
      <c r="AP104" s="1398"/>
      <c r="AQ104" s="1287"/>
      <c r="AR104" s="1287"/>
      <c r="AS104" s="1287"/>
      <c r="AT104" s="1398"/>
      <c r="AU104" s="1332"/>
    </row>
    <row r="105" s="1084" customFormat="1" spans="1:47">
      <c r="A105" s="1085"/>
      <c r="B105" s="1255"/>
      <c r="C105" s="1256"/>
      <c r="D105" s="1256"/>
      <c r="E105" s="1256"/>
      <c r="F105" s="1256"/>
      <c r="G105" s="1256"/>
      <c r="H105" s="1256"/>
      <c r="I105" s="1256"/>
      <c r="J105" s="1256"/>
      <c r="K105" s="1256"/>
      <c r="L105" s="1256"/>
      <c r="M105" s="1288"/>
      <c r="N105" s="1289"/>
      <c r="O105" s="1289"/>
      <c r="P105" s="1289"/>
      <c r="Q105" s="1289"/>
      <c r="R105" s="1289"/>
      <c r="S105" s="1289"/>
      <c r="T105" s="1289"/>
      <c r="U105" s="1289"/>
      <c r="V105" s="1289"/>
      <c r="W105" s="1333"/>
      <c r="X105" s="1248"/>
      <c r="Y105" s="1248"/>
      <c r="Z105" s="1253" t="s">
        <v>4833</v>
      </c>
      <c r="AA105" s="1287"/>
      <c r="AB105" s="1287"/>
      <c r="AC105" s="1287"/>
      <c r="AD105" s="1287"/>
      <c r="AE105" s="1287"/>
      <c r="AF105" s="1287"/>
      <c r="AG105" s="1287"/>
      <c r="AH105" s="1287"/>
      <c r="AI105" s="1287"/>
      <c r="AJ105" s="1287"/>
      <c r="AK105" s="1286" t="s">
        <v>4834</v>
      </c>
      <c r="AL105" s="1287"/>
      <c r="AM105" s="1287"/>
      <c r="AN105" s="1287"/>
      <c r="AO105" s="1287"/>
      <c r="AP105" s="1287"/>
      <c r="AQ105" s="1287"/>
      <c r="AR105" s="1287"/>
      <c r="AS105" s="1287"/>
      <c r="AT105" s="1287"/>
      <c r="AU105" s="1332"/>
    </row>
    <row r="106" s="1084" customFormat="1" spans="1:47">
      <c r="A106" s="1085"/>
      <c r="B106" s="1255"/>
      <c r="C106" s="1256"/>
      <c r="D106" s="1256"/>
      <c r="E106" s="1256"/>
      <c r="F106" s="1256"/>
      <c r="G106" s="1256"/>
      <c r="H106" s="1256"/>
      <c r="I106" s="1256"/>
      <c r="J106" s="1256"/>
      <c r="K106" s="1256"/>
      <c r="L106" s="1256"/>
      <c r="M106" s="1286" t="s">
        <v>4835</v>
      </c>
      <c r="N106" s="1287"/>
      <c r="O106" s="1287"/>
      <c r="P106" s="1287"/>
      <c r="Q106" s="1287"/>
      <c r="R106" s="1287"/>
      <c r="S106" s="1287"/>
      <c r="T106" s="1287"/>
      <c r="U106" s="1287"/>
      <c r="V106" s="1287"/>
      <c r="W106" s="1332"/>
      <c r="X106" s="1248"/>
      <c r="Y106" s="1248"/>
      <c r="Z106" s="1352"/>
      <c r="AA106" s="1248"/>
      <c r="AB106" s="1248"/>
      <c r="AC106" s="1248"/>
      <c r="AD106" s="1248"/>
      <c r="AE106" s="1248"/>
      <c r="AF106" s="1248"/>
      <c r="AG106" s="1248"/>
      <c r="AH106" s="1248"/>
      <c r="AI106" s="1248"/>
      <c r="AJ106" s="1248"/>
      <c r="AK106" s="1382"/>
      <c r="AL106" s="1248"/>
      <c r="AM106" s="1248"/>
      <c r="AN106" s="1248"/>
      <c r="AO106" s="1248"/>
      <c r="AP106" s="1248"/>
      <c r="AQ106" s="1248"/>
      <c r="AR106" s="1248"/>
      <c r="AS106" s="1248"/>
      <c r="AT106" s="1248"/>
      <c r="AU106" s="1399"/>
    </row>
    <row r="107" s="1084" customFormat="1" spans="1:47">
      <c r="A107" s="1085"/>
      <c r="B107" s="1255"/>
      <c r="C107" s="1256"/>
      <c r="D107" s="1256"/>
      <c r="E107" s="1256"/>
      <c r="F107" s="1256"/>
      <c r="G107" s="1256"/>
      <c r="H107" s="1256"/>
      <c r="I107" s="1256"/>
      <c r="J107" s="1256"/>
      <c r="K107" s="1256"/>
      <c r="L107" s="1256"/>
      <c r="M107" s="1288"/>
      <c r="N107" s="1289"/>
      <c r="O107" s="1289"/>
      <c r="P107" s="1289"/>
      <c r="Q107" s="1289"/>
      <c r="R107" s="1289"/>
      <c r="S107" s="1289"/>
      <c r="T107" s="1289"/>
      <c r="U107" s="1289"/>
      <c r="V107" s="1289"/>
      <c r="W107" s="1333"/>
      <c r="X107" s="1248"/>
      <c r="Y107" s="1248"/>
      <c r="Z107" s="1352"/>
      <c r="AA107" s="1248"/>
      <c r="AB107" s="1248"/>
      <c r="AC107" s="1248"/>
      <c r="AD107" s="1248"/>
      <c r="AE107" s="1248"/>
      <c r="AF107" s="1248"/>
      <c r="AG107" s="1248"/>
      <c r="AH107" s="1248"/>
      <c r="AI107" s="1248"/>
      <c r="AJ107" s="1248"/>
      <c r="AK107" s="1382"/>
      <c r="AL107" s="1248"/>
      <c r="AM107" s="1248"/>
      <c r="AN107" s="1248"/>
      <c r="AO107" s="1248"/>
      <c r="AP107" s="1248"/>
      <c r="AQ107" s="1248"/>
      <c r="AR107" s="1248"/>
      <c r="AS107" s="1248"/>
      <c r="AT107" s="1248"/>
      <c r="AU107" s="1399"/>
    </row>
    <row r="108" s="1084" customFormat="1" ht="18" spans="1:47">
      <c r="A108" s="1085"/>
      <c r="B108" s="1255"/>
      <c r="C108" s="1256"/>
      <c r="D108" s="1256"/>
      <c r="E108" s="1256"/>
      <c r="F108" s="1256"/>
      <c r="G108" s="1256"/>
      <c r="H108" s="1256"/>
      <c r="I108" s="1256"/>
      <c r="J108" s="1256"/>
      <c r="K108" s="1256"/>
      <c r="L108" s="1256"/>
      <c r="M108" s="1290" t="s">
        <v>4836</v>
      </c>
      <c r="N108" s="1291"/>
      <c r="O108" s="1291"/>
      <c r="P108" s="1291"/>
      <c r="Q108" s="1291"/>
      <c r="R108" s="1291"/>
      <c r="S108" s="1291"/>
      <c r="T108" s="1291"/>
      <c r="U108" s="1291"/>
      <c r="V108" s="1291"/>
      <c r="W108" s="1334"/>
      <c r="X108" s="1248"/>
      <c r="Y108" s="1248"/>
      <c r="Z108" s="1353"/>
      <c r="AA108" s="1354"/>
      <c r="AB108" s="1354"/>
      <c r="AC108" s="1354"/>
      <c r="AD108" s="1354"/>
      <c r="AE108" s="1354"/>
      <c r="AF108" s="1354"/>
      <c r="AG108" s="1354"/>
      <c r="AH108" s="1354"/>
      <c r="AI108" s="1354"/>
      <c r="AJ108" s="1383"/>
      <c r="AK108" s="1295"/>
      <c r="AL108" s="1296"/>
      <c r="AM108" s="1296"/>
      <c r="AN108" s="1296"/>
      <c r="AO108" s="1296"/>
      <c r="AP108" s="1296"/>
      <c r="AQ108" s="1296"/>
      <c r="AR108" s="1296"/>
      <c r="AS108" s="1296"/>
      <c r="AT108" s="1296"/>
      <c r="AU108" s="1337"/>
    </row>
    <row r="109" s="1084" customFormat="1" spans="1:47">
      <c r="A109" s="1085"/>
      <c r="B109" s="1255"/>
      <c r="C109" s="1256"/>
      <c r="D109" s="1256"/>
      <c r="E109" s="1256"/>
      <c r="F109" s="1256"/>
      <c r="G109" s="1256"/>
      <c r="H109" s="1256"/>
      <c r="I109" s="1256"/>
      <c r="J109" s="1256"/>
      <c r="K109" s="1256"/>
      <c r="L109" s="1256"/>
      <c r="M109" s="1292"/>
      <c r="N109" s="1293"/>
      <c r="O109" s="1293"/>
      <c r="P109" s="1293"/>
      <c r="Q109" s="1293"/>
      <c r="R109" s="1293"/>
      <c r="S109" s="1293"/>
      <c r="T109" s="1293"/>
      <c r="U109" s="1293"/>
      <c r="V109" s="1293"/>
      <c r="W109" s="1335"/>
      <c r="X109" s="1248"/>
      <c r="Y109" s="1248"/>
      <c r="Z109" s="1355"/>
      <c r="AA109" s="1336"/>
      <c r="AB109" s="1336"/>
      <c r="AC109" s="1336"/>
      <c r="AD109" s="1336"/>
      <c r="AE109" s="1336"/>
      <c r="AF109" s="1336"/>
      <c r="AG109" s="1336"/>
      <c r="AH109" s="1336"/>
      <c r="AI109" s="1336"/>
      <c r="AJ109" s="1336"/>
      <c r="AK109" s="1355"/>
      <c r="AL109" s="1336"/>
      <c r="AM109" s="1336"/>
      <c r="AN109" s="1336"/>
      <c r="AO109" s="1336"/>
      <c r="AP109" s="1336"/>
      <c r="AQ109" s="1336"/>
      <c r="AR109" s="1336"/>
      <c r="AS109" s="1336"/>
      <c r="AT109" s="1336"/>
      <c r="AU109" s="1355"/>
    </row>
    <row r="110" s="1084" customFormat="1" ht="18" customHeight="1" spans="1:49">
      <c r="A110" s="1085"/>
      <c r="B110" s="1255"/>
      <c r="C110" s="1256"/>
      <c r="D110" s="1256"/>
      <c r="E110" s="1256"/>
      <c r="F110" s="1256"/>
      <c r="G110" s="1256"/>
      <c r="H110" s="1256"/>
      <c r="I110" s="1256"/>
      <c r="J110" s="1256"/>
      <c r="K110" s="1256"/>
      <c r="L110" s="1256"/>
      <c r="M110" s="1286" t="s">
        <v>4837</v>
      </c>
      <c r="N110" s="1287"/>
      <c r="O110" s="1287"/>
      <c r="P110" s="1287"/>
      <c r="Q110" s="1287"/>
      <c r="R110" s="1287"/>
      <c r="S110" s="1287"/>
      <c r="T110" s="1287"/>
      <c r="U110" s="1287"/>
      <c r="V110" s="1287"/>
      <c r="W110" s="1332"/>
      <c r="X110" s="1248"/>
      <c r="Y110" s="1248"/>
      <c r="Z110" s="1356"/>
      <c r="AA110" s="1356"/>
      <c r="AB110" s="1356"/>
      <c r="AC110" s="1356"/>
      <c r="AD110" s="1356"/>
      <c r="AE110" s="1356"/>
      <c r="AF110" s="1356"/>
      <c r="AG110" s="1356"/>
      <c r="AH110" s="1384"/>
      <c r="AI110" s="1356"/>
      <c r="AJ110" s="1356"/>
      <c r="AK110" s="1356"/>
      <c r="AL110" s="1356"/>
      <c r="AM110" s="1356"/>
      <c r="AN110" s="1356"/>
      <c r="AO110" s="1356"/>
      <c r="AP110" s="1356"/>
      <c r="AQ110" s="1356"/>
      <c r="AR110" s="1356"/>
      <c r="AS110" s="1356"/>
      <c r="AT110" s="1356"/>
      <c r="AU110" s="1356"/>
      <c r="AV110" s="1400"/>
      <c r="AW110" s="1400"/>
    </row>
    <row r="111" s="1084" customFormat="1" ht="18" customHeight="1" spans="1:49">
      <c r="A111" s="1085"/>
      <c r="B111" s="1255"/>
      <c r="C111" s="1256"/>
      <c r="D111" s="1256"/>
      <c r="E111" s="1256"/>
      <c r="F111" s="1256"/>
      <c r="G111" s="1256"/>
      <c r="H111" s="1256"/>
      <c r="I111" s="1256"/>
      <c r="J111" s="1256"/>
      <c r="K111" s="1256"/>
      <c r="L111" s="1256"/>
      <c r="M111" s="1288"/>
      <c r="N111" s="1289"/>
      <c r="O111" s="1289"/>
      <c r="P111" s="1289"/>
      <c r="Q111" s="1289"/>
      <c r="R111" s="1289"/>
      <c r="S111" s="1289"/>
      <c r="T111" s="1289"/>
      <c r="U111" s="1289"/>
      <c r="V111" s="1289"/>
      <c r="W111" s="1333"/>
      <c r="X111" s="1248"/>
      <c r="Y111" s="1248"/>
      <c r="Z111" s="1356"/>
      <c r="AA111" s="1356"/>
      <c r="AB111" s="1356"/>
      <c r="AC111" s="1356"/>
      <c r="AD111" s="1356"/>
      <c r="AE111" s="1356"/>
      <c r="AF111" s="1356"/>
      <c r="AG111" s="1356"/>
      <c r="AH111" s="1384"/>
      <c r="AI111" s="1356"/>
      <c r="AJ111" s="1356"/>
      <c r="AK111" s="1356"/>
      <c r="AL111" s="1356"/>
      <c r="AM111" s="1356"/>
      <c r="AN111" s="1356"/>
      <c r="AO111" s="1356"/>
      <c r="AP111" s="1356"/>
      <c r="AQ111" s="1356"/>
      <c r="AR111" s="1356"/>
      <c r="AS111" s="1356"/>
      <c r="AT111" s="1356"/>
      <c r="AU111" s="1356"/>
      <c r="AV111" s="1400"/>
      <c r="AW111" s="1400"/>
    </row>
    <row r="112" s="1084" customFormat="1" spans="1:52">
      <c r="A112" s="1085"/>
      <c r="B112" s="1255"/>
      <c r="C112" s="1256"/>
      <c r="D112" s="1256"/>
      <c r="E112" s="1256"/>
      <c r="F112" s="1256"/>
      <c r="G112" s="1256"/>
      <c r="H112" s="1256"/>
      <c r="I112" s="1256"/>
      <c r="J112" s="1256"/>
      <c r="K112" s="1256"/>
      <c r="L112" s="1256"/>
      <c r="M112" s="1294" t="s">
        <v>4838</v>
      </c>
      <c r="N112" s="1287"/>
      <c r="O112" s="1287"/>
      <c r="P112" s="1287"/>
      <c r="Q112" s="1287"/>
      <c r="R112" s="1287"/>
      <c r="S112" s="1287"/>
      <c r="T112" s="1287"/>
      <c r="U112" s="1287"/>
      <c r="V112" s="1287"/>
      <c r="W112" s="1332"/>
      <c r="X112" s="1336"/>
      <c r="Y112" s="1336"/>
      <c r="Z112" s="1338"/>
      <c r="AA112" s="1338"/>
      <c r="AB112" s="1338"/>
      <c r="AC112" s="1338"/>
      <c r="AD112" s="1338"/>
      <c r="AE112" s="1338"/>
      <c r="AF112" s="1338"/>
      <c r="AG112" s="1338"/>
      <c r="AH112" s="1338"/>
      <c r="AI112" s="1338"/>
      <c r="AJ112" s="1338"/>
      <c r="AK112" s="1338"/>
      <c r="AL112" s="1338"/>
      <c r="AM112" s="1338"/>
      <c r="AN112" s="1338"/>
      <c r="AO112" s="1338"/>
      <c r="AP112" s="1338"/>
      <c r="AQ112" s="1338"/>
      <c r="AR112" s="1338"/>
      <c r="AS112" s="1338"/>
      <c r="AT112" s="1338"/>
      <c r="AU112" s="1338"/>
      <c r="AV112" s="1227"/>
      <c r="AW112" s="1227"/>
      <c r="AX112" s="1339"/>
      <c r="AY112" s="1339"/>
      <c r="AZ112" s="1339"/>
    </row>
    <row r="113" s="1084" customFormat="1" ht="18" spans="1:52">
      <c r="A113" s="1085"/>
      <c r="B113" s="1257"/>
      <c r="C113" s="1258"/>
      <c r="D113" s="1258"/>
      <c r="E113" s="1258"/>
      <c r="F113" s="1258"/>
      <c r="G113" s="1258"/>
      <c r="H113" s="1258"/>
      <c r="I113" s="1258"/>
      <c r="J113" s="1258"/>
      <c r="K113" s="1258"/>
      <c r="L113" s="1258"/>
      <c r="M113" s="1295"/>
      <c r="N113" s="1296"/>
      <c r="O113" s="1296"/>
      <c r="P113" s="1296"/>
      <c r="Q113" s="1296"/>
      <c r="R113" s="1296"/>
      <c r="S113" s="1296"/>
      <c r="T113" s="1296"/>
      <c r="U113" s="1296"/>
      <c r="V113" s="1296"/>
      <c r="W113" s="1337"/>
      <c r="X113" s="1336"/>
      <c r="Y113" s="1336"/>
      <c r="Z113" s="1338"/>
      <c r="AA113" s="1338"/>
      <c r="AB113" s="1338"/>
      <c r="AC113" s="1338"/>
      <c r="AD113" s="1338"/>
      <c r="AE113" s="1338"/>
      <c r="AF113" s="1338"/>
      <c r="AG113" s="1338"/>
      <c r="AH113" s="1338"/>
      <c r="AI113" s="1338"/>
      <c r="AJ113" s="1338"/>
      <c r="AK113" s="1338"/>
      <c r="AL113" s="1338"/>
      <c r="AM113" s="1338"/>
      <c r="AN113" s="1338"/>
      <c r="AO113" s="1338"/>
      <c r="AP113" s="1338"/>
      <c r="AQ113" s="1338"/>
      <c r="AR113" s="1338"/>
      <c r="AS113" s="1338"/>
      <c r="AT113" s="1338"/>
      <c r="AU113" s="1338"/>
      <c r="AV113" s="1227"/>
      <c r="AW113" s="1227"/>
      <c r="AX113" s="1339"/>
      <c r="AY113" s="1339"/>
      <c r="AZ113" s="1339"/>
    </row>
    <row r="114" s="1084" customFormat="1" ht="18" spans="1:52">
      <c r="A114" s="1085"/>
      <c r="B114" s="1248"/>
      <c r="C114" s="1248"/>
      <c r="D114" s="1248"/>
      <c r="E114" s="1248"/>
      <c r="F114" s="1248"/>
      <c r="G114" s="1248"/>
      <c r="H114" s="1248"/>
      <c r="I114" s="1248"/>
      <c r="J114" s="1248"/>
      <c r="K114" s="1248"/>
      <c r="L114" s="1248"/>
      <c r="M114" s="1297"/>
      <c r="N114" s="1297"/>
      <c r="O114" s="1248"/>
      <c r="P114" s="1248"/>
      <c r="Q114" s="1248"/>
      <c r="R114" s="1248"/>
      <c r="S114" s="1248"/>
      <c r="T114" s="1248"/>
      <c r="U114" s="1248"/>
      <c r="V114" s="1248"/>
      <c r="W114" s="1248"/>
      <c r="X114" s="1336"/>
      <c r="Y114" s="1336"/>
      <c r="Z114" s="1338"/>
      <c r="AA114" s="1338"/>
      <c r="AB114" s="1338"/>
      <c r="AC114" s="1338"/>
      <c r="AD114" s="1338"/>
      <c r="AE114" s="1338"/>
      <c r="AF114" s="1338"/>
      <c r="AG114" s="1338"/>
      <c r="AH114" s="1338"/>
      <c r="AI114" s="1338"/>
      <c r="AJ114" s="1338"/>
      <c r="AK114" s="1338"/>
      <c r="AL114" s="1338"/>
      <c r="AM114" s="1338"/>
      <c r="AN114" s="1338"/>
      <c r="AO114" s="1338"/>
      <c r="AP114" s="1338"/>
      <c r="AQ114" s="1338"/>
      <c r="AR114" s="1338"/>
      <c r="AS114" s="1338"/>
      <c r="AT114" s="1338"/>
      <c r="AU114" s="1338"/>
      <c r="AV114" s="1227"/>
      <c r="AW114" s="1227"/>
      <c r="AX114" s="1339"/>
      <c r="AY114" s="1339"/>
      <c r="AZ114" s="1339"/>
    </row>
    <row r="115" s="1084" customFormat="1" spans="1:52">
      <c r="A115" s="1085"/>
      <c r="B115" s="1242" t="s">
        <v>4839</v>
      </c>
      <c r="C115" s="1243"/>
      <c r="D115" s="1243"/>
      <c r="E115" s="1243"/>
      <c r="F115" s="1243"/>
      <c r="G115" s="1243"/>
      <c r="H115" s="1243"/>
      <c r="I115" s="1243"/>
      <c r="J115" s="1243"/>
      <c r="K115" s="1243"/>
      <c r="L115" s="1243"/>
      <c r="M115" s="1243"/>
      <c r="N115" s="1243"/>
      <c r="O115" s="1243"/>
      <c r="P115" s="1243"/>
      <c r="Q115" s="1243"/>
      <c r="R115" s="1243"/>
      <c r="S115" s="1243"/>
      <c r="T115" s="1243"/>
      <c r="U115" s="1243"/>
      <c r="V115" s="1243"/>
      <c r="W115" s="1243"/>
      <c r="X115" s="1243"/>
      <c r="Y115" s="1243"/>
      <c r="Z115" s="1243"/>
      <c r="AA115" s="1243"/>
      <c r="AB115" s="1243"/>
      <c r="AC115" s="1243"/>
      <c r="AD115" s="1243"/>
      <c r="AE115" s="1243"/>
      <c r="AF115" s="1243"/>
      <c r="AG115" s="1243"/>
      <c r="AH115" s="1243"/>
      <c r="AI115" s="1243"/>
      <c r="AJ115" s="1243"/>
      <c r="AK115" s="1243"/>
      <c r="AL115" s="1243"/>
      <c r="AM115" s="1243"/>
      <c r="AN115" s="1243"/>
      <c r="AO115" s="1243"/>
      <c r="AP115" s="1243"/>
      <c r="AQ115" s="1243"/>
      <c r="AR115" s="1243"/>
      <c r="AS115" s="1243"/>
      <c r="AT115" s="1243"/>
      <c r="AU115" s="1395"/>
      <c r="AV115" s="1401"/>
      <c r="AW115" s="1227"/>
      <c r="AX115" s="1339"/>
      <c r="AY115" s="1339"/>
      <c r="AZ115" s="1339"/>
    </row>
    <row r="116" s="1084" customFormat="1" spans="1:52">
      <c r="A116" s="1085"/>
      <c r="B116" s="1244"/>
      <c r="C116" s="1245"/>
      <c r="D116" s="1245"/>
      <c r="E116" s="1245"/>
      <c r="F116" s="1245"/>
      <c r="G116" s="1245"/>
      <c r="H116" s="1245"/>
      <c r="I116" s="1245"/>
      <c r="J116" s="1245"/>
      <c r="K116" s="1245"/>
      <c r="L116" s="1245"/>
      <c r="M116" s="1245"/>
      <c r="N116" s="1245"/>
      <c r="O116" s="1245"/>
      <c r="P116" s="1245"/>
      <c r="Q116" s="1245"/>
      <c r="R116" s="1245"/>
      <c r="S116" s="1245"/>
      <c r="T116" s="1245"/>
      <c r="U116" s="1245"/>
      <c r="V116" s="1245"/>
      <c r="W116" s="1245"/>
      <c r="X116" s="1245"/>
      <c r="Y116" s="1245"/>
      <c r="Z116" s="1245"/>
      <c r="AA116" s="1245"/>
      <c r="AB116" s="1245"/>
      <c r="AC116" s="1245"/>
      <c r="AD116" s="1245"/>
      <c r="AE116" s="1245"/>
      <c r="AF116" s="1245"/>
      <c r="AG116" s="1245"/>
      <c r="AH116" s="1245"/>
      <c r="AI116" s="1245"/>
      <c r="AJ116" s="1245"/>
      <c r="AK116" s="1245"/>
      <c r="AL116" s="1245"/>
      <c r="AM116" s="1245"/>
      <c r="AN116" s="1245"/>
      <c r="AO116" s="1245"/>
      <c r="AP116" s="1245"/>
      <c r="AQ116" s="1245"/>
      <c r="AR116" s="1245"/>
      <c r="AS116" s="1245"/>
      <c r="AT116" s="1245"/>
      <c r="AU116" s="1396"/>
      <c r="AV116" s="1401"/>
      <c r="AW116" s="1227"/>
      <c r="AX116" s="1339"/>
      <c r="AY116" s="1339"/>
      <c r="AZ116" s="1339"/>
    </row>
    <row r="117" s="1084" customFormat="1" ht="18" spans="1:52">
      <c r="A117" s="1085"/>
      <c r="B117" s="1246"/>
      <c r="C117" s="1247"/>
      <c r="D117" s="1247"/>
      <c r="E117" s="1247"/>
      <c r="F117" s="1247"/>
      <c r="G117" s="1247"/>
      <c r="H117" s="1247"/>
      <c r="I117" s="1247"/>
      <c r="J117" s="1247"/>
      <c r="K117" s="1247"/>
      <c r="L117" s="1247"/>
      <c r="M117" s="1247"/>
      <c r="N117" s="1247"/>
      <c r="O117" s="1247"/>
      <c r="P117" s="1247"/>
      <c r="Q117" s="1247"/>
      <c r="R117" s="1247"/>
      <c r="S117" s="1247"/>
      <c r="T117" s="1247"/>
      <c r="U117" s="1247"/>
      <c r="V117" s="1247"/>
      <c r="W117" s="1247"/>
      <c r="X117" s="1247"/>
      <c r="Y117" s="1247"/>
      <c r="Z117" s="1247"/>
      <c r="AA117" s="1247"/>
      <c r="AB117" s="1247"/>
      <c r="AC117" s="1247"/>
      <c r="AD117" s="1247"/>
      <c r="AE117" s="1247"/>
      <c r="AF117" s="1247"/>
      <c r="AG117" s="1247"/>
      <c r="AH117" s="1247"/>
      <c r="AI117" s="1247"/>
      <c r="AJ117" s="1247"/>
      <c r="AK117" s="1247"/>
      <c r="AL117" s="1247"/>
      <c r="AM117" s="1247"/>
      <c r="AN117" s="1247"/>
      <c r="AO117" s="1247"/>
      <c r="AP117" s="1247"/>
      <c r="AQ117" s="1247"/>
      <c r="AR117" s="1247"/>
      <c r="AS117" s="1247"/>
      <c r="AT117" s="1247"/>
      <c r="AU117" s="1397"/>
      <c r="AV117" s="1401"/>
      <c r="AW117" s="1227"/>
      <c r="AX117" s="1339"/>
      <c r="AY117" s="1339"/>
      <c r="AZ117" s="1339"/>
    </row>
    <row r="118" s="1084" customFormat="1" ht="18" spans="1:52">
      <c r="A118" s="1085"/>
      <c r="B118" s="640"/>
      <c r="C118" s="640"/>
      <c r="D118" s="640"/>
      <c r="E118" s="640"/>
      <c r="F118" s="640"/>
      <c r="G118" s="640"/>
      <c r="H118" s="640"/>
      <c r="I118" s="640"/>
      <c r="J118" s="640"/>
      <c r="K118" s="640"/>
      <c r="L118" s="640"/>
      <c r="M118" s="640"/>
      <c r="N118" s="640"/>
      <c r="O118" s="640"/>
      <c r="P118" s="640"/>
      <c r="Q118" s="640"/>
      <c r="R118" s="640"/>
      <c r="S118" s="640"/>
      <c r="T118" s="1338"/>
      <c r="U118" s="1338"/>
      <c r="V118" s="1338"/>
      <c r="W118" s="1338"/>
      <c r="X118" s="1339"/>
      <c r="Y118" s="1336"/>
      <c r="Z118" s="1338"/>
      <c r="AA118" s="1338"/>
      <c r="AB118" s="1338"/>
      <c r="AC118" s="1338"/>
      <c r="AD118" s="1338"/>
      <c r="AE118" s="1338"/>
      <c r="AF118" s="1338"/>
      <c r="AG118" s="1338"/>
      <c r="AH118" s="1338"/>
      <c r="AI118" s="1338"/>
      <c r="AJ118" s="1338"/>
      <c r="AK118" s="1338"/>
      <c r="AL118" s="1338"/>
      <c r="AM118" s="1338"/>
      <c r="AN118" s="1338"/>
      <c r="AO118" s="1338"/>
      <c r="AP118" s="1338"/>
      <c r="AQ118" s="1338"/>
      <c r="AR118" s="1338"/>
      <c r="AS118" s="1338"/>
      <c r="AT118" s="1338"/>
      <c r="AU118" s="1338"/>
      <c r="AV118" s="1401"/>
      <c r="AW118" s="1227"/>
      <c r="AX118" s="1339"/>
      <c r="AY118" s="1339"/>
      <c r="AZ118" s="1339"/>
    </row>
    <row r="119" s="1084" customFormat="1" ht="16" customHeight="1" spans="1:52">
      <c r="A119" s="1085"/>
      <c r="B119" s="465" t="s">
        <v>4840</v>
      </c>
      <c r="C119" s="466"/>
      <c r="D119" s="466"/>
      <c r="E119" s="466"/>
      <c r="F119" s="466"/>
      <c r="G119" s="466"/>
      <c r="H119" s="466"/>
      <c r="I119" s="466"/>
      <c r="J119" s="466"/>
      <c r="K119" s="466"/>
      <c r="L119" s="466"/>
      <c r="M119" s="466"/>
      <c r="N119" s="466"/>
      <c r="O119" s="466"/>
      <c r="P119" s="467"/>
      <c r="R119" s="465" t="s">
        <v>4841</v>
      </c>
      <c r="S119" s="466"/>
      <c r="T119" s="466"/>
      <c r="U119" s="466"/>
      <c r="V119" s="466"/>
      <c r="W119" s="466"/>
      <c r="X119" s="466"/>
      <c r="Y119" s="466"/>
      <c r="Z119" s="466"/>
      <c r="AA119" s="467"/>
      <c r="AB119" s="1357"/>
      <c r="AC119" s="465" t="s">
        <v>4842</v>
      </c>
      <c r="AD119" s="466"/>
      <c r="AE119" s="466"/>
      <c r="AF119" s="466"/>
      <c r="AG119" s="466"/>
      <c r="AH119" s="466"/>
      <c r="AI119" s="466"/>
      <c r="AJ119" s="466"/>
      <c r="AK119" s="466"/>
      <c r="AL119" s="466"/>
      <c r="AM119" s="467"/>
      <c r="AO119" s="465" t="s">
        <v>4843</v>
      </c>
      <c r="AP119" s="466"/>
      <c r="AQ119" s="466"/>
      <c r="AR119" s="466"/>
      <c r="AS119" s="466"/>
      <c r="AT119" s="466"/>
      <c r="AU119" s="467"/>
      <c r="AV119" s="1357"/>
      <c r="AW119" s="1357"/>
      <c r="AX119" s="1357"/>
      <c r="AY119" s="1357"/>
      <c r="AZ119" s="1357"/>
    </row>
    <row r="120" s="1084" customFormat="1" ht="17" customHeight="1" spans="1:52">
      <c r="A120" s="1085"/>
      <c r="B120" s="469"/>
      <c r="C120" s="470"/>
      <c r="D120" s="470"/>
      <c r="E120" s="470"/>
      <c r="F120" s="470"/>
      <c r="G120" s="470"/>
      <c r="H120" s="470"/>
      <c r="I120" s="470"/>
      <c r="J120" s="470"/>
      <c r="K120" s="470"/>
      <c r="L120" s="470"/>
      <c r="M120" s="470"/>
      <c r="N120" s="470"/>
      <c r="O120" s="470"/>
      <c r="P120" s="471"/>
      <c r="R120" s="1340"/>
      <c r="S120" s="1341"/>
      <c r="T120" s="1341"/>
      <c r="U120" s="1341"/>
      <c r="V120" s="1341"/>
      <c r="W120" s="1341"/>
      <c r="X120" s="1341"/>
      <c r="Y120" s="1341"/>
      <c r="Z120" s="1341"/>
      <c r="AA120" s="1358"/>
      <c r="AB120" s="1357"/>
      <c r="AC120" s="1340"/>
      <c r="AD120" s="1341"/>
      <c r="AE120" s="1341"/>
      <c r="AF120" s="1341"/>
      <c r="AG120" s="1341"/>
      <c r="AH120" s="1341"/>
      <c r="AI120" s="1341"/>
      <c r="AJ120" s="1341"/>
      <c r="AK120" s="1341"/>
      <c r="AL120" s="1341"/>
      <c r="AM120" s="1358"/>
      <c r="AO120" s="469"/>
      <c r="AP120" s="470"/>
      <c r="AQ120" s="470"/>
      <c r="AR120" s="470"/>
      <c r="AS120" s="470"/>
      <c r="AT120" s="470"/>
      <c r="AU120" s="471"/>
      <c r="AV120" s="1357"/>
      <c r="AW120" s="1357"/>
      <c r="AX120" s="1357"/>
      <c r="AY120" s="1357"/>
      <c r="AZ120" s="1357"/>
    </row>
    <row r="121" s="1084" customFormat="1" spans="1:52">
      <c r="A121" s="1085"/>
      <c r="B121" s="1259" t="s">
        <v>4844</v>
      </c>
      <c r="C121" s="1260"/>
      <c r="D121" s="1260"/>
      <c r="E121" s="1260"/>
      <c r="F121" s="1260"/>
      <c r="G121" s="1260"/>
      <c r="H121" s="1260"/>
      <c r="I121" s="1260"/>
      <c r="J121" s="1260"/>
      <c r="K121" s="1260"/>
      <c r="L121" s="1260"/>
      <c r="M121" s="1260"/>
      <c r="N121" s="1298" t="s">
        <v>4845</v>
      </c>
      <c r="O121" s="1299"/>
      <c r="P121" s="1300"/>
      <c r="R121" s="1342" t="s">
        <v>4846</v>
      </c>
      <c r="S121" s="1299"/>
      <c r="T121" s="1299"/>
      <c r="U121" s="1299"/>
      <c r="V121" s="1299"/>
      <c r="W121" s="1299"/>
      <c r="X121" s="1343" t="s">
        <v>4847</v>
      </c>
      <c r="Y121" s="1359"/>
      <c r="Z121" s="1359"/>
      <c r="AA121" s="1360"/>
      <c r="AB121" s="1195"/>
      <c r="AC121" s="1342" t="s">
        <v>4848</v>
      </c>
      <c r="AD121" s="1298"/>
      <c r="AE121" s="1361"/>
      <c r="AF121" s="1361"/>
      <c r="AG121" s="1361"/>
      <c r="AH121" s="1361"/>
      <c r="AI121" s="1385"/>
      <c r="AJ121" s="1386" t="s">
        <v>4847</v>
      </c>
      <c r="AK121" s="1359"/>
      <c r="AL121" s="1359"/>
      <c r="AM121" s="1360"/>
      <c r="AO121" s="1342" t="s">
        <v>4849</v>
      </c>
      <c r="AP121" s="1299"/>
      <c r="AQ121" s="1299"/>
      <c r="AR121" s="1299"/>
      <c r="AS121" s="1299"/>
      <c r="AT121" s="1299"/>
      <c r="AU121" s="1300"/>
      <c r="AV121" s="1402"/>
      <c r="AW121" s="1402"/>
      <c r="AX121" s="1402"/>
      <c r="AY121" s="1402"/>
      <c r="AZ121" s="1402"/>
    </row>
    <row r="122" s="1084" customFormat="1" spans="1:52">
      <c r="A122" s="1085"/>
      <c r="B122" s="1259"/>
      <c r="C122" s="1260"/>
      <c r="D122" s="1260"/>
      <c r="E122" s="1260"/>
      <c r="F122" s="1260"/>
      <c r="G122" s="1260"/>
      <c r="H122" s="1260"/>
      <c r="I122" s="1260"/>
      <c r="J122" s="1260"/>
      <c r="K122" s="1260"/>
      <c r="L122" s="1260"/>
      <c r="M122" s="1260"/>
      <c r="N122" s="1298"/>
      <c r="O122" s="1299"/>
      <c r="P122" s="1300"/>
      <c r="R122" s="1342"/>
      <c r="S122" s="1299"/>
      <c r="T122" s="1299"/>
      <c r="U122" s="1299"/>
      <c r="V122" s="1299"/>
      <c r="W122" s="1299"/>
      <c r="X122" s="1298" t="s">
        <v>4850</v>
      </c>
      <c r="Y122" s="1299"/>
      <c r="Z122" s="1299"/>
      <c r="AA122" s="1300"/>
      <c r="AB122" s="1195"/>
      <c r="AC122" s="1342"/>
      <c r="AD122" s="1298"/>
      <c r="AE122" s="1299"/>
      <c r="AF122" s="1299"/>
      <c r="AG122" s="1299"/>
      <c r="AH122" s="1299"/>
      <c r="AI122" s="1385"/>
      <c r="AJ122" s="1361" t="s">
        <v>4851</v>
      </c>
      <c r="AK122" s="1299"/>
      <c r="AL122" s="1299"/>
      <c r="AM122" s="1300"/>
      <c r="AO122" s="1342"/>
      <c r="AP122" s="1299"/>
      <c r="AQ122" s="1299"/>
      <c r="AR122" s="1299"/>
      <c r="AS122" s="1299"/>
      <c r="AT122" s="1299"/>
      <c r="AU122" s="1300"/>
      <c r="AV122" s="1402"/>
      <c r="AW122" s="1402"/>
      <c r="AX122" s="1402"/>
      <c r="AY122" s="1402"/>
      <c r="AZ122" s="1402"/>
    </row>
    <row r="123" s="1084" customFormat="1" spans="1:52">
      <c r="A123" s="1085"/>
      <c r="B123" s="1259"/>
      <c r="C123" s="1260"/>
      <c r="D123" s="1260"/>
      <c r="E123" s="1260"/>
      <c r="F123" s="1260"/>
      <c r="G123" s="1260"/>
      <c r="H123" s="1260"/>
      <c r="I123" s="1260"/>
      <c r="J123" s="1260"/>
      <c r="K123" s="1260"/>
      <c r="L123" s="1260"/>
      <c r="M123" s="1260"/>
      <c r="N123" s="1298"/>
      <c r="O123" s="1299"/>
      <c r="P123" s="1300"/>
      <c r="R123" s="1342"/>
      <c r="S123" s="1299"/>
      <c r="T123" s="1299"/>
      <c r="U123" s="1299"/>
      <c r="V123" s="1299"/>
      <c r="W123" s="1299"/>
      <c r="X123" s="1298"/>
      <c r="Y123" s="1299"/>
      <c r="Z123" s="1299"/>
      <c r="AA123" s="1300"/>
      <c r="AB123" s="1195"/>
      <c r="AC123" s="1342"/>
      <c r="AD123" s="1298"/>
      <c r="AE123" s="1299"/>
      <c r="AF123" s="1299"/>
      <c r="AG123" s="1299"/>
      <c r="AH123" s="1299"/>
      <c r="AI123" s="1385"/>
      <c r="AJ123" s="1346"/>
      <c r="AK123" s="1346"/>
      <c r="AL123" s="1346"/>
      <c r="AM123" s="1366"/>
      <c r="AO123" s="1342"/>
      <c r="AP123" s="1299"/>
      <c r="AQ123" s="1299"/>
      <c r="AR123" s="1299"/>
      <c r="AS123" s="1299"/>
      <c r="AT123" s="1299"/>
      <c r="AU123" s="1300"/>
      <c r="AV123" s="1180"/>
      <c r="AW123" s="1180"/>
      <c r="AX123" s="1180"/>
      <c r="AY123" s="1180"/>
      <c r="AZ123" s="1180"/>
    </row>
    <row r="124" s="1084" customFormat="1" spans="1:52">
      <c r="A124" s="1085"/>
      <c r="B124" s="1259"/>
      <c r="C124" s="1260"/>
      <c r="D124" s="1260"/>
      <c r="E124" s="1260"/>
      <c r="F124" s="1260"/>
      <c r="G124" s="1260"/>
      <c r="H124" s="1260"/>
      <c r="I124" s="1260"/>
      <c r="J124" s="1260"/>
      <c r="K124" s="1260"/>
      <c r="L124" s="1260"/>
      <c r="M124" s="1260"/>
      <c r="N124" s="1298"/>
      <c r="O124" s="1299"/>
      <c r="P124" s="1300"/>
      <c r="R124" s="1342"/>
      <c r="S124" s="1299"/>
      <c r="T124" s="1299"/>
      <c r="U124" s="1299"/>
      <c r="V124" s="1299"/>
      <c r="W124" s="1299"/>
      <c r="X124" s="1344" t="s">
        <v>4852</v>
      </c>
      <c r="Y124" s="1362"/>
      <c r="Z124" s="1362"/>
      <c r="AA124" s="1363"/>
      <c r="AB124" s="1195"/>
      <c r="AC124" s="1342"/>
      <c r="AD124" s="1298"/>
      <c r="AE124" s="1299"/>
      <c r="AF124" s="1299"/>
      <c r="AG124" s="1299"/>
      <c r="AH124" s="1299"/>
      <c r="AI124" s="1385"/>
      <c r="AJ124" s="1386" t="s">
        <v>4852</v>
      </c>
      <c r="AK124" s="1359"/>
      <c r="AL124" s="1359"/>
      <c r="AM124" s="1360"/>
      <c r="AO124" s="1348" t="s">
        <v>4853</v>
      </c>
      <c r="AP124" s="1349"/>
      <c r="AQ124" s="1349"/>
      <c r="AR124" s="1349"/>
      <c r="AS124" s="1349"/>
      <c r="AT124" s="1349"/>
      <c r="AU124" s="1368"/>
      <c r="AV124" s="1180"/>
      <c r="AW124" s="1180"/>
      <c r="AX124" s="1180"/>
      <c r="AY124" s="1180"/>
      <c r="AZ124" s="1180"/>
    </row>
    <row r="125" s="1084" customFormat="1" spans="1:52">
      <c r="A125" s="1085"/>
      <c r="B125" s="1259"/>
      <c r="C125" s="1260"/>
      <c r="D125" s="1260"/>
      <c r="E125" s="1260"/>
      <c r="F125" s="1260"/>
      <c r="G125" s="1260"/>
      <c r="H125" s="1260"/>
      <c r="I125" s="1260"/>
      <c r="J125" s="1260"/>
      <c r="K125" s="1260"/>
      <c r="L125" s="1260"/>
      <c r="M125" s="1260"/>
      <c r="N125" s="1298"/>
      <c r="O125" s="1299"/>
      <c r="P125" s="1300"/>
      <c r="R125" s="1342"/>
      <c r="S125" s="1299"/>
      <c r="T125" s="1299"/>
      <c r="U125" s="1299"/>
      <c r="V125" s="1299"/>
      <c r="W125" s="1299"/>
      <c r="X125" s="1298" t="s">
        <v>4854</v>
      </c>
      <c r="Y125" s="1299"/>
      <c r="Z125" s="1299"/>
      <c r="AA125" s="1300"/>
      <c r="AB125" s="1195"/>
      <c r="AC125" s="1342"/>
      <c r="AD125" s="1298"/>
      <c r="AE125" s="1299"/>
      <c r="AF125" s="1299"/>
      <c r="AG125" s="1299"/>
      <c r="AH125" s="1299"/>
      <c r="AI125" s="1385"/>
      <c r="AJ125" s="1361" t="s">
        <v>4855</v>
      </c>
      <c r="AK125" s="1299"/>
      <c r="AL125" s="1299"/>
      <c r="AM125" s="1300"/>
      <c r="AO125" s="1348"/>
      <c r="AP125" s="1349"/>
      <c r="AQ125" s="1349"/>
      <c r="AR125" s="1349"/>
      <c r="AS125" s="1349"/>
      <c r="AT125" s="1349"/>
      <c r="AU125" s="1368"/>
      <c r="AV125" s="1180"/>
      <c r="AW125" s="1180"/>
      <c r="AX125" s="1180"/>
      <c r="AY125" s="1180"/>
      <c r="AZ125" s="1180"/>
    </row>
    <row r="126" s="1084" customFormat="1" spans="1:52">
      <c r="A126" s="1261"/>
      <c r="B126" s="1259"/>
      <c r="C126" s="1260"/>
      <c r="D126" s="1260"/>
      <c r="E126" s="1260"/>
      <c r="F126" s="1260"/>
      <c r="G126" s="1260"/>
      <c r="H126" s="1260"/>
      <c r="I126" s="1260"/>
      <c r="J126" s="1260"/>
      <c r="K126" s="1260"/>
      <c r="L126" s="1260"/>
      <c r="M126" s="1260"/>
      <c r="N126" s="1298"/>
      <c r="O126" s="1299"/>
      <c r="P126" s="1300"/>
      <c r="R126" s="1345"/>
      <c r="S126" s="1346"/>
      <c r="T126" s="1346"/>
      <c r="U126" s="1346"/>
      <c r="V126" s="1346"/>
      <c r="W126" s="1346"/>
      <c r="X126" s="1347"/>
      <c r="Y126" s="1364"/>
      <c r="Z126" s="1365"/>
      <c r="AA126" s="1366"/>
      <c r="AB126" s="1195"/>
      <c r="AC126" s="1345"/>
      <c r="AD126" s="1367"/>
      <c r="AE126" s="1346"/>
      <c r="AF126" s="1346"/>
      <c r="AG126" s="1346"/>
      <c r="AH126" s="1346"/>
      <c r="AI126" s="1387"/>
      <c r="AJ126" s="1388"/>
      <c r="AK126" s="1388"/>
      <c r="AL126" s="1388"/>
      <c r="AM126" s="1389"/>
      <c r="AO126" s="1348"/>
      <c r="AP126" s="1349"/>
      <c r="AQ126" s="1349"/>
      <c r="AR126" s="1349"/>
      <c r="AS126" s="1349"/>
      <c r="AT126" s="1349"/>
      <c r="AU126" s="1368"/>
      <c r="AV126" s="1180"/>
      <c r="AW126" s="1180"/>
      <c r="AX126" s="1180"/>
      <c r="AY126" s="1180"/>
      <c r="AZ126" s="1180"/>
    </row>
    <row r="127" s="1084" customFormat="1" ht="18" customHeight="1" spans="1:52">
      <c r="A127" s="1262"/>
      <c r="B127" s="1263"/>
      <c r="C127" s="1264"/>
      <c r="D127" s="1264"/>
      <c r="E127" s="1264"/>
      <c r="F127" s="1264"/>
      <c r="G127" s="1264"/>
      <c r="H127" s="1264"/>
      <c r="I127" s="1264"/>
      <c r="J127" s="1264"/>
      <c r="K127" s="1264"/>
      <c r="L127" s="1264"/>
      <c r="M127" s="1264"/>
      <c r="N127" s="1298"/>
      <c r="O127" s="1299"/>
      <c r="P127" s="1300"/>
      <c r="R127" s="1348" t="s">
        <v>4856</v>
      </c>
      <c r="S127" s="1349"/>
      <c r="T127" s="1349"/>
      <c r="U127" s="1349"/>
      <c r="V127" s="1349"/>
      <c r="W127" s="1349"/>
      <c r="X127" s="1349"/>
      <c r="Y127" s="1349"/>
      <c r="Z127" s="1349"/>
      <c r="AA127" s="1368"/>
      <c r="AB127" s="1369"/>
      <c r="AC127" s="1348" t="s">
        <v>4857</v>
      </c>
      <c r="AD127" s="1349"/>
      <c r="AE127" s="1349"/>
      <c r="AF127" s="1349"/>
      <c r="AG127" s="1349"/>
      <c r="AH127" s="1349"/>
      <c r="AI127" s="1349"/>
      <c r="AJ127" s="1349"/>
      <c r="AK127" s="1349"/>
      <c r="AL127" s="1349"/>
      <c r="AM127" s="1368"/>
      <c r="AO127" s="1348"/>
      <c r="AP127" s="1349"/>
      <c r="AQ127" s="1349"/>
      <c r="AR127" s="1349"/>
      <c r="AS127" s="1349"/>
      <c r="AT127" s="1349"/>
      <c r="AU127" s="1368"/>
      <c r="AV127" s="1369"/>
      <c r="AW127" s="1369"/>
      <c r="AX127" s="1369"/>
      <c r="AY127" s="1369"/>
      <c r="AZ127" s="1369"/>
    </row>
    <row r="128" s="1084" customFormat="1" ht="18" customHeight="1" spans="1:52">
      <c r="A128" s="1085"/>
      <c r="B128" s="1259" t="s">
        <v>4858</v>
      </c>
      <c r="C128" s="1260"/>
      <c r="D128" s="1260"/>
      <c r="E128" s="1260"/>
      <c r="F128" s="1260"/>
      <c r="G128" s="1260"/>
      <c r="H128" s="1260"/>
      <c r="I128" s="1260"/>
      <c r="J128" s="1260"/>
      <c r="K128" s="1260"/>
      <c r="L128" s="1260"/>
      <c r="M128" s="1260"/>
      <c r="N128" s="1298"/>
      <c r="O128" s="1299"/>
      <c r="P128" s="1300"/>
      <c r="R128" s="1348"/>
      <c r="S128" s="1349"/>
      <c r="T128" s="1349"/>
      <c r="U128" s="1349"/>
      <c r="V128" s="1349"/>
      <c r="W128" s="1349"/>
      <c r="X128" s="1349"/>
      <c r="Y128" s="1349"/>
      <c r="Z128" s="1349"/>
      <c r="AA128" s="1368"/>
      <c r="AB128" s="1369"/>
      <c r="AC128" s="1348"/>
      <c r="AD128" s="1349"/>
      <c r="AE128" s="1349"/>
      <c r="AF128" s="1349"/>
      <c r="AG128" s="1349"/>
      <c r="AH128" s="1349"/>
      <c r="AI128" s="1349"/>
      <c r="AJ128" s="1349"/>
      <c r="AK128" s="1349"/>
      <c r="AL128" s="1349"/>
      <c r="AM128" s="1368"/>
      <c r="AO128" s="1348"/>
      <c r="AP128" s="1349"/>
      <c r="AQ128" s="1349"/>
      <c r="AR128" s="1349"/>
      <c r="AS128" s="1349"/>
      <c r="AT128" s="1349"/>
      <c r="AU128" s="1368"/>
      <c r="AV128" s="1369"/>
      <c r="AW128" s="1369"/>
      <c r="AX128" s="1369"/>
      <c r="AY128" s="1369"/>
      <c r="AZ128" s="1369"/>
    </row>
    <row r="129" s="1084" customFormat="1" ht="18" customHeight="1" spans="1:52">
      <c r="A129" s="1085"/>
      <c r="B129" s="1259"/>
      <c r="C129" s="1260"/>
      <c r="D129" s="1260"/>
      <c r="E129" s="1260"/>
      <c r="F129" s="1260"/>
      <c r="G129" s="1260"/>
      <c r="H129" s="1260"/>
      <c r="I129" s="1260"/>
      <c r="J129" s="1260"/>
      <c r="K129" s="1260"/>
      <c r="L129" s="1260"/>
      <c r="M129" s="1260"/>
      <c r="N129" s="1298"/>
      <c r="O129" s="1299"/>
      <c r="P129" s="1300"/>
      <c r="R129" s="1348"/>
      <c r="S129" s="1349"/>
      <c r="T129" s="1349"/>
      <c r="U129" s="1349"/>
      <c r="V129" s="1349"/>
      <c r="W129" s="1349"/>
      <c r="X129" s="1349"/>
      <c r="Y129" s="1349"/>
      <c r="Z129" s="1349"/>
      <c r="AA129" s="1368"/>
      <c r="AB129" s="1369"/>
      <c r="AC129" s="1348"/>
      <c r="AD129" s="1349"/>
      <c r="AE129" s="1349"/>
      <c r="AF129" s="1349"/>
      <c r="AG129" s="1349"/>
      <c r="AH129" s="1349"/>
      <c r="AI129" s="1349"/>
      <c r="AJ129" s="1349"/>
      <c r="AK129" s="1349"/>
      <c r="AL129" s="1349"/>
      <c r="AM129" s="1368"/>
      <c r="AO129" s="1348"/>
      <c r="AP129" s="1349"/>
      <c r="AQ129" s="1349"/>
      <c r="AR129" s="1349"/>
      <c r="AS129" s="1349"/>
      <c r="AT129" s="1349"/>
      <c r="AU129" s="1368"/>
      <c r="AV129" s="1369"/>
      <c r="AW129" s="1369"/>
      <c r="AX129" s="1369"/>
      <c r="AY129" s="1369"/>
      <c r="AZ129" s="1369"/>
    </row>
    <row r="130" s="1084" customFormat="1" ht="18" customHeight="1" spans="1:52">
      <c r="A130" s="1085"/>
      <c r="B130" s="1259"/>
      <c r="C130" s="1260"/>
      <c r="D130" s="1260"/>
      <c r="E130" s="1260"/>
      <c r="F130" s="1260"/>
      <c r="G130" s="1260"/>
      <c r="H130" s="1260"/>
      <c r="I130" s="1260"/>
      <c r="J130" s="1260"/>
      <c r="K130" s="1260"/>
      <c r="L130" s="1260"/>
      <c r="M130" s="1260"/>
      <c r="N130" s="1298"/>
      <c r="O130" s="1299"/>
      <c r="P130" s="1300"/>
      <c r="R130" s="1348"/>
      <c r="S130" s="1349"/>
      <c r="T130" s="1349"/>
      <c r="U130" s="1349"/>
      <c r="V130" s="1349"/>
      <c r="W130" s="1349"/>
      <c r="X130" s="1349"/>
      <c r="Y130" s="1349"/>
      <c r="Z130" s="1349"/>
      <c r="AA130" s="1368"/>
      <c r="AB130" s="1369"/>
      <c r="AC130" s="1348"/>
      <c r="AD130" s="1349"/>
      <c r="AE130" s="1349"/>
      <c r="AF130" s="1349"/>
      <c r="AG130" s="1349"/>
      <c r="AH130" s="1349"/>
      <c r="AI130" s="1349"/>
      <c r="AJ130" s="1349"/>
      <c r="AK130" s="1349"/>
      <c r="AL130" s="1349"/>
      <c r="AM130" s="1368"/>
      <c r="AO130" s="1348"/>
      <c r="AP130" s="1349"/>
      <c r="AQ130" s="1349"/>
      <c r="AR130" s="1349"/>
      <c r="AS130" s="1349"/>
      <c r="AT130" s="1349"/>
      <c r="AU130" s="1368"/>
      <c r="AV130" s="1369"/>
      <c r="AW130" s="1369"/>
      <c r="AX130" s="1369"/>
      <c r="AY130" s="1369"/>
      <c r="AZ130" s="1369"/>
    </row>
    <row r="131" s="1084" customFormat="1" ht="18" customHeight="1" spans="1:52">
      <c r="A131" s="1085"/>
      <c r="B131" s="1259"/>
      <c r="C131" s="1260"/>
      <c r="D131" s="1260"/>
      <c r="E131" s="1260"/>
      <c r="F131" s="1260"/>
      <c r="G131" s="1260"/>
      <c r="H131" s="1260"/>
      <c r="I131" s="1260"/>
      <c r="J131" s="1260"/>
      <c r="K131" s="1260"/>
      <c r="L131" s="1260"/>
      <c r="M131" s="1260"/>
      <c r="N131" s="1298"/>
      <c r="O131" s="1299"/>
      <c r="P131" s="1300"/>
      <c r="R131" s="1348"/>
      <c r="S131" s="1349"/>
      <c r="T131" s="1349"/>
      <c r="U131" s="1349"/>
      <c r="V131" s="1349"/>
      <c r="W131" s="1349"/>
      <c r="X131" s="1349"/>
      <c r="Y131" s="1349"/>
      <c r="Z131" s="1349"/>
      <c r="AA131" s="1368"/>
      <c r="AB131" s="1369"/>
      <c r="AC131" s="1348"/>
      <c r="AD131" s="1349"/>
      <c r="AE131" s="1349"/>
      <c r="AF131" s="1349"/>
      <c r="AG131" s="1349"/>
      <c r="AH131" s="1349"/>
      <c r="AI131" s="1349"/>
      <c r="AJ131" s="1349"/>
      <c r="AK131" s="1349"/>
      <c r="AL131" s="1349"/>
      <c r="AM131" s="1368"/>
      <c r="AO131" s="1348"/>
      <c r="AP131" s="1349"/>
      <c r="AQ131" s="1349"/>
      <c r="AR131" s="1349"/>
      <c r="AS131" s="1349"/>
      <c r="AT131" s="1349"/>
      <c r="AU131" s="1368"/>
      <c r="AV131" s="1369"/>
      <c r="AW131" s="1369"/>
      <c r="AX131" s="1369"/>
      <c r="AY131" s="1369"/>
      <c r="AZ131" s="1369"/>
    </row>
    <row r="132" s="1084" customFormat="1" ht="18" customHeight="1" spans="1:52">
      <c r="A132" s="1085"/>
      <c r="B132" s="1259"/>
      <c r="C132" s="1260"/>
      <c r="D132" s="1260"/>
      <c r="E132" s="1260"/>
      <c r="F132" s="1260"/>
      <c r="G132" s="1260"/>
      <c r="H132" s="1260"/>
      <c r="I132" s="1260"/>
      <c r="J132" s="1260"/>
      <c r="K132" s="1260"/>
      <c r="L132" s="1260"/>
      <c r="M132" s="1260"/>
      <c r="N132" s="1298"/>
      <c r="O132" s="1299"/>
      <c r="P132" s="1300"/>
      <c r="R132" s="1348"/>
      <c r="S132" s="1349"/>
      <c r="T132" s="1349"/>
      <c r="U132" s="1349"/>
      <c r="V132" s="1349"/>
      <c r="W132" s="1349"/>
      <c r="X132" s="1349"/>
      <c r="Y132" s="1349"/>
      <c r="Z132" s="1349"/>
      <c r="AA132" s="1368"/>
      <c r="AB132" s="1411"/>
      <c r="AC132" s="1348"/>
      <c r="AD132" s="1349"/>
      <c r="AE132" s="1349"/>
      <c r="AF132" s="1349"/>
      <c r="AG132" s="1349"/>
      <c r="AH132" s="1349"/>
      <c r="AI132" s="1349"/>
      <c r="AJ132" s="1349"/>
      <c r="AK132" s="1349"/>
      <c r="AL132" s="1349"/>
      <c r="AM132" s="1368"/>
      <c r="AO132" s="1348"/>
      <c r="AP132" s="1349"/>
      <c r="AQ132" s="1349"/>
      <c r="AR132" s="1349"/>
      <c r="AS132" s="1349"/>
      <c r="AT132" s="1349"/>
      <c r="AU132" s="1368"/>
      <c r="AV132" s="1369"/>
      <c r="AW132" s="1369"/>
      <c r="AX132" s="1369"/>
      <c r="AY132" s="1369"/>
      <c r="AZ132" s="1369"/>
    </row>
    <row r="133" s="1084" customFormat="1" ht="18" customHeight="1" spans="1:52">
      <c r="A133" s="1085"/>
      <c r="B133" s="1403"/>
      <c r="C133" s="1404"/>
      <c r="D133" s="1404"/>
      <c r="E133" s="1404"/>
      <c r="F133" s="1404"/>
      <c r="G133" s="1404"/>
      <c r="H133" s="1404"/>
      <c r="I133" s="1404"/>
      <c r="J133" s="1404"/>
      <c r="K133" s="1404"/>
      <c r="L133" s="1404"/>
      <c r="M133" s="1404"/>
      <c r="N133" s="1406"/>
      <c r="O133" s="1407"/>
      <c r="P133" s="1408"/>
      <c r="R133" s="1409"/>
      <c r="S133" s="1410"/>
      <c r="T133" s="1410"/>
      <c r="U133" s="1410"/>
      <c r="V133" s="1410"/>
      <c r="W133" s="1410"/>
      <c r="X133" s="1410"/>
      <c r="Y133" s="1410"/>
      <c r="Z133" s="1410"/>
      <c r="AA133" s="1412"/>
      <c r="AB133" s="1339"/>
      <c r="AC133" s="1409"/>
      <c r="AD133" s="1410"/>
      <c r="AE133" s="1410"/>
      <c r="AF133" s="1410"/>
      <c r="AG133" s="1410"/>
      <c r="AH133" s="1410"/>
      <c r="AI133" s="1410"/>
      <c r="AJ133" s="1410"/>
      <c r="AK133" s="1410"/>
      <c r="AL133" s="1410"/>
      <c r="AM133" s="1412"/>
      <c r="AO133" s="1409"/>
      <c r="AP133" s="1410"/>
      <c r="AQ133" s="1410"/>
      <c r="AR133" s="1410"/>
      <c r="AS133" s="1410"/>
      <c r="AT133" s="1410"/>
      <c r="AU133" s="1412"/>
      <c r="AV133" s="1369"/>
      <c r="AW133" s="1369"/>
      <c r="AX133" s="1369"/>
      <c r="AY133" s="1369"/>
      <c r="AZ133" s="1369"/>
    </row>
    <row r="134" s="1084" customFormat="1" ht="18" customHeight="1" spans="1:47">
      <c r="A134" s="1085"/>
      <c r="J134" s="115"/>
      <c r="K134" s="115"/>
      <c r="R134" s="1339"/>
      <c r="S134" s="1339"/>
      <c r="T134" s="1339"/>
      <c r="U134" s="1339"/>
      <c r="V134" s="1339"/>
      <c r="W134" s="1339"/>
      <c r="X134" s="1339"/>
      <c r="Y134" s="1339"/>
      <c r="Z134" s="1339"/>
      <c r="AA134" s="1339"/>
      <c r="AB134" s="1339"/>
      <c r="AC134" s="1413"/>
      <c r="AD134" s="1413"/>
      <c r="AE134" s="1413"/>
      <c r="AF134" s="1413"/>
      <c r="AG134" s="1413"/>
      <c r="AH134" s="1413"/>
      <c r="AI134" s="1413"/>
      <c r="AJ134" s="1413"/>
      <c r="AK134" s="1413"/>
      <c r="AL134" s="1413"/>
      <c r="AM134" s="1413"/>
      <c r="AP134" s="1413"/>
      <c r="AQ134" s="1405"/>
      <c r="AR134" s="1405"/>
      <c r="AS134" s="1405"/>
      <c r="AT134" s="1405"/>
      <c r="AU134" s="1405"/>
    </row>
    <row r="135" s="1084" customFormat="1" ht="18" customHeight="1" spans="1:47">
      <c r="A135" s="1085"/>
      <c r="J135" s="115"/>
      <c r="K135" s="115"/>
      <c r="AD135" s="1405"/>
      <c r="AE135" s="1413"/>
      <c r="AF135" s="1413"/>
      <c r="AG135" s="1413"/>
      <c r="AH135" s="1413"/>
      <c r="AI135" s="1413"/>
      <c r="AJ135" s="1413"/>
      <c r="AK135" s="1413"/>
      <c r="AL135" s="1413"/>
      <c r="AM135" s="1413"/>
      <c r="AN135" s="1413"/>
      <c r="AO135" s="1413"/>
      <c r="AP135" s="1413"/>
      <c r="AQ135" s="1405"/>
      <c r="AR135" s="1405"/>
      <c r="AS135" s="1405"/>
      <c r="AT135" s="1405"/>
      <c r="AU135" s="1405"/>
    </row>
    <row r="136" s="1084" customFormat="1" ht="18" customHeight="1" spans="1:47">
      <c r="A136" s="1085"/>
      <c r="J136" s="115"/>
      <c r="K136" s="115"/>
      <c r="AD136" s="1405"/>
      <c r="AE136" s="1405"/>
      <c r="AF136" s="1405"/>
      <c r="AG136" s="1405"/>
      <c r="AH136" s="1405"/>
      <c r="AI136" s="1405"/>
      <c r="AJ136" s="1405"/>
      <c r="AK136" s="1405"/>
      <c r="AL136" s="1405"/>
      <c r="AM136" s="1405"/>
      <c r="AN136" s="1405"/>
      <c r="AO136" s="1405"/>
      <c r="AP136" s="1405"/>
      <c r="AQ136" s="1405"/>
      <c r="AR136" s="1405"/>
      <c r="AS136" s="1405"/>
      <c r="AT136" s="1405"/>
      <c r="AU136" s="1405"/>
    </row>
    <row r="137" s="1084" customFormat="1" ht="18" customHeight="1" spans="1:47">
      <c r="A137" s="1085"/>
      <c r="J137" s="115"/>
      <c r="K137" s="115"/>
      <c r="AD137" s="1405"/>
      <c r="AE137" s="1405"/>
      <c r="AF137" s="1405"/>
      <c r="AG137" s="1405"/>
      <c r="AH137" s="1405"/>
      <c r="AI137" s="1405"/>
      <c r="AJ137" s="1405"/>
      <c r="AK137" s="1405"/>
      <c r="AL137" s="1405"/>
      <c r="AM137" s="1405"/>
      <c r="AN137" s="1405"/>
      <c r="AO137" s="1405"/>
      <c r="AP137" s="1405"/>
      <c r="AQ137" s="1405"/>
      <c r="AR137" s="1405"/>
      <c r="AS137" s="1405"/>
      <c r="AT137" s="1405"/>
      <c r="AU137" s="1405"/>
    </row>
    <row r="138" s="1084" customFormat="1" ht="18" customHeight="1" spans="1:41">
      <c r="A138" s="1085"/>
      <c r="B138" s="115"/>
      <c r="C138" s="115"/>
      <c r="D138" s="115"/>
      <c r="E138" s="115"/>
      <c r="F138" s="115"/>
      <c r="G138" s="115"/>
      <c r="H138" s="115"/>
      <c r="I138" s="115"/>
      <c r="J138" s="115"/>
      <c r="K138" s="115"/>
      <c r="AF138" s="1405"/>
      <c r="AG138" s="1405"/>
      <c r="AH138" s="1405"/>
      <c r="AI138" s="1405"/>
      <c r="AJ138" s="1405"/>
      <c r="AK138" s="1405"/>
      <c r="AL138" s="1405"/>
      <c r="AM138" s="1405"/>
      <c r="AN138" s="1405"/>
      <c r="AO138" s="1405"/>
    </row>
    <row r="139" s="1084" customFormat="1" ht="18" customHeight="1" spans="1:11">
      <c r="A139" s="1085"/>
      <c r="B139" s="115"/>
      <c r="C139" s="115"/>
      <c r="D139" s="115"/>
      <c r="E139" s="115"/>
      <c r="F139" s="115"/>
      <c r="G139" s="115"/>
      <c r="H139" s="115"/>
      <c r="I139" s="115"/>
      <c r="J139" s="115"/>
      <c r="K139" s="115"/>
    </row>
    <row r="140" s="1084" customFormat="1" ht="18" customHeight="1" spans="1:11">
      <c r="A140" s="1085"/>
      <c r="B140" s="115"/>
      <c r="C140" s="115"/>
      <c r="D140" s="115"/>
      <c r="E140" s="115"/>
      <c r="F140" s="115"/>
      <c r="G140" s="115"/>
      <c r="H140" s="115"/>
      <c r="I140" s="115"/>
      <c r="J140" s="115"/>
      <c r="K140" s="115"/>
    </row>
    <row r="141" s="1084" customFormat="1" ht="18" customHeight="1" spans="1:11">
      <c r="A141" s="1085"/>
      <c r="B141" s="115"/>
      <c r="C141" s="115"/>
      <c r="D141" s="115"/>
      <c r="E141" s="115"/>
      <c r="F141" s="115"/>
      <c r="G141" s="115"/>
      <c r="H141" s="115"/>
      <c r="I141" s="115"/>
      <c r="J141" s="115"/>
      <c r="K141" s="115"/>
    </row>
    <row r="142" s="1084" customFormat="1" ht="18" customHeight="1" spans="1:11">
      <c r="A142" s="1085"/>
      <c r="B142" s="115"/>
      <c r="C142" s="115"/>
      <c r="D142" s="115"/>
      <c r="E142" s="115"/>
      <c r="F142" s="115"/>
      <c r="G142" s="115"/>
      <c r="H142" s="115"/>
      <c r="I142" s="115"/>
      <c r="J142" s="115"/>
      <c r="K142" s="115"/>
    </row>
    <row r="143" s="1084" customFormat="1" ht="18" customHeight="1" spans="1:11">
      <c r="A143" s="1085"/>
      <c r="B143" s="644"/>
      <c r="C143"/>
      <c r="D143"/>
      <c r="E143"/>
      <c r="F143"/>
      <c r="G143"/>
      <c r="H143"/>
      <c r="I143"/>
      <c r="J143"/>
      <c r="K143" s="645"/>
    </row>
    <row r="144" s="1084" customFormat="1" ht="18" customHeight="1" spans="1:21">
      <c r="A144" s="1085"/>
      <c r="B144" s="115"/>
      <c r="C144" s="115"/>
      <c r="D144" s="115"/>
      <c r="E144" s="115"/>
      <c r="F144" s="115"/>
      <c r="G144" s="115"/>
      <c r="H144" s="115"/>
      <c r="I144" s="115"/>
      <c r="J144" s="115"/>
      <c r="K144" s="115"/>
      <c r="T144" s="1405"/>
      <c r="U144" s="1405"/>
    </row>
    <row r="145" s="1084" customFormat="1" ht="18" customHeight="1" spans="1:21">
      <c r="A145" s="1085"/>
      <c r="B145" s="115"/>
      <c r="C145" s="115"/>
      <c r="D145" s="115"/>
      <c r="E145" s="115"/>
      <c r="F145" s="115"/>
      <c r="G145" s="115"/>
      <c r="H145" s="115"/>
      <c r="I145" s="115"/>
      <c r="J145" s="115"/>
      <c r="K145" s="115"/>
      <c r="T145" s="1405"/>
      <c r="U145" s="1405"/>
    </row>
    <row r="146" s="1084" customFormat="1" ht="18" customHeight="1" spans="1:41">
      <c r="A146" s="1085"/>
      <c r="B146" s="115"/>
      <c r="C146" s="115"/>
      <c r="D146" s="115"/>
      <c r="E146" s="115"/>
      <c r="F146" s="115"/>
      <c r="G146" s="115"/>
      <c r="H146" s="115"/>
      <c r="I146" s="115"/>
      <c r="J146" s="115"/>
      <c r="K146" s="115"/>
      <c r="T146" s="1405"/>
      <c r="U146" s="1405"/>
      <c r="AL146" s="1405"/>
      <c r="AM146" s="1405"/>
      <c r="AN146" s="1405"/>
      <c r="AO146" s="1405"/>
    </row>
    <row r="147" s="1084" customFormat="1" ht="18" customHeight="1" spans="1:41">
      <c r="A147" s="1085"/>
      <c r="B147" s="115"/>
      <c r="C147" s="115"/>
      <c r="D147" s="115"/>
      <c r="E147" s="115"/>
      <c r="F147" s="115"/>
      <c r="G147" s="115"/>
      <c r="H147" s="115"/>
      <c r="I147" s="115"/>
      <c r="J147" s="115"/>
      <c r="K147" s="115"/>
      <c r="T147" s="1405"/>
      <c r="U147" s="1405"/>
      <c r="AL147" s="1405"/>
      <c r="AM147" s="1405"/>
      <c r="AN147" s="1405"/>
      <c r="AO147" s="1405"/>
    </row>
    <row r="148" s="1084" customFormat="1" ht="18" customHeight="1" spans="1:41">
      <c r="A148" s="1085"/>
      <c r="B148" s="115"/>
      <c r="C148" s="115"/>
      <c r="D148" s="115"/>
      <c r="E148" s="115"/>
      <c r="F148" s="115"/>
      <c r="G148" s="115"/>
      <c r="H148" s="115"/>
      <c r="I148" s="115"/>
      <c r="J148" s="115"/>
      <c r="K148" s="115"/>
      <c r="T148" s="1405"/>
      <c r="U148" s="1405"/>
      <c r="AL148" s="1405"/>
      <c r="AM148" s="1405"/>
      <c r="AN148" s="1405"/>
      <c r="AO148" s="1405"/>
    </row>
    <row r="149" s="1084" customFormat="1" ht="18" customHeight="1" spans="1:47">
      <c r="A149" s="1085"/>
      <c r="B149" s="115"/>
      <c r="C149" s="115"/>
      <c r="D149" s="115"/>
      <c r="E149" s="115"/>
      <c r="F149" s="115"/>
      <c r="G149" s="115"/>
      <c r="H149" s="115"/>
      <c r="I149" s="115"/>
      <c r="J149" s="115"/>
      <c r="K149" s="115"/>
      <c r="T149" s="1405"/>
      <c r="U149" s="1405"/>
      <c r="AL149" s="1405"/>
      <c r="AM149" s="1405"/>
      <c r="AN149" s="1405"/>
      <c r="AO149" s="1405"/>
      <c r="AP149" s="1405"/>
      <c r="AQ149" s="1405"/>
      <c r="AR149" s="1405"/>
      <c r="AS149" s="1405"/>
      <c r="AT149" s="1405"/>
      <c r="AU149" s="1405"/>
    </row>
    <row r="150" s="1084" customFormat="1" ht="18" customHeight="1" spans="1:47">
      <c r="A150" s="1085"/>
      <c r="B150" s="115"/>
      <c r="C150" s="115"/>
      <c r="D150" s="115"/>
      <c r="E150" s="115"/>
      <c r="F150" s="115"/>
      <c r="G150" s="115"/>
      <c r="H150" s="115"/>
      <c r="I150" s="115"/>
      <c r="J150" s="115"/>
      <c r="K150" s="115"/>
      <c r="T150" s="1405"/>
      <c r="U150" s="1405"/>
      <c r="AL150" s="1405"/>
      <c r="AM150" s="1405"/>
      <c r="AN150" s="1405"/>
      <c r="AO150" s="1405"/>
      <c r="AP150" s="1405"/>
      <c r="AQ150" s="1405"/>
      <c r="AR150" s="1405"/>
      <c r="AS150" s="1405"/>
      <c r="AT150" s="1405"/>
      <c r="AU150" s="1405"/>
    </row>
    <row r="151" s="1084" customFormat="1" ht="18" customHeight="1" spans="1:47">
      <c r="A151" s="1085"/>
      <c r="B151" s="115"/>
      <c r="C151" s="115"/>
      <c r="D151" s="115"/>
      <c r="E151" s="115"/>
      <c r="F151" s="115"/>
      <c r="G151" s="115"/>
      <c r="H151" s="115"/>
      <c r="I151" s="115"/>
      <c r="J151" s="115"/>
      <c r="K151" s="115"/>
      <c r="T151" s="1405"/>
      <c r="U151" s="1405"/>
      <c r="AL151" s="1405"/>
      <c r="AM151" s="1405"/>
      <c r="AN151" s="1405"/>
      <c r="AO151" s="1405"/>
      <c r="AP151" s="1405"/>
      <c r="AQ151" s="1405"/>
      <c r="AR151" s="1405"/>
      <c r="AS151" s="1405"/>
      <c r="AT151" s="1405"/>
      <c r="AU151" s="1405"/>
    </row>
    <row r="152" s="1084" customFormat="1" ht="18" customHeight="1" spans="1:47">
      <c r="A152" s="1085"/>
      <c r="B152" s="115"/>
      <c r="C152" s="115"/>
      <c r="D152" s="115"/>
      <c r="E152" s="115"/>
      <c r="F152" s="115"/>
      <c r="G152" s="115"/>
      <c r="H152" s="115"/>
      <c r="I152" s="115"/>
      <c r="J152" s="115"/>
      <c r="K152" s="115"/>
      <c r="T152" s="1405"/>
      <c r="U152" s="1405"/>
      <c r="AL152" s="1405"/>
      <c r="AM152" s="1405"/>
      <c r="AN152" s="1405"/>
      <c r="AO152" s="1405"/>
      <c r="AP152" s="1405"/>
      <c r="AQ152" s="1405"/>
      <c r="AR152" s="1405"/>
      <c r="AS152" s="1405"/>
      <c r="AT152" s="1405"/>
      <c r="AU152" s="1405"/>
    </row>
    <row r="153" s="1084" customFormat="1" ht="18" customHeight="1" spans="1:47">
      <c r="A153" s="1085"/>
      <c r="B153" s="115"/>
      <c r="C153" s="115"/>
      <c r="D153" s="115"/>
      <c r="E153" s="115"/>
      <c r="F153" s="115"/>
      <c r="G153" s="115"/>
      <c r="H153" s="115"/>
      <c r="I153" s="115"/>
      <c r="J153" s="115"/>
      <c r="K153" s="115"/>
      <c r="T153" s="1405"/>
      <c r="U153" s="1405"/>
      <c r="AL153" s="1405"/>
      <c r="AM153" s="1405"/>
      <c r="AN153" s="1405"/>
      <c r="AO153" s="1405"/>
      <c r="AP153" s="1405"/>
      <c r="AQ153" s="1405"/>
      <c r="AR153" s="1405"/>
      <c r="AS153" s="1405"/>
      <c r="AT153" s="1405"/>
      <c r="AU153" s="1405"/>
    </row>
    <row r="154" s="1084" customFormat="1" ht="18" customHeight="1" spans="1:47">
      <c r="A154" s="1085"/>
      <c r="B154" s="115"/>
      <c r="C154" s="115"/>
      <c r="D154" s="115"/>
      <c r="E154" s="115"/>
      <c r="F154" s="115"/>
      <c r="G154" s="115"/>
      <c r="H154" s="115"/>
      <c r="I154" s="115"/>
      <c r="J154" s="115"/>
      <c r="K154" s="115"/>
      <c r="T154" s="1405"/>
      <c r="U154" s="1405"/>
      <c r="AL154" s="1405"/>
      <c r="AM154" s="1405"/>
      <c r="AN154" s="1405"/>
      <c r="AO154" s="1405"/>
      <c r="AP154" s="1405"/>
      <c r="AQ154" s="1405"/>
      <c r="AR154" s="1405"/>
      <c r="AS154" s="1405"/>
      <c r="AT154" s="1405"/>
      <c r="AU154" s="1405"/>
    </row>
    <row r="155" s="1084" customFormat="1" ht="18" customHeight="1" spans="1:47">
      <c r="A155" s="1085"/>
      <c r="B155" s="115"/>
      <c r="C155" s="115"/>
      <c r="D155" s="115"/>
      <c r="E155" s="115"/>
      <c r="F155" s="115"/>
      <c r="G155" s="115"/>
      <c r="H155" s="115"/>
      <c r="I155" s="115"/>
      <c r="J155" s="115"/>
      <c r="K155" s="115"/>
      <c r="T155" s="1405"/>
      <c r="U155" s="1405"/>
      <c r="AD155" s="1405"/>
      <c r="AE155" s="1405"/>
      <c r="AF155" s="1405"/>
      <c r="AG155" s="1405"/>
      <c r="AH155" s="1405"/>
      <c r="AI155" s="1405"/>
      <c r="AJ155" s="1405"/>
      <c r="AK155" s="1405"/>
      <c r="AL155" s="1405"/>
      <c r="AM155" s="1405"/>
      <c r="AN155" s="1405"/>
      <c r="AO155" s="1405"/>
      <c r="AP155" s="1405"/>
      <c r="AQ155" s="1405"/>
      <c r="AR155" s="1405"/>
      <c r="AS155" s="1405"/>
      <c r="AT155" s="1405"/>
      <c r="AU155" s="1405"/>
    </row>
    <row r="156" s="1084" customFormat="1" ht="18" customHeight="1" spans="1:47">
      <c r="A156" s="1085"/>
      <c r="B156" s="115"/>
      <c r="C156" s="115"/>
      <c r="D156" s="115"/>
      <c r="E156" s="115"/>
      <c r="F156" s="115"/>
      <c r="G156" s="115"/>
      <c r="H156" s="115"/>
      <c r="I156" s="115"/>
      <c r="J156" s="115"/>
      <c r="K156" s="115"/>
      <c r="T156" s="1405"/>
      <c r="U156" s="1405"/>
      <c r="AD156" s="1405"/>
      <c r="AE156" s="1405"/>
      <c r="AF156" s="1405"/>
      <c r="AG156" s="1405"/>
      <c r="AH156" s="1405"/>
      <c r="AI156" s="1405"/>
      <c r="AJ156" s="1405"/>
      <c r="AK156" s="1405"/>
      <c r="AL156" s="1405"/>
      <c r="AM156" s="1405"/>
      <c r="AN156" s="1405"/>
      <c r="AO156" s="1405"/>
      <c r="AP156" s="1405"/>
      <c r="AQ156" s="1405"/>
      <c r="AR156" s="1405"/>
      <c r="AS156" s="1405"/>
      <c r="AT156" s="1405"/>
      <c r="AU156" s="1405"/>
    </row>
    <row r="157" s="1084" customFormat="1" ht="18" customHeight="1" spans="1:47">
      <c r="A157" s="1085"/>
      <c r="B157" s="115"/>
      <c r="C157" s="115"/>
      <c r="D157" s="115"/>
      <c r="E157" s="115"/>
      <c r="F157" s="115"/>
      <c r="G157" s="115"/>
      <c r="H157" s="115"/>
      <c r="I157" s="115"/>
      <c r="J157" s="115"/>
      <c r="K157" s="115"/>
      <c r="T157" s="1405"/>
      <c r="U157" s="1405"/>
      <c r="AD157" s="1405"/>
      <c r="AE157" s="1405"/>
      <c r="AF157" s="1405"/>
      <c r="AG157" s="1405"/>
      <c r="AH157" s="1405"/>
      <c r="AI157" s="1405"/>
      <c r="AJ157" s="1405"/>
      <c r="AK157" s="1405"/>
      <c r="AL157" s="1405"/>
      <c r="AM157" s="1405"/>
      <c r="AN157" s="1405"/>
      <c r="AO157" s="1405"/>
      <c r="AP157" s="1405"/>
      <c r="AQ157" s="1405"/>
      <c r="AR157" s="1405"/>
      <c r="AS157" s="1405"/>
      <c r="AT157" s="1405"/>
      <c r="AU157" s="1405"/>
    </row>
    <row r="158" s="1084" customFormat="1" ht="18" customHeight="1" spans="1:47">
      <c r="A158" s="1085"/>
      <c r="B158" s="1405"/>
      <c r="C158" s="1405"/>
      <c r="D158" s="1405"/>
      <c r="E158" s="1405"/>
      <c r="F158" s="1405"/>
      <c r="G158" s="1405"/>
      <c r="H158" s="1405"/>
      <c r="I158" s="1405"/>
      <c r="J158" s="1405"/>
      <c r="K158" s="1405"/>
      <c r="L158" s="1405"/>
      <c r="M158" s="1405"/>
      <c r="N158" s="1405"/>
      <c r="O158" s="1405"/>
      <c r="P158" s="1405"/>
      <c r="Q158" s="1405"/>
      <c r="R158" s="1405"/>
      <c r="S158" s="1405"/>
      <c r="T158" s="1405"/>
      <c r="U158" s="1405"/>
      <c r="V158" s="1405"/>
      <c r="W158" s="1405"/>
      <c r="X158" s="1405"/>
      <c r="Y158" s="1405"/>
      <c r="Z158" s="1405"/>
      <c r="AA158" s="1405"/>
      <c r="AB158" s="1405"/>
      <c r="AC158" s="1405"/>
      <c r="AD158" s="1405"/>
      <c r="AE158" s="1405"/>
      <c r="AF158" s="1405"/>
      <c r="AG158" s="1405"/>
      <c r="AH158" s="1405"/>
      <c r="AI158" s="1405"/>
      <c r="AJ158" s="1405"/>
      <c r="AK158" s="1405"/>
      <c r="AL158" s="1405"/>
      <c r="AM158" s="1405"/>
      <c r="AN158" s="1405"/>
      <c r="AO158" s="1405"/>
      <c r="AP158" s="1405"/>
      <c r="AQ158" s="1405"/>
      <c r="AR158" s="1405"/>
      <c r="AS158" s="1405"/>
      <c r="AT158" s="1405"/>
      <c r="AU158" s="1405"/>
    </row>
    <row r="159" s="1084" customFormat="1" ht="18" customHeight="1" spans="1:47">
      <c r="A159" s="1085"/>
      <c r="B159" s="1405"/>
      <c r="C159" s="1405"/>
      <c r="D159" s="1405"/>
      <c r="E159" s="1405"/>
      <c r="F159" s="1405"/>
      <c r="G159" s="1405"/>
      <c r="H159" s="1405"/>
      <c r="I159" s="1405"/>
      <c r="J159" s="1405"/>
      <c r="K159" s="1405"/>
      <c r="L159" s="1405"/>
      <c r="M159" s="1405"/>
      <c r="N159" s="1405"/>
      <c r="O159" s="1405"/>
      <c r="P159" s="1405"/>
      <c r="Q159" s="1405"/>
      <c r="R159" s="1405"/>
      <c r="S159" s="1405"/>
      <c r="T159" s="1405"/>
      <c r="U159" s="1405"/>
      <c r="V159" s="1405"/>
      <c r="W159" s="1405"/>
      <c r="X159" s="1405"/>
      <c r="Y159" s="1405"/>
      <c r="Z159" s="1405"/>
      <c r="AA159" s="1405"/>
      <c r="AB159" s="1405"/>
      <c r="AC159" s="1405"/>
      <c r="AD159" s="1405"/>
      <c r="AE159" s="1405"/>
      <c r="AF159" s="1405"/>
      <c r="AG159" s="1405"/>
      <c r="AH159" s="1405"/>
      <c r="AI159" s="1405"/>
      <c r="AJ159" s="1405"/>
      <c r="AK159" s="1405"/>
      <c r="AL159" s="1405"/>
      <c r="AM159" s="1405"/>
      <c r="AN159" s="1405"/>
      <c r="AO159" s="1405"/>
      <c r="AP159" s="1405"/>
      <c r="AQ159" s="1405"/>
      <c r="AR159" s="1405"/>
      <c r="AS159" s="1405"/>
      <c r="AT159" s="1405"/>
      <c r="AU159" s="1405"/>
    </row>
    <row r="160" s="1084" customFormat="1" spans="1:47">
      <c r="A160" s="1248"/>
      <c r="B160" s="1248"/>
      <c r="C160" s="1248"/>
      <c r="D160" s="1248"/>
      <c r="E160" s="1248"/>
      <c r="F160" s="1248"/>
      <c r="G160" s="1248"/>
      <c r="H160" s="1248"/>
      <c r="I160" s="1248"/>
      <c r="J160" s="1248"/>
      <c r="K160" s="1248"/>
      <c r="L160" s="1248"/>
      <c r="M160" s="1248"/>
      <c r="N160" s="1248"/>
      <c r="O160" s="1248"/>
      <c r="P160" s="1248"/>
      <c r="Q160" s="1248"/>
      <c r="R160" s="1248"/>
      <c r="S160" s="1248"/>
      <c r="T160" s="1248"/>
      <c r="U160" s="1248"/>
      <c r="V160" s="1248"/>
      <c r="W160" s="1248"/>
      <c r="X160" s="1248"/>
      <c r="Y160" s="1248"/>
      <c r="Z160" s="1248"/>
      <c r="AA160" s="1248"/>
      <c r="AB160" s="1248"/>
      <c r="AC160" s="1248"/>
      <c r="AD160" s="1248"/>
      <c r="AE160" s="1248"/>
      <c r="AF160" s="1248"/>
      <c r="AG160" s="1248"/>
      <c r="AH160" s="1248"/>
      <c r="AI160" s="1248"/>
      <c r="AJ160" s="1248"/>
      <c r="AK160" s="1248"/>
      <c r="AL160" s="1248"/>
      <c r="AM160" s="1248"/>
      <c r="AN160" s="1248"/>
      <c r="AO160" s="1248"/>
      <c r="AP160" s="1248"/>
      <c r="AQ160" s="1248"/>
      <c r="AR160" s="1248"/>
      <c r="AS160" s="1248"/>
      <c r="AT160" s="1248"/>
      <c r="AU160" s="1248"/>
    </row>
    <row r="161" s="1084" customFormat="1" spans="1:47">
      <c r="A161" s="1262"/>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8"/>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row>
    <row r="162" s="1084" customFormat="1" spans="1:47">
      <c r="A162" s="1262"/>
      <c r="B162" s="1248"/>
      <c r="C162" s="1248"/>
      <c r="D162" s="1248"/>
      <c r="E162" s="1248"/>
      <c r="F162" s="1248"/>
      <c r="G162" s="1248"/>
      <c r="H162" s="1248"/>
      <c r="I162" s="1248"/>
      <c r="J162" s="1248"/>
      <c r="K162" s="1248"/>
      <c r="L162" s="1248"/>
      <c r="M162" s="1248"/>
      <c r="N162" s="1248"/>
      <c r="O162" s="1248"/>
      <c r="P162" s="1248"/>
      <c r="Q162" s="1248"/>
      <c r="R162" s="1248"/>
      <c r="S162" s="1248"/>
      <c r="T162" s="1248"/>
      <c r="U162" s="1248"/>
      <c r="V162" s="1248"/>
      <c r="W162" s="1248"/>
      <c r="X162" s="1248"/>
      <c r="Y162" s="1248"/>
      <c r="Z162" s="1248"/>
      <c r="AA162" s="1248"/>
      <c r="AB162" s="1248"/>
      <c r="AC162" s="1248"/>
      <c r="AD162" s="1248"/>
      <c r="AE162" s="1248"/>
      <c r="AF162" s="1248"/>
      <c r="AG162" s="1248"/>
      <c r="AH162" s="1248"/>
      <c r="AI162" s="1248"/>
      <c r="AJ162" s="1248"/>
      <c r="AK162" s="1248"/>
      <c r="AL162" s="1248"/>
      <c r="AM162" s="1248"/>
      <c r="AN162" s="1248"/>
      <c r="AO162" s="1248"/>
      <c r="AP162" s="1248"/>
      <c r="AQ162" s="1248"/>
      <c r="AR162" s="1248"/>
      <c r="AS162" s="1248"/>
      <c r="AT162" s="1248"/>
      <c r="AU162" s="1248"/>
    </row>
    <row r="163" s="1084" customFormat="1" spans="1:47">
      <c r="A163" s="1262"/>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8"/>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row>
    <row r="164" s="1084" customFormat="1" spans="1:47">
      <c r="A164" s="1262"/>
      <c r="B164" s="1248"/>
      <c r="C164" s="1248"/>
      <c r="D164" s="1248"/>
      <c r="E164" s="1248"/>
      <c r="F164" s="1248"/>
      <c r="G164" s="1248"/>
      <c r="H164" s="1248"/>
      <c r="I164" s="1248"/>
      <c r="J164" s="1248"/>
      <c r="K164" s="1248"/>
      <c r="L164" s="1248"/>
      <c r="M164" s="1248"/>
      <c r="N164" s="1248"/>
      <c r="O164" s="1248"/>
      <c r="P164" s="1248"/>
      <c r="Q164" s="1248"/>
      <c r="R164" s="1248"/>
      <c r="S164" s="1248"/>
      <c r="T164" s="1248"/>
      <c r="U164" s="1248"/>
      <c r="V164" s="1248"/>
      <c r="W164" s="1248"/>
      <c r="X164" s="1248"/>
      <c r="Y164" s="1248"/>
      <c r="Z164" s="1248"/>
      <c r="AA164" s="1248"/>
      <c r="AB164" s="1248"/>
      <c r="AC164" s="1248"/>
      <c r="AD164" s="1248"/>
      <c r="AE164" s="1248"/>
      <c r="AF164" s="1248"/>
      <c r="AG164" s="1248"/>
      <c r="AH164" s="1248"/>
      <c r="AI164" s="1248"/>
      <c r="AJ164" s="1248"/>
      <c r="AK164" s="1248"/>
      <c r="AL164" s="1248"/>
      <c r="AM164" s="1248"/>
      <c r="AN164" s="1248"/>
      <c r="AO164" s="1248"/>
      <c r="AP164" s="1248"/>
      <c r="AQ164" s="1248"/>
      <c r="AR164" s="1248"/>
      <c r="AS164" s="1248"/>
      <c r="AT164" s="1248"/>
      <c r="AU164" s="1248"/>
    </row>
    <row r="165" s="1084" customFormat="1" spans="1:47">
      <c r="A165" s="1262"/>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8"/>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row>
    <row r="166" s="1084" customFormat="1" spans="1:47">
      <c r="A166" s="1262"/>
      <c r="B166" s="1248"/>
      <c r="C166" s="1248"/>
      <c r="D166" s="1248"/>
      <c r="E166" s="1248"/>
      <c r="F166" s="1248"/>
      <c r="G166" s="1248"/>
      <c r="H166" s="1248"/>
      <c r="I166" s="1248"/>
      <c r="J166" s="1248"/>
      <c r="K166" s="1248"/>
      <c r="L166" s="1248"/>
      <c r="M166" s="1248"/>
      <c r="N166" s="1248"/>
      <c r="O166" s="1248"/>
      <c r="P166" s="1248"/>
      <c r="Q166" s="1248"/>
      <c r="R166" s="1248"/>
      <c r="S166" s="1248"/>
      <c r="T166" s="1248"/>
      <c r="U166" s="1248"/>
      <c r="V166" s="1248"/>
      <c r="W166" s="1248"/>
      <c r="X166" s="1248"/>
      <c r="Y166" s="1248"/>
      <c r="Z166" s="1248"/>
      <c r="AA166" s="1248"/>
      <c r="AB166" s="1248"/>
      <c r="AC166" s="1248"/>
      <c r="AD166" s="1248"/>
      <c r="AE166" s="1248"/>
      <c r="AF166" s="1248"/>
      <c r="AG166" s="1248"/>
      <c r="AH166" s="1248"/>
      <c r="AI166" s="1248"/>
      <c r="AJ166" s="1248"/>
      <c r="AK166" s="1248"/>
      <c r="AL166" s="1248"/>
      <c r="AM166" s="1248"/>
      <c r="AN166" s="1248"/>
      <c r="AO166" s="1248"/>
      <c r="AP166" s="1248"/>
      <c r="AQ166" s="1248"/>
      <c r="AR166" s="1248"/>
      <c r="AS166" s="1248"/>
      <c r="AT166" s="1248"/>
      <c r="AU166" s="1248"/>
    </row>
    <row r="167" s="1084" customFormat="1" spans="1:47">
      <c r="A167" s="1262"/>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8"/>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row>
    <row r="168" s="1084" customFormat="1" spans="1:4">
      <c r="A168" s="1262"/>
      <c r="B168" s="1248"/>
      <c r="C168" s="1248"/>
      <c r="D168" s="1248"/>
    </row>
    <row r="169" s="1084" customFormat="1" spans="1:4">
      <c r="A169" s="1262"/>
      <c r="B169" s="1248"/>
      <c r="C169" s="1248"/>
      <c r="D169" s="1248"/>
    </row>
    <row r="170" s="1084" customFormat="1" spans="1:4">
      <c r="A170" s="1262"/>
      <c r="B170" s="1248"/>
      <c r="C170" s="1248"/>
      <c r="D170" s="1248"/>
    </row>
    <row r="171" s="1084" customFormat="1" spans="1:4">
      <c r="A171" s="1262"/>
      <c r="B171" s="1248"/>
      <c r="C171" s="1248"/>
      <c r="D171" s="1248"/>
    </row>
    <row r="172" s="1084" customFormat="1" spans="1:4">
      <c r="A172" s="1085"/>
      <c r="B172" s="1248"/>
      <c r="C172" s="1248"/>
      <c r="D172" s="1248"/>
    </row>
    <row r="173" s="1084" customFormat="1" spans="1:4">
      <c r="A173" s="1085"/>
      <c r="B173" s="1248"/>
      <c r="C173" s="1248"/>
      <c r="D173" s="1248"/>
    </row>
    <row r="174" s="1084" customFormat="1" spans="1:4">
      <c r="A174" s="1085"/>
      <c r="B174" s="1248"/>
      <c r="C174" s="1248"/>
      <c r="D174" s="1248"/>
    </row>
    <row r="175" s="1084" customFormat="1" spans="1:4">
      <c r="A175" s="1085"/>
      <c r="B175" s="1248"/>
      <c r="C175" s="1248"/>
      <c r="D175" s="1248"/>
    </row>
    <row r="176" s="1084" customFormat="1" spans="1:4">
      <c r="A176" s="1085"/>
      <c r="B176" s="1248"/>
      <c r="C176" s="1248"/>
      <c r="D176" s="1248"/>
    </row>
    <row r="177" s="1084" customFormat="1" spans="1:4">
      <c r="A177" s="1085"/>
      <c r="B177" s="1248"/>
      <c r="C177" s="1248"/>
      <c r="D177" s="1248"/>
    </row>
    <row r="178" s="1084" customFormat="1" spans="1:4">
      <c r="A178" s="1085"/>
      <c r="B178" s="1248"/>
      <c r="C178" s="1248"/>
      <c r="D178" s="1248"/>
    </row>
    <row r="179" s="1084" customFormat="1" spans="1:4">
      <c r="A179" s="1085"/>
      <c r="B179" s="1248"/>
      <c r="C179" s="1248"/>
      <c r="D179" s="1248"/>
    </row>
    <row r="180" s="1084" customFormat="1" spans="1:4">
      <c r="A180" s="1085"/>
      <c r="B180" s="1248"/>
      <c r="C180" s="1248"/>
      <c r="D180" s="1248"/>
    </row>
    <row r="181" s="1084" customFormat="1" spans="1:4">
      <c r="A181" s="1085"/>
      <c r="B181" s="1248"/>
      <c r="C181" s="1248"/>
      <c r="D181" s="1248"/>
    </row>
    <row r="182" s="1084" customFormat="1" spans="1:4">
      <c r="A182" s="1085"/>
      <c r="B182" s="1248"/>
      <c r="C182" s="1248"/>
      <c r="D182" s="1248"/>
    </row>
    <row r="183" s="1084" customFormat="1" spans="1:4">
      <c r="A183" s="1085"/>
      <c r="B183" s="1248"/>
      <c r="C183" s="1248"/>
      <c r="D183" s="1248"/>
    </row>
    <row r="184" s="1084" customFormat="1" spans="1:4">
      <c r="A184" s="1085"/>
      <c r="B184" s="1248"/>
      <c r="C184" s="1248"/>
      <c r="D184" s="1248"/>
    </row>
    <row r="185" s="1084" customFormat="1" spans="1:4">
      <c r="A185" s="1085"/>
      <c r="B185" s="1248"/>
      <c r="C185" s="1248"/>
      <c r="D185" s="1248"/>
    </row>
    <row r="186" s="1084" customFormat="1" spans="1:4">
      <c r="A186" s="1085"/>
      <c r="B186" s="1248"/>
      <c r="C186" s="1248"/>
      <c r="D186" s="1248"/>
    </row>
    <row r="187" s="1084" customFormat="1" spans="1:4">
      <c r="A187" s="1085"/>
      <c r="B187" s="1248"/>
      <c r="C187" s="1248"/>
      <c r="D187" s="1248"/>
    </row>
    <row r="188" s="1084" customFormat="1" spans="1:4">
      <c r="A188" s="1085"/>
      <c r="B188" s="1248"/>
      <c r="C188" s="1248"/>
      <c r="D188" s="1248"/>
    </row>
    <row r="189" s="1084" customFormat="1" spans="1:4">
      <c r="A189" s="1085"/>
      <c r="B189" s="1248"/>
      <c r="C189" s="1248"/>
      <c r="D189" s="1248"/>
    </row>
    <row r="190" s="1084" customFormat="1" spans="1:4">
      <c r="A190" s="1085"/>
      <c r="B190" s="1248"/>
      <c r="C190" s="1248"/>
      <c r="D190" s="1248"/>
    </row>
    <row r="191" s="1084" customFormat="1" spans="1:4">
      <c r="A191" s="1085"/>
      <c r="B191" s="1248"/>
      <c r="C191" s="1248"/>
      <c r="D191" s="1248"/>
    </row>
    <row r="192" s="1084" customFormat="1" spans="1:1">
      <c r="A192" s="1085"/>
    </row>
    <row r="193" s="1084" customFormat="1" spans="1:1">
      <c r="A193" s="1085"/>
    </row>
    <row r="194" s="1084" customFormat="1" spans="1:1">
      <c r="A194" s="1085"/>
    </row>
    <row r="195" s="1084" customFormat="1" spans="1:1">
      <c r="A195" s="1085"/>
    </row>
    <row r="196" s="1084" customFormat="1" spans="1:1">
      <c r="A196" s="1085"/>
    </row>
    <row r="197" s="1084" customFormat="1" spans="1:1">
      <c r="A197" s="1085"/>
    </row>
    <row r="198" s="1084" customFormat="1" spans="1:1">
      <c r="A198" s="1085"/>
    </row>
    <row r="199" s="1084" customFormat="1" spans="1:1">
      <c r="A199" s="1085"/>
    </row>
    <row r="200" s="1084" customFormat="1" spans="1:47">
      <c r="A200" s="1085"/>
      <c r="AU200" s="1248"/>
    </row>
    <row r="201" s="1084" customFormat="1" spans="1:47">
      <c r="A201" s="1085"/>
      <c r="AU201" s="1248"/>
    </row>
    <row r="202" s="1084" customFormat="1" spans="1:47">
      <c r="A202" s="1085"/>
      <c r="AU202" s="1248"/>
    </row>
    <row r="203" s="1084" customFormat="1" spans="1:47">
      <c r="A203" s="1085"/>
      <c r="AU203" s="1248"/>
    </row>
    <row r="204" s="1084" customFormat="1" spans="1:47">
      <c r="A204" s="1085"/>
      <c r="AU204" s="1248"/>
    </row>
    <row r="205" s="1084" customFormat="1" spans="1:47">
      <c r="A205" s="1085"/>
      <c r="AU205" s="1248"/>
    </row>
    <row r="206" s="1084" customFormat="1" spans="1:47">
      <c r="A206" s="1085"/>
      <c r="AU206" s="1248"/>
    </row>
    <row r="207" s="1084" customFormat="1" spans="1:47">
      <c r="A207" s="1085"/>
      <c r="AU207" s="1248"/>
    </row>
    <row r="208" s="1084" customFormat="1" spans="1:47">
      <c r="A208" s="1085"/>
      <c r="AU208" s="1248"/>
    </row>
    <row r="209" s="1084" customFormat="1" spans="1:47">
      <c r="A209" s="1085"/>
      <c r="AU209" s="1248"/>
    </row>
    <row r="210" s="1084" customFormat="1" spans="1:47">
      <c r="A210" s="1085"/>
      <c r="AU210" s="1248"/>
    </row>
    <row r="211" s="1084" customFormat="1" spans="1:47">
      <c r="A211" s="1085"/>
      <c r="AU211" s="1248"/>
    </row>
    <row r="212" s="1084" customFormat="1" spans="1:47">
      <c r="A212" s="1085"/>
      <c r="AU212" s="1248"/>
    </row>
  </sheetData>
  <sheetProtection selectLockedCells="1" formatCells="0"/>
  <mergeCells count="365">
    <mergeCell ref="B2:S2"/>
    <mergeCell ref="U2:V2"/>
    <mergeCell ref="AA2:AR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B19:AW19"/>
    <mergeCell ref="B20:G20"/>
    <mergeCell ref="H20:M20"/>
    <mergeCell ref="N20:S20"/>
    <mergeCell ref="T20:Y20"/>
    <mergeCell ref="Z20:AE20"/>
    <mergeCell ref="AF20:AK20"/>
    <mergeCell ref="AL20:AQ20"/>
    <mergeCell ref="AR20:AW20"/>
    <mergeCell ref="H77:J77"/>
    <mergeCell ref="K77:L77"/>
    <mergeCell ref="M77:N77"/>
    <mergeCell ref="O77:R77"/>
    <mergeCell ref="H78:J78"/>
    <mergeCell ref="K78:L78"/>
    <mergeCell ref="M78:N78"/>
    <mergeCell ref="O78:Q78"/>
    <mergeCell ref="H79:J79"/>
    <mergeCell ref="K79:L79"/>
    <mergeCell ref="M79:N79"/>
    <mergeCell ref="O79:Q79"/>
    <mergeCell ref="H80:J80"/>
    <mergeCell ref="K80:L80"/>
    <mergeCell ref="M80:N80"/>
    <mergeCell ref="O80:Q80"/>
    <mergeCell ref="H81:J81"/>
    <mergeCell ref="K81:L81"/>
    <mergeCell ref="M81:N81"/>
    <mergeCell ref="O81:Q81"/>
    <mergeCell ref="H82:J82"/>
    <mergeCell ref="K82:L82"/>
    <mergeCell ref="M82:N82"/>
    <mergeCell ref="O82:Q82"/>
    <mergeCell ref="H83:J83"/>
    <mergeCell ref="K83:L83"/>
    <mergeCell ref="M83:N83"/>
    <mergeCell ref="O83:Q83"/>
    <mergeCell ref="H84:J84"/>
    <mergeCell ref="K84:L84"/>
    <mergeCell ref="M84:N84"/>
    <mergeCell ref="O84:Q84"/>
    <mergeCell ref="H85:J85"/>
    <mergeCell ref="K85:L85"/>
    <mergeCell ref="M85:N85"/>
    <mergeCell ref="O85:Q85"/>
    <mergeCell ref="Z104:AU104"/>
    <mergeCell ref="X121:AA121"/>
    <mergeCell ref="AJ121:AM121"/>
    <mergeCell ref="X124:AA124"/>
    <mergeCell ref="AJ124:AM124"/>
    <mergeCell ref="A39:A43"/>
    <mergeCell ref="A44:A47"/>
    <mergeCell ref="A48:A51"/>
    <mergeCell ref="A52:A55"/>
    <mergeCell ref="B21:B22"/>
    <mergeCell ref="B23:B24"/>
    <mergeCell ref="B25:B26"/>
    <mergeCell ref="B27:B28"/>
    <mergeCell ref="B29:B30"/>
    <mergeCell ref="B31:B32"/>
    <mergeCell ref="B33:B34"/>
    <mergeCell ref="B37:B38"/>
    <mergeCell ref="H21:H22"/>
    <mergeCell ref="H23:H24"/>
    <mergeCell ref="H25:H26"/>
    <mergeCell ref="H27:H28"/>
    <mergeCell ref="H29:H30"/>
    <mergeCell ref="H31:H32"/>
    <mergeCell ref="H33:H34"/>
    <mergeCell ref="H35:H36"/>
    <mergeCell ref="H37:H38"/>
    <mergeCell ref="N21:N22"/>
    <mergeCell ref="N23:N24"/>
    <mergeCell ref="N25:N26"/>
    <mergeCell ref="N27:N28"/>
    <mergeCell ref="N29:N30"/>
    <mergeCell ref="N31:N32"/>
    <mergeCell ref="N33:N34"/>
    <mergeCell ref="N35:N36"/>
    <mergeCell ref="N37:N38"/>
    <mergeCell ref="T21:T22"/>
    <mergeCell ref="T23:T24"/>
    <mergeCell ref="T25:T26"/>
    <mergeCell ref="T27:T28"/>
    <mergeCell ref="T29:T30"/>
    <mergeCell ref="T31:T32"/>
    <mergeCell ref="T33:T34"/>
    <mergeCell ref="T35:T36"/>
    <mergeCell ref="T37:T38"/>
    <mergeCell ref="Z21:Z22"/>
    <mergeCell ref="Z23:Z24"/>
    <mergeCell ref="Z25:Z26"/>
    <mergeCell ref="Z27:Z28"/>
    <mergeCell ref="Z29:Z30"/>
    <mergeCell ref="Z31:Z32"/>
    <mergeCell ref="Z33:Z34"/>
    <mergeCell ref="Z35:Z36"/>
    <mergeCell ref="Z37:Z38"/>
    <mergeCell ref="AF21:AF22"/>
    <mergeCell ref="AF23:AF24"/>
    <mergeCell ref="AF25:AF26"/>
    <mergeCell ref="AF27:AF28"/>
    <mergeCell ref="AF29:AF30"/>
    <mergeCell ref="AF31:AF32"/>
    <mergeCell ref="AF33:AF34"/>
    <mergeCell ref="AF35:AF36"/>
    <mergeCell ref="AF37:AF38"/>
    <mergeCell ref="AL21:AL22"/>
    <mergeCell ref="AL25:AL26"/>
    <mergeCell ref="AL27:AL28"/>
    <mergeCell ref="AL29:AL30"/>
    <mergeCell ref="AL31:AL32"/>
    <mergeCell ref="AL33:AL34"/>
    <mergeCell ref="AL35:AL36"/>
    <mergeCell ref="AL37:AL38"/>
    <mergeCell ref="AR21:AR22"/>
    <mergeCell ref="AR23:AR24"/>
    <mergeCell ref="AR25:AR26"/>
    <mergeCell ref="AR27:AR28"/>
    <mergeCell ref="AR29:AR30"/>
    <mergeCell ref="AR31:AR32"/>
    <mergeCell ref="AR33:AR34"/>
    <mergeCell ref="AR35:AR36"/>
    <mergeCell ref="AR37:AR38"/>
    <mergeCell ref="B3:C4"/>
    <mergeCell ref="D3:E4"/>
    <mergeCell ref="H3:I4"/>
    <mergeCell ref="J3:K4"/>
    <mergeCell ref="N3:O4"/>
    <mergeCell ref="P3:Q4"/>
    <mergeCell ref="U3:V4"/>
    <mergeCell ref="AA3:AF4"/>
    <mergeCell ref="AG3:AL4"/>
    <mergeCell ref="AM3:AR4"/>
    <mergeCell ref="B5:C6"/>
    <mergeCell ref="D5:E6"/>
    <mergeCell ref="H5:I6"/>
    <mergeCell ref="J5:K6"/>
    <mergeCell ref="N5:O6"/>
    <mergeCell ref="P5:Q6"/>
    <mergeCell ref="AA5:AF6"/>
    <mergeCell ref="AG5:AL6"/>
    <mergeCell ref="AM5:AR6"/>
    <mergeCell ref="B7:C8"/>
    <mergeCell ref="D7:E8"/>
    <mergeCell ref="H7:I8"/>
    <mergeCell ref="J7:K8"/>
    <mergeCell ref="N7:S8"/>
    <mergeCell ref="U7:V8"/>
    <mergeCell ref="AA7:AF8"/>
    <mergeCell ref="AG7:AL8"/>
    <mergeCell ref="AM7:AR8"/>
    <mergeCell ref="B14:D15"/>
    <mergeCell ref="E14:G15"/>
    <mergeCell ref="H14:J15"/>
    <mergeCell ref="K14:M15"/>
    <mergeCell ref="N14:P15"/>
    <mergeCell ref="Q14:S15"/>
    <mergeCell ref="T14:V15"/>
    <mergeCell ref="B17:G18"/>
    <mergeCell ref="H17:M18"/>
    <mergeCell ref="N17:S18"/>
    <mergeCell ref="T17:Y18"/>
    <mergeCell ref="Z17:AE18"/>
    <mergeCell ref="AF17:AK18"/>
    <mergeCell ref="AL17:AQ18"/>
    <mergeCell ref="AR17:AW18"/>
    <mergeCell ref="C21:G22"/>
    <mergeCell ref="AG21:AK22"/>
    <mergeCell ref="I21:M22"/>
    <mergeCell ref="AM21:AQ22"/>
    <mergeCell ref="O21:S22"/>
    <mergeCell ref="AS21:AW22"/>
    <mergeCell ref="U21:Y22"/>
    <mergeCell ref="AA21:AE22"/>
    <mergeCell ref="C23:G24"/>
    <mergeCell ref="AG23:AK24"/>
    <mergeCell ref="I23:M24"/>
    <mergeCell ref="O23:S24"/>
    <mergeCell ref="AS23:AW24"/>
    <mergeCell ref="U23:Y24"/>
    <mergeCell ref="AA23:AE24"/>
    <mergeCell ref="C25:G26"/>
    <mergeCell ref="AG25:AK26"/>
    <mergeCell ref="I25:M26"/>
    <mergeCell ref="AM25:AQ26"/>
    <mergeCell ref="O25:S26"/>
    <mergeCell ref="AS25:AW26"/>
    <mergeCell ref="U25:Y26"/>
    <mergeCell ref="AA25:AE26"/>
    <mergeCell ref="C27:G28"/>
    <mergeCell ref="AG27:AK28"/>
    <mergeCell ref="I27:M28"/>
    <mergeCell ref="AM27:AQ28"/>
    <mergeCell ref="O27:S28"/>
    <mergeCell ref="AS27:AW28"/>
    <mergeCell ref="U27:Y28"/>
    <mergeCell ref="AA27:AE28"/>
    <mergeCell ref="C29:G30"/>
    <mergeCell ref="AG29:AK30"/>
    <mergeCell ref="I29:M30"/>
    <mergeCell ref="AM29:AQ30"/>
    <mergeCell ref="O29:S30"/>
    <mergeCell ref="AS29:AW30"/>
    <mergeCell ref="U29:Y30"/>
    <mergeCell ref="AA29:AE30"/>
    <mergeCell ref="C31:G32"/>
    <mergeCell ref="AG31:AK32"/>
    <mergeCell ref="I31:M32"/>
    <mergeCell ref="AM31:AQ32"/>
    <mergeCell ref="O31:S32"/>
    <mergeCell ref="AS31:AW32"/>
    <mergeCell ref="U31:Y32"/>
    <mergeCell ref="AA31:AE32"/>
    <mergeCell ref="C33:G34"/>
    <mergeCell ref="AG33:AK34"/>
    <mergeCell ref="I33:M34"/>
    <mergeCell ref="AM33:AQ34"/>
    <mergeCell ref="O33:S34"/>
    <mergeCell ref="AS33:AW34"/>
    <mergeCell ref="U33:Y34"/>
    <mergeCell ref="AA33:AE34"/>
    <mergeCell ref="I35:M36"/>
    <mergeCell ref="AM35:AQ36"/>
    <mergeCell ref="O35:S36"/>
    <mergeCell ref="AS35:AW36"/>
    <mergeCell ref="U35:Y36"/>
    <mergeCell ref="AA35:AE36"/>
    <mergeCell ref="AG35:AK36"/>
    <mergeCell ref="C37:G38"/>
    <mergeCell ref="AG37:AK38"/>
    <mergeCell ref="I37:M38"/>
    <mergeCell ref="AM37:AQ38"/>
    <mergeCell ref="O37:S38"/>
    <mergeCell ref="AS37:AW38"/>
    <mergeCell ref="U37:Y38"/>
    <mergeCell ref="AA37:AE38"/>
    <mergeCell ref="B39:G43"/>
    <mergeCell ref="H39:M43"/>
    <mergeCell ref="N39:S43"/>
    <mergeCell ref="T39:Y43"/>
    <mergeCell ref="Z39:AE43"/>
    <mergeCell ref="AF39:AK43"/>
    <mergeCell ref="AL39:AQ43"/>
    <mergeCell ref="AR39:AW43"/>
    <mergeCell ref="B44:G47"/>
    <mergeCell ref="H44:M47"/>
    <mergeCell ref="N44:S47"/>
    <mergeCell ref="T44:Y47"/>
    <mergeCell ref="Z44:AE47"/>
    <mergeCell ref="AF44:AK47"/>
    <mergeCell ref="AL44:AQ47"/>
    <mergeCell ref="AR44:AW47"/>
    <mergeCell ref="B48:G51"/>
    <mergeCell ref="H48:M51"/>
    <mergeCell ref="N48:S51"/>
    <mergeCell ref="T48:Y51"/>
    <mergeCell ref="Z48:AE51"/>
    <mergeCell ref="AF48:AK51"/>
    <mergeCell ref="AL48:AQ51"/>
    <mergeCell ref="N52:S55"/>
    <mergeCell ref="T52:Y55"/>
    <mergeCell ref="Z52:AE55"/>
    <mergeCell ref="AF52:AK55"/>
    <mergeCell ref="AL52:AQ55"/>
    <mergeCell ref="AR52:AW55"/>
    <mergeCell ref="H70:M73"/>
    <mergeCell ref="U76:V78"/>
    <mergeCell ref="W76:AJ78"/>
    <mergeCell ref="U79:V81"/>
    <mergeCell ref="W79:AJ81"/>
    <mergeCell ref="U82:V84"/>
    <mergeCell ref="W82:AJ84"/>
    <mergeCell ref="U85:V87"/>
    <mergeCell ref="W85:AJ87"/>
    <mergeCell ref="U88:V90"/>
    <mergeCell ref="W88:AJ90"/>
    <mergeCell ref="U91:V93"/>
    <mergeCell ref="W91:AJ93"/>
    <mergeCell ref="U94:AJ96"/>
    <mergeCell ref="B98:AU100"/>
    <mergeCell ref="B102:W103"/>
    <mergeCell ref="Z102:AU103"/>
    <mergeCell ref="B104:L113"/>
    <mergeCell ref="M104:W105"/>
    <mergeCell ref="Z105:AJ108"/>
    <mergeCell ref="AK105:AU108"/>
    <mergeCell ref="M106:W107"/>
    <mergeCell ref="M108:W109"/>
    <mergeCell ref="M110:W111"/>
    <mergeCell ref="Z110:AG111"/>
    <mergeCell ref="AI110:AU111"/>
    <mergeCell ref="M112:W113"/>
    <mergeCell ref="X122:AA123"/>
    <mergeCell ref="AJ122:AM123"/>
    <mergeCell ref="X125:AA126"/>
    <mergeCell ref="AJ125:AM126"/>
    <mergeCell ref="B115:AU117"/>
    <mergeCell ref="B119:P120"/>
    <mergeCell ref="B121:M127"/>
    <mergeCell ref="B128:M133"/>
    <mergeCell ref="N121:P133"/>
    <mergeCell ref="R127:AA133"/>
    <mergeCell ref="R121:W126"/>
    <mergeCell ref="R119:AA120"/>
    <mergeCell ref="AC121:AI126"/>
    <mergeCell ref="AC119:AM120"/>
    <mergeCell ref="AC127:AM133"/>
    <mergeCell ref="AO119:AU120"/>
    <mergeCell ref="AO121:AU123"/>
    <mergeCell ref="AO124:AU133"/>
    <mergeCell ref="B56:G58"/>
    <mergeCell ref="H56:M58"/>
    <mergeCell ref="N56:S58"/>
    <mergeCell ref="T56:Y58"/>
    <mergeCell ref="Z56:AE58"/>
    <mergeCell ref="AF56:AK58"/>
    <mergeCell ref="AL56:AQ58"/>
    <mergeCell ref="AR56:AW58"/>
    <mergeCell ref="K61:P63"/>
    <mergeCell ref="T61:Y63"/>
    <mergeCell ref="AF61:AK63"/>
    <mergeCell ref="AL61:AQ63"/>
    <mergeCell ref="AR61:AW63"/>
    <mergeCell ref="N70:P73"/>
    <mergeCell ref="N66:P69"/>
    <mergeCell ref="H66:M69"/>
    <mergeCell ref="BD58:BU63"/>
    <mergeCell ref="AL66:AQ68"/>
    <mergeCell ref="F77:G85"/>
    <mergeCell ref="Y66:AF69"/>
    <mergeCell ref="AL71:AQ73"/>
    <mergeCell ref="AN76:AW77"/>
    <mergeCell ref="AN78:AW81"/>
    <mergeCell ref="AN82:AW85"/>
    <mergeCell ref="F86:N87"/>
  </mergeCells>
  <dataValidations count="2">
    <dataValidation type="whole" operator="lessThanOrEqual" allowBlank="1" showInputMessage="1" showErrorMessage="1" errorTitle="人体极限" error="这些属性的极限值为99。&#10;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10;除非你的守秘人同意，否则调查员属性不能突破这个上限。" sqref="D3:E8 J3:K8 P5:Q6" errorStyle="information">
      <formula1>99</formula1>
    </dataValidation>
  </dataValidations>
  <pageMargins left="0.75" right="0.75" top="1" bottom="1" header="0.509027777777778" footer="0.509027777777778"/>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4"/>
  <sheetViews>
    <sheetView workbookViewId="0">
      <selection activeCell="D26" sqref="D26"/>
    </sheetView>
  </sheetViews>
  <sheetFormatPr defaultColWidth="9.05833333333333" defaultRowHeight="14.25" outlineLevelCol="3"/>
  <cols>
    <col min="1" max="1" width="9.95833333333333" style="1080" customWidth="1"/>
    <col min="2" max="2" width="67.8083333333333" style="1081" customWidth="1"/>
    <col min="3" max="3" width="9.95833333333333" style="1080"/>
    <col min="4" max="4" width="74.8" style="1081" customWidth="1"/>
    <col min="5" max="256" width="9.95833333333333" style="1080" customWidth="1"/>
    <col min="257" max="16384" width="9.05833333333333" style="1080"/>
  </cols>
  <sheetData>
    <row r="1" s="1080" customFormat="1" ht="18" spans="2:4">
      <c r="B1" s="1082" t="s">
        <v>4859</v>
      </c>
      <c r="D1" s="1082" t="s">
        <v>4860</v>
      </c>
    </row>
    <row r="2" s="1080" customFormat="1" ht="33.75" spans="1:4">
      <c r="A2" s="1080">
        <v>0</v>
      </c>
      <c r="B2" s="1083" t="s">
        <v>4861</v>
      </c>
      <c r="C2" s="1080">
        <v>0</v>
      </c>
      <c r="D2" s="1083" t="s">
        <v>4862</v>
      </c>
    </row>
    <row r="3" s="1080" customFormat="1" ht="17.25" spans="1:4">
      <c r="A3" s="1080">
        <v>1</v>
      </c>
      <c r="B3" s="1083" t="s">
        <v>4863</v>
      </c>
      <c r="C3" s="1080">
        <v>1</v>
      </c>
      <c r="D3" s="1083" t="s">
        <v>4864</v>
      </c>
    </row>
    <row r="4" s="1080" customFormat="1" ht="17.25" spans="1:4">
      <c r="A4" s="1080">
        <v>2</v>
      </c>
      <c r="B4" s="1083" t="s">
        <v>4865</v>
      </c>
      <c r="C4" s="1080">
        <v>2</v>
      </c>
      <c r="D4" s="1083" t="s">
        <v>4866</v>
      </c>
    </row>
    <row r="5" s="1080" customFormat="1" ht="17.25" spans="1:4">
      <c r="A5" s="1080">
        <v>3</v>
      </c>
      <c r="B5" s="1083" t="s">
        <v>4867</v>
      </c>
      <c r="C5" s="1080">
        <v>3</v>
      </c>
      <c r="D5" s="1083" t="s">
        <v>4868</v>
      </c>
    </row>
    <row r="6" s="1080" customFormat="1" ht="17.25" spans="1:4">
      <c r="A6" s="1080">
        <v>4</v>
      </c>
      <c r="B6" s="1083" t="s">
        <v>4869</v>
      </c>
      <c r="C6" s="1080">
        <v>4</v>
      </c>
      <c r="D6" s="1083" t="s">
        <v>4870</v>
      </c>
    </row>
    <row r="7" s="1080" customFormat="1" ht="17.25" spans="1:4">
      <c r="A7" s="1080">
        <v>5</v>
      </c>
      <c r="B7" s="1083" t="s">
        <v>4871</v>
      </c>
      <c r="C7" s="1080">
        <v>5</v>
      </c>
      <c r="D7" s="1083" t="s">
        <v>4872</v>
      </c>
    </row>
    <row r="8" s="1080" customFormat="1" ht="17.25" spans="1:4">
      <c r="A8" s="1080">
        <v>6</v>
      </c>
      <c r="B8" s="1083" t="s">
        <v>4873</v>
      </c>
      <c r="C8" s="1080">
        <v>6</v>
      </c>
      <c r="D8" s="1083" t="s">
        <v>4874</v>
      </c>
    </row>
    <row r="9" s="1080" customFormat="1" ht="17.25" spans="1:4">
      <c r="A9" s="1080">
        <v>7</v>
      </c>
      <c r="B9" s="1083" t="s">
        <v>4875</v>
      </c>
      <c r="C9" s="1080">
        <v>7</v>
      </c>
      <c r="D9" s="1083" t="s">
        <v>4876</v>
      </c>
    </row>
    <row r="10" s="1080" customFormat="1" ht="17.25" spans="1:4">
      <c r="A10" s="1080">
        <v>8</v>
      </c>
      <c r="B10" s="1083" t="s">
        <v>4877</v>
      </c>
      <c r="C10" s="1080">
        <v>8</v>
      </c>
      <c r="D10" s="1083" t="s">
        <v>4878</v>
      </c>
    </row>
    <row r="11" s="1080" customFormat="1" ht="17.25" spans="1:4">
      <c r="A11" s="1080">
        <v>9</v>
      </c>
      <c r="B11" s="1083" t="s">
        <v>4879</v>
      </c>
      <c r="C11" s="1080">
        <v>9</v>
      </c>
      <c r="D11" s="1083" t="s">
        <v>4880</v>
      </c>
    </row>
    <row r="12" s="1080" customFormat="1" ht="17.25" spans="1:4">
      <c r="A12" s="1080">
        <v>10</v>
      </c>
      <c r="B12" s="1083" t="s">
        <v>4881</v>
      </c>
      <c r="C12" s="1080">
        <v>10</v>
      </c>
      <c r="D12" s="1083" t="s">
        <v>4882</v>
      </c>
    </row>
    <row r="13" s="1080" customFormat="1" ht="17.25" spans="1:4">
      <c r="A13" s="1080">
        <v>11</v>
      </c>
      <c r="B13" s="1083" t="s">
        <v>4883</v>
      </c>
      <c r="C13" s="1080">
        <v>11</v>
      </c>
      <c r="D13" s="1083" t="s">
        <v>4884</v>
      </c>
    </row>
    <row r="14" s="1080" customFormat="1" ht="17.25" spans="1:4">
      <c r="A14" s="1080">
        <v>12</v>
      </c>
      <c r="B14" s="1083" t="s">
        <v>4885</v>
      </c>
      <c r="C14" s="1080">
        <v>12</v>
      </c>
      <c r="D14" s="1083" t="s">
        <v>4886</v>
      </c>
    </row>
    <row r="15" s="1080" customFormat="1" ht="17.25" spans="1:4">
      <c r="A15" s="1080">
        <v>13</v>
      </c>
      <c r="B15" s="1083" t="s">
        <v>4887</v>
      </c>
      <c r="C15" s="1080">
        <v>13</v>
      </c>
      <c r="D15" s="1083" t="s">
        <v>4888</v>
      </c>
    </row>
    <row r="16" s="1080" customFormat="1" ht="17.25" spans="1:4">
      <c r="A16" s="1080">
        <v>14</v>
      </c>
      <c r="B16" s="1083" t="s">
        <v>4889</v>
      </c>
      <c r="C16" s="1080">
        <v>14</v>
      </c>
      <c r="D16" s="1083" t="s">
        <v>4890</v>
      </c>
    </row>
    <row r="17" s="1080" customFormat="1" ht="17.25" spans="1:4">
      <c r="A17" s="1080">
        <v>15</v>
      </c>
      <c r="B17" s="1083" t="s">
        <v>4891</v>
      </c>
      <c r="C17" s="1080">
        <v>15</v>
      </c>
      <c r="D17" s="1083" t="s">
        <v>4892</v>
      </c>
    </row>
    <row r="18" s="1080" customFormat="1" ht="33.75" spans="1:4">
      <c r="A18" s="1080">
        <v>16</v>
      </c>
      <c r="B18" s="1083" t="s">
        <v>4893</v>
      </c>
      <c r="C18" s="1080">
        <v>16</v>
      </c>
      <c r="D18" s="1083" t="s">
        <v>4894</v>
      </c>
    </row>
    <row r="19" s="1080" customFormat="1" ht="17.25" spans="1:4">
      <c r="A19" s="1080">
        <v>17</v>
      </c>
      <c r="B19" s="1083" t="s">
        <v>4895</v>
      </c>
      <c r="C19" s="1080">
        <v>17</v>
      </c>
      <c r="D19" s="1083" t="s">
        <v>4896</v>
      </c>
    </row>
    <row r="20" s="1080" customFormat="1" ht="17.25" spans="1:4">
      <c r="A20" s="1080">
        <v>18</v>
      </c>
      <c r="B20" s="1083" t="s">
        <v>4897</v>
      </c>
      <c r="C20" s="1080">
        <v>18</v>
      </c>
      <c r="D20" s="1083" t="s">
        <v>4898</v>
      </c>
    </row>
    <row r="21" s="1080" customFormat="1" ht="17.25" spans="1:4">
      <c r="A21" s="1080">
        <v>19</v>
      </c>
      <c r="B21" s="1083" t="s">
        <v>4899</v>
      </c>
      <c r="C21" s="1080">
        <v>19</v>
      </c>
      <c r="D21" s="1083" t="s">
        <v>4900</v>
      </c>
    </row>
    <row r="22" s="1080" customFormat="1" ht="17.25" spans="1:4">
      <c r="A22" s="1080">
        <v>20</v>
      </c>
      <c r="B22" s="1083" t="s">
        <v>4901</v>
      </c>
      <c r="C22" s="1080">
        <v>20</v>
      </c>
      <c r="D22" s="1083" t="s">
        <v>4902</v>
      </c>
    </row>
    <row r="23" s="1080" customFormat="1" ht="17.25" spans="1:4">
      <c r="A23" s="1080">
        <v>21</v>
      </c>
      <c r="B23" s="1083" t="s">
        <v>4903</v>
      </c>
      <c r="C23" s="1080">
        <v>21</v>
      </c>
      <c r="D23" s="1083" t="s">
        <v>4904</v>
      </c>
    </row>
    <row r="24" s="1080" customFormat="1" ht="17.25" spans="1:4">
      <c r="A24" s="1080">
        <v>22</v>
      </c>
      <c r="B24" s="1083" t="s">
        <v>4905</v>
      </c>
      <c r="C24" s="1080">
        <v>22</v>
      </c>
      <c r="D24" s="1083" t="s">
        <v>4906</v>
      </c>
    </row>
    <row r="25" s="1080" customFormat="1" ht="17.25" spans="1:4">
      <c r="A25" s="1080">
        <v>23</v>
      </c>
      <c r="B25" s="1083" t="s">
        <v>4907</v>
      </c>
      <c r="C25" s="1080">
        <v>23</v>
      </c>
      <c r="D25" s="1083" t="s">
        <v>4908</v>
      </c>
    </row>
    <row r="26" s="1080" customFormat="1" ht="17.25" spans="1:4">
      <c r="A26" s="1080">
        <v>24</v>
      </c>
      <c r="B26" s="1083" t="s">
        <v>4909</v>
      </c>
      <c r="C26" s="1080">
        <v>24</v>
      </c>
      <c r="D26" s="1083" t="s">
        <v>4910</v>
      </c>
    </row>
    <row r="27" s="1080" customFormat="1" ht="17.25" spans="1:4">
      <c r="A27" s="1080">
        <v>25</v>
      </c>
      <c r="B27" s="1083" t="s">
        <v>4911</v>
      </c>
      <c r="C27" s="1080">
        <v>25</v>
      </c>
      <c r="D27" s="1083" t="s">
        <v>4912</v>
      </c>
    </row>
    <row r="28" s="1080" customFormat="1" ht="17.25" spans="1:4">
      <c r="A28" s="1080">
        <v>26</v>
      </c>
      <c r="B28" s="1083" t="s">
        <v>4913</v>
      </c>
      <c r="C28" s="1080">
        <v>26</v>
      </c>
      <c r="D28" s="1083" t="s">
        <v>4914</v>
      </c>
    </row>
    <row r="29" s="1080" customFormat="1" ht="17.25" spans="1:4">
      <c r="A29" s="1080">
        <v>27</v>
      </c>
      <c r="B29" s="1083" t="s">
        <v>4915</v>
      </c>
      <c r="C29" s="1080">
        <v>27</v>
      </c>
      <c r="D29" s="1083" t="s">
        <v>4916</v>
      </c>
    </row>
    <row r="30" s="1080" customFormat="1" ht="17.25" spans="1:4">
      <c r="A30" s="1080">
        <v>28</v>
      </c>
      <c r="B30" s="1083" t="s">
        <v>4917</v>
      </c>
      <c r="C30" s="1080">
        <v>28</v>
      </c>
      <c r="D30" s="1083" t="s">
        <v>4918</v>
      </c>
    </row>
    <row r="31" s="1080" customFormat="1" ht="17.25" spans="1:4">
      <c r="A31" s="1080">
        <v>29</v>
      </c>
      <c r="B31" s="1083" t="s">
        <v>4919</v>
      </c>
      <c r="C31" s="1080">
        <v>29</v>
      </c>
      <c r="D31" s="1083" t="s">
        <v>4920</v>
      </c>
    </row>
    <row r="32" s="1080" customFormat="1" ht="17.25" spans="1:4">
      <c r="A32" s="1080">
        <v>30</v>
      </c>
      <c r="B32" s="1083" t="s">
        <v>4921</v>
      </c>
      <c r="C32" s="1080">
        <v>30</v>
      </c>
      <c r="D32" s="1083" t="s">
        <v>4922</v>
      </c>
    </row>
    <row r="33" s="1080" customFormat="1" ht="17.25" spans="1:4">
      <c r="A33" s="1080">
        <v>31</v>
      </c>
      <c r="B33" s="1083" t="s">
        <v>4923</v>
      </c>
      <c r="C33" s="1080">
        <v>31</v>
      </c>
      <c r="D33" s="1083" t="s">
        <v>4924</v>
      </c>
    </row>
    <row r="34" s="1080" customFormat="1" ht="17.25" spans="1:4">
      <c r="A34" s="1080">
        <v>32</v>
      </c>
      <c r="B34" s="1083" t="s">
        <v>4925</v>
      </c>
      <c r="C34" s="1080">
        <v>32</v>
      </c>
      <c r="D34" s="1083" t="s">
        <v>4926</v>
      </c>
    </row>
    <row r="35" s="1080" customFormat="1" ht="17.25" spans="1:4">
      <c r="A35" s="1080">
        <v>33</v>
      </c>
      <c r="B35" s="1083" t="s">
        <v>4927</v>
      </c>
      <c r="C35" s="1080">
        <v>33</v>
      </c>
      <c r="D35" s="1083" t="s">
        <v>4928</v>
      </c>
    </row>
    <row r="36" s="1080" customFormat="1" ht="17.25" spans="1:4">
      <c r="A36" s="1080">
        <v>34</v>
      </c>
      <c r="B36" s="1083" t="s">
        <v>4929</v>
      </c>
      <c r="C36" s="1080">
        <v>34</v>
      </c>
      <c r="D36" s="1083" t="s">
        <v>4930</v>
      </c>
    </row>
    <row r="37" s="1080" customFormat="1" ht="17.25" spans="1:4">
      <c r="A37" s="1080">
        <v>35</v>
      </c>
      <c r="B37" s="1083" t="s">
        <v>4931</v>
      </c>
      <c r="C37" s="1080">
        <v>35</v>
      </c>
      <c r="D37" s="1083" t="s">
        <v>4932</v>
      </c>
    </row>
    <row r="38" s="1080" customFormat="1" ht="17.25" spans="1:4">
      <c r="A38" s="1080">
        <v>36</v>
      </c>
      <c r="B38" s="1083" t="s">
        <v>4933</v>
      </c>
      <c r="C38" s="1080">
        <v>36</v>
      </c>
      <c r="D38" s="1083" t="s">
        <v>4934</v>
      </c>
    </row>
    <row r="39" s="1080" customFormat="1" ht="17.25" spans="1:4">
      <c r="A39" s="1080">
        <v>37</v>
      </c>
      <c r="B39" s="1083" t="s">
        <v>4935</v>
      </c>
      <c r="C39" s="1080">
        <v>37</v>
      </c>
      <c r="D39" s="1083" t="s">
        <v>4936</v>
      </c>
    </row>
    <row r="40" s="1080" customFormat="1" ht="17.25" spans="1:4">
      <c r="A40" s="1080">
        <v>38</v>
      </c>
      <c r="B40" s="1083" t="s">
        <v>4937</v>
      </c>
      <c r="C40" s="1080">
        <v>38</v>
      </c>
      <c r="D40" s="1083" t="s">
        <v>4938</v>
      </c>
    </row>
    <row r="41" s="1080" customFormat="1" ht="17.25" spans="1:4">
      <c r="A41" s="1080">
        <v>39</v>
      </c>
      <c r="B41" s="1083" t="s">
        <v>4939</v>
      </c>
      <c r="C41" s="1080">
        <v>39</v>
      </c>
      <c r="D41" s="1083" t="s">
        <v>4940</v>
      </c>
    </row>
    <row r="42" s="1080" customFormat="1" ht="17.25" spans="1:4">
      <c r="A42" s="1080">
        <v>40</v>
      </c>
      <c r="B42" s="1083" t="s">
        <v>4941</v>
      </c>
      <c r="C42" s="1080">
        <v>40</v>
      </c>
      <c r="D42" s="1083" t="s">
        <v>4942</v>
      </c>
    </row>
    <row r="43" s="1080" customFormat="1" ht="17.25" spans="1:4">
      <c r="A43" s="1080">
        <v>41</v>
      </c>
      <c r="B43" s="1083" t="s">
        <v>4943</v>
      </c>
      <c r="C43" s="1080">
        <v>41</v>
      </c>
      <c r="D43" s="1083" t="s">
        <v>4944</v>
      </c>
    </row>
    <row r="44" s="1080" customFormat="1" ht="17.25" spans="1:4">
      <c r="A44" s="1080">
        <v>42</v>
      </c>
      <c r="B44" s="1083" t="s">
        <v>4945</v>
      </c>
      <c r="C44" s="1080">
        <v>42</v>
      </c>
      <c r="D44" s="1083" t="s">
        <v>4946</v>
      </c>
    </row>
    <row r="45" s="1080" customFormat="1" ht="17.25" spans="1:4">
      <c r="A45" s="1080">
        <v>43</v>
      </c>
      <c r="B45" s="1083" t="s">
        <v>4947</v>
      </c>
      <c r="C45" s="1080">
        <v>43</v>
      </c>
      <c r="D45" s="1083" t="s">
        <v>4948</v>
      </c>
    </row>
    <row r="46" s="1080" customFormat="1" ht="17.25" spans="1:4">
      <c r="A46" s="1080">
        <v>44</v>
      </c>
      <c r="B46" s="1083" t="s">
        <v>4949</v>
      </c>
      <c r="C46" s="1080">
        <v>44</v>
      </c>
      <c r="D46" s="1083" t="s">
        <v>4950</v>
      </c>
    </row>
    <row r="47" s="1080" customFormat="1" ht="17.25" spans="1:4">
      <c r="A47" s="1080">
        <v>45</v>
      </c>
      <c r="B47" s="1083" t="s">
        <v>4951</v>
      </c>
      <c r="C47" s="1080">
        <v>45</v>
      </c>
      <c r="D47" s="1083" t="s">
        <v>4952</v>
      </c>
    </row>
    <row r="48" s="1080" customFormat="1" ht="17.25" spans="1:4">
      <c r="A48" s="1080">
        <v>46</v>
      </c>
      <c r="B48" s="1083" t="s">
        <v>4953</v>
      </c>
      <c r="C48" s="1080">
        <v>46</v>
      </c>
      <c r="D48" s="1083" t="s">
        <v>4954</v>
      </c>
    </row>
    <row r="49" s="1080" customFormat="1" ht="17.25" spans="1:4">
      <c r="A49" s="1080">
        <v>47</v>
      </c>
      <c r="B49" s="1083" t="s">
        <v>4955</v>
      </c>
      <c r="C49" s="1080">
        <v>47</v>
      </c>
      <c r="D49" s="1083" t="s">
        <v>4956</v>
      </c>
    </row>
    <row r="50" s="1080" customFormat="1" ht="17.25" spans="1:4">
      <c r="A50" s="1080">
        <v>48</v>
      </c>
      <c r="B50" s="1083" t="s">
        <v>4957</v>
      </c>
      <c r="C50" s="1080">
        <v>48</v>
      </c>
      <c r="D50" s="1083" t="s">
        <v>4958</v>
      </c>
    </row>
    <row r="51" s="1080" customFormat="1" ht="17.25" spans="1:4">
      <c r="A51" s="1080">
        <v>49</v>
      </c>
      <c r="B51" s="1083" t="s">
        <v>4959</v>
      </c>
      <c r="C51" s="1080">
        <v>49</v>
      </c>
      <c r="D51" s="1083" t="s">
        <v>4960</v>
      </c>
    </row>
    <row r="52" s="1080" customFormat="1" ht="17.25" spans="1:4">
      <c r="A52" s="1080">
        <v>50</v>
      </c>
      <c r="B52" s="1083" t="s">
        <v>4961</v>
      </c>
      <c r="C52" s="1080">
        <v>50</v>
      </c>
      <c r="D52" s="1083" t="s">
        <v>4962</v>
      </c>
    </row>
    <row r="53" s="1080" customFormat="1" ht="17.25" spans="1:4">
      <c r="A53" s="1080">
        <v>51</v>
      </c>
      <c r="B53" s="1083" t="s">
        <v>4963</v>
      </c>
      <c r="C53" s="1080">
        <v>51</v>
      </c>
      <c r="D53" s="1083" t="s">
        <v>4964</v>
      </c>
    </row>
    <row r="54" s="1080" customFormat="1" ht="17.25" spans="1:4">
      <c r="A54" s="1080">
        <v>52</v>
      </c>
      <c r="B54" s="1083" t="s">
        <v>4965</v>
      </c>
      <c r="C54" s="1080">
        <v>52</v>
      </c>
      <c r="D54" s="1083" t="s">
        <v>4966</v>
      </c>
    </row>
    <row r="55" s="1080" customFormat="1" ht="17.25" spans="1:4">
      <c r="A55" s="1080">
        <v>53</v>
      </c>
      <c r="B55" s="1083" t="s">
        <v>4967</v>
      </c>
      <c r="C55" s="1080">
        <v>53</v>
      </c>
      <c r="D55" s="1083" t="s">
        <v>4968</v>
      </c>
    </row>
    <row r="56" s="1080" customFormat="1" ht="17.25" spans="1:4">
      <c r="A56" s="1080">
        <v>54</v>
      </c>
      <c r="B56" s="1083" t="s">
        <v>4969</v>
      </c>
      <c r="C56" s="1080">
        <v>54</v>
      </c>
      <c r="D56" s="1083" t="s">
        <v>4970</v>
      </c>
    </row>
    <row r="57" s="1080" customFormat="1" ht="17.25" spans="1:4">
      <c r="A57" s="1080">
        <v>55</v>
      </c>
      <c r="B57" s="1083" t="s">
        <v>4971</v>
      </c>
      <c r="C57" s="1080">
        <v>55</v>
      </c>
      <c r="D57" s="1083" t="s">
        <v>4972</v>
      </c>
    </row>
    <row r="58" s="1080" customFormat="1" ht="17.25" spans="1:4">
      <c r="A58" s="1080">
        <v>56</v>
      </c>
      <c r="B58" s="1083" t="s">
        <v>4973</v>
      </c>
      <c r="C58" s="1080">
        <v>56</v>
      </c>
      <c r="D58" s="1083" t="s">
        <v>4974</v>
      </c>
    </row>
    <row r="59" s="1080" customFormat="1" ht="17.25" spans="1:4">
      <c r="A59" s="1080">
        <v>57</v>
      </c>
      <c r="B59" s="1083" t="s">
        <v>4975</v>
      </c>
      <c r="C59" s="1080">
        <v>57</v>
      </c>
      <c r="D59" s="1083" t="s">
        <v>4976</v>
      </c>
    </row>
    <row r="60" s="1080" customFormat="1" ht="17.25" spans="1:4">
      <c r="A60" s="1080">
        <v>58</v>
      </c>
      <c r="B60" s="1083" t="s">
        <v>4977</v>
      </c>
      <c r="C60" s="1080">
        <v>58</v>
      </c>
      <c r="D60" s="1083" t="s">
        <v>4978</v>
      </c>
    </row>
    <row r="61" s="1080" customFormat="1" ht="17.25" spans="1:4">
      <c r="A61" s="1080">
        <v>59</v>
      </c>
      <c r="B61" s="1083" t="s">
        <v>4979</v>
      </c>
      <c r="C61" s="1080">
        <v>59</v>
      </c>
      <c r="D61" s="1083" t="s">
        <v>4980</v>
      </c>
    </row>
    <row r="62" s="1080" customFormat="1" ht="17.25" spans="1:4">
      <c r="A62" s="1080">
        <v>60</v>
      </c>
      <c r="B62" s="1083" t="s">
        <v>4981</v>
      </c>
      <c r="C62" s="1080">
        <v>60</v>
      </c>
      <c r="D62" s="1083" t="s">
        <v>4982</v>
      </c>
    </row>
    <row r="63" s="1080" customFormat="1" ht="17.25" spans="1:4">
      <c r="A63" s="1080">
        <v>61</v>
      </c>
      <c r="B63" s="1083" t="s">
        <v>4983</v>
      </c>
      <c r="C63" s="1080">
        <v>61</v>
      </c>
      <c r="D63" s="1083" t="s">
        <v>4984</v>
      </c>
    </row>
    <row r="64" s="1080" customFormat="1" ht="17.25" spans="1:4">
      <c r="A64" s="1080">
        <v>62</v>
      </c>
      <c r="B64" s="1083" t="s">
        <v>4985</v>
      </c>
      <c r="C64" s="1080">
        <v>62</v>
      </c>
      <c r="D64" s="1083" t="s">
        <v>4986</v>
      </c>
    </row>
    <row r="65" s="1080" customFormat="1" ht="17.25" spans="1:4">
      <c r="A65" s="1080">
        <v>63</v>
      </c>
      <c r="B65" s="1083" t="s">
        <v>4987</v>
      </c>
      <c r="C65" s="1080">
        <v>63</v>
      </c>
      <c r="D65" s="1083" t="s">
        <v>4988</v>
      </c>
    </row>
    <row r="66" s="1080" customFormat="1" ht="17.25" spans="1:4">
      <c r="A66" s="1080">
        <v>64</v>
      </c>
      <c r="B66" s="1083" t="s">
        <v>4989</v>
      </c>
      <c r="C66" s="1080">
        <v>64</v>
      </c>
      <c r="D66" s="1083" t="s">
        <v>4990</v>
      </c>
    </row>
    <row r="67" s="1080" customFormat="1" ht="17.25" spans="1:4">
      <c r="A67" s="1080">
        <v>65</v>
      </c>
      <c r="B67" s="1083" t="s">
        <v>4991</v>
      </c>
      <c r="C67" s="1080">
        <v>65</v>
      </c>
      <c r="D67" s="1083" t="s">
        <v>4992</v>
      </c>
    </row>
    <row r="68" s="1080" customFormat="1" ht="33.75" spans="1:4">
      <c r="A68" s="1080">
        <v>66</v>
      </c>
      <c r="B68" s="1083" t="s">
        <v>4993</v>
      </c>
      <c r="C68" s="1080">
        <v>66</v>
      </c>
      <c r="D68" s="1083" t="s">
        <v>4994</v>
      </c>
    </row>
    <row r="69" s="1080" customFormat="1" ht="17.25" spans="1:4">
      <c r="A69" s="1080">
        <v>67</v>
      </c>
      <c r="B69" s="1083" t="s">
        <v>4995</v>
      </c>
      <c r="C69" s="1080">
        <v>67</v>
      </c>
      <c r="D69" s="1083" t="s">
        <v>4996</v>
      </c>
    </row>
    <row r="70" s="1080" customFormat="1" ht="17.25" spans="1:4">
      <c r="A70" s="1080">
        <v>68</v>
      </c>
      <c r="B70" s="1083" t="s">
        <v>4997</v>
      </c>
      <c r="C70" s="1080">
        <v>68</v>
      </c>
      <c r="D70" s="1083" t="s">
        <v>4998</v>
      </c>
    </row>
    <row r="71" s="1080" customFormat="1" ht="17.25" spans="1:4">
      <c r="A71" s="1080">
        <v>69</v>
      </c>
      <c r="B71" s="1083" t="s">
        <v>4999</v>
      </c>
      <c r="C71" s="1080">
        <v>69</v>
      </c>
      <c r="D71" s="1083" t="s">
        <v>5000</v>
      </c>
    </row>
    <row r="72" s="1080" customFormat="1" ht="17.25" spans="1:4">
      <c r="A72" s="1080">
        <v>70</v>
      </c>
      <c r="B72" s="1083" t="s">
        <v>5001</v>
      </c>
      <c r="C72" s="1080">
        <v>70</v>
      </c>
      <c r="D72" s="1083" t="s">
        <v>5002</v>
      </c>
    </row>
    <row r="73" s="1080" customFormat="1" ht="17.25" spans="1:4">
      <c r="A73" s="1080">
        <v>71</v>
      </c>
      <c r="B73" s="1083" t="s">
        <v>5003</v>
      </c>
      <c r="C73" s="1080">
        <v>71</v>
      </c>
      <c r="D73" s="1083" t="s">
        <v>5004</v>
      </c>
    </row>
    <row r="74" s="1080" customFormat="1" ht="17.25" spans="1:4">
      <c r="A74" s="1080">
        <v>72</v>
      </c>
      <c r="B74" s="1083" t="s">
        <v>5005</v>
      </c>
      <c r="C74" s="1080">
        <v>72</v>
      </c>
      <c r="D74" s="1083" t="s">
        <v>5006</v>
      </c>
    </row>
    <row r="75" s="1080" customFormat="1" ht="17.25" spans="1:4">
      <c r="A75" s="1080">
        <v>73</v>
      </c>
      <c r="B75" s="1083" t="s">
        <v>5007</v>
      </c>
      <c r="C75" s="1080">
        <v>73</v>
      </c>
      <c r="D75" s="1083" t="s">
        <v>5008</v>
      </c>
    </row>
    <row r="76" s="1080" customFormat="1" ht="17.25" spans="1:4">
      <c r="A76" s="1080">
        <v>74</v>
      </c>
      <c r="B76" s="1083" t="s">
        <v>5009</v>
      </c>
      <c r="C76" s="1080">
        <v>74</v>
      </c>
      <c r="D76" s="1083" t="s">
        <v>5010</v>
      </c>
    </row>
    <row r="77" s="1080" customFormat="1" ht="17.25" spans="1:4">
      <c r="A77" s="1080">
        <v>75</v>
      </c>
      <c r="B77" s="1083" t="s">
        <v>5011</v>
      </c>
      <c r="C77" s="1080">
        <v>75</v>
      </c>
      <c r="D77" s="1083" t="s">
        <v>5012</v>
      </c>
    </row>
    <row r="78" s="1080" customFormat="1" ht="17.25" spans="1:4">
      <c r="A78" s="1080">
        <v>76</v>
      </c>
      <c r="B78" s="1083" t="s">
        <v>5013</v>
      </c>
      <c r="C78" s="1080">
        <v>76</v>
      </c>
      <c r="D78" s="1083" t="s">
        <v>5014</v>
      </c>
    </row>
    <row r="79" s="1080" customFormat="1" ht="17.25" spans="1:4">
      <c r="A79" s="1080">
        <v>77</v>
      </c>
      <c r="B79" s="1083" t="s">
        <v>5015</v>
      </c>
      <c r="C79" s="1080">
        <v>77</v>
      </c>
      <c r="D79" s="1083" t="s">
        <v>5016</v>
      </c>
    </row>
    <row r="80" s="1080" customFormat="1" ht="17.25" spans="1:4">
      <c r="A80" s="1080">
        <v>78</v>
      </c>
      <c r="B80" s="1083" t="s">
        <v>5017</v>
      </c>
      <c r="C80" s="1080">
        <v>78</v>
      </c>
      <c r="D80" s="1083" t="s">
        <v>5018</v>
      </c>
    </row>
    <row r="81" s="1080" customFormat="1" ht="17.25" spans="1:4">
      <c r="A81" s="1080">
        <v>79</v>
      </c>
      <c r="B81" s="1083" t="s">
        <v>5019</v>
      </c>
      <c r="C81" s="1080">
        <v>79</v>
      </c>
      <c r="D81" s="1083" t="s">
        <v>5020</v>
      </c>
    </row>
    <row r="82" s="1080" customFormat="1" ht="17.25" spans="1:4">
      <c r="A82" s="1080">
        <v>80</v>
      </c>
      <c r="B82" s="1083" t="s">
        <v>5021</v>
      </c>
      <c r="C82" s="1080">
        <v>80</v>
      </c>
      <c r="D82" s="1083" t="s">
        <v>5022</v>
      </c>
    </row>
    <row r="83" s="1080" customFormat="1" ht="17.25" spans="1:4">
      <c r="A83" s="1080">
        <v>81</v>
      </c>
      <c r="B83" s="1083" t="s">
        <v>5023</v>
      </c>
      <c r="C83" s="1080">
        <v>81</v>
      </c>
      <c r="D83" s="1083" t="s">
        <v>5024</v>
      </c>
    </row>
    <row r="84" s="1080" customFormat="1" ht="17.25" spans="1:4">
      <c r="A84" s="1080">
        <v>82</v>
      </c>
      <c r="B84" s="1083" t="s">
        <v>5025</v>
      </c>
      <c r="C84" s="1080">
        <v>82</v>
      </c>
      <c r="D84" s="1083" t="s">
        <v>5026</v>
      </c>
    </row>
    <row r="85" s="1080" customFormat="1" ht="33.75" spans="1:4">
      <c r="A85" s="1080">
        <v>83</v>
      </c>
      <c r="B85" s="1083" t="s">
        <v>5027</v>
      </c>
      <c r="C85" s="1080">
        <v>83</v>
      </c>
      <c r="D85" s="1083" t="s">
        <v>5028</v>
      </c>
    </row>
    <row r="86" s="1080" customFormat="1" ht="17.25" spans="1:4">
      <c r="A86" s="1080">
        <v>84</v>
      </c>
      <c r="B86" s="1083" t="s">
        <v>5029</v>
      </c>
      <c r="C86" s="1080">
        <v>84</v>
      </c>
      <c r="D86" s="1083" t="s">
        <v>5030</v>
      </c>
    </row>
    <row r="87" s="1080" customFormat="1" ht="17.25" spans="1:4">
      <c r="A87" s="1080">
        <v>85</v>
      </c>
      <c r="B87" s="1083" t="s">
        <v>5031</v>
      </c>
      <c r="C87" s="1080">
        <v>85</v>
      </c>
      <c r="D87" s="1083" t="s">
        <v>5032</v>
      </c>
    </row>
    <row r="88" s="1080" customFormat="1" ht="17.25" spans="1:4">
      <c r="A88" s="1080">
        <v>86</v>
      </c>
      <c r="B88" s="1083" t="s">
        <v>5033</v>
      </c>
      <c r="C88" s="1080">
        <v>86</v>
      </c>
      <c r="D88" s="1083" t="s">
        <v>5034</v>
      </c>
    </row>
    <row r="89" s="1080" customFormat="1" ht="17.25" spans="1:4">
      <c r="A89" s="1080">
        <v>87</v>
      </c>
      <c r="B89" s="1083" t="s">
        <v>5035</v>
      </c>
      <c r="C89" s="1080">
        <v>87</v>
      </c>
      <c r="D89" s="1083" t="s">
        <v>5036</v>
      </c>
    </row>
    <row r="90" s="1080" customFormat="1" ht="17.25" spans="1:4">
      <c r="A90" s="1080">
        <v>88</v>
      </c>
      <c r="B90" s="1083" t="s">
        <v>5037</v>
      </c>
      <c r="C90" s="1080">
        <v>88</v>
      </c>
      <c r="D90" s="1083" t="s">
        <v>5038</v>
      </c>
    </row>
    <row r="91" s="1080" customFormat="1" ht="17.25" spans="1:4">
      <c r="A91" s="1080">
        <v>89</v>
      </c>
      <c r="B91" s="1083" t="s">
        <v>5039</v>
      </c>
      <c r="C91" s="1080">
        <v>89</v>
      </c>
      <c r="D91" s="1083" t="s">
        <v>5040</v>
      </c>
    </row>
    <row r="92" s="1080" customFormat="1" ht="17.25" spans="1:4">
      <c r="A92" s="1080">
        <v>90</v>
      </c>
      <c r="B92" s="1083" t="s">
        <v>5041</v>
      </c>
      <c r="C92" s="1080">
        <v>90</v>
      </c>
      <c r="D92" s="1083" t="s">
        <v>5042</v>
      </c>
    </row>
    <row r="93" s="1080" customFormat="1" ht="17.25" spans="1:4">
      <c r="A93" s="1080">
        <v>91</v>
      </c>
      <c r="B93" s="1083" t="s">
        <v>5043</v>
      </c>
      <c r="C93" s="1080">
        <v>91</v>
      </c>
      <c r="D93" s="1083" t="s">
        <v>5044</v>
      </c>
    </row>
    <row r="94" s="1080" customFormat="1" ht="17.25" spans="1:4">
      <c r="A94" s="1080">
        <v>92</v>
      </c>
      <c r="B94" s="1083" t="s">
        <v>5045</v>
      </c>
      <c r="C94" s="1080">
        <v>92</v>
      </c>
      <c r="D94" s="1083" t="s">
        <v>5046</v>
      </c>
    </row>
    <row r="95" s="1080" customFormat="1" ht="17.25" spans="1:4">
      <c r="A95" s="1080">
        <v>93</v>
      </c>
      <c r="B95" s="1083" t="s">
        <v>5047</v>
      </c>
      <c r="C95" s="1080">
        <v>93</v>
      </c>
      <c r="D95" s="1083" t="s">
        <v>5048</v>
      </c>
    </row>
    <row r="96" s="1080" customFormat="1" ht="17.25" spans="1:4">
      <c r="A96" s="1080">
        <v>94</v>
      </c>
      <c r="B96" s="1083" t="s">
        <v>5049</v>
      </c>
      <c r="C96" s="1080">
        <v>94</v>
      </c>
      <c r="D96" s="1083" t="s">
        <v>5050</v>
      </c>
    </row>
    <row r="97" s="1080" customFormat="1" ht="17.25" spans="1:4">
      <c r="A97" s="1080">
        <v>95</v>
      </c>
      <c r="B97" s="1083" t="s">
        <v>5051</v>
      </c>
      <c r="C97" s="1080">
        <v>95</v>
      </c>
      <c r="D97" s="1083" t="s">
        <v>5052</v>
      </c>
    </row>
    <row r="98" s="1080" customFormat="1" ht="17.25" spans="1:4">
      <c r="A98" s="1080">
        <v>96</v>
      </c>
      <c r="B98" s="1083" t="s">
        <v>5053</v>
      </c>
      <c r="C98" s="1080">
        <v>96</v>
      </c>
      <c r="D98" s="1083" t="s">
        <v>5054</v>
      </c>
    </row>
    <row r="99" s="1080" customFormat="1" ht="17.25" spans="1:4">
      <c r="A99" s="1080">
        <v>97</v>
      </c>
      <c r="B99" s="1083" t="s">
        <v>5055</v>
      </c>
      <c r="C99" s="1080">
        <v>97</v>
      </c>
      <c r="D99" s="1083" t="s">
        <v>5056</v>
      </c>
    </row>
    <row r="100" s="1080" customFormat="1" ht="17.25" spans="1:4">
      <c r="A100" s="1080">
        <v>98</v>
      </c>
      <c r="B100" s="1083" t="s">
        <v>5057</v>
      </c>
      <c r="C100" s="1080">
        <v>98</v>
      </c>
      <c r="D100" s="1083" t="s">
        <v>5058</v>
      </c>
    </row>
    <row r="101" s="1080" customFormat="1" ht="17.25" spans="1:4">
      <c r="A101" s="1080">
        <v>99</v>
      </c>
      <c r="B101" s="1083" t="s">
        <v>5059</v>
      </c>
      <c r="C101" s="1080">
        <v>99</v>
      </c>
      <c r="D101" s="1083" t="s">
        <v>5060</v>
      </c>
    </row>
    <row r="102" s="1080" customFormat="1" ht="17.25" spans="1:4">
      <c r="A102" s="1080">
        <v>100</v>
      </c>
      <c r="B102" s="1083" t="s">
        <v>5061</v>
      </c>
      <c r="C102" s="1080">
        <v>100</v>
      </c>
      <c r="D102" s="1083" t="s">
        <v>5062</v>
      </c>
    </row>
    <row r="103" ht="50.25" spans="2:2">
      <c r="B103" s="1083" t="s">
        <v>5063</v>
      </c>
    </row>
    <row r="104" ht="17.25" spans="2:2">
      <c r="B104" s="1083" t="s">
        <v>5064</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355"/>
  <sheetViews>
    <sheetView showGridLines="0" workbookViewId="0">
      <pane ySplit="1" topLeftCell="A59" activePane="bottomLeft" state="frozen"/>
      <selection/>
      <selection pane="bottomLeft" activeCell="S92" sqref="S92"/>
    </sheetView>
  </sheetViews>
  <sheetFormatPr defaultColWidth="8.875" defaultRowHeight="14.25"/>
  <cols>
    <col min="1" max="1" width="3.375" style="115" customWidth="1"/>
    <col min="2" max="2" width="30" style="115" customWidth="1"/>
    <col min="3" max="3" width="12.125" style="115" customWidth="1"/>
    <col min="4" max="4" width="14.75" style="115" customWidth="1"/>
    <col min="5" max="5" width="8.75" style="115" customWidth="1"/>
    <col min="6" max="6" width="4.625" style="115" customWidth="1"/>
    <col min="7" max="7" width="10.75" style="115" customWidth="1"/>
    <col min="8" max="8" width="8" style="115" customWidth="1"/>
    <col min="9" max="9" width="7.75" style="115" customWidth="1"/>
    <col min="10" max="10" width="9.625" style="115" customWidth="1"/>
    <col min="11" max="11" width="13.0416666666667" style="116" customWidth="1"/>
    <col min="12" max="12" width="8.625" style="116" customWidth="1"/>
    <col min="13" max="13" width="9.125" style="116" customWidth="1"/>
    <col min="14" max="16" width="8.875" style="116"/>
    <col min="17" max="17" width="10.2083333333333" style="116" customWidth="1"/>
    <col min="18" max="20" width="8.875" style="116"/>
    <col min="21" max="21" width="30.0083333333333" style="116" customWidth="1"/>
    <col min="22" max="22" width="12.125" style="116" customWidth="1"/>
    <col min="23" max="23" width="14.7583333333333" style="116" customWidth="1"/>
    <col min="24" max="24" width="8.75833333333333" style="116" customWidth="1"/>
    <col min="25" max="25" width="4.625" style="116" customWidth="1"/>
    <col min="26" max="26" width="15.25" style="116" customWidth="1"/>
    <col min="27" max="28" width="7.75833333333333" style="116" customWidth="1"/>
    <col min="29" max="29" width="9.625" style="116" customWidth="1"/>
    <col min="30" max="30" width="13.0416666666667" style="116" customWidth="1"/>
    <col min="31" max="35" width="8.875" style="117"/>
    <col min="36" max="36" width="9.625" style="117" customWidth="1"/>
    <col min="37" max="16384" width="8.875" style="116"/>
  </cols>
  <sheetData>
    <row r="1" ht="20" customHeight="1" spans="2:36">
      <c r="B1" s="646" t="s">
        <v>5065</v>
      </c>
      <c r="C1" s="647" t="s">
        <v>3561</v>
      </c>
      <c r="D1" s="647" t="s">
        <v>159</v>
      </c>
      <c r="E1" s="647" t="s">
        <v>160</v>
      </c>
      <c r="F1" s="647" t="s">
        <v>5066</v>
      </c>
      <c r="G1" s="647" t="s">
        <v>5067</v>
      </c>
      <c r="H1" s="647" t="s">
        <v>163</v>
      </c>
      <c r="I1" s="647" t="s">
        <v>164</v>
      </c>
      <c r="J1" s="647" t="s">
        <v>5068</v>
      </c>
      <c r="K1" s="688" t="s">
        <v>5069</v>
      </c>
      <c r="L1" s="254" t="s">
        <v>156</v>
      </c>
      <c r="M1" s="255" t="s">
        <v>231</v>
      </c>
      <c r="N1" s="255"/>
      <c r="O1" s="255"/>
      <c r="P1" s="255"/>
      <c r="Q1" s="255"/>
      <c r="U1" s="751"/>
      <c r="V1" s="751"/>
      <c r="W1" s="751"/>
      <c r="X1" s="751"/>
      <c r="Y1" s="751"/>
      <c r="Z1" s="751"/>
      <c r="AA1" s="751"/>
      <c r="AB1" s="751"/>
      <c r="AC1" s="751"/>
      <c r="AD1" s="772"/>
      <c r="AE1" s="346"/>
      <c r="AF1" s="346"/>
      <c r="AG1" s="346"/>
      <c r="AH1" s="346"/>
      <c r="AI1" s="346"/>
      <c r="AJ1" s="346"/>
    </row>
    <row r="2" customHeight="1" spans="2:36">
      <c r="B2" s="648" t="s">
        <v>5070</v>
      </c>
      <c r="C2" s="649" t="s">
        <v>3844</v>
      </c>
      <c r="D2" s="650" t="s">
        <v>5071</v>
      </c>
      <c r="E2" s="650" t="s">
        <v>5072</v>
      </c>
      <c r="F2" s="650" t="s">
        <v>171</v>
      </c>
      <c r="G2" s="650" t="s">
        <v>100</v>
      </c>
      <c r="H2" s="650" t="s">
        <v>100</v>
      </c>
      <c r="I2" s="650" t="s">
        <v>5073</v>
      </c>
      <c r="J2" s="650" t="s">
        <v>5074</v>
      </c>
      <c r="K2" s="689" t="s">
        <v>5075</v>
      </c>
      <c r="L2" s="690" t="s">
        <v>5076</v>
      </c>
      <c r="M2" s="691" t="s">
        <v>5077</v>
      </c>
      <c r="N2" s="692" t="s">
        <v>5078</v>
      </c>
      <c r="O2" s="692"/>
      <c r="P2" s="692"/>
      <c r="Q2" s="752"/>
      <c r="U2" s="753"/>
      <c r="V2" s="754"/>
      <c r="W2" s="753"/>
      <c r="X2" s="753"/>
      <c r="Y2" s="753"/>
      <c r="Z2" s="753"/>
      <c r="AA2" s="753"/>
      <c r="AB2" s="753"/>
      <c r="AC2" s="753"/>
      <c r="AD2" s="773"/>
      <c r="AE2" s="774"/>
      <c r="AF2" s="347"/>
      <c r="AG2" s="347"/>
      <c r="AH2" s="347"/>
      <c r="AI2" s="347"/>
      <c r="AJ2" s="347"/>
    </row>
    <row r="3" customHeight="1" spans="2:36">
      <c r="B3" s="651" t="s">
        <v>5079</v>
      </c>
      <c r="C3" s="652" t="s">
        <v>115</v>
      </c>
      <c r="D3" s="653" t="s">
        <v>5080</v>
      </c>
      <c r="E3" s="653" t="s">
        <v>5081</v>
      </c>
      <c r="F3" s="653" t="s">
        <v>171</v>
      </c>
      <c r="G3" s="653" t="s">
        <v>100</v>
      </c>
      <c r="H3" s="653" t="s">
        <v>92</v>
      </c>
      <c r="I3" s="653" t="s">
        <v>92</v>
      </c>
      <c r="J3" s="653" t="s">
        <v>5074</v>
      </c>
      <c r="K3" s="693" t="s">
        <v>5082</v>
      </c>
      <c r="L3" s="694"/>
      <c r="M3" s="695"/>
      <c r="N3" s="696"/>
      <c r="O3" s="697"/>
      <c r="P3" s="697"/>
      <c r="Q3" s="755"/>
      <c r="T3" s="756"/>
      <c r="U3" s="753"/>
      <c r="V3" s="754"/>
      <c r="W3" s="753"/>
      <c r="X3" s="753"/>
      <c r="Y3" s="753"/>
      <c r="Z3" s="753"/>
      <c r="AA3" s="753"/>
      <c r="AB3" s="753"/>
      <c r="AC3" s="753"/>
      <c r="AD3" s="775"/>
      <c r="AE3" s="774"/>
      <c r="AF3" s="347"/>
      <c r="AG3" s="347"/>
      <c r="AH3" s="347"/>
      <c r="AI3" s="347"/>
      <c r="AJ3" s="347"/>
    </row>
    <row r="4" customHeight="1" spans="2:36">
      <c r="B4" s="648" t="s">
        <v>5083</v>
      </c>
      <c r="C4" s="649" t="s">
        <v>3883</v>
      </c>
      <c r="D4" s="650" t="s">
        <v>5084</v>
      </c>
      <c r="E4" s="650" t="s">
        <v>5085</v>
      </c>
      <c r="F4" s="650" t="s">
        <v>171</v>
      </c>
      <c r="G4" s="650" t="s">
        <v>100</v>
      </c>
      <c r="H4" s="650" t="s">
        <v>92</v>
      </c>
      <c r="I4" s="650" t="s">
        <v>92</v>
      </c>
      <c r="J4" s="650" t="s">
        <v>5086</v>
      </c>
      <c r="K4" s="689" t="s">
        <v>5087</v>
      </c>
      <c r="L4" s="694"/>
      <c r="M4" s="695"/>
      <c r="N4" s="696"/>
      <c r="O4" s="697"/>
      <c r="P4" s="697"/>
      <c r="Q4" s="755"/>
      <c r="T4" s="626"/>
      <c r="U4" s="753"/>
      <c r="V4" s="754"/>
      <c r="W4" s="753"/>
      <c r="X4" s="753"/>
      <c r="Y4" s="753"/>
      <c r="Z4" s="753"/>
      <c r="AA4" s="753"/>
      <c r="AB4" s="753"/>
      <c r="AC4" s="753"/>
      <c r="AD4" s="753"/>
      <c r="AE4" s="774"/>
      <c r="AF4" s="347"/>
      <c r="AG4" s="347"/>
      <c r="AH4" s="347"/>
      <c r="AI4" s="347"/>
      <c r="AJ4" s="347"/>
    </row>
    <row r="5" customHeight="1" spans="2:36">
      <c r="B5" s="651" t="s">
        <v>5088</v>
      </c>
      <c r="C5" s="652" t="s">
        <v>115</v>
      </c>
      <c r="D5" s="653" t="s">
        <v>5089</v>
      </c>
      <c r="E5" s="653" t="s">
        <v>5081</v>
      </c>
      <c r="F5" s="653" t="s">
        <v>171</v>
      </c>
      <c r="G5" s="653" t="s">
        <v>100</v>
      </c>
      <c r="H5" s="653" t="s">
        <v>92</v>
      </c>
      <c r="I5" s="653" t="s">
        <v>92</v>
      </c>
      <c r="J5" s="653" t="s">
        <v>5074</v>
      </c>
      <c r="K5" s="693" t="s">
        <v>5090</v>
      </c>
      <c r="L5" s="694"/>
      <c r="M5" s="695"/>
      <c r="N5" s="696"/>
      <c r="O5" s="697"/>
      <c r="P5" s="697"/>
      <c r="Q5" s="755"/>
      <c r="U5" s="753"/>
      <c r="V5" s="754"/>
      <c r="W5" s="753"/>
      <c r="X5" s="753"/>
      <c r="Y5" s="753"/>
      <c r="Z5" s="753"/>
      <c r="AA5" s="753"/>
      <c r="AB5" s="753"/>
      <c r="AC5" s="753"/>
      <c r="AD5" s="753"/>
      <c r="AE5" s="774"/>
      <c r="AF5" s="347"/>
      <c r="AG5" s="347"/>
      <c r="AH5" s="347"/>
      <c r="AI5" s="347"/>
      <c r="AJ5" s="347"/>
    </row>
    <row r="6" customHeight="1" spans="2:36">
      <c r="B6" s="654" t="s">
        <v>3887</v>
      </c>
      <c r="C6" s="655" t="s">
        <v>3887</v>
      </c>
      <c r="D6" s="656" t="s">
        <v>5091</v>
      </c>
      <c r="E6" s="656" t="s">
        <v>5081</v>
      </c>
      <c r="F6" s="656" t="s">
        <v>5092</v>
      </c>
      <c r="G6" s="656" t="s">
        <v>100</v>
      </c>
      <c r="H6" s="656" t="s">
        <v>92</v>
      </c>
      <c r="I6" s="656" t="s">
        <v>5093</v>
      </c>
      <c r="J6" s="656" t="s">
        <v>13</v>
      </c>
      <c r="K6" s="698" t="s">
        <v>5094</v>
      </c>
      <c r="L6" s="694"/>
      <c r="M6" s="695"/>
      <c r="N6" s="696"/>
      <c r="O6" s="697"/>
      <c r="P6" s="697"/>
      <c r="Q6" s="755"/>
      <c r="U6" s="757"/>
      <c r="V6" s="754"/>
      <c r="W6" s="753"/>
      <c r="X6" s="753"/>
      <c r="Y6" s="753"/>
      <c r="Z6" s="753"/>
      <c r="AA6" s="753"/>
      <c r="AB6" s="753"/>
      <c r="AC6" s="753"/>
      <c r="AD6" s="775"/>
      <c r="AE6" s="774"/>
      <c r="AF6" s="347"/>
      <c r="AG6" s="347"/>
      <c r="AH6" s="347"/>
      <c r="AI6" s="347"/>
      <c r="AJ6" s="347"/>
    </row>
    <row r="7" customHeight="1" spans="2:36">
      <c r="B7" s="651" t="s">
        <v>5095</v>
      </c>
      <c r="C7" s="652" t="s">
        <v>115</v>
      </c>
      <c r="D7" s="653" t="s">
        <v>5096</v>
      </c>
      <c r="E7" s="653" t="s">
        <v>5081</v>
      </c>
      <c r="F7" s="653" t="s">
        <v>171</v>
      </c>
      <c r="G7" s="653" t="s">
        <v>100</v>
      </c>
      <c r="H7" s="653" t="s">
        <v>92</v>
      </c>
      <c r="I7" s="653" t="s">
        <v>92</v>
      </c>
      <c r="J7" s="653" t="s">
        <v>5074</v>
      </c>
      <c r="K7" s="693" t="s">
        <v>5097</v>
      </c>
      <c r="L7" s="694"/>
      <c r="M7" s="695"/>
      <c r="N7" s="696"/>
      <c r="O7" s="697"/>
      <c r="P7" s="697"/>
      <c r="Q7" s="755"/>
      <c r="U7" s="758"/>
      <c r="V7" s="759"/>
      <c r="W7" s="753"/>
      <c r="X7" s="753"/>
      <c r="Y7" s="753"/>
      <c r="Z7" s="753"/>
      <c r="AA7" s="753"/>
      <c r="AB7" s="753"/>
      <c r="AC7" s="753"/>
      <c r="AD7" s="758"/>
      <c r="AE7" s="774"/>
      <c r="AF7" s="347"/>
      <c r="AG7" s="347"/>
      <c r="AH7" s="347"/>
      <c r="AI7" s="347"/>
      <c r="AJ7" s="347"/>
    </row>
    <row r="8" customHeight="1" spans="2:36">
      <c r="B8" s="648" t="s">
        <v>5098</v>
      </c>
      <c r="C8" s="649" t="s">
        <v>115</v>
      </c>
      <c r="D8" s="650" t="s">
        <v>5096</v>
      </c>
      <c r="E8" s="650" t="s">
        <v>5081</v>
      </c>
      <c r="F8" s="650" t="s">
        <v>171</v>
      </c>
      <c r="G8" s="650" t="s">
        <v>100</v>
      </c>
      <c r="H8" s="650" t="s">
        <v>92</v>
      </c>
      <c r="I8" s="650" t="s">
        <v>92</v>
      </c>
      <c r="J8" s="650" t="s">
        <v>5074</v>
      </c>
      <c r="K8" s="689" t="s">
        <v>5099</v>
      </c>
      <c r="L8" s="694"/>
      <c r="M8" s="695"/>
      <c r="N8" s="696"/>
      <c r="O8" s="697"/>
      <c r="P8" s="697"/>
      <c r="Q8" s="755"/>
      <c r="U8" s="758"/>
      <c r="V8" s="759"/>
      <c r="W8" s="753"/>
      <c r="X8" s="753"/>
      <c r="Y8" s="753"/>
      <c r="Z8" s="753"/>
      <c r="AA8" s="753"/>
      <c r="AB8" s="753"/>
      <c r="AC8" s="753"/>
      <c r="AD8" s="758"/>
      <c r="AE8" s="774"/>
      <c r="AF8" s="347"/>
      <c r="AG8" s="347"/>
      <c r="AH8" s="347"/>
      <c r="AI8" s="347"/>
      <c r="AJ8" s="347"/>
    </row>
    <row r="9" customHeight="1" spans="2:36">
      <c r="B9" s="651" t="s">
        <v>5100</v>
      </c>
      <c r="C9" s="652" t="s">
        <v>115</v>
      </c>
      <c r="D9" s="653" t="s">
        <v>5101</v>
      </c>
      <c r="E9" s="653" t="s">
        <v>5081</v>
      </c>
      <c r="F9" s="653" t="s">
        <v>171</v>
      </c>
      <c r="G9" s="653" t="s">
        <v>100</v>
      </c>
      <c r="H9" s="653" t="s">
        <v>92</v>
      </c>
      <c r="I9" s="653" t="s">
        <v>92</v>
      </c>
      <c r="J9" s="653" t="s">
        <v>5074</v>
      </c>
      <c r="K9" s="693" t="s">
        <v>5099</v>
      </c>
      <c r="L9" s="694"/>
      <c r="M9" s="695"/>
      <c r="N9" s="699"/>
      <c r="O9" s="699"/>
      <c r="P9" s="699"/>
      <c r="Q9" s="760"/>
      <c r="U9" s="758"/>
      <c r="V9" s="759"/>
      <c r="W9" s="758"/>
      <c r="X9" s="753"/>
      <c r="Y9" s="758"/>
      <c r="Z9" s="758"/>
      <c r="AA9" s="753"/>
      <c r="AB9" s="753"/>
      <c r="AC9" s="758"/>
      <c r="AD9" s="758"/>
      <c r="AE9" s="774"/>
      <c r="AF9" s="347"/>
      <c r="AG9" s="347"/>
      <c r="AH9" s="347"/>
      <c r="AI9" s="347"/>
      <c r="AJ9" s="347"/>
    </row>
    <row r="10" customHeight="1" spans="2:36">
      <c r="B10" s="648" t="s">
        <v>5102</v>
      </c>
      <c r="C10" s="649" t="s">
        <v>3844</v>
      </c>
      <c r="D10" s="650" t="s">
        <v>5103</v>
      </c>
      <c r="E10" s="650" t="s">
        <v>5104</v>
      </c>
      <c r="F10" s="650" t="s">
        <v>5092</v>
      </c>
      <c r="G10" s="650" t="s">
        <v>5105</v>
      </c>
      <c r="H10" s="650" t="s">
        <v>100</v>
      </c>
      <c r="I10" s="650" t="s">
        <v>5106</v>
      </c>
      <c r="J10" s="650" t="s">
        <v>5074</v>
      </c>
      <c r="K10" s="689" t="s">
        <v>5107</v>
      </c>
      <c r="L10" s="694"/>
      <c r="M10" s="695"/>
      <c r="N10" s="700" t="s">
        <v>5108</v>
      </c>
      <c r="O10" s="701"/>
      <c r="P10" s="701"/>
      <c r="Q10" s="761"/>
      <c r="U10" s="758"/>
      <c r="V10" s="759"/>
      <c r="W10" s="758"/>
      <c r="X10" s="758"/>
      <c r="Y10" s="753"/>
      <c r="Z10" s="758"/>
      <c r="AA10" s="758"/>
      <c r="AB10" s="753"/>
      <c r="AC10" s="753"/>
      <c r="AD10" s="758"/>
      <c r="AE10" s="774"/>
      <c r="AF10" s="350"/>
      <c r="AG10" s="350"/>
      <c r="AH10" s="350"/>
      <c r="AI10" s="350"/>
      <c r="AJ10" s="350"/>
    </row>
    <row r="11" customHeight="1" spans="2:36">
      <c r="B11" s="657" t="s">
        <v>3896</v>
      </c>
      <c r="C11" s="658" t="s">
        <v>3896</v>
      </c>
      <c r="D11" s="659" t="s">
        <v>5101</v>
      </c>
      <c r="E11" s="659" t="s">
        <v>5081</v>
      </c>
      <c r="F11" s="659" t="s">
        <v>5092</v>
      </c>
      <c r="G11" s="659" t="s">
        <v>100</v>
      </c>
      <c r="H11" s="659" t="s">
        <v>92</v>
      </c>
      <c r="I11" s="659" t="s">
        <v>92</v>
      </c>
      <c r="J11" s="659" t="s">
        <v>5074</v>
      </c>
      <c r="K11" s="702" t="s">
        <v>5109</v>
      </c>
      <c r="L11" s="694"/>
      <c r="M11" s="695"/>
      <c r="N11" s="703"/>
      <c r="O11" s="704"/>
      <c r="P11" s="704"/>
      <c r="Q11" s="762"/>
      <c r="U11" s="758"/>
      <c r="V11" s="759"/>
      <c r="W11" s="758"/>
      <c r="X11" s="758"/>
      <c r="Y11" s="758"/>
      <c r="Z11" s="758"/>
      <c r="AA11" s="753"/>
      <c r="AB11" s="753"/>
      <c r="AC11" s="753"/>
      <c r="AD11" s="758"/>
      <c r="AE11" s="774"/>
      <c r="AF11" s="350"/>
      <c r="AG11" s="350"/>
      <c r="AH11" s="350"/>
      <c r="AI11" s="350"/>
      <c r="AJ11" s="350"/>
    </row>
    <row r="12" customHeight="1" spans="2:36">
      <c r="B12" s="648" t="s">
        <v>5110</v>
      </c>
      <c r="C12" s="649" t="s">
        <v>3891</v>
      </c>
      <c r="D12" s="650" t="s">
        <v>5111</v>
      </c>
      <c r="E12" s="650" t="s">
        <v>5081</v>
      </c>
      <c r="F12" s="650" t="s">
        <v>5092</v>
      </c>
      <c r="G12" s="650" t="s">
        <v>100</v>
      </c>
      <c r="H12" s="650" t="s">
        <v>92</v>
      </c>
      <c r="I12" s="650" t="s">
        <v>92</v>
      </c>
      <c r="J12" s="650" t="s">
        <v>5074</v>
      </c>
      <c r="K12" s="689" t="s">
        <v>5112</v>
      </c>
      <c r="L12" s="694"/>
      <c r="M12" s="695"/>
      <c r="N12" s="703"/>
      <c r="O12" s="704"/>
      <c r="P12" s="704"/>
      <c r="Q12" s="762"/>
      <c r="U12" s="758"/>
      <c r="V12" s="759"/>
      <c r="W12" s="758"/>
      <c r="X12" s="758"/>
      <c r="Y12" s="758"/>
      <c r="Z12" s="758"/>
      <c r="AA12" s="753"/>
      <c r="AB12" s="753"/>
      <c r="AC12" s="753"/>
      <c r="AD12" s="758"/>
      <c r="AE12" s="774"/>
      <c r="AF12" s="350"/>
      <c r="AG12" s="350"/>
      <c r="AH12" s="350"/>
      <c r="AI12" s="350"/>
      <c r="AJ12" s="350"/>
    </row>
    <row r="13" customHeight="1" spans="2:36">
      <c r="B13" s="651" t="s">
        <v>5113</v>
      </c>
      <c r="C13" s="652" t="s">
        <v>115</v>
      </c>
      <c r="D13" s="653" t="s">
        <v>5096</v>
      </c>
      <c r="E13" s="653" t="s">
        <v>5081</v>
      </c>
      <c r="F13" s="653" t="s">
        <v>5092</v>
      </c>
      <c r="G13" s="653" t="s">
        <v>100</v>
      </c>
      <c r="H13" s="653" t="s">
        <v>92</v>
      </c>
      <c r="I13" s="653" t="s">
        <v>92</v>
      </c>
      <c r="J13" s="653" t="s">
        <v>5074</v>
      </c>
      <c r="K13" s="693" t="s">
        <v>5114</v>
      </c>
      <c r="L13" s="694"/>
      <c r="M13" s="695"/>
      <c r="N13" s="703"/>
      <c r="O13" s="704"/>
      <c r="P13" s="704"/>
      <c r="Q13" s="762"/>
      <c r="U13" s="758"/>
      <c r="V13" s="759"/>
      <c r="W13" s="758"/>
      <c r="X13" s="758"/>
      <c r="Y13" s="758"/>
      <c r="Z13" s="758"/>
      <c r="AA13" s="753"/>
      <c r="AB13" s="753"/>
      <c r="AC13" s="758"/>
      <c r="AD13" s="758"/>
      <c r="AE13" s="774"/>
      <c r="AF13" s="350"/>
      <c r="AG13" s="350"/>
      <c r="AH13" s="350"/>
      <c r="AI13" s="350"/>
      <c r="AJ13" s="350"/>
    </row>
    <row r="14" customHeight="1" spans="2:36">
      <c r="B14" s="648" t="s">
        <v>5115</v>
      </c>
      <c r="C14" s="649" t="s">
        <v>115</v>
      </c>
      <c r="D14" s="650" t="s">
        <v>5116</v>
      </c>
      <c r="E14" s="650" t="s">
        <v>5081</v>
      </c>
      <c r="F14" s="650" t="s">
        <v>5092</v>
      </c>
      <c r="G14" s="650" t="s">
        <v>100</v>
      </c>
      <c r="H14" s="650" t="s">
        <v>92</v>
      </c>
      <c r="I14" s="650" t="s">
        <v>92</v>
      </c>
      <c r="J14" s="650" t="s">
        <v>5074</v>
      </c>
      <c r="K14" s="689" t="s">
        <v>5097</v>
      </c>
      <c r="L14" s="694"/>
      <c r="M14" s="695"/>
      <c r="N14" s="703" t="s">
        <v>5117</v>
      </c>
      <c r="O14" s="704"/>
      <c r="P14" s="704"/>
      <c r="Q14" s="762"/>
      <c r="U14" s="758"/>
      <c r="V14" s="754"/>
      <c r="W14" s="758"/>
      <c r="X14" s="753"/>
      <c r="Y14" s="758"/>
      <c r="Z14" s="758"/>
      <c r="AA14" s="758"/>
      <c r="AB14" s="758"/>
      <c r="AC14" s="758"/>
      <c r="AD14" s="758"/>
      <c r="AE14" s="774"/>
      <c r="AF14" s="350"/>
      <c r="AG14" s="350"/>
      <c r="AH14" s="350"/>
      <c r="AI14" s="350"/>
      <c r="AJ14" s="350"/>
    </row>
    <row r="15" customHeight="1" spans="2:36">
      <c r="B15" s="651" t="s">
        <v>5118</v>
      </c>
      <c r="C15" s="652" t="s">
        <v>115</v>
      </c>
      <c r="D15" s="653" t="s">
        <v>5119</v>
      </c>
      <c r="E15" s="653" t="s">
        <v>5081</v>
      </c>
      <c r="F15" s="653" t="s">
        <v>5092</v>
      </c>
      <c r="G15" s="653" t="s">
        <v>100</v>
      </c>
      <c r="H15" s="653" t="s">
        <v>92</v>
      </c>
      <c r="I15" s="653" t="s">
        <v>92</v>
      </c>
      <c r="J15" s="653" t="s">
        <v>5074</v>
      </c>
      <c r="K15" s="693" t="s">
        <v>5120</v>
      </c>
      <c r="L15" s="694"/>
      <c r="M15" s="695"/>
      <c r="N15" s="705"/>
      <c r="O15" s="706"/>
      <c r="P15" s="706"/>
      <c r="Q15" s="763"/>
      <c r="U15" s="758"/>
      <c r="V15" s="754"/>
      <c r="W15" s="758"/>
      <c r="X15" s="753"/>
      <c r="Y15" s="758"/>
      <c r="Z15" s="776"/>
      <c r="AA15" s="758"/>
      <c r="AB15" s="758"/>
      <c r="AC15" s="758"/>
      <c r="AD15" s="758"/>
      <c r="AE15" s="774"/>
      <c r="AF15" s="350"/>
      <c r="AG15" s="350"/>
      <c r="AH15" s="350"/>
      <c r="AI15" s="350"/>
      <c r="AJ15" s="350"/>
    </row>
    <row r="16" customHeight="1" spans="2:36">
      <c r="B16" s="660" t="s">
        <v>5121</v>
      </c>
      <c r="C16" s="661" t="s">
        <v>115</v>
      </c>
      <c r="D16" s="662" t="s">
        <v>5122</v>
      </c>
      <c r="E16" s="662" t="s">
        <v>5081</v>
      </c>
      <c r="F16" s="662" t="s">
        <v>171</v>
      </c>
      <c r="G16" s="662" t="s">
        <v>100</v>
      </c>
      <c r="H16" s="662" t="s">
        <v>92</v>
      </c>
      <c r="I16" s="662" t="s">
        <v>5093</v>
      </c>
      <c r="J16" s="662" t="s">
        <v>13</v>
      </c>
      <c r="K16" s="707" t="s">
        <v>92</v>
      </c>
      <c r="L16" s="694"/>
      <c r="M16" s="695" t="s">
        <v>5123</v>
      </c>
      <c r="N16" s="708" t="s">
        <v>5124</v>
      </c>
      <c r="O16" s="709"/>
      <c r="P16" s="709"/>
      <c r="Q16" s="764"/>
      <c r="U16" s="758"/>
      <c r="V16" s="759"/>
      <c r="W16" s="758"/>
      <c r="X16" s="758"/>
      <c r="Y16" s="758"/>
      <c r="Z16" s="758"/>
      <c r="AA16" s="758"/>
      <c r="AB16" s="758"/>
      <c r="AC16" s="758"/>
      <c r="AD16" s="758"/>
      <c r="AE16" s="774"/>
      <c r="AF16" s="350"/>
      <c r="AG16" s="350"/>
      <c r="AH16" s="350"/>
      <c r="AI16" s="350"/>
      <c r="AJ16" s="350"/>
    </row>
    <row r="17" customHeight="1" spans="2:36">
      <c r="B17" s="663" t="s">
        <v>5125</v>
      </c>
      <c r="C17" s="664" t="s">
        <v>115</v>
      </c>
      <c r="D17" s="665" t="s">
        <v>5126</v>
      </c>
      <c r="E17" s="665" t="s">
        <v>5127</v>
      </c>
      <c r="F17" s="665" t="s">
        <v>171</v>
      </c>
      <c r="G17" s="665" t="s">
        <v>100</v>
      </c>
      <c r="H17" s="665" t="s">
        <v>5128</v>
      </c>
      <c r="I17" s="665" t="s">
        <v>92</v>
      </c>
      <c r="J17" s="665" t="s">
        <v>5074</v>
      </c>
      <c r="K17" s="710" t="s">
        <v>5129</v>
      </c>
      <c r="L17" s="694"/>
      <c r="M17" s="695"/>
      <c r="N17" s="711"/>
      <c r="O17" s="712"/>
      <c r="P17" s="712"/>
      <c r="Q17" s="765"/>
      <c r="U17" s="758"/>
      <c r="V17" s="759"/>
      <c r="W17" s="758"/>
      <c r="X17" s="758"/>
      <c r="Y17" s="758"/>
      <c r="Z17" s="758"/>
      <c r="AA17" s="758"/>
      <c r="AB17" s="758"/>
      <c r="AC17" s="758"/>
      <c r="AD17" s="758"/>
      <c r="AE17" s="774"/>
      <c r="AF17" s="350"/>
      <c r="AG17" s="350"/>
      <c r="AH17" s="350"/>
      <c r="AI17" s="350"/>
      <c r="AJ17" s="350"/>
    </row>
    <row r="18" customHeight="1" spans="2:36">
      <c r="B18" s="660" t="s">
        <v>5130</v>
      </c>
      <c r="C18" s="661" t="s">
        <v>3898</v>
      </c>
      <c r="D18" s="662" t="s">
        <v>5096</v>
      </c>
      <c r="E18" s="662" t="s">
        <v>5081</v>
      </c>
      <c r="F18" s="662" t="s">
        <v>171</v>
      </c>
      <c r="G18" s="662" t="s">
        <v>100</v>
      </c>
      <c r="H18" s="662" t="s">
        <v>92</v>
      </c>
      <c r="I18" s="662" t="s">
        <v>92</v>
      </c>
      <c r="J18" s="662" t="s">
        <v>5074</v>
      </c>
      <c r="K18" s="707" t="s">
        <v>5082</v>
      </c>
      <c r="L18" s="694"/>
      <c r="M18" s="695"/>
      <c r="N18" s="711"/>
      <c r="O18" s="712"/>
      <c r="P18" s="712"/>
      <c r="Q18" s="765"/>
      <c r="U18" s="758"/>
      <c r="V18" s="759"/>
      <c r="W18" s="758"/>
      <c r="X18" s="758"/>
      <c r="Y18" s="758"/>
      <c r="Z18" s="758"/>
      <c r="AA18" s="758"/>
      <c r="AB18" s="758"/>
      <c r="AC18" s="758"/>
      <c r="AD18" s="758"/>
      <c r="AE18" s="774"/>
      <c r="AF18" s="350"/>
      <c r="AG18" s="350"/>
      <c r="AH18" s="350"/>
      <c r="AI18" s="350"/>
      <c r="AJ18" s="350"/>
    </row>
    <row r="19" customHeight="1" spans="2:36">
      <c r="B19" s="648" t="s">
        <v>5131</v>
      </c>
      <c r="C19" s="649" t="s">
        <v>127</v>
      </c>
      <c r="D19" s="650" t="s">
        <v>5132</v>
      </c>
      <c r="E19" s="650" t="s">
        <v>5133</v>
      </c>
      <c r="F19" s="650" t="s">
        <v>171</v>
      </c>
      <c r="G19" s="650" t="s">
        <v>100</v>
      </c>
      <c r="H19" s="650" t="s">
        <v>92</v>
      </c>
      <c r="I19" s="650" t="s">
        <v>92</v>
      </c>
      <c r="J19" s="650" t="s">
        <v>5074</v>
      </c>
      <c r="K19" s="689" t="s">
        <v>92</v>
      </c>
      <c r="L19" s="694"/>
      <c r="M19" s="695"/>
      <c r="N19" s="711"/>
      <c r="O19" s="712"/>
      <c r="P19" s="712"/>
      <c r="Q19" s="765"/>
      <c r="U19" s="766"/>
      <c r="V19" s="766"/>
      <c r="W19" s="766"/>
      <c r="X19" s="766"/>
      <c r="Y19" s="766"/>
      <c r="Z19" s="766"/>
      <c r="AA19" s="766"/>
      <c r="AB19" s="766"/>
      <c r="AC19" s="766"/>
      <c r="AD19" s="766"/>
      <c r="AE19" s="774"/>
      <c r="AF19" s="350"/>
      <c r="AG19" s="350"/>
      <c r="AH19" s="350"/>
      <c r="AI19" s="350"/>
      <c r="AJ19" s="350"/>
    </row>
    <row r="20" customHeight="1" spans="2:36">
      <c r="B20" s="660" t="s">
        <v>5134</v>
      </c>
      <c r="C20" s="661" t="s">
        <v>127</v>
      </c>
      <c r="D20" s="662" t="s">
        <v>5084</v>
      </c>
      <c r="E20" s="662" t="s">
        <v>5135</v>
      </c>
      <c r="F20" s="662" t="s">
        <v>5092</v>
      </c>
      <c r="G20" s="662" t="s">
        <v>5136</v>
      </c>
      <c r="H20" s="662" t="s">
        <v>5137</v>
      </c>
      <c r="I20" s="662" t="s">
        <v>3936</v>
      </c>
      <c r="J20" s="662" t="s">
        <v>5074</v>
      </c>
      <c r="K20" s="707" t="s">
        <v>5109</v>
      </c>
      <c r="L20" s="694"/>
      <c r="M20" s="695"/>
      <c r="N20" s="711"/>
      <c r="O20" s="712"/>
      <c r="P20" s="712"/>
      <c r="Q20" s="765"/>
      <c r="U20" s="766"/>
      <c r="V20" s="766"/>
      <c r="W20" s="766"/>
      <c r="X20" s="766"/>
      <c r="Y20" s="766"/>
      <c r="Z20" s="766"/>
      <c r="AA20" s="766"/>
      <c r="AB20" s="766"/>
      <c r="AC20" s="766"/>
      <c r="AD20" s="766"/>
      <c r="AE20" s="774"/>
      <c r="AF20" s="350"/>
      <c r="AG20" s="350"/>
      <c r="AH20" s="350"/>
      <c r="AI20" s="350"/>
      <c r="AJ20" s="350"/>
    </row>
    <row r="21" customHeight="1" spans="2:36">
      <c r="B21" s="648" t="s">
        <v>5138</v>
      </c>
      <c r="C21" s="649" t="s">
        <v>3841</v>
      </c>
      <c r="D21" s="650" t="s">
        <v>5139</v>
      </c>
      <c r="E21" s="650" t="s">
        <v>5081</v>
      </c>
      <c r="F21" s="650" t="s">
        <v>5092</v>
      </c>
      <c r="G21" s="650" t="s">
        <v>100</v>
      </c>
      <c r="H21" s="650" t="s">
        <v>92</v>
      </c>
      <c r="I21" s="650" t="s">
        <v>92</v>
      </c>
      <c r="J21" s="650" t="s">
        <v>5074</v>
      </c>
      <c r="K21" s="689" t="s">
        <v>5140</v>
      </c>
      <c r="L21" s="694"/>
      <c r="M21" s="695"/>
      <c r="N21" s="713"/>
      <c r="O21" s="714"/>
      <c r="P21" s="714"/>
      <c r="Q21" s="767"/>
      <c r="U21" s="766"/>
      <c r="V21" s="766"/>
      <c r="W21" s="766"/>
      <c r="X21" s="766"/>
      <c r="Y21" s="766"/>
      <c r="Z21" s="766"/>
      <c r="AA21" s="766"/>
      <c r="AB21" s="766"/>
      <c r="AC21" s="766"/>
      <c r="AD21" s="766"/>
      <c r="AE21" s="774"/>
      <c r="AF21" s="350"/>
      <c r="AG21" s="350"/>
      <c r="AH21" s="350"/>
      <c r="AI21" s="350"/>
      <c r="AJ21" s="350"/>
    </row>
    <row r="22" customHeight="1" spans="2:36">
      <c r="B22" s="660" t="s">
        <v>5141</v>
      </c>
      <c r="C22" s="661" t="s">
        <v>127</v>
      </c>
      <c r="D22" s="662" t="s">
        <v>5142</v>
      </c>
      <c r="E22" s="662" t="s">
        <v>5143</v>
      </c>
      <c r="F22" s="662" t="s">
        <v>5092</v>
      </c>
      <c r="G22" s="662" t="s">
        <v>100</v>
      </c>
      <c r="H22" s="662" t="s">
        <v>92</v>
      </c>
      <c r="I22" s="662" t="s">
        <v>92</v>
      </c>
      <c r="J22" s="662" t="s">
        <v>5144</v>
      </c>
      <c r="K22" s="707" t="s">
        <v>5145</v>
      </c>
      <c r="L22" s="694"/>
      <c r="M22" s="695"/>
      <c r="N22" s="715" t="s">
        <v>5146</v>
      </c>
      <c r="O22" s="716"/>
      <c r="P22" s="716"/>
      <c r="Q22" s="768"/>
      <c r="U22" s="766"/>
      <c r="V22" s="766"/>
      <c r="W22" s="766"/>
      <c r="X22" s="766"/>
      <c r="Y22" s="766"/>
      <c r="Z22" s="766"/>
      <c r="AA22" s="766"/>
      <c r="AB22" s="766"/>
      <c r="AC22" s="766"/>
      <c r="AD22" s="766"/>
      <c r="AE22" s="774"/>
      <c r="AF22" s="350"/>
      <c r="AG22" s="350"/>
      <c r="AH22" s="350"/>
      <c r="AI22" s="350"/>
      <c r="AJ22" s="350"/>
    </row>
    <row r="23" customHeight="1" spans="2:36">
      <c r="B23" s="648" t="s">
        <v>5147</v>
      </c>
      <c r="C23" s="649" t="s">
        <v>3842</v>
      </c>
      <c r="D23" s="650" t="s">
        <v>5148</v>
      </c>
      <c r="E23" s="650" t="s">
        <v>5081</v>
      </c>
      <c r="F23" s="650" t="s">
        <v>5092</v>
      </c>
      <c r="G23" s="650" t="s">
        <v>100</v>
      </c>
      <c r="H23" s="650" t="s">
        <v>92</v>
      </c>
      <c r="I23" s="650" t="s">
        <v>92</v>
      </c>
      <c r="J23" s="650" t="s">
        <v>5074</v>
      </c>
      <c r="K23" s="689" t="s">
        <v>5149</v>
      </c>
      <c r="L23" s="694"/>
      <c r="M23" s="695"/>
      <c r="N23" s="717"/>
      <c r="O23" s="718"/>
      <c r="P23" s="718"/>
      <c r="Q23" s="769"/>
      <c r="U23" s="766"/>
      <c r="V23" s="766"/>
      <c r="W23" s="766"/>
      <c r="X23" s="766"/>
      <c r="Y23" s="766"/>
      <c r="Z23" s="766"/>
      <c r="AA23" s="766"/>
      <c r="AB23" s="766"/>
      <c r="AC23" s="766"/>
      <c r="AD23" s="766"/>
      <c r="AE23" s="774"/>
      <c r="AF23" s="350"/>
      <c r="AG23" s="350"/>
      <c r="AH23" s="350"/>
      <c r="AI23" s="350"/>
      <c r="AJ23" s="350"/>
    </row>
    <row r="24" customHeight="1" spans="2:36">
      <c r="B24" s="660" t="s">
        <v>5150</v>
      </c>
      <c r="C24" s="661" t="s">
        <v>3842</v>
      </c>
      <c r="D24" s="662" t="s">
        <v>5111</v>
      </c>
      <c r="E24" s="662" t="s">
        <v>5081</v>
      </c>
      <c r="F24" s="662" t="s">
        <v>5092</v>
      </c>
      <c r="G24" s="662" t="s">
        <v>100</v>
      </c>
      <c r="H24" s="662" t="s">
        <v>92</v>
      </c>
      <c r="I24" s="662" t="s">
        <v>92</v>
      </c>
      <c r="J24" s="662" t="s">
        <v>5074</v>
      </c>
      <c r="K24" s="707" t="s">
        <v>5151</v>
      </c>
      <c r="L24" s="694"/>
      <c r="M24" s="695"/>
      <c r="N24" s="717"/>
      <c r="O24" s="718"/>
      <c r="P24" s="718"/>
      <c r="Q24" s="769"/>
      <c r="U24" s="766"/>
      <c r="V24" s="766"/>
      <c r="W24" s="766"/>
      <c r="X24" s="766"/>
      <c r="Y24" s="766"/>
      <c r="Z24" s="766"/>
      <c r="AA24" s="766"/>
      <c r="AB24" s="766"/>
      <c r="AC24" s="766"/>
      <c r="AD24" s="766"/>
      <c r="AE24" s="774"/>
      <c r="AF24" s="350"/>
      <c r="AG24" s="350"/>
      <c r="AH24" s="350"/>
      <c r="AI24" s="350"/>
      <c r="AJ24" s="350"/>
    </row>
    <row r="25" customHeight="1" spans="2:36">
      <c r="B25" s="648" t="s">
        <v>5152</v>
      </c>
      <c r="C25" s="649" t="s">
        <v>3842</v>
      </c>
      <c r="D25" s="650" t="s">
        <v>5101</v>
      </c>
      <c r="E25" s="650" t="s">
        <v>5081</v>
      </c>
      <c r="F25" s="650" t="s">
        <v>5092</v>
      </c>
      <c r="G25" s="650" t="s">
        <v>100</v>
      </c>
      <c r="H25" s="650" t="s">
        <v>92</v>
      </c>
      <c r="I25" s="650" t="s">
        <v>92</v>
      </c>
      <c r="J25" s="650" t="s">
        <v>5074</v>
      </c>
      <c r="K25" s="689" t="s">
        <v>5153</v>
      </c>
      <c r="L25" s="694"/>
      <c r="M25" s="695"/>
      <c r="N25" s="717"/>
      <c r="O25" s="718"/>
      <c r="P25" s="718"/>
      <c r="Q25" s="769"/>
      <c r="U25" s="766"/>
      <c r="V25" s="766"/>
      <c r="W25" s="766"/>
      <c r="X25" s="766"/>
      <c r="Y25" s="766"/>
      <c r="Z25" s="766"/>
      <c r="AA25" s="766"/>
      <c r="AB25" s="766"/>
      <c r="AC25" s="766"/>
      <c r="AD25" s="766"/>
      <c r="AE25" s="774"/>
      <c r="AF25" s="350"/>
      <c r="AG25" s="350"/>
      <c r="AH25" s="350"/>
      <c r="AI25" s="350"/>
      <c r="AJ25" s="350"/>
    </row>
    <row r="26" customHeight="1" spans="2:36">
      <c r="B26" s="666" t="s">
        <v>5154</v>
      </c>
      <c r="C26" s="667" t="s">
        <v>115</v>
      </c>
      <c r="D26" s="668" t="s">
        <v>5155</v>
      </c>
      <c r="E26" s="668" t="s">
        <v>5081</v>
      </c>
      <c r="F26" s="668" t="s">
        <v>171</v>
      </c>
      <c r="G26" s="668" t="s">
        <v>100</v>
      </c>
      <c r="H26" s="668" t="s">
        <v>92</v>
      </c>
      <c r="I26" s="668" t="s">
        <v>5073</v>
      </c>
      <c r="J26" s="668" t="s">
        <v>13</v>
      </c>
      <c r="K26" s="719" t="s">
        <v>5156</v>
      </c>
      <c r="L26" s="694"/>
      <c r="M26" s="695"/>
      <c r="N26" s="717"/>
      <c r="O26" s="718"/>
      <c r="P26" s="718"/>
      <c r="Q26" s="769"/>
      <c r="U26" s="766"/>
      <c r="V26" s="766"/>
      <c r="W26" s="766"/>
      <c r="X26" s="766"/>
      <c r="Y26" s="766"/>
      <c r="Z26" s="766"/>
      <c r="AA26" s="766"/>
      <c r="AB26" s="766"/>
      <c r="AC26" s="766"/>
      <c r="AD26" s="766"/>
      <c r="AE26" s="774"/>
      <c r="AF26" s="350"/>
      <c r="AG26" s="350"/>
      <c r="AH26" s="350"/>
      <c r="AI26" s="350"/>
      <c r="AJ26" s="350"/>
    </row>
    <row r="27" customHeight="1" spans="2:36">
      <c r="B27" s="669" t="s">
        <v>5157</v>
      </c>
      <c r="C27" s="670" t="s">
        <v>124</v>
      </c>
      <c r="D27" s="671" t="s">
        <v>5155</v>
      </c>
      <c r="E27" s="671" t="s">
        <v>5158</v>
      </c>
      <c r="F27" s="671" t="s">
        <v>171</v>
      </c>
      <c r="G27" s="671" t="s">
        <v>100</v>
      </c>
      <c r="H27" s="671" t="s">
        <v>5159</v>
      </c>
      <c r="I27" s="671" t="s">
        <v>5093</v>
      </c>
      <c r="J27" s="671" t="s">
        <v>13</v>
      </c>
      <c r="K27" s="720" t="s">
        <v>5160</v>
      </c>
      <c r="L27" s="694"/>
      <c r="M27" s="695"/>
      <c r="N27" s="721"/>
      <c r="O27" s="722"/>
      <c r="P27" s="722"/>
      <c r="Q27" s="770"/>
      <c r="U27" s="766"/>
      <c r="V27" s="766"/>
      <c r="W27" s="766"/>
      <c r="X27" s="766"/>
      <c r="Y27" s="766"/>
      <c r="Z27" s="766"/>
      <c r="AA27" s="766"/>
      <c r="AB27" s="766"/>
      <c r="AC27" s="766"/>
      <c r="AD27" s="766"/>
      <c r="AE27" s="774"/>
      <c r="AF27" s="350"/>
      <c r="AG27" s="350"/>
      <c r="AH27" s="350"/>
      <c r="AI27" s="350"/>
      <c r="AJ27" s="350"/>
    </row>
    <row r="28" customHeight="1" spans="2:36">
      <c r="B28" s="660" t="s">
        <v>5161</v>
      </c>
      <c r="C28" s="661" t="s">
        <v>127</v>
      </c>
      <c r="D28" s="662" t="s">
        <v>5142</v>
      </c>
      <c r="E28" s="662" t="s">
        <v>5135</v>
      </c>
      <c r="F28" s="662" t="s">
        <v>171</v>
      </c>
      <c r="G28" s="662" t="s">
        <v>100</v>
      </c>
      <c r="H28" s="662" t="s">
        <v>92</v>
      </c>
      <c r="I28" s="662" t="s">
        <v>92</v>
      </c>
      <c r="J28" s="662" t="s">
        <v>5144</v>
      </c>
      <c r="K28" s="707" t="s">
        <v>5162</v>
      </c>
      <c r="L28" s="694"/>
      <c r="M28" s="695"/>
      <c r="T28" s="626"/>
      <c r="U28" s="350"/>
      <c r="V28" s="350"/>
      <c r="W28" s="350"/>
      <c r="X28" s="350"/>
      <c r="Y28" s="350"/>
      <c r="Z28" s="350"/>
      <c r="AA28" s="350"/>
      <c r="AB28" s="350"/>
      <c r="AC28" s="350"/>
      <c r="AD28" s="350"/>
      <c r="AE28" s="774"/>
      <c r="AF28" s="350"/>
      <c r="AG28" s="350"/>
      <c r="AH28" s="350"/>
      <c r="AI28" s="350"/>
      <c r="AJ28" s="350"/>
    </row>
    <row r="29" customHeight="1" spans="2:36">
      <c r="B29" s="648" t="s">
        <v>5163</v>
      </c>
      <c r="C29" s="649" t="s">
        <v>3891</v>
      </c>
      <c r="D29" s="650" t="s">
        <v>5164</v>
      </c>
      <c r="E29" s="650" t="s">
        <v>5081</v>
      </c>
      <c r="F29" s="650" t="s">
        <v>5092</v>
      </c>
      <c r="G29" s="650" t="s">
        <v>100</v>
      </c>
      <c r="H29" s="650" t="s">
        <v>92</v>
      </c>
      <c r="I29" s="650" t="s">
        <v>92</v>
      </c>
      <c r="J29" s="650" t="s">
        <v>5074</v>
      </c>
      <c r="K29" s="689" t="s">
        <v>5165</v>
      </c>
      <c r="L29" s="694"/>
      <c r="M29" s="723"/>
      <c r="T29" s="626"/>
      <c r="U29" s="766"/>
      <c r="V29" s="766"/>
      <c r="W29" s="766"/>
      <c r="X29" s="771"/>
      <c r="Y29" s="766"/>
      <c r="Z29" s="766"/>
      <c r="AA29" s="766"/>
      <c r="AB29" s="766"/>
      <c r="AC29" s="766"/>
      <c r="AD29" s="766"/>
      <c r="AE29" s="774"/>
      <c r="AF29" s="350"/>
      <c r="AG29" s="350"/>
      <c r="AH29" s="350"/>
      <c r="AI29" s="350"/>
      <c r="AJ29" s="350"/>
    </row>
    <row r="30" customHeight="1" spans="2:36">
      <c r="B30" s="672" t="s">
        <v>5166</v>
      </c>
      <c r="C30" s="673" t="s">
        <v>124</v>
      </c>
      <c r="D30" s="674" t="s">
        <v>5167</v>
      </c>
      <c r="E30" s="674" t="s">
        <v>5168</v>
      </c>
      <c r="F30" s="674" t="s">
        <v>5092</v>
      </c>
      <c r="G30" s="674" t="s">
        <v>5169</v>
      </c>
      <c r="H30" s="674" t="s">
        <v>100</v>
      </c>
      <c r="I30" s="674" t="s">
        <v>5093</v>
      </c>
      <c r="J30" s="674" t="s">
        <v>5144</v>
      </c>
      <c r="K30" s="724" t="s">
        <v>5170</v>
      </c>
      <c r="L30" s="725" t="s">
        <v>124</v>
      </c>
      <c r="M30" s="726" t="s">
        <v>5171</v>
      </c>
      <c r="T30" s="626"/>
      <c r="U30" s="766"/>
      <c r="V30" s="766"/>
      <c r="W30" s="766"/>
      <c r="X30" s="766"/>
      <c r="Y30" s="766"/>
      <c r="Z30" s="766"/>
      <c r="AA30" s="766"/>
      <c r="AB30" s="766"/>
      <c r="AC30" s="777"/>
      <c r="AD30" s="766"/>
      <c r="AE30" s="774"/>
      <c r="AF30" s="350"/>
      <c r="AG30" s="350"/>
      <c r="AH30" s="350"/>
      <c r="AI30" s="350"/>
      <c r="AJ30" s="350"/>
    </row>
    <row r="31" customHeight="1" spans="2:36">
      <c r="B31" s="648" t="s">
        <v>5172</v>
      </c>
      <c r="C31" s="649" t="s">
        <v>124</v>
      </c>
      <c r="D31" s="650" t="s">
        <v>5173</v>
      </c>
      <c r="E31" s="650" t="s">
        <v>5168</v>
      </c>
      <c r="F31" s="650" t="s">
        <v>5092</v>
      </c>
      <c r="G31" s="650" t="s">
        <v>5174</v>
      </c>
      <c r="H31" s="650" t="s">
        <v>5175</v>
      </c>
      <c r="I31" s="650" t="s">
        <v>3936</v>
      </c>
      <c r="J31" s="650" t="s">
        <v>5074</v>
      </c>
      <c r="K31" s="689" t="s">
        <v>5176</v>
      </c>
      <c r="L31" s="727"/>
      <c r="M31" s="728"/>
      <c r="T31" s="626"/>
      <c r="U31" s="771"/>
      <c r="V31" s="771"/>
      <c r="W31" s="766"/>
      <c r="X31" s="766"/>
      <c r="Y31" s="766"/>
      <c r="Z31" s="766"/>
      <c r="AA31" s="766"/>
      <c r="AB31" s="766"/>
      <c r="AC31" s="766"/>
      <c r="AD31" s="766"/>
      <c r="AE31" s="774"/>
      <c r="AF31" s="347"/>
      <c r="AG31" s="347"/>
      <c r="AH31" s="347"/>
      <c r="AI31" s="347"/>
      <c r="AJ31" s="347"/>
    </row>
    <row r="32" customHeight="1" spans="2:36">
      <c r="B32" s="672" t="s">
        <v>5177</v>
      </c>
      <c r="C32" s="673" t="s">
        <v>124</v>
      </c>
      <c r="D32" s="674" t="s">
        <v>5173</v>
      </c>
      <c r="E32" s="674" t="s">
        <v>5159</v>
      </c>
      <c r="F32" s="674" t="s">
        <v>5092</v>
      </c>
      <c r="G32" s="674" t="s">
        <v>100</v>
      </c>
      <c r="H32" s="674">
        <v>1</v>
      </c>
      <c r="I32" s="674" t="s">
        <v>3936</v>
      </c>
      <c r="J32" s="674" t="s">
        <v>5086</v>
      </c>
      <c r="K32" s="724" t="s">
        <v>5178</v>
      </c>
      <c r="L32" s="727"/>
      <c r="M32" s="728"/>
      <c r="T32" s="626"/>
      <c r="U32" s="771"/>
      <c r="V32" s="771"/>
      <c r="W32" s="766"/>
      <c r="X32" s="766"/>
      <c r="Y32" s="766"/>
      <c r="Z32" s="766"/>
      <c r="AA32" s="766"/>
      <c r="AB32" s="766"/>
      <c r="AC32" s="766"/>
      <c r="AD32" s="766"/>
      <c r="AE32" s="774"/>
      <c r="AF32" s="347"/>
      <c r="AG32" s="347"/>
      <c r="AH32" s="347"/>
      <c r="AI32" s="347"/>
      <c r="AJ32" s="347"/>
    </row>
    <row r="33" customHeight="1" spans="2:36">
      <c r="B33" s="648" t="s">
        <v>5179</v>
      </c>
      <c r="C33" s="649" t="s">
        <v>124</v>
      </c>
      <c r="D33" s="650" t="s">
        <v>5180</v>
      </c>
      <c r="E33" s="650" t="s">
        <v>5181</v>
      </c>
      <c r="F33" s="650" t="s">
        <v>5092</v>
      </c>
      <c r="G33" s="650" t="s">
        <v>5174</v>
      </c>
      <c r="H33" s="650" t="s">
        <v>5175</v>
      </c>
      <c r="I33" s="650" t="s">
        <v>3936</v>
      </c>
      <c r="J33" s="650" t="s">
        <v>5074</v>
      </c>
      <c r="K33" s="689" t="s">
        <v>5182</v>
      </c>
      <c r="L33" s="727"/>
      <c r="M33" s="728"/>
      <c r="T33" s="626"/>
      <c r="U33" s="771"/>
      <c r="V33" s="771"/>
      <c r="W33" s="766"/>
      <c r="X33" s="766"/>
      <c r="Y33" s="766"/>
      <c r="Z33" s="766"/>
      <c r="AA33" s="766"/>
      <c r="AB33" s="766"/>
      <c r="AC33" s="766"/>
      <c r="AD33" s="766"/>
      <c r="AE33" s="774"/>
      <c r="AF33" s="347"/>
      <c r="AG33" s="347"/>
      <c r="AH33" s="347"/>
      <c r="AI33" s="347"/>
      <c r="AJ33" s="347"/>
    </row>
    <row r="34" customHeight="1" spans="2:36">
      <c r="B34" s="672" t="s">
        <v>5183</v>
      </c>
      <c r="C34" s="673" t="s">
        <v>124</v>
      </c>
      <c r="D34" s="674" t="s">
        <v>5180</v>
      </c>
      <c r="E34" s="674" t="s">
        <v>5181</v>
      </c>
      <c r="F34" s="674" t="s">
        <v>5092</v>
      </c>
      <c r="G34" s="674" t="s">
        <v>5174</v>
      </c>
      <c r="H34" s="674" t="s">
        <v>5184</v>
      </c>
      <c r="I34" s="674" t="s">
        <v>5185</v>
      </c>
      <c r="J34" s="674" t="s">
        <v>5074</v>
      </c>
      <c r="K34" s="724" t="s">
        <v>5186</v>
      </c>
      <c r="L34" s="727"/>
      <c r="M34" s="728"/>
      <c r="U34" s="766"/>
      <c r="V34" s="771"/>
      <c r="W34" s="766"/>
      <c r="X34" s="766"/>
      <c r="Y34" s="766"/>
      <c r="Z34" s="766"/>
      <c r="AA34" s="766"/>
      <c r="AB34" s="766"/>
      <c r="AC34" s="766"/>
      <c r="AD34" s="766"/>
      <c r="AE34" s="774"/>
      <c r="AF34" s="347"/>
      <c r="AG34" s="347"/>
      <c r="AH34" s="347"/>
      <c r="AI34" s="347"/>
      <c r="AJ34" s="347"/>
    </row>
    <row r="35" customHeight="1" spans="2:36">
      <c r="B35" s="648" t="s">
        <v>5187</v>
      </c>
      <c r="C35" s="649" t="s">
        <v>124</v>
      </c>
      <c r="D35" s="650" t="s">
        <v>5188</v>
      </c>
      <c r="E35" s="650" t="s">
        <v>5181</v>
      </c>
      <c r="F35" s="650" t="s">
        <v>5092</v>
      </c>
      <c r="G35" s="650" t="s">
        <v>5174</v>
      </c>
      <c r="H35" s="650" t="s">
        <v>5175</v>
      </c>
      <c r="I35" s="650" t="s">
        <v>3936</v>
      </c>
      <c r="J35" s="650" t="s">
        <v>13</v>
      </c>
      <c r="K35" s="689" t="s">
        <v>5189</v>
      </c>
      <c r="L35" s="727"/>
      <c r="M35" s="728"/>
      <c r="U35" s="766"/>
      <c r="V35" s="771"/>
      <c r="W35" s="766"/>
      <c r="X35" s="766"/>
      <c r="Y35" s="766"/>
      <c r="Z35" s="766"/>
      <c r="AA35" s="766"/>
      <c r="AB35" s="766"/>
      <c r="AC35" s="766"/>
      <c r="AD35" s="766"/>
      <c r="AE35" s="774"/>
      <c r="AF35" s="347"/>
      <c r="AG35" s="347"/>
      <c r="AH35" s="347"/>
      <c r="AI35" s="347"/>
      <c r="AJ35" s="347"/>
    </row>
    <row r="36" customHeight="1" spans="2:36">
      <c r="B36" s="672" t="s">
        <v>5190</v>
      </c>
      <c r="C36" s="673" t="s">
        <v>124</v>
      </c>
      <c r="D36" s="674" t="s">
        <v>5191</v>
      </c>
      <c r="E36" s="674" t="s">
        <v>5181</v>
      </c>
      <c r="F36" s="674" t="s">
        <v>5092</v>
      </c>
      <c r="G36" s="674" t="s">
        <v>5174</v>
      </c>
      <c r="H36" s="674" t="s">
        <v>5175</v>
      </c>
      <c r="I36" s="674" t="s">
        <v>3936</v>
      </c>
      <c r="J36" s="674" t="s">
        <v>5074</v>
      </c>
      <c r="K36" s="724" t="s">
        <v>5192</v>
      </c>
      <c r="L36" s="727"/>
      <c r="M36" s="728"/>
      <c r="U36" s="766"/>
      <c r="V36" s="771"/>
      <c r="W36" s="766"/>
      <c r="X36" s="766"/>
      <c r="Y36" s="766"/>
      <c r="Z36" s="766"/>
      <c r="AA36" s="766"/>
      <c r="AB36" s="766"/>
      <c r="AC36" s="766"/>
      <c r="AD36" s="766"/>
      <c r="AE36" s="774"/>
      <c r="AF36" s="347"/>
      <c r="AG36" s="347"/>
      <c r="AH36" s="347"/>
      <c r="AI36" s="347"/>
      <c r="AJ36" s="347"/>
    </row>
    <row r="37" customHeight="1" spans="2:36">
      <c r="B37" s="648" t="s">
        <v>5193</v>
      </c>
      <c r="C37" s="649" t="s">
        <v>124</v>
      </c>
      <c r="D37" s="650" t="s">
        <v>5191</v>
      </c>
      <c r="E37" s="650" t="s">
        <v>5181</v>
      </c>
      <c r="F37" s="650" t="s">
        <v>5092</v>
      </c>
      <c r="G37" s="650" t="s">
        <v>5174</v>
      </c>
      <c r="H37" s="650" t="s">
        <v>5184</v>
      </c>
      <c r="I37" s="650" t="s">
        <v>5185</v>
      </c>
      <c r="J37" s="650" t="s">
        <v>5074</v>
      </c>
      <c r="K37" s="689" t="s">
        <v>5194</v>
      </c>
      <c r="L37" s="727"/>
      <c r="M37" s="728"/>
      <c r="N37" s="729"/>
      <c r="U37" s="766"/>
      <c r="V37" s="771"/>
      <c r="W37" s="766"/>
      <c r="X37" s="766"/>
      <c r="Y37" s="766"/>
      <c r="Z37" s="766"/>
      <c r="AA37" s="766"/>
      <c r="AB37" s="766"/>
      <c r="AC37" s="766"/>
      <c r="AD37" s="766"/>
      <c r="AE37" s="774"/>
      <c r="AF37" s="347"/>
      <c r="AG37" s="347"/>
      <c r="AH37" s="347"/>
      <c r="AI37" s="347"/>
      <c r="AJ37" s="347"/>
    </row>
    <row r="38" customHeight="1" spans="2:36">
      <c r="B38" s="672" t="s">
        <v>5195</v>
      </c>
      <c r="C38" s="673" t="s">
        <v>124</v>
      </c>
      <c r="D38" s="674" t="s">
        <v>5191</v>
      </c>
      <c r="E38" s="674" t="s">
        <v>5181</v>
      </c>
      <c r="F38" s="674" t="s">
        <v>5092</v>
      </c>
      <c r="G38" s="674" t="s">
        <v>5174</v>
      </c>
      <c r="H38" s="674" t="s">
        <v>5181</v>
      </c>
      <c r="I38" s="674" t="s">
        <v>5196</v>
      </c>
      <c r="J38" s="674" t="s">
        <v>13</v>
      </c>
      <c r="K38" s="724" t="s">
        <v>5197</v>
      </c>
      <c r="L38" s="727"/>
      <c r="M38" s="728" t="s">
        <v>5198</v>
      </c>
      <c r="N38" s="730"/>
      <c r="U38" s="766"/>
      <c r="V38" s="771"/>
      <c r="W38" s="766"/>
      <c r="X38" s="766"/>
      <c r="Y38" s="766"/>
      <c r="Z38" s="766"/>
      <c r="AA38" s="766"/>
      <c r="AB38" s="766"/>
      <c r="AC38" s="766"/>
      <c r="AD38" s="766"/>
      <c r="AE38" s="774"/>
      <c r="AF38" s="347"/>
      <c r="AG38" s="347"/>
      <c r="AH38" s="347"/>
      <c r="AI38" s="347"/>
      <c r="AJ38" s="347"/>
    </row>
    <row r="39" customHeight="1" spans="2:36">
      <c r="B39" s="648" t="s">
        <v>5199</v>
      </c>
      <c r="C39" s="649" t="s">
        <v>124</v>
      </c>
      <c r="D39" s="650" t="s">
        <v>5191</v>
      </c>
      <c r="E39" s="650" t="s">
        <v>5181</v>
      </c>
      <c r="F39" s="650" t="s">
        <v>5092</v>
      </c>
      <c r="G39" s="650" t="s">
        <v>5174</v>
      </c>
      <c r="H39" s="650" t="s">
        <v>5200</v>
      </c>
      <c r="I39" s="650" t="s">
        <v>5196</v>
      </c>
      <c r="J39" s="650" t="s">
        <v>13</v>
      </c>
      <c r="K39" s="689" t="s">
        <v>5197</v>
      </c>
      <c r="L39" s="727"/>
      <c r="M39" s="728"/>
      <c r="U39" s="766"/>
      <c r="V39" s="771"/>
      <c r="W39" s="766"/>
      <c r="X39" s="766"/>
      <c r="Y39" s="766"/>
      <c r="Z39" s="766"/>
      <c r="AA39" s="766"/>
      <c r="AB39" s="766"/>
      <c r="AC39" s="766"/>
      <c r="AD39" s="766"/>
      <c r="AE39" s="774"/>
      <c r="AF39" s="347"/>
      <c r="AG39" s="347"/>
      <c r="AH39" s="347"/>
      <c r="AI39" s="347"/>
      <c r="AJ39" s="347"/>
    </row>
    <row r="40" customHeight="1" spans="2:36">
      <c r="B40" s="672" t="s">
        <v>5201</v>
      </c>
      <c r="C40" s="673" t="s">
        <v>124</v>
      </c>
      <c r="D40" s="674" t="s">
        <v>5191</v>
      </c>
      <c r="E40" s="674" t="s">
        <v>5181</v>
      </c>
      <c r="F40" s="674" t="s">
        <v>5092</v>
      </c>
      <c r="G40" s="674" t="s">
        <v>5174</v>
      </c>
      <c r="H40" s="674" t="s">
        <v>5184</v>
      </c>
      <c r="I40" s="674" t="s">
        <v>5185</v>
      </c>
      <c r="J40" s="674" t="s">
        <v>5074</v>
      </c>
      <c r="K40" s="724" t="s">
        <v>5202</v>
      </c>
      <c r="L40" s="727"/>
      <c r="M40" s="728"/>
      <c r="U40" s="766"/>
      <c r="V40" s="771"/>
      <c r="W40" s="766"/>
      <c r="X40" s="766"/>
      <c r="Y40" s="766"/>
      <c r="Z40" s="766"/>
      <c r="AA40" s="766"/>
      <c r="AB40" s="766"/>
      <c r="AC40" s="766"/>
      <c r="AD40" s="766"/>
      <c r="AE40" s="774"/>
      <c r="AF40" s="347"/>
      <c r="AG40" s="350"/>
      <c r="AH40" s="350"/>
      <c r="AI40" s="350"/>
      <c r="AJ40" s="350"/>
    </row>
    <row r="41" customHeight="1" spans="2:36">
      <c r="B41" s="648" t="s">
        <v>5203</v>
      </c>
      <c r="C41" s="649" t="s">
        <v>124</v>
      </c>
      <c r="D41" s="650" t="s">
        <v>5191</v>
      </c>
      <c r="E41" s="650" t="s">
        <v>5181</v>
      </c>
      <c r="F41" s="650" t="s">
        <v>5092</v>
      </c>
      <c r="G41" s="650" t="s">
        <v>5174</v>
      </c>
      <c r="H41" s="650" t="s">
        <v>5184</v>
      </c>
      <c r="I41" s="650" t="s">
        <v>3936</v>
      </c>
      <c r="J41" s="650" t="s">
        <v>5204</v>
      </c>
      <c r="K41" s="689" t="s">
        <v>5205</v>
      </c>
      <c r="L41" s="727"/>
      <c r="M41" s="728"/>
      <c r="U41" s="766"/>
      <c r="V41" s="771"/>
      <c r="W41" s="766"/>
      <c r="X41" s="766"/>
      <c r="Y41" s="766"/>
      <c r="Z41" s="766"/>
      <c r="AA41" s="766"/>
      <c r="AB41" s="766"/>
      <c r="AC41" s="766"/>
      <c r="AD41" s="766"/>
      <c r="AE41" s="774"/>
      <c r="AF41" s="347"/>
      <c r="AG41" s="350"/>
      <c r="AH41" s="350"/>
      <c r="AI41" s="350"/>
      <c r="AJ41" s="350"/>
    </row>
    <row r="42" customHeight="1" spans="2:36">
      <c r="B42" s="672" t="s">
        <v>5206</v>
      </c>
      <c r="C42" s="673" t="s">
        <v>124</v>
      </c>
      <c r="D42" s="674" t="s">
        <v>5207</v>
      </c>
      <c r="E42" s="674" t="s">
        <v>5181</v>
      </c>
      <c r="F42" s="674" t="s">
        <v>5092</v>
      </c>
      <c r="G42" s="674" t="s">
        <v>5174</v>
      </c>
      <c r="H42" s="674" t="s">
        <v>5175</v>
      </c>
      <c r="I42" s="674" t="s">
        <v>3936</v>
      </c>
      <c r="J42" s="674" t="s">
        <v>13</v>
      </c>
      <c r="K42" s="724">
        <v>475</v>
      </c>
      <c r="L42" s="727"/>
      <c r="M42" s="728"/>
      <c r="U42" s="766"/>
      <c r="V42" s="771"/>
      <c r="W42" s="766"/>
      <c r="X42" s="766"/>
      <c r="Y42" s="766"/>
      <c r="Z42" s="766"/>
      <c r="AA42" s="766"/>
      <c r="AB42" s="766"/>
      <c r="AC42" s="766"/>
      <c r="AD42" s="766"/>
      <c r="AE42" s="774"/>
      <c r="AF42" s="347"/>
      <c r="AG42" s="350"/>
      <c r="AH42" s="350"/>
      <c r="AI42" s="350"/>
      <c r="AJ42" s="350"/>
    </row>
    <row r="43" customHeight="1" spans="2:36">
      <c r="B43" s="648" t="s">
        <v>5208</v>
      </c>
      <c r="C43" s="649" t="s">
        <v>124</v>
      </c>
      <c r="D43" s="650" t="s">
        <v>5209</v>
      </c>
      <c r="E43" s="650" t="s">
        <v>5181</v>
      </c>
      <c r="F43" s="650" t="s">
        <v>5092</v>
      </c>
      <c r="G43" s="650" t="s">
        <v>5174</v>
      </c>
      <c r="H43" s="650" t="s">
        <v>5175</v>
      </c>
      <c r="I43" s="650" t="s">
        <v>3936</v>
      </c>
      <c r="J43" s="650" t="s">
        <v>5074</v>
      </c>
      <c r="K43" s="689" t="s">
        <v>5170</v>
      </c>
      <c r="L43" s="727"/>
      <c r="M43" s="728"/>
      <c r="U43" s="766"/>
      <c r="V43" s="771"/>
      <c r="W43" s="766"/>
      <c r="X43" s="766"/>
      <c r="Y43" s="766"/>
      <c r="Z43" s="766"/>
      <c r="AA43" s="766"/>
      <c r="AB43" s="766"/>
      <c r="AC43" s="766"/>
      <c r="AD43" s="766"/>
      <c r="AE43" s="774"/>
      <c r="AF43" s="347"/>
      <c r="AG43" s="350"/>
      <c r="AH43" s="350"/>
      <c r="AI43" s="350"/>
      <c r="AJ43" s="350"/>
    </row>
    <row r="44" customHeight="1" spans="2:36">
      <c r="B44" s="672" t="s">
        <v>5210</v>
      </c>
      <c r="C44" s="673" t="s">
        <v>124</v>
      </c>
      <c r="D44" s="674" t="s">
        <v>5209</v>
      </c>
      <c r="E44" s="674" t="s">
        <v>5181</v>
      </c>
      <c r="F44" s="674" t="s">
        <v>5092</v>
      </c>
      <c r="G44" s="674" t="s">
        <v>5174</v>
      </c>
      <c r="H44" s="674" t="s">
        <v>5211</v>
      </c>
      <c r="I44" s="674" t="s">
        <v>3936</v>
      </c>
      <c r="J44" s="674" t="s">
        <v>5074</v>
      </c>
      <c r="K44" s="724" t="s">
        <v>5212</v>
      </c>
      <c r="L44" s="727"/>
      <c r="M44" s="728"/>
      <c r="U44" s="766"/>
      <c r="V44" s="771"/>
      <c r="W44" s="766"/>
      <c r="X44" s="766"/>
      <c r="Y44" s="766"/>
      <c r="Z44" s="766"/>
      <c r="AA44" s="766"/>
      <c r="AB44" s="766"/>
      <c r="AC44" s="766"/>
      <c r="AD44" s="766"/>
      <c r="AE44" s="774"/>
      <c r="AF44" s="347"/>
      <c r="AG44" s="350"/>
      <c r="AH44" s="350"/>
      <c r="AI44" s="350"/>
      <c r="AJ44" s="350"/>
    </row>
    <row r="45" customHeight="1" spans="2:36">
      <c r="B45" s="672" t="s">
        <v>5213</v>
      </c>
      <c r="C45" s="673" t="s">
        <v>124</v>
      </c>
      <c r="D45" s="674" t="s">
        <v>5214</v>
      </c>
      <c r="E45" s="674" t="s">
        <v>5181</v>
      </c>
      <c r="F45" s="674" t="s">
        <v>5092</v>
      </c>
      <c r="G45" s="674" t="s">
        <v>5174</v>
      </c>
      <c r="H45" s="674" t="s">
        <v>5211</v>
      </c>
      <c r="I45" s="674" t="s">
        <v>5215</v>
      </c>
      <c r="J45" s="674" t="s">
        <v>13</v>
      </c>
      <c r="K45" s="724">
        <v>650</v>
      </c>
      <c r="L45" s="731"/>
      <c r="M45" s="732"/>
      <c r="U45" s="766"/>
      <c r="V45" s="771"/>
      <c r="W45" s="766"/>
      <c r="X45" s="766"/>
      <c r="Y45" s="766"/>
      <c r="Z45" s="766"/>
      <c r="AA45" s="766"/>
      <c r="AB45" s="766"/>
      <c r="AC45" s="766"/>
      <c r="AD45" s="766"/>
      <c r="AE45" s="774"/>
      <c r="AF45" s="347"/>
      <c r="AG45" s="350"/>
      <c r="AH45" s="350"/>
      <c r="AI45" s="350"/>
      <c r="AJ45" s="350"/>
    </row>
    <row r="46" customHeight="1" spans="2:36">
      <c r="B46" s="675" t="s">
        <v>5216</v>
      </c>
      <c r="C46" s="676" t="s">
        <v>338</v>
      </c>
      <c r="D46" s="677" t="s">
        <v>5217</v>
      </c>
      <c r="E46" s="677" t="s">
        <v>5218</v>
      </c>
      <c r="F46" s="677" t="s">
        <v>5092</v>
      </c>
      <c r="G46" s="677" t="s">
        <v>5169</v>
      </c>
      <c r="H46" s="677" t="s">
        <v>100</v>
      </c>
      <c r="I46" s="677" t="s">
        <v>5093</v>
      </c>
      <c r="J46" s="677" t="s">
        <v>5144</v>
      </c>
      <c r="K46" s="733" t="s">
        <v>5219</v>
      </c>
      <c r="L46" s="734" t="s">
        <v>339</v>
      </c>
      <c r="M46" s="735" t="s">
        <v>5220</v>
      </c>
      <c r="N46" s="736" t="s">
        <v>5221</v>
      </c>
      <c r="O46" s="736"/>
      <c r="P46" s="737"/>
      <c r="U46" s="766"/>
      <c r="V46" s="771"/>
      <c r="W46" s="766"/>
      <c r="X46" s="766"/>
      <c r="Y46" s="766"/>
      <c r="Z46" s="766"/>
      <c r="AA46" s="766"/>
      <c r="AB46" s="766"/>
      <c r="AC46" s="766"/>
      <c r="AD46" s="766"/>
      <c r="AE46" s="774"/>
      <c r="AF46" s="347"/>
      <c r="AG46" s="350"/>
      <c r="AH46" s="350"/>
      <c r="AI46" s="350"/>
      <c r="AJ46" s="350"/>
    </row>
    <row r="47" customHeight="1" spans="2:36">
      <c r="B47" s="648" t="s">
        <v>5222</v>
      </c>
      <c r="C47" s="649" t="s">
        <v>338</v>
      </c>
      <c r="D47" s="650" t="s">
        <v>5167</v>
      </c>
      <c r="E47" s="650" t="s">
        <v>5223</v>
      </c>
      <c r="F47" s="650" t="s">
        <v>5092</v>
      </c>
      <c r="G47" s="650" t="s">
        <v>100</v>
      </c>
      <c r="H47" s="650" t="s">
        <v>5175</v>
      </c>
      <c r="I47" s="650" t="s">
        <v>5185</v>
      </c>
      <c r="J47" s="650" t="s">
        <v>5074</v>
      </c>
      <c r="K47" s="689" t="s">
        <v>5224</v>
      </c>
      <c r="L47" s="738"/>
      <c r="M47" s="739"/>
      <c r="N47" s="740"/>
      <c r="O47" s="740"/>
      <c r="P47" s="737"/>
      <c r="U47" s="766"/>
      <c r="V47" s="771"/>
      <c r="W47" s="766"/>
      <c r="X47" s="766"/>
      <c r="Y47" s="766"/>
      <c r="Z47" s="766"/>
      <c r="AA47" s="766"/>
      <c r="AB47" s="766"/>
      <c r="AC47" s="766"/>
      <c r="AD47" s="766"/>
      <c r="AE47" s="774"/>
      <c r="AF47" s="347"/>
      <c r="AG47" s="350"/>
      <c r="AH47" s="350"/>
      <c r="AI47" s="350"/>
      <c r="AJ47" s="350"/>
    </row>
    <row r="48" customHeight="1" spans="2:36">
      <c r="B48" s="675" t="s">
        <v>5225</v>
      </c>
      <c r="C48" s="676" t="s">
        <v>338</v>
      </c>
      <c r="D48" s="677" t="s">
        <v>5226</v>
      </c>
      <c r="E48" s="677" t="s">
        <v>3919</v>
      </c>
      <c r="F48" s="677" t="s">
        <v>5092</v>
      </c>
      <c r="G48" s="677" t="s">
        <v>100</v>
      </c>
      <c r="H48" s="677" t="s">
        <v>5175</v>
      </c>
      <c r="I48" s="677" t="s">
        <v>5196</v>
      </c>
      <c r="J48" s="677" t="s">
        <v>5074</v>
      </c>
      <c r="K48" s="733" t="s">
        <v>5227</v>
      </c>
      <c r="L48" s="738"/>
      <c r="M48" s="739"/>
      <c r="N48" s="740"/>
      <c r="O48" s="740"/>
      <c r="P48" s="737"/>
      <c r="U48" s="766"/>
      <c r="V48" s="771"/>
      <c r="W48" s="766"/>
      <c r="X48" s="766"/>
      <c r="Y48" s="766"/>
      <c r="Z48" s="766"/>
      <c r="AA48" s="766"/>
      <c r="AB48" s="766"/>
      <c r="AC48" s="766"/>
      <c r="AD48" s="766"/>
      <c r="AE48" s="774"/>
      <c r="AF48" s="347"/>
      <c r="AG48" s="350"/>
      <c r="AH48" s="350"/>
      <c r="AI48" s="350"/>
      <c r="AJ48" s="350"/>
    </row>
    <row r="49" customHeight="1" spans="2:36">
      <c r="B49" s="648" t="s">
        <v>5228</v>
      </c>
      <c r="C49" s="649" t="s">
        <v>338</v>
      </c>
      <c r="D49" s="650" t="s">
        <v>5229</v>
      </c>
      <c r="E49" s="650" t="s">
        <v>5230</v>
      </c>
      <c r="F49" s="650" t="s">
        <v>5092</v>
      </c>
      <c r="G49" s="650" t="s">
        <v>5231</v>
      </c>
      <c r="H49" s="650" t="s">
        <v>100</v>
      </c>
      <c r="I49" s="650" t="s">
        <v>3936</v>
      </c>
      <c r="J49" s="650" t="s">
        <v>5086</v>
      </c>
      <c r="K49" s="689" t="s">
        <v>5232</v>
      </c>
      <c r="L49" s="738"/>
      <c r="M49" s="739"/>
      <c r="N49" s="740"/>
      <c r="O49" s="740"/>
      <c r="P49" s="737"/>
      <c r="U49" s="766"/>
      <c r="V49" s="771"/>
      <c r="W49" s="766"/>
      <c r="X49" s="766"/>
      <c r="Y49" s="766"/>
      <c r="Z49" s="766"/>
      <c r="AA49" s="766"/>
      <c r="AB49" s="766"/>
      <c r="AC49" s="766"/>
      <c r="AD49" s="766"/>
      <c r="AE49" s="774"/>
      <c r="AF49" s="347"/>
      <c r="AG49" s="350"/>
      <c r="AH49" s="350"/>
      <c r="AI49" s="350"/>
      <c r="AJ49" s="350"/>
    </row>
    <row r="50" customHeight="1" spans="2:36">
      <c r="B50" s="678" t="s">
        <v>5233</v>
      </c>
      <c r="C50" s="679" t="s">
        <v>338</v>
      </c>
      <c r="D50" s="680" t="s">
        <v>5234</v>
      </c>
      <c r="E50" s="680" t="s">
        <v>5235</v>
      </c>
      <c r="F50" s="680" t="s">
        <v>5092</v>
      </c>
      <c r="G50" s="680" t="s">
        <v>5231</v>
      </c>
      <c r="H50" s="680" t="s">
        <v>100</v>
      </c>
      <c r="I50" s="680" t="s">
        <v>5236</v>
      </c>
      <c r="J50" s="680" t="s">
        <v>5086</v>
      </c>
      <c r="K50" s="741" t="s">
        <v>5237</v>
      </c>
      <c r="L50" s="738"/>
      <c r="M50" s="739"/>
      <c r="N50" s="740"/>
      <c r="O50" s="740"/>
      <c r="P50" s="737"/>
      <c r="U50" s="766"/>
      <c r="V50" s="771"/>
      <c r="W50" s="766"/>
      <c r="X50" s="766"/>
      <c r="Y50" s="766"/>
      <c r="Z50" s="766"/>
      <c r="AA50" s="766"/>
      <c r="AB50" s="766"/>
      <c r="AC50" s="766"/>
      <c r="AD50" s="766"/>
      <c r="AE50" s="774"/>
      <c r="AF50" s="347"/>
      <c r="AG50" s="350"/>
      <c r="AH50" s="350"/>
      <c r="AI50" s="350"/>
      <c r="AJ50" s="350"/>
    </row>
    <row r="51" customHeight="1" spans="2:36">
      <c r="B51" s="681" t="s">
        <v>5238</v>
      </c>
      <c r="C51" s="682" t="s">
        <v>338</v>
      </c>
      <c r="D51" s="683" t="s">
        <v>5239</v>
      </c>
      <c r="E51" s="683" t="s">
        <v>5240</v>
      </c>
      <c r="F51" s="683" t="s">
        <v>5092</v>
      </c>
      <c r="G51" s="683" t="s">
        <v>100</v>
      </c>
      <c r="H51" s="683" t="s">
        <v>5184</v>
      </c>
      <c r="I51" s="683" t="s">
        <v>3936</v>
      </c>
      <c r="J51" s="683" t="s">
        <v>5241</v>
      </c>
      <c r="K51" s="742" t="s">
        <v>5242</v>
      </c>
      <c r="L51" s="738"/>
      <c r="M51" s="739"/>
      <c r="N51" s="740"/>
      <c r="O51" s="740"/>
      <c r="P51" s="737"/>
      <c r="U51" s="350"/>
      <c r="V51" s="350"/>
      <c r="W51" s="350"/>
      <c r="X51" s="350"/>
      <c r="Y51" s="350"/>
      <c r="Z51" s="350"/>
      <c r="AA51" s="350"/>
      <c r="AB51" s="350"/>
      <c r="AC51" s="350"/>
      <c r="AD51" s="350"/>
      <c r="AE51" s="774"/>
      <c r="AF51" s="347"/>
      <c r="AG51" s="350"/>
      <c r="AH51" s="350"/>
      <c r="AI51" s="350"/>
      <c r="AJ51" s="350"/>
    </row>
    <row r="52" customHeight="1" spans="2:36">
      <c r="B52" s="235" t="s">
        <v>5243</v>
      </c>
      <c r="C52" s="684" t="s">
        <v>338</v>
      </c>
      <c r="D52" s="236" t="s">
        <v>5234</v>
      </c>
      <c r="E52" s="236" t="s">
        <v>5244</v>
      </c>
      <c r="F52" s="236" t="s">
        <v>5092</v>
      </c>
      <c r="G52" s="236" t="s">
        <v>5245</v>
      </c>
      <c r="H52" s="236" t="s">
        <v>5168</v>
      </c>
      <c r="I52" s="236" t="s">
        <v>5073</v>
      </c>
      <c r="J52" s="236" t="s">
        <v>13</v>
      </c>
      <c r="K52" s="289" t="s">
        <v>3944</v>
      </c>
      <c r="L52" s="738"/>
      <c r="M52" s="739"/>
      <c r="N52" s="740"/>
      <c r="O52" s="740"/>
      <c r="P52" s="737"/>
      <c r="U52" s="766"/>
      <c r="V52" s="771"/>
      <c r="W52" s="766"/>
      <c r="X52" s="766"/>
      <c r="Y52" s="766"/>
      <c r="Z52" s="766"/>
      <c r="AA52" s="766"/>
      <c r="AB52" s="766"/>
      <c r="AC52" s="766"/>
      <c r="AD52" s="766"/>
      <c r="AE52" s="774"/>
      <c r="AF52" s="778"/>
      <c r="AG52" s="778"/>
      <c r="AH52" s="350"/>
      <c r="AI52" s="350"/>
      <c r="AJ52" s="350"/>
    </row>
    <row r="53" customHeight="1" spans="2:36">
      <c r="B53" s="681" t="s">
        <v>5246</v>
      </c>
      <c r="C53" s="682" t="s">
        <v>338</v>
      </c>
      <c r="D53" s="683" t="s">
        <v>5239</v>
      </c>
      <c r="E53" s="683" t="s">
        <v>5240</v>
      </c>
      <c r="F53" s="683" t="s">
        <v>5092</v>
      </c>
      <c r="G53" s="683" t="s">
        <v>100</v>
      </c>
      <c r="H53" s="683" t="s">
        <v>99</v>
      </c>
      <c r="I53" s="683" t="s">
        <v>3936</v>
      </c>
      <c r="J53" s="683" t="s">
        <v>5074</v>
      </c>
      <c r="K53" s="742" t="s">
        <v>5247</v>
      </c>
      <c r="L53" s="738"/>
      <c r="M53" s="739"/>
      <c r="N53" s="740"/>
      <c r="O53" s="740"/>
      <c r="P53" s="737"/>
      <c r="U53" s="766"/>
      <c r="V53" s="771"/>
      <c r="W53" s="766"/>
      <c r="X53" s="766"/>
      <c r="Y53" s="766"/>
      <c r="Z53" s="766"/>
      <c r="AA53" s="766"/>
      <c r="AB53" s="766"/>
      <c r="AC53" s="766"/>
      <c r="AD53" s="766"/>
      <c r="AE53" s="779"/>
      <c r="AF53" s="778"/>
      <c r="AG53" s="778"/>
      <c r="AH53" s="350"/>
      <c r="AI53" s="350"/>
      <c r="AJ53" s="350"/>
    </row>
    <row r="54" customHeight="1" spans="2:36">
      <c r="B54" s="235" t="s">
        <v>5248</v>
      </c>
      <c r="C54" s="684" t="s">
        <v>338</v>
      </c>
      <c r="D54" s="236" t="s">
        <v>5239</v>
      </c>
      <c r="E54" s="236" t="s">
        <v>5240</v>
      </c>
      <c r="F54" s="236" t="s">
        <v>5092</v>
      </c>
      <c r="G54" s="236" t="s">
        <v>100</v>
      </c>
      <c r="H54" s="236" t="s">
        <v>99</v>
      </c>
      <c r="I54" s="236" t="s">
        <v>3936</v>
      </c>
      <c r="J54" s="236" t="s">
        <v>5074</v>
      </c>
      <c r="K54" s="289" t="s">
        <v>5249</v>
      </c>
      <c r="L54" s="738"/>
      <c r="M54" s="739"/>
      <c r="N54" s="740"/>
      <c r="O54" s="740"/>
      <c r="P54" s="737"/>
      <c r="U54" s="766"/>
      <c r="V54" s="771"/>
      <c r="W54" s="766"/>
      <c r="X54" s="766"/>
      <c r="Y54" s="766"/>
      <c r="Z54" s="766"/>
      <c r="AA54" s="766"/>
      <c r="AB54" s="766"/>
      <c r="AC54" s="766"/>
      <c r="AD54" s="766"/>
      <c r="AE54" s="779"/>
      <c r="AF54" s="778"/>
      <c r="AG54" s="778"/>
      <c r="AH54" s="350"/>
      <c r="AI54" s="350"/>
      <c r="AJ54" s="350"/>
    </row>
    <row r="55" customHeight="1" spans="2:36">
      <c r="B55" s="681" t="s">
        <v>5250</v>
      </c>
      <c r="C55" s="682" t="s">
        <v>338</v>
      </c>
      <c r="D55" s="683" t="s">
        <v>5239</v>
      </c>
      <c r="E55" s="683" t="s">
        <v>5240</v>
      </c>
      <c r="F55" s="683" t="s">
        <v>5092</v>
      </c>
      <c r="G55" s="683" t="s">
        <v>100</v>
      </c>
      <c r="H55" s="683" t="s">
        <v>99</v>
      </c>
      <c r="I55" s="683" t="s">
        <v>3936</v>
      </c>
      <c r="J55" s="683" t="s">
        <v>13</v>
      </c>
      <c r="K55" s="742" t="s">
        <v>5251</v>
      </c>
      <c r="L55" s="738"/>
      <c r="M55" s="739"/>
      <c r="N55" s="740"/>
      <c r="O55" s="740"/>
      <c r="P55" s="737"/>
      <c r="U55" s="766"/>
      <c r="V55" s="771"/>
      <c r="W55" s="766"/>
      <c r="X55" s="766"/>
      <c r="Y55" s="766"/>
      <c r="Z55" s="766"/>
      <c r="AA55" s="766"/>
      <c r="AB55" s="766"/>
      <c r="AC55" s="766"/>
      <c r="AD55" s="766"/>
      <c r="AE55" s="779"/>
      <c r="AF55" s="347"/>
      <c r="AG55" s="778"/>
      <c r="AH55" s="350"/>
      <c r="AI55" s="350"/>
      <c r="AJ55" s="350"/>
    </row>
    <row r="56" customHeight="1" spans="2:36">
      <c r="B56" s="235" t="s">
        <v>5252</v>
      </c>
      <c r="C56" s="684" t="s">
        <v>338</v>
      </c>
      <c r="D56" s="236" t="s">
        <v>5253</v>
      </c>
      <c r="E56" s="236" t="s">
        <v>5240</v>
      </c>
      <c r="F56" s="236" t="s">
        <v>5092</v>
      </c>
      <c r="G56" s="236" t="s">
        <v>100</v>
      </c>
      <c r="H56" s="236" t="s">
        <v>99</v>
      </c>
      <c r="I56" s="236" t="s">
        <v>5196</v>
      </c>
      <c r="J56" s="236" t="s">
        <v>13</v>
      </c>
      <c r="K56" s="289">
        <v>400</v>
      </c>
      <c r="L56" s="738"/>
      <c r="M56" s="739"/>
      <c r="N56" s="740"/>
      <c r="O56" s="740"/>
      <c r="P56" s="737"/>
      <c r="U56" s="766"/>
      <c r="V56" s="771"/>
      <c r="W56" s="766"/>
      <c r="X56" s="766"/>
      <c r="Y56" s="766"/>
      <c r="Z56" s="766"/>
      <c r="AA56" s="766"/>
      <c r="AB56" s="766"/>
      <c r="AC56" s="766"/>
      <c r="AD56" s="766"/>
      <c r="AE56" s="779"/>
      <c r="AF56" s="347"/>
      <c r="AG56" s="778"/>
      <c r="AH56" s="350"/>
      <c r="AI56" s="350"/>
      <c r="AJ56" s="350"/>
    </row>
    <row r="57" customHeight="1" spans="2:36">
      <c r="B57" s="685" t="s">
        <v>5254</v>
      </c>
      <c r="C57" s="686" t="s">
        <v>338</v>
      </c>
      <c r="D57" s="687" t="s">
        <v>5255</v>
      </c>
      <c r="E57" s="687" t="s">
        <v>3936</v>
      </c>
      <c r="F57" s="687" t="s">
        <v>5092</v>
      </c>
      <c r="G57" s="687" t="s">
        <v>5256</v>
      </c>
      <c r="H57" s="687" t="s">
        <v>5136</v>
      </c>
      <c r="I57" s="687" t="s">
        <v>3936</v>
      </c>
      <c r="J57" s="687" t="s">
        <v>5074</v>
      </c>
      <c r="K57" s="743" t="s">
        <v>5257</v>
      </c>
      <c r="L57" s="738"/>
      <c r="M57" s="739"/>
      <c r="N57" s="740"/>
      <c r="O57" s="740"/>
      <c r="P57" s="737"/>
      <c r="U57" s="766"/>
      <c r="V57" s="771"/>
      <c r="W57" s="766"/>
      <c r="X57" s="766"/>
      <c r="Y57" s="766"/>
      <c r="Z57" s="766"/>
      <c r="AA57" s="766"/>
      <c r="AB57" s="766"/>
      <c r="AC57" s="766"/>
      <c r="AD57" s="766"/>
      <c r="AE57" s="779"/>
      <c r="AF57" s="347"/>
      <c r="AG57" s="778"/>
      <c r="AH57" s="350"/>
      <c r="AI57" s="350"/>
      <c r="AJ57" s="350"/>
    </row>
    <row r="58" customHeight="1" spans="2:36">
      <c r="B58" s="675" t="s">
        <v>5258</v>
      </c>
      <c r="C58" s="676" t="s">
        <v>338</v>
      </c>
      <c r="D58" s="677" t="s">
        <v>5259</v>
      </c>
      <c r="E58" s="677" t="s">
        <v>5260</v>
      </c>
      <c r="F58" s="677" t="s">
        <v>171</v>
      </c>
      <c r="G58" s="677" t="s">
        <v>5256</v>
      </c>
      <c r="H58" s="677" t="s">
        <v>5136</v>
      </c>
      <c r="I58" s="677" t="s">
        <v>3936</v>
      </c>
      <c r="J58" s="677" t="s">
        <v>5086</v>
      </c>
      <c r="K58" s="733" t="s">
        <v>5261</v>
      </c>
      <c r="L58" s="744" t="s">
        <v>3845</v>
      </c>
      <c r="M58" s="745" t="s">
        <v>5262</v>
      </c>
      <c r="N58" s="746" t="s">
        <v>5263</v>
      </c>
      <c r="O58" s="747" t="s">
        <v>5264</v>
      </c>
      <c r="P58" s="737"/>
      <c r="U58" s="766"/>
      <c r="V58" s="771"/>
      <c r="W58" s="766"/>
      <c r="X58" s="766"/>
      <c r="Y58" s="766"/>
      <c r="Z58" s="766"/>
      <c r="AA58" s="766"/>
      <c r="AB58" s="766"/>
      <c r="AC58" s="766"/>
      <c r="AD58" s="766"/>
      <c r="AE58" s="779"/>
      <c r="AF58" s="347"/>
      <c r="AG58" s="778"/>
      <c r="AH58" s="350"/>
      <c r="AI58" s="350"/>
      <c r="AJ58" s="350"/>
    </row>
    <row r="59" customHeight="1" spans="2:36">
      <c r="B59" s="648" t="s">
        <v>5265</v>
      </c>
      <c r="C59" s="649" t="s">
        <v>338</v>
      </c>
      <c r="D59" s="650" t="s">
        <v>5266</v>
      </c>
      <c r="E59" s="650" t="s">
        <v>5260</v>
      </c>
      <c r="F59" s="650" t="s">
        <v>171</v>
      </c>
      <c r="G59" s="650" t="s">
        <v>5256</v>
      </c>
      <c r="H59" s="650" t="s">
        <v>5136</v>
      </c>
      <c r="I59" s="650" t="s">
        <v>3936</v>
      </c>
      <c r="J59" s="650" t="s">
        <v>5086</v>
      </c>
      <c r="K59" s="689" t="s">
        <v>5267</v>
      </c>
      <c r="L59" s="748"/>
      <c r="M59" s="749"/>
      <c r="N59" s="750"/>
      <c r="O59" s="749"/>
      <c r="U59" s="766"/>
      <c r="V59" s="771"/>
      <c r="W59" s="766"/>
      <c r="X59" s="766"/>
      <c r="Y59" s="766"/>
      <c r="Z59" s="766"/>
      <c r="AA59" s="766"/>
      <c r="AB59" s="766"/>
      <c r="AC59" s="766"/>
      <c r="AD59" s="766"/>
      <c r="AE59" s="779"/>
      <c r="AF59" s="347"/>
      <c r="AG59" s="350"/>
      <c r="AH59" s="350"/>
      <c r="AI59" s="350"/>
      <c r="AJ59" s="350"/>
    </row>
    <row r="60" customHeight="1" spans="2:36">
      <c r="B60" s="675" t="s">
        <v>5268</v>
      </c>
      <c r="C60" s="676" t="s">
        <v>338</v>
      </c>
      <c r="D60" s="677" t="s">
        <v>5269</v>
      </c>
      <c r="E60" s="677" t="s">
        <v>5260</v>
      </c>
      <c r="F60" s="677" t="s">
        <v>171</v>
      </c>
      <c r="G60" s="677" t="s">
        <v>5256</v>
      </c>
      <c r="H60" s="677" t="s">
        <v>5136</v>
      </c>
      <c r="I60" s="677" t="s">
        <v>3936</v>
      </c>
      <c r="J60" s="677" t="s">
        <v>5074</v>
      </c>
      <c r="K60" s="733" t="s">
        <v>5270</v>
      </c>
      <c r="L60" s="748"/>
      <c r="M60" s="749"/>
      <c r="N60" s="750"/>
      <c r="O60" s="749"/>
      <c r="U60" s="766"/>
      <c r="V60" s="771"/>
      <c r="W60" s="766"/>
      <c r="X60" s="766"/>
      <c r="Y60" s="766"/>
      <c r="Z60" s="766"/>
      <c r="AA60" s="766"/>
      <c r="AB60" s="766"/>
      <c r="AC60" s="766"/>
      <c r="AD60" s="766"/>
      <c r="AE60" s="779"/>
      <c r="AF60" s="347"/>
      <c r="AG60" s="350"/>
      <c r="AH60" s="350"/>
      <c r="AI60" s="350"/>
      <c r="AJ60" s="350"/>
    </row>
    <row r="61" customHeight="1" spans="2:36">
      <c r="B61" s="648" t="s">
        <v>5271</v>
      </c>
      <c r="C61" s="649" t="s">
        <v>338</v>
      </c>
      <c r="D61" s="650" t="s">
        <v>5269</v>
      </c>
      <c r="E61" s="650" t="s">
        <v>5260</v>
      </c>
      <c r="F61" s="650" t="s">
        <v>171</v>
      </c>
      <c r="G61" s="650" t="s">
        <v>100</v>
      </c>
      <c r="H61" s="650" t="s">
        <v>99</v>
      </c>
      <c r="I61" s="650" t="s">
        <v>3936</v>
      </c>
      <c r="J61" s="650" t="s">
        <v>13</v>
      </c>
      <c r="K61" s="689" t="s">
        <v>5272</v>
      </c>
      <c r="L61" s="748"/>
      <c r="M61" s="749"/>
      <c r="N61" s="750"/>
      <c r="O61" s="749"/>
      <c r="U61" s="350"/>
      <c r="V61" s="350"/>
      <c r="W61" s="350"/>
      <c r="X61" s="350"/>
      <c r="Y61" s="350"/>
      <c r="Z61" s="350"/>
      <c r="AA61" s="350"/>
      <c r="AB61" s="350"/>
      <c r="AC61" s="350"/>
      <c r="AD61" s="350"/>
      <c r="AE61" s="779"/>
      <c r="AF61" s="347"/>
      <c r="AG61" s="350"/>
      <c r="AH61" s="350"/>
      <c r="AI61" s="350"/>
      <c r="AJ61" s="350"/>
    </row>
    <row r="62" customHeight="1" spans="2:36">
      <c r="B62" s="675" t="s">
        <v>5273</v>
      </c>
      <c r="C62" s="676" t="s">
        <v>338</v>
      </c>
      <c r="D62" s="677" t="s">
        <v>5269</v>
      </c>
      <c r="E62" s="677" t="s">
        <v>5260</v>
      </c>
      <c r="F62" s="677" t="s">
        <v>171</v>
      </c>
      <c r="G62" s="677" t="s">
        <v>5245</v>
      </c>
      <c r="H62" s="677" t="s">
        <v>99</v>
      </c>
      <c r="I62" s="677" t="s">
        <v>3936</v>
      </c>
      <c r="J62" s="677" t="s">
        <v>13</v>
      </c>
      <c r="K62" s="733" t="s">
        <v>5272</v>
      </c>
      <c r="L62" s="748"/>
      <c r="M62" s="749"/>
      <c r="N62" s="750"/>
      <c r="O62" s="749"/>
      <c r="U62" s="766"/>
      <c r="V62" s="771"/>
      <c r="W62" s="766"/>
      <c r="X62" s="766"/>
      <c r="Y62" s="766"/>
      <c r="Z62" s="766"/>
      <c r="AA62" s="766"/>
      <c r="AB62" s="766"/>
      <c r="AC62" s="766"/>
      <c r="AD62" s="766"/>
      <c r="AE62" s="779"/>
      <c r="AF62" s="347"/>
      <c r="AG62" s="350"/>
      <c r="AH62" s="350"/>
      <c r="AI62" s="350"/>
      <c r="AJ62" s="350"/>
    </row>
    <row r="63" customHeight="1" spans="2:36">
      <c r="B63" s="648" t="s">
        <v>5274</v>
      </c>
      <c r="C63" s="649" t="s">
        <v>338</v>
      </c>
      <c r="D63" s="650" t="s">
        <v>5275</v>
      </c>
      <c r="E63" s="650" t="s">
        <v>5165</v>
      </c>
      <c r="F63" s="650" t="s">
        <v>171</v>
      </c>
      <c r="G63" s="650" t="s">
        <v>5256</v>
      </c>
      <c r="H63" s="650" t="s">
        <v>5136</v>
      </c>
      <c r="I63" s="650" t="s">
        <v>3936</v>
      </c>
      <c r="J63" s="650" t="s">
        <v>5086</v>
      </c>
      <c r="K63" s="689" t="s">
        <v>5276</v>
      </c>
      <c r="L63" s="748"/>
      <c r="M63" s="749"/>
      <c r="N63" s="750"/>
      <c r="O63" s="749"/>
      <c r="U63" s="350"/>
      <c r="V63" s="350"/>
      <c r="W63" s="350"/>
      <c r="X63" s="350"/>
      <c r="Y63" s="350"/>
      <c r="Z63" s="350"/>
      <c r="AA63" s="350"/>
      <c r="AB63" s="350"/>
      <c r="AC63" s="350"/>
      <c r="AD63" s="350"/>
      <c r="AE63" s="780"/>
      <c r="AF63" s="347"/>
      <c r="AG63" s="350"/>
      <c r="AH63" s="350"/>
      <c r="AI63" s="350"/>
      <c r="AJ63" s="350"/>
    </row>
    <row r="64" customHeight="1" spans="2:36">
      <c r="B64" s="675" t="s">
        <v>5277</v>
      </c>
      <c r="C64" s="676" t="s">
        <v>338</v>
      </c>
      <c r="D64" s="677" t="s">
        <v>5278</v>
      </c>
      <c r="E64" s="677" t="s">
        <v>5260</v>
      </c>
      <c r="F64" s="677" t="s">
        <v>171</v>
      </c>
      <c r="G64" s="677" t="s">
        <v>5256</v>
      </c>
      <c r="H64" s="677" t="s">
        <v>5136</v>
      </c>
      <c r="I64" s="677" t="s">
        <v>3936</v>
      </c>
      <c r="J64" s="677" t="s">
        <v>5279</v>
      </c>
      <c r="K64" s="733" t="s">
        <v>5280</v>
      </c>
      <c r="L64" s="748"/>
      <c r="M64" s="749"/>
      <c r="N64" s="750"/>
      <c r="O64" s="749"/>
      <c r="U64" s="350"/>
      <c r="V64" s="350"/>
      <c r="W64" s="350"/>
      <c r="X64" s="350"/>
      <c r="Y64" s="350"/>
      <c r="Z64" s="350"/>
      <c r="AA64" s="350"/>
      <c r="AB64" s="350"/>
      <c r="AC64" s="350"/>
      <c r="AD64" s="350"/>
      <c r="AE64" s="780"/>
      <c r="AF64" s="347"/>
      <c r="AG64" s="350"/>
      <c r="AH64" s="350"/>
      <c r="AI64" s="350"/>
      <c r="AJ64" s="350"/>
    </row>
    <row r="65" customHeight="1" spans="2:36">
      <c r="B65" s="648" t="s">
        <v>5281</v>
      </c>
      <c r="C65" s="649" t="s">
        <v>338</v>
      </c>
      <c r="D65" s="650" t="s">
        <v>5269</v>
      </c>
      <c r="E65" s="650" t="s">
        <v>5260</v>
      </c>
      <c r="F65" s="650" t="s">
        <v>171</v>
      </c>
      <c r="G65" s="650" t="s">
        <v>5245</v>
      </c>
      <c r="H65" s="650" t="s">
        <v>5211</v>
      </c>
      <c r="I65" s="650" t="s">
        <v>3936</v>
      </c>
      <c r="J65" s="650" t="s">
        <v>13</v>
      </c>
      <c r="K65" s="689" t="s">
        <v>5282</v>
      </c>
      <c r="L65" s="748"/>
      <c r="M65" s="749"/>
      <c r="N65" s="750"/>
      <c r="O65" s="749"/>
      <c r="U65" s="350"/>
      <c r="V65" s="350"/>
      <c r="W65" s="350"/>
      <c r="X65" s="350"/>
      <c r="Y65" s="350"/>
      <c r="Z65" s="350"/>
      <c r="AA65" s="350"/>
      <c r="AB65" s="350"/>
      <c r="AC65" s="350"/>
      <c r="AD65" s="350"/>
      <c r="AE65" s="780"/>
      <c r="AF65" s="347"/>
      <c r="AG65" s="347"/>
      <c r="AH65" s="347"/>
      <c r="AI65" s="347"/>
      <c r="AJ65" s="347"/>
    </row>
    <row r="66" customHeight="1" spans="2:36">
      <c r="B66" s="675" t="s">
        <v>5283</v>
      </c>
      <c r="C66" s="676" t="s">
        <v>338</v>
      </c>
      <c r="D66" s="677" t="s">
        <v>5269</v>
      </c>
      <c r="E66" s="677" t="s">
        <v>5260</v>
      </c>
      <c r="F66" s="677" t="s">
        <v>171</v>
      </c>
      <c r="G66" s="677" t="s">
        <v>100</v>
      </c>
      <c r="H66" s="677" t="s">
        <v>5184</v>
      </c>
      <c r="I66" s="677" t="s">
        <v>5196</v>
      </c>
      <c r="J66" s="677" t="s">
        <v>13</v>
      </c>
      <c r="K66" s="733" t="s">
        <v>5284</v>
      </c>
      <c r="L66" s="824"/>
      <c r="M66" s="825"/>
      <c r="N66" s="826"/>
      <c r="O66" s="825"/>
      <c r="P66" s="626"/>
      <c r="U66" s="350"/>
      <c r="V66" s="350"/>
      <c r="W66" s="350"/>
      <c r="X66" s="350"/>
      <c r="Y66" s="350"/>
      <c r="Z66" s="350"/>
      <c r="AA66" s="350"/>
      <c r="AB66" s="350"/>
      <c r="AC66" s="350"/>
      <c r="AD66" s="350"/>
      <c r="AE66" s="780"/>
      <c r="AF66" s="347"/>
      <c r="AG66" s="347"/>
      <c r="AH66" s="347"/>
      <c r="AI66" s="347"/>
      <c r="AJ66" s="347"/>
    </row>
    <row r="67" ht="16" customHeight="1" spans="2:36">
      <c r="B67" s="781" t="s">
        <v>5285</v>
      </c>
      <c r="C67" s="782" t="s">
        <v>338</v>
      </c>
      <c r="D67" s="783" t="s">
        <v>5234</v>
      </c>
      <c r="E67" s="783" t="s">
        <v>3936</v>
      </c>
      <c r="F67" s="783" t="s">
        <v>5092</v>
      </c>
      <c r="G67" s="783" t="s">
        <v>5286</v>
      </c>
      <c r="H67" s="783" t="s">
        <v>5223</v>
      </c>
      <c r="I67" s="783" t="s">
        <v>3936</v>
      </c>
      <c r="J67" s="783" t="s">
        <v>13</v>
      </c>
      <c r="K67" s="827" t="s">
        <v>5156</v>
      </c>
      <c r="L67" s="828" t="s">
        <v>5287</v>
      </c>
      <c r="M67" s="829" t="s">
        <v>5288</v>
      </c>
      <c r="O67" s="830"/>
      <c r="P67" s="831" t="s">
        <v>5289</v>
      </c>
      <c r="U67" s="350"/>
      <c r="V67" s="350"/>
      <c r="W67" s="350"/>
      <c r="X67" s="350"/>
      <c r="Y67" s="350"/>
      <c r="Z67" s="350"/>
      <c r="AA67" s="350"/>
      <c r="AB67" s="350"/>
      <c r="AC67" s="350"/>
      <c r="AD67" s="350"/>
      <c r="AE67" s="780"/>
      <c r="AF67" s="350"/>
      <c r="AG67" s="347"/>
      <c r="AH67" s="347"/>
      <c r="AI67" s="347"/>
      <c r="AJ67" s="347"/>
    </row>
    <row r="68" ht="16" customHeight="1" spans="2:36">
      <c r="B68" s="648" t="s">
        <v>5290</v>
      </c>
      <c r="C68" s="649" t="s">
        <v>338</v>
      </c>
      <c r="D68" s="650" t="s">
        <v>5234</v>
      </c>
      <c r="E68" s="650" t="s">
        <v>5240</v>
      </c>
      <c r="F68" s="650" t="s">
        <v>5092</v>
      </c>
      <c r="G68" s="650" t="s">
        <v>5286</v>
      </c>
      <c r="H68" s="650" t="s">
        <v>5223</v>
      </c>
      <c r="I68" s="650" t="s">
        <v>5073</v>
      </c>
      <c r="J68" s="650" t="s">
        <v>13</v>
      </c>
      <c r="K68" s="689" t="s">
        <v>5291</v>
      </c>
      <c r="L68" s="832"/>
      <c r="M68" s="829"/>
      <c r="O68" s="830"/>
      <c r="P68" s="833"/>
      <c r="U68" s="350"/>
      <c r="V68" s="350"/>
      <c r="W68" s="350"/>
      <c r="X68" s="350"/>
      <c r="Y68" s="350"/>
      <c r="Z68" s="350"/>
      <c r="AA68" s="350"/>
      <c r="AB68" s="350"/>
      <c r="AC68" s="350"/>
      <c r="AD68" s="350"/>
      <c r="AE68" s="780"/>
      <c r="AF68" s="350"/>
      <c r="AG68" s="350"/>
      <c r="AH68" s="350"/>
      <c r="AI68" s="350"/>
      <c r="AJ68" s="350"/>
    </row>
    <row r="69" ht="19" customHeight="1" spans="2:36">
      <c r="B69" s="781" t="s">
        <v>5292</v>
      </c>
      <c r="C69" s="782" t="s">
        <v>338</v>
      </c>
      <c r="D69" s="783" t="s">
        <v>5293</v>
      </c>
      <c r="E69" s="783" t="s">
        <v>5294</v>
      </c>
      <c r="F69" s="783" t="s">
        <v>5092</v>
      </c>
      <c r="G69" s="783" t="s">
        <v>100</v>
      </c>
      <c r="H69" s="783" t="s">
        <v>5295</v>
      </c>
      <c r="I69" s="783" t="s">
        <v>5106</v>
      </c>
      <c r="J69" s="783" t="s">
        <v>13</v>
      </c>
      <c r="K69" s="827" t="s">
        <v>5296</v>
      </c>
      <c r="L69" s="832"/>
      <c r="M69" s="829"/>
      <c r="O69" s="830"/>
      <c r="P69" s="833"/>
      <c r="U69" s="350"/>
      <c r="V69" s="350"/>
      <c r="W69" s="350"/>
      <c r="X69" s="350"/>
      <c r="Y69" s="350"/>
      <c r="Z69" s="350"/>
      <c r="AA69" s="350"/>
      <c r="AB69" s="350"/>
      <c r="AC69" s="350"/>
      <c r="AD69" s="350"/>
      <c r="AE69" s="780"/>
      <c r="AF69" s="350"/>
      <c r="AG69" s="350"/>
      <c r="AH69" s="350"/>
      <c r="AI69" s="350"/>
      <c r="AJ69" s="350"/>
    </row>
    <row r="70" ht="17" customHeight="1" spans="2:36">
      <c r="B70" s="648" t="s">
        <v>5297</v>
      </c>
      <c r="C70" s="649" t="s">
        <v>338</v>
      </c>
      <c r="D70" s="650" t="s">
        <v>5239</v>
      </c>
      <c r="E70" s="650" t="s">
        <v>5240</v>
      </c>
      <c r="F70" s="650" t="s">
        <v>5092</v>
      </c>
      <c r="G70" s="650" t="s">
        <v>5298</v>
      </c>
      <c r="H70" s="650" t="s">
        <v>5235</v>
      </c>
      <c r="I70" s="650" t="s">
        <v>5073</v>
      </c>
      <c r="J70" s="650" t="s">
        <v>13</v>
      </c>
      <c r="K70" s="689" t="s">
        <v>5299</v>
      </c>
      <c r="L70" s="832"/>
      <c r="M70" s="829"/>
      <c r="O70" s="830"/>
      <c r="P70" s="833"/>
      <c r="U70" s="350"/>
      <c r="V70" s="350"/>
      <c r="W70" s="350"/>
      <c r="X70" s="350"/>
      <c r="Y70" s="350"/>
      <c r="Z70" s="350"/>
      <c r="AA70" s="350"/>
      <c r="AB70" s="350"/>
      <c r="AC70" s="350"/>
      <c r="AD70" s="350"/>
      <c r="AE70" s="780"/>
      <c r="AF70" s="350"/>
      <c r="AG70" s="350"/>
      <c r="AH70" s="350"/>
      <c r="AI70" s="350"/>
      <c r="AJ70" s="350"/>
    </row>
    <row r="71" ht="16" customHeight="1" spans="2:36">
      <c r="B71" s="781" t="s">
        <v>5300</v>
      </c>
      <c r="C71" s="782" t="s">
        <v>338</v>
      </c>
      <c r="D71" s="783" t="s">
        <v>5226</v>
      </c>
      <c r="E71" s="783" t="s">
        <v>5240</v>
      </c>
      <c r="F71" s="783" t="s">
        <v>5092</v>
      </c>
      <c r="G71" s="783" t="s">
        <v>5301</v>
      </c>
      <c r="H71" s="783" t="s">
        <v>5235</v>
      </c>
      <c r="I71" s="783" t="s">
        <v>5196</v>
      </c>
      <c r="J71" s="783" t="s">
        <v>13</v>
      </c>
      <c r="K71" s="827" t="s">
        <v>5302</v>
      </c>
      <c r="L71" s="832"/>
      <c r="M71" s="829"/>
      <c r="O71" s="830"/>
      <c r="P71" s="833"/>
      <c r="U71" s="350"/>
      <c r="V71" s="350"/>
      <c r="W71" s="350"/>
      <c r="X71" s="350"/>
      <c r="Y71" s="350"/>
      <c r="Z71" s="350"/>
      <c r="AA71" s="350"/>
      <c r="AB71" s="350"/>
      <c r="AC71" s="350"/>
      <c r="AD71" s="350"/>
      <c r="AE71" s="780"/>
      <c r="AF71" s="347"/>
      <c r="AG71" s="350"/>
      <c r="AH71" s="350"/>
      <c r="AI71" s="350"/>
      <c r="AJ71" s="350"/>
    </row>
    <row r="72" ht="19" customHeight="1" spans="2:36">
      <c r="B72" s="648" t="s">
        <v>5303</v>
      </c>
      <c r="C72" s="649" t="s">
        <v>338</v>
      </c>
      <c r="D72" s="650" t="s">
        <v>5226</v>
      </c>
      <c r="E72" s="650" t="s">
        <v>5240</v>
      </c>
      <c r="F72" s="650" t="s">
        <v>5092</v>
      </c>
      <c r="G72" s="650" t="s">
        <v>5298</v>
      </c>
      <c r="H72" s="650" t="s">
        <v>5223</v>
      </c>
      <c r="I72" s="650" t="s">
        <v>5073</v>
      </c>
      <c r="J72" s="650" t="s">
        <v>13</v>
      </c>
      <c r="K72" s="689" t="s">
        <v>5276</v>
      </c>
      <c r="L72" s="832"/>
      <c r="M72" s="829"/>
      <c r="O72" s="830"/>
      <c r="P72" s="833"/>
      <c r="U72" s="350"/>
      <c r="V72" s="350"/>
      <c r="W72" s="350"/>
      <c r="X72" s="350"/>
      <c r="Y72" s="350"/>
      <c r="Z72" s="350"/>
      <c r="AA72" s="350"/>
      <c r="AB72" s="350"/>
      <c r="AC72" s="350"/>
      <c r="AD72" s="350"/>
      <c r="AE72" s="780"/>
      <c r="AF72" s="347"/>
      <c r="AG72" s="350"/>
      <c r="AH72" s="350"/>
      <c r="AI72" s="350"/>
      <c r="AJ72" s="350"/>
    </row>
    <row r="73" ht="21" customHeight="1" spans="2:36">
      <c r="B73" s="781" t="s">
        <v>5304</v>
      </c>
      <c r="C73" s="782" t="s">
        <v>338</v>
      </c>
      <c r="D73" s="783" t="s">
        <v>5226</v>
      </c>
      <c r="E73" s="783" t="s">
        <v>5244</v>
      </c>
      <c r="F73" s="783" t="s">
        <v>5092</v>
      </c>
      <c r="G73" s="783" t="s">
        <v>5305</v>
      </c>
      <c r="H73" s="783" t="s">
        <v>5223</v>
      </c>
      <c r="I73" s="783" t="s">
        <v>5073</v>
      </c>
      <c r="J73" s="783" t="s">
        <v>13</v>
      </c>
      <c r="K73" s="827" t="s">
        <v>5276</v>
      </c>
      <c r="L73" s="832"/>
      <c r="M73" s="829"/>
      <c r="O73" s="830"/>
      <c r="P73" s="833"/>
      <c r="U73" s="350"/>
      <c r="V73" s="350"/>
      <c r="W73" s="350"/>
      <c r="X73" s="350"/>
      <c r="Y73" s="350"/>
      <c r="Z73" s="350"/>
      <c r="AA73" s="350"/>
      <c r="AB73" s="350"/>
      <c r="AC73" s="350"/>
      <c r="AD73" s="350"/>
      <c r="AE73" s="780"/>
      <c r="AF73" s="347"/>
      <c r="AG73" s="350"/>
      <c r="AH73" s="350"/>
      <c r="AI73" s="350"/>
      <c r="AJ73" s="350"/>
    </row>
    <row r="74" ht="22" customHeight="1" spans="2:36">
      <c r="B74" s="648" t="s">
        <v>5306</v>
      </c>
      <c r="C74" s="649" t="s">
        <v>338</v>
      </c>
      <c r="D74" s="650" t="s">
        <v>5226</v>
      </c>
      <c r="E74" s="650" t="s">
        <v>5240</v>
      </c>
      <c r="F74" s="650" t="s">
        <v>5092</v>
      </c>
      <c r="G74" s="650" t="s">
        <v>5286</v>
      </c>
      <c r="H74" s="650" t="s">
        <v>5223</v>
      </c>
      <c r="I74" s="650" t="s">
        <v>5185</v>
      </c>
      <c r="J74" s="650" t="s">
        <v>13</v>
      </c>
      <c r="K74" s="689" t="s">
        <v>5307</v>
      </c>
      <c r="L74" s="832"/>
      <c r="M74" s="829"/>
      <c r="O74" s="830"/>
      <c r="P74" s="833"/>
      <c r="U74" s="350"/>
      <c r="V74" s="350"/>
      <c r="W74" s="350"/>
      <c r="X74" s="350"/>
      <c r="Y74" s="350"/>
      <c r="Z74" s="350"/>
      <c r="AA74" s="350"/>
      <c r="AB74" s="350"/>
      <c r="AC74" s="350"/>
      <c r="AD74" s="350"/>
      <c r="AE74" s="780"/>
      <c r="AF74" s="347"/>
      <c r="AG74" s="350"/>
      <c r="AH74" s="350"/>
      <c r="AI74" s="350"/>
      <c r="AJ74" s="350"/>
    </row>
    <row r="75" ht="24" customHeight="1" spans="2:36">
      <c r="B75" s="781" t="s">
        <v>5308</v>
      </c>
      <c r="C75" s="782" t="s">
        <v>338</v>
      </c>
      <c r="D75" s="783" t="s">
        <v>5226</v>
      </c>
      <c r="E75" s="783" t="s">
        <v>5240</v>
      </c>
      <c r="F75" s="783" t="s">
        <v>5092</v>
      </c>
      <c r="G75" s="783" t="s">
        <v>5309</v>
      </c>
      <c r="H75" s="783" t="s">
        <v>5223</v>
      </c>
      <c r="I75" s="783" t="s">
        <v>5185</v>
      </c>
      <c r="J75" s="783" t="s">
        <v>13</v>
      </c>
      <c r="K75" s="827" t="s">
        <v>5310</v>
      </c>
      <c r="L75" s="834"/>
      <c r="M75" s="835"/>
      <c r="O75" s="830"/>
      <c r="P75" s="833"/>
      <c r="U75" s="766"/>
      <c r="V75" s="771"/>
      <c r="W75" s="766"/>
      <c r="X75" s="766"/>
      <c r="Y75" s="766"/>
      <c r="Z75" s="931"/>
      <c r="AA75" s="766"/>
      <c r="AB75" s="766"/>
      <c r="AC75" s="766"/>
      <c r="AD75" s="766"/>
      <c r="AE75" s="780"/>
      <c r="AF75" s="347"/>
      <c r="AG75" s="347"/>
      <c r="AH75" s="347"/>
      <c r="AI75" s="347"/>
      <c r="AJ75" s="347"/>
    </row>
    <row r="76" customHeight="1" spans="2:36">
      <c r="B76" s="784" t="s">
        <v>5311</v>
      </c>
      <c r="C76" s="785" t="s">
        <v>3888</v>
      </c>
      <c r="D76" s="786" t="s">
        <v>5191</v>
      </c>
      <c r="E76" s="786" t="s">
        <v>5235</v>
      </c>
      <c r="F76" s="786" t="s">
        <v>5092</v>
      </c>
      <c r="G76" s="786" t="s">
        <v>5286</v>
      </c>
      <c r="H76" s="786" t="s">
        <v>5312</v>
      </c>
      <c r="I76" s="786" t="s">
        <v>5106</v>
      </c>
      <c r="J76" s="786" t="s">
        <v>5086</v>
      </c>
      <c r="K76" s="836" t="s">
        <v>5313</v>
      </c>
      <c r="L76" s="837" t="s">
        <v>3888</v>
      </c>
      <c r="M76" s="838" t="s">
        <v>5314</v>
      </c>
      <c r="N76" s="839"/>
      <c r="O76" s="830"/>
      <c r="P76" s="833" t="s">
        <v>5315</v>
      </c>
      <c r="U76" s="766"/>
      <c r="V76" s="771"/>
      <c r="W76" s="766"/>
      <c r="X76" s="766"/>
      <c r="Y76" s="766"/>
      <c r="Z76" s="931"/>
      <c r="AA76" s="766"/>
      <c r="AB76" s="766"/>
      <c r="AC76" s="766"/>
      <c r="AD76" s="766"/>
      <c r="AE76" s="780"/>
      <c r="AF76" s="347"/>
      <c r="AG76" s="347"/>
      <c r="AH76" s="347"/>
      <c r="AI76" s="347"/>
      <c r="AJ76" s="347"/>
    </row>
    <row r="77" customHeight="1" spans="2:36">
      <c r="B77" s="648" t="s">
        <v>5316</v>
      </c>
      <c r="C77" s="649" t="s">
        <v>3888</v>
      </c>
      <c r="D77" s="650" t="s">
        <v>5191</v>
      </c>
      <c r="E77" s="650" t="s">
        <v>5235</v>
      </c>
      <c r="F77" s="650" t="s">
        <v>5092</v>
      </c>
      <c r="G77" s="650" t="s">
        <v>5286</v>
      </c>
      <c r="H77" s="650" t="s">
        <v>5317</v>
      </c>
      <c r="I77" s="650" t="s">
        <v>5073</v>
      </c>
      <c r="J77" s="650" t="s">
        <v>13</v>
      </c>
      <c r="K77" s="689" t="s">
        <v>5276</v>
      </c>
      <c r="L77" s="840"/>
      <c r="M77" s="841"/>
      <c r="N77" s="839"/>
      <c r="O77" s="830"/>
      <c r="P77" s="833"/>
      <c r="U77" s="766"/>
      <c r="V77" s="771"/>
      <c r="W77" s="766"/>
      <c r="X77" s="766"/>
      <c r="Y77" s="766"/>
      <c r="Z77" s="931"/>
      <c r="AA77" s="766"/>
      <c r="AB77" s="766"/>
      <c r="AC77" s="766"/>
      <c r="AD77" s="766"/>
      <c r="AE77" s="780"/>
      <c r="AF77" s="347"/>
      <c r="AG77" s="347"/>
      <c r="AH77" s="347"/>
      <c r="AI77" s="347"/>
      <c r="AJ77" s="347"/>
    </row>
    <row r="78" customHeight="1" spans="2:36">
      <c r="B78" s="784" t="s">
        <v>5318</v>
      </c>
      <c r="C78" s="785" t="s">
        <v>3888</v>
      </c>
      <c r="D78" s="786" t="s">
        <v>5191</v>
      </c>
      <c r="E78" s="786" t="s">
        <v>5181</v>
      </c>
      <c r="F78" s="786" t="s">
        <v>5092</v>
      </c>
      <c r="G78" s="786" t="s">
        <v>5319</v>
      </c>
      <c r="H78" s="786" t="s">
        <v>5320</v>
      </c>
      <c r="I78" s="786" t="s">
        <v>5106</v>
      </c>
      <c r="J78" s="786" t="s">
        <v>13</v>
      </c>
      <c r="K78" s="836" t="s">
        <v>5321</v>
      </c>
      <c r="L78" s="840"/>
      <c r="M78" s="841"/>
      <c r="N78" s="839"/>
      <c r="O78" s="830"/>
      <c r="P78" s="833"/>
      <c r="U78" s="766"/>
      <c r="V78" s="771"/>
      <c r="W78" s="766"/>
      <c r="X78" s="766"/>
      <c r="Y78" s="766"/>
      <c r="Z78" s="931"/>
      <c r="AA78" s="766"/>
      <c r="AB78" s="766"/>
      <c r="AC78" s="766"/>
      <c r="AD78" s="766"/>
      <c r="AE78" s="780"/>
      <c r="AF78" s="347"/>
      <c r="AG78" s="347"/>
      <c r="AH78" s="347"/>
      <c r="AI78" s="347"/>
      <c r="AJ78" s="347"/>
    </row>
    <row r="79" customHeight="1" spans="2:36">
      <c r="B79" s="648" t="s">
        <v>5322</v>
      </c>
      <c r="C79" s="649" t="s">
        <v>3888</v>
      </c>
      <c r="D79" s="650" t="s">
        <v>5180</v>
      </c>
      <c r="E79" s="650" t="s">
        <v>5181</v>
      </c>
      <c r="F79" s="650" t="s">
        <v>5092</v>
      </c>
      <c r="G79" s="650" t="s">
        <v>5319</v>
      </c>
      <c r="H79" s="650" t="s">
        <v>5235</v>
      </c>
      <c r="I79" s="650" t="s">
        <v>5106</v>
      </c>
      <c r="J79" s="650" t="s">
        <v>13</v>
      </c>
      <c r="K79" s="689" t="s">
        <v>5276</v>
      </c>
      <c r="L79" s="840"/>
      <c r="M79" s="841"/>
      <c r="N79" s="839"/>
      <c r="O79" s="830"/>
      <c r="P79" s="833"/>
      <c r="U79" s="350"/>
      <c r="V79" s="350"/>
      <c r="W79" s="350"/>
      <c r="X79" s="350"/>
      <c r="Y79" s="350"/>
      <c r="Z79" s="350"/>
      <c r="AA79" s="350"/>
      <c r="AB79" s="350"/>
      <c r="AC79" s="350"/>
      <c r="AD79" s="350"/>
      <c r="AE79" s="780"/>
      <c r="AF79" s="347"/>
      <c r="AG79" s="347"/>
      <c r="AH79" s="347"/>
      <c r="AI79" s="347"/>
      <c r="AJ79" s="347"/>
    </row>
    <row r="80" customHeight="1" spans="2:36">
      <c r="B80" s="784" t="s">
        <v>5323</v>
      </c>
      <c r="C80" s="785" t="s">
        <v>3888</v>
      </c>
      <c r="D80" s="786" t="s">
        <v>5209</v>
      </c>
      <c r="E80" s="786" t="s">
        <v>5235</v>
      </c>
      <c r="F80" s="786" t="s">
        <v>5092</v>
      </c>
      <c r="G80" s="786" t="s">
        <v>5309</v>
      </c>
      <c r="H80" s="786" t="s">
        <v>5324</v>
      </c>
      <c r="I80" s="786" t="s">
        <v>5106</v>
      </c>
      <c r="J80" s="786" t="s">
        <v>5086</v>
      </c>
      <c r="K80" s="836" t="s">
        <v>5325</v>
      </c>
      <c r="L80" s="840"/>
      <c r="M80" s="841"/>
      <c r="N80" s="839"/>
      <c r="O80" s="830"/>
      <c r="P80" s="833"/>
      <c r="U80" s="766"/>
      <c r="V80" s="771"/>
      <c r="W80" s="766"/>
      <c r="X80" s="766"/>
      <c r="Y80" s="766"/>
      <c r="Z80" s="931"/>
      <c r="AA80" s="766"/>
      <c r="AB80" s="766"/>
      <c r="AC80" s="766"/>
      <c r="AD80" s="766"/>
      <c r="AE80" s="780"/>
      <c r="AF80" s="347"/>
      <c r="AG80" s="347"/>
      <c r="AH80" s="347"/>
      <c r="AI80" s="347"/>
      <c r="AJ80" s="347"/>
    </row>
    <row r="81" ht="23" customHeight="1" spans="2:36">
      <c r="B81" s="784" t="s">
        <v>5326</v>
      </c>
      <c r="C81" s="785" t="s">
        <v>3888</v>
      </c>
      <c r="D81" s="786" t="s">
        <v>5191</v>
      </c>
      <c r="E81" s="786" t="s">
        <v>5235</v>
      </c>
      <c r="F81" s="786" t="s">
        <v>5092</v>
      </c>
      <c r="G81" s="786" t="s">
        <v>5286</v>
      </c>
      <c r="H81" s="786" t="s">
        <v>5320</v>
      </c>
      <c r="I81" s="786" t="s">
        <v>5196</v>
      </c>
      <c r="J81" s="786" t="s">
        <v>13</v>
      </c>
      <c r="K81" s="836" t="s">
        <v>5291</v>
      </c>
      <c r="L81" s="840"/>
      <c r="M81" s="842"/>
      <c r="N81" s="843"/>
      <c r="O81" s="830"/>
      <c r="P81" s="833"/>
      <c r="U81" s="766"/>
      <c r="V81" s="771"/>
      <c r="W81" s="766"/>
      <c r="X81" s="766"/>
      <c r="Y81" s="766"/>
      <c r="Z81" s="766"/>
      <c r="AA81" s="766"/>
      <c r="AB81" s="766"/>
      <c r="AC81" s="766"/>
      <c r="AD81" s="931"/>
      <c r="AE81" s="780"/>
      <c r="AF81" s="347"/>
      <c r="AG81" s="347"/>
      <c r="AH81" s="347"/>
      <c r="AI81" s="347"/>
      <c r="AJ81" s="347"/>
    </row>
    <row r="82" customHeight="1" spans="2:36">
      <c r="B82" s="787" t="s">
        <v>5327</v>
      </c>
      <c r="C82" s="788" t="s">
        <v>3893</v>
      </c>
      <c r="D82" s="789" t="s">
        <v>5239</v>
      </c>
      <c r="E82" s="789" t="s">
        <v>3936</v>
      </c>
      <c r="F82" s="789" t="s">
        <v>5092</v>
      </c>
      <c r="G82" s="789" t="s">
        <v>5328</v>
      </c>
      <c r="H82" s="789" t="s">
        <v>5237</v>
      </c>
      <c r="I82" s="789" t="s">
        <v>5106</v>
      </c>
      <c r="J82" s="789" t="s">
        <v>5279</v>
      </c>
      <c r="K82" s="844" t="s">
        <v>5329</v>
      </c>
      <c r="L82" s="845" t="s">
        <v>3893</v>
      </c>
      <c r="M82" s="846" t="s">
        <v>5330</v>
      </c>
      <c r="N82" s="847" t="s">
        <v>5331</v>
      </c>
      <c r="O82" s="848"/>
      <c r="P82" s="833"/>
      <c r="U82" s="766"/>
      <c r="V82" s="771"/>
      <c r="W82" s="766"/>
      <c r="X82" s="766"/>
      <c r="Y82" s="766"/>
      <c r="Z82" s="766"/>
      <c r="AA82" s="766"/>
      <c r="AB82" s="766"/>
      <c r="AC82" s="766"/>
      <c r="AD82" s="931"/>
      <c r="AE82" s="780"/>
      <c r="AF82" s="347"/>
      <c r="AG82" s="347"/>
      <c r="AH82" s="350"/>
      <c r="AI82" s="347"/>
      <c r="AJ82" s="347"/>
    </row>
    <row r="83" customHeight="1" spans="2:36">
      <c r="B83" s="235" t="s">
        <v>5332</v>
      </c>
      <c r="C83" s="684" t="s">
        <v>3893</v>
      </c>
      <c r="D83" s="236" t="s">
        <v>5239</v>
      </c>
      <c r="E83" s="236" t="s">
        <v>5244</v>
      </c>
      <c r="F83" s="236" t="s">
        <v>5092</v>
      </c>
      <c r="G83" s="236" t="s">
        <v>5286</v>
      </c>
      <c r="H83" s="236" t="s">
        <v>5235</v>
      </c>
      <c r="I83" s="236" t="s">
        <v>3936</v>
      </c>
      <c r="J83" s="236" t="s">
        <v>5086</v>
      </c>
      <c r="K83" s="289" t="s">
        <v>5333</v>
      </c>
      <c r="L83" s="845"/>
      <c r="M83" s="849"/>
      <c r="N83" s="850"/>
      <c r="O83" s="848"/>
      <c r="P83" s="833"/>
      <c r="U83" s="766"/>
      <c r="V83" s="771"/>
      <c r="W83" s="766"/>
      <c r="X83" s="766"/>
      <c r="Y83" s="766"/>
      <c r="Z83" s="766"/>
      <c r="AA83" s="766"/>
      <c r="AB83" s="766"/>
      <c r="AC83" s="766"/>
      <c r="AD83" s="931"/>
      <c r="AE83" s="780"/>
      <c r="AF83" s="347"/>
      <c r="AG83" s="347"/>
      <c r="AH83" s="350"/>
      <c r="AI83" s="347"/>
      <c r="AJ83" s="347"/>
    </row>
    <row r="84" customHeight="1" spans="2:36">
      <c r="B84" s="787" t="s">
        <v>5334</v>
      </c>
      <c r="C84" s="788" t="s">
        <v>3893</v>
      </c>
      <c r="D84" s="789" t="s">
        <v>5239</v>
      </c>
      <c r="E84" s="789" t="s">
        <v>3942</v>
      </c>
      <c r="F84" s="789" t="s">
        <v>5092</v>
      </c>
      <c r="G84" s="789" t="s">
        <v>5328</v>
      </c>
      <c r="H84" s="789" t="s">
        <v>5294</v>
      </c>
      <c r="I84" s="789" t="s">
        <v>5106</v>
      </c>
      <c r="J84" s="789" t="s">
        <v>5086</v>
      </c>
      <c r="K84" s="844" t="s">
        <v>5335</v>
      </c>
      <c r="L84" s="845"/>
      <c r="M84" s="849"/>
      <c r="N84" s="850"/>
      <c r="O84" s="848"/>
      <c r="P84" s="833"/>
      <c r="U84" s="766"/>
      <c r="V84" s="771"/>
      <c r="W84" s="766"/>
      <c r="X84" s="766"/>
      <c r="Y84" s="766"/>
      <c r="Z84" s="766"/>
      <c r="AA84" s="766"/>
      <c r="AB84" s="766"/>
      <c r="AC84" s="766"/>
      <c r="AD84" s="931"/>
      <c r="AE84" s="780"/>
      <c r="AF84" s="347"/>
      <c r="AG84" s="347"/>
      <c r="AH84" s="350"/>
      <c r="AI84" s="347"/>
      <c r="AJ84" s="347"/>
    </row>
    <row r="85" customHeight="1" spans="2:36">
      <c r="B85" s="235" t="s">
        <v>5336</v>
      </c>
      <c r="C85" s="684" t="s">
        <v>3893</v>
      </c>
      <c r="D85" s="236" t="s">
        <v>5239</v>
      </c>
      <c r="E85" s="236" t="s">
        <v>5240</v>
      </c>
      <c r="F85" s="236" t="s">
        <v>5092</v>
      </c>
      <c r="G85" s="236" t="s">
        <v>5309</v>
      </c>
      <c r="H85" s="236" t="s">
        <v>5337</v>
      </c>
      <c r="I85" s="236" t="s">
        <v>5106</v>
      </c>
      <c r="J85" s="236" t="s">
        <v>5086</v>
      </c>
      <c r="K85" s="289" t="s">
        <v>5338</v>
      </c>
      <c r="L85" s="845"/>
      <c r="M85" s="849"/>
      <c r="N85" s="850"/>
      <c r="O85" s="848"/>
      <c r="P85" s="833"/>
      <c r="U85" s="766"/>
      <c r="V85" s="771"/>
      <c r="W85" s="766"/>
      <c r="X85" s="766"/>
      <c r="Y85" s="766"/>
      <c r="Z85" s="766"/>
      <c r="AA85" s="766"/>
      <c r="AB85" s="766"/>
      <c r="AC85" s="766"/>
      <c r="AD85" s="931"/>
      <c r="AE85" s="780"/>
      <c r="AF85" s="347"/>
      <c r="AG85" s="347"/>
      <c r="AH85" s="350"/>
      <c r="AI85" s="347"/>
      <c r="AJ85" s="347"/>
    </row>
    <row r="86" customHeight="1" spans="2:36">
      <c r="B86" s="787" t="s">
        <v>5339</v>
      </c>
      <c r="C86" s="788" t="s">
        <v>3893</v>
      </c>
      <c r="D86" s="789" t="s">
        <v>5239</v>
      </c>
      <c r="E86" s="789" t="s">
        <v>5240</v>
      </c>
      <c r="F86" s="789" t="s">
        <v>5092</v>
      </c>
      <c r="G86" s="789" t="s">
        <v>5328</v>
      </c>
      <c r="H86" s="789" t="s">
        <v>5340</v>
      </c>
      <c r="I86" s="789" t="s">
        <v>5106</v>
      </c>
      <c r="J86" s="789" t="s">
        <v>5086</v>
      </c>
      <c r="K86" s="844" t="s">
        <v>5341</v>
      </c>
      <c r="L86" s="845"/>
      <c r="M86" s="849" t="s">
        <v>5342</v>
      </c>
      <c r="N86" s="850"/>
      <c r="O86" s="848"/>
      <c r="P86" s="833"/>
      <c r="U86" s="766"/>
      <c r="V86" s="771"/>
      <c r="W86" s="766"/>
      <c r="X86" s="766"/>
      <c r="Y86" s="766"/>
      <c r="Z86" s="766"/>
      <c r="AA86" s="766"/>
      <c r="AB86" s="766"/>
      <c r="AC86" s="766"/>
      <c r="AD86" s="931"/>
      <c r="AE86" s="780"/>
      <c r="AF86" s="350"/>
      <c r="AG86" s="347"/>
      <c r="AH86" s="350"/>
      <c r="AI86" s="347"/>
      <c r="AJ86" s="347"/>
    </row>
    <row r="87" customHeight="1" spans="2:36">
      <c r="B87" s="790" t="s">
        <v>5343</v>
      </c>
      <c r="C87" s="791" t="s">
        <v>3893</v>
      </c>
      <c r="D87" s="792" t="s">
        <v>5239</v>
      </c>
      <c r="E87" s="792" t="s">
        <v>5237</v>
      </c>
      <c r="F87" s="792" t="s">
        <v>5092</v>
      </c>
      <c r="G87" s="792" t="s">
        <v>5328</v>
      </c>
      <c r="H87" s="792" t="s">
        <v>5344</v>
      </c>
      <c r="I87" s="792" t="s">
        <v>5196</v>
      </c>
      <c r="J87" s="792" t="s">
        <v>13</v>
      </c>
      <c r="K87" s="851" t="s">
        <v>5276</v>
      </c>
      <c r="L87" s="845"/>
      <c r="M87" s="849"/>
      <c r="N87" s="850"/>
      <c r="O87" s="848"/>
      <c r="P87" s="833"/>
      <c r="U87" s="766"/>
      <c r="V87" s="771"/>
      <c r="W87" s="766"/>
      <c r="X87" s="766"/>
      <c r="Y87" s="766"/>
      <c r="Z87" s="766"/>
      <c r="AA87" s="766"/>
      <c r="AB87" s="766"/>
      <c r="AC87" s="766"/>
      <c r="AD87" s="931"/>
      <c r="AE87" s="780"/>
      <c r="AF87" s="350"/>
      <c r="AG87" s="347"/>
      <c r="AH87" s="350"/>
      <c r="AI87" s="347"/>
      <c r="AJ87" s="347"/>
    </row>
    <row r="88" customHeight="1" spans="2:36">
      <c r="B88" s="235" t="s">
        <v>5345</v>
      </c>
      <c r="C88" s="684" t="s">
        <v>3893</v>
      </c>
      <c r="D88" s="236" t="s">
        <v>5226</v>
      </c>
      <c r="E88" s="236" t="s">
        <v>5240</v>
      </c>
      <c r="F88" s="236" t="s">
        <v>5092</v>
      </c>
      <c r="G88" s="236" t="s">
        <v>5328</v>
      </c>
      <c r="H88" s="236" t="s">
        <v>5346</v>
      </c>
      <c r="I88" s="236" t="s">
        <v>5185</v>
      </c>
      <c r="J88" s="236" t="s">
        <v>13</v>
      </c>
      <c r="K88" s="289" t="s">
        <v>5276</v>
      </c>
      <c r="L88" s="845"/>
      <c r="M88" s="849"/>
      <c r="N88" s="850"/>
      <c r="O88" s="848"/>
      <c r="P88" s="833"/>
      <c r="U88" s="766"/>
      <c r="V88" s="766"/>
      <c r="W88" s="766"/>
      <c r="X88" s="766"/>
      <c r="Y88" s="766"/>
      <c r="Z88" s="766"/>
      <c r="AA88" s="766"/>
      <c r="AB88" s="766"/>
      <c r="AC88" s="766"/>
      <c r="AD88" s="766"/>
      <c r="AE88" s="774"/>
      <c r="AF88" s="350"/>
      <c r="AG88" s="347"/>
      <c r="AH88" s="350"/>
      <c r="AI88" s="347"/>
      <c r="AJ88" s="347"/>
    </row>
    <row r="89" customHeight="1" spans="2:36">
      <c r="B89" s="787" t="s">
        <v>5347</v>
      </c>
      <c r="C89" s="788" t="s">
        <v>3893</v>
      </c>
      <c r="D89" s="789" t="s">
        <v>5239</v>
      </c>
      <c r="E89" s="789" t="s">
        <v>5240</v>
      </c>
      <c r="F89" s="789" t="s">
        <v>5092</v>
      </c>
      <c r="G89" s="789" t="s">
        <v>5328</v>
      </c>
      <c r="H89" s="789" t="s">
        <v>5294</v>
      </c>
      <c r="I89" s="789" t="s">
        <v>5185</v>
      </c>
      <c r="J89" s="789" t="s">
        <v>5086</v>
      </c>
      <c r="K89" s="844" t="s">
        <v>5276</v>
      </c>
      <c r="L89" s="845"/>
      <c r="M89" s="849"/>
      <c r="N89" s="850"/>
      <c r="O89" s="852"/>
      <c r="P89" s="833"/>
      <c r="U89" s="766"/>
      <c r="V89" s="766"/>
      <c r="W89" s="766"/>
      <c r="X89" s="766"/>
      <c r="Y89" s="766"/>
      <c r="Z89" s="766"/>
      <c r="AA89" s="766"/>
      <c r="AB89" s="766"/>
      <c r="AC89" s="766"/>
      <c r="AD89" s="766"/>
      <c r="AE89" s="774"/>
      <c r="AF89" s="350"/>
      <c r="AG89" s="347"/>
      <c r="AH89" s="350"/>
      <c r="AI89" s="347"/>
      <c r="AJ89" s="347"/>
    </row>
    <row r="90" customHeight="1" spans="2:36">
      <c r="B90" s="793" t="s">
        <v>5348</v>
      </c>
      <c r="C90" s="684" t="s">
        <v>127</v>
      </c>
      <c r="D90" s="236" t="s">
        <v>5349</v>
      </c>
      <c r="E90" s="236" t="s">
        <v>5143</v>
      </c>
      <c r="F90" s="236" t="s">
        <v>5092</v>
      </c>
      <c r="G90" s="236" t="s">
        <v>5105</v>
      </c>
      <c r="H90" s="236" t="s">
        <v>5137</v>
      </c>
      <c r="I90" s="236" t="s">
        <v>5093</v>
      </c>
      <c r="J90" s="236" t="s">
        <v>5074</v>
      </c>
      <c r="K90" s="289" t="s">
        <v>5276</v>
      </c>
      <c r="L90" s="853" t="s">
        <v>5350</v>
      </c>
      <c r="M90" s="854" t="s">
        <v>5351</v>
      </c>
      <c r="N90" s="854"/>
      <c r="O90" s="855" t="s">
        <v>5352</v>
      </c>
      <c r="P90" s="856"/>
      <c r="Q90" s="919"/>
      <c r="U90" s="766"/>
      <c r="V90" s="766"/>
      <c r="W90" s="766"/>
      <c r="X90" s="766"/>
      <c r="Y90" s="766"/>
      <c r="Z90" s="766"/>
      <c r="AA90" s="766"/>
      <c r="AB90" s="766"/>
      <c r="AC90" s="766"/>
      <c r="AD90" s="766"/>
      <c r="AE90" s="774"/>
      <c r="AF90" s="350"/>
      <c r="AG90" s="350"/>
      <c r="AH90" s="350"/>
      <c r="AI90" s="350"/>
      <c r="AJ90" s="350"/>
    </row>
    <row r="91" customHeight="1" spans="2:36">
      <c r="B91" s="648" t="s">
        <v>5353</v>
      </c>
      <c r="C91" s="649" t="s">
        <v>124</v>
      </c>
      <c r="D91" s="650" t="s">
        <v>5354</v>
      </c>
      <c r="E91" s="650" t="s">
        <v>5168</v>
      </c>
      <c r="F91" s="650" t="s">
        <v>5092</v>
      </c>
      <c r="G91" s="650" t="s">
        <v>5105</v>
      </c>
      <c r="H91" s="650" t="s">
        <v>100</v>
      </c>
      <c r="I91" s="650" t="s">
        <v>3936</v>
      </c>
      <c r="J91" s="650" t="s">
        <v>5074</v>
      </c>
      <c r="K91" s="689" t="s">
        <v>5355</v>
      </c>
      <c r="L91" s="853"/>
      <c r="M91" s="854"/>
      <c r="N91" s="854"/>
      <c r="O91" s="857"/>
      <c r="P91" s="858"/>
      <c r="Q91" s="920"/>
      <c r="U91" s="766"/>
      <c r="V91" s="766"/>
      <c r="W91" s="766"/>
      <c r="X91" s="766"/>
      <c r="Y91" s="766"/>
      <c r="Z91" s="766"/>
      <c r="AA91" s="766"/>
      <c r="AB91" s="766"/>
      <c r="AC91" s="766"/>
      <c r="AD91" s="766"/>
      <c r="AE91" s="774"/>
      <c r="AF91" s="350"/>
      <c r="AG91" s="350"/>
      <c r="AH91" s="350"/>
      <c r="AI91" s="350"/>
      <c r="AJ91" s="350"/>
    </row>
    <row r="92" customHeight="1" spans="2:36">
      <c r="B92" s="793" t="s">
        <v>5356</v>
      </c>
      <c r="C92" s="649" t="s">
        <v>3899</v>
      </c>
      <c r="D92" s="650" t="s">
        <v>5357</v>
      </c>
      <c r="E92" s="650" t="s">
        <v>5235</v>
      </c>
      <c r="F92" s="650" t="s">
        <v>5092</v>
      </c>
      <c r="G92" s="650" t="s">
        <v>5231</v>
      </c>
      <c r="H92" s="650" t="s">
        <v>100</v>
      </c>
      <c r="I92" s="650" t="s">
        <v>5185</v>
      </c>
      <c r="J92" s="650" t="s">
        <v>13</v>
      </c>
      <c r="K92" s="689" t="s">
        <v>5276</v>
      </c>
      <c r="L92" s="853"/>
      <c r="M92" s="854"/>
      <c r="N92" s="854"/>
      <c r="O92" s="857"/>
      <c r="P92" s="858"/>
      <c r="Q92" s="920"/>
      <c r="U92" s="766"/>
      <c r="V92" s="766"/>
      <c r="W92" s="766"/>
      <c r="X92" s="766"/>
      <c r="Y92" s="766"/>
      <c r="Z92" s="766"/>
      <c r="AA92" s="766"/>
      <c r="AB92" s="766"/>
      <c r="AC92" s="766"/>
      <c r="AD92" s="766"/>
      <c r="AE92" s="774"/>
      <c r="AF92" s="350"/>
      <c r="AG92" s="350"/>
      <c r="AH92" s="350"/>
      <c r="AI92" s="350"/>
      <c r="AJ92" s="350"/>
    </row>
    <row r="93" customHeight="1" spans="2:36">
      <c r="B93" s="794" t="s">
        <v>5358</v>
      </c>
      <c r="C93" s="795" t="s">
        <v>127</v>
      </c>
      <c r="D93" s="796" t="s">
        <v>5359</v>
      </c>
      <c r="E93" s="796" t="s">
        <v>5133</v>
      </c>
      <c r="F93" s="796" t="s">
        <v>5092</v>
      </c>
      <c r="G93" s="796" t="s">
        <v>5105</v>
      </c>
      <c r="H93" s="796" t="s">
        <v>5137</v>
      </c>
      <c r="I93" s="796" t="s">
        <v>5185</v>
      </c>
      <c r="J93" s="796" t="s">
        <v>5074</v>
      </c>
      <c r="K93" s="859" t="s">
        <v>5360</v>
      </c>
      <c r="L93" s="853"/>
      <c r="M93" s="854"/>
      <c r="N93" s="854"/>
      <c r="O93" s="857"/>
      <c r="P93" s="858"/>
      <c r="Q93" s="920"/>
      <c r="U93" s="766"/>
      <c r="V93" s="766"/>
      <c r="W93" s="766"/>
      <c r="X93" s="766"/>
      <c r="Y93" s="766"/>
      <c r="Z93" s="766"/>
      <c r="AA93" s="766"/>
      <c r="AB93" s="766"/>
      <c r="AC93" s="766"/>
      <c r="AD93" s="766"/>
      <c r="AE93" s="774"/>
      <c r="AF93" s="350"/>
      <c r="AG93" s="350"/>
      <c r="AH93" s="350"/>
      <c r="AI93" s="350"/>
      <c r="AJ93" s="350"/>
    </row>
    <row r="94" customHeight="1" spans="2:36">
      <c r="B94" s="793" t="s">
        <v>5361</v>
      </c>
      <c r="C94" s="649" t="s">
        <v>108</v>
      </c>
      <c r="D94" s="650" t="s">
        <v>5362</v>
      </c>
      <c r="E94" s="650" t="s">
        <v>5276</v>
      </c>
      <c r="F94" s="650" t="s">
        <v>5092</v>
      </c>
      <c r="G94" s="650" t="s">
        <v>5276</v>
      </c>
      <c r="H94" s="650" t="s">
        <v>5137</v>
      </c>
      <c r="I94" s="650" t="s">
        <v>3936</v>
      </c>
      <c r="J94" s="650" t="s">
        <v>5074</v>
      </c>
      <c r="K94" s="689" t="s">
        <v>5363</v>
      </c>
      <c r="L94" s="853"/>
      <c r="M94" s="854"/>
      <c r="N94" s="854"/>
      <c r="O94" s="857"/>
      <c r="P94" s="858"/>
      <c r="Q94" s="920"/>
      <c r="U94" s="766"/>
      <c r="V94" s="766"/>
      <c r="W94" s="766"/>
      <c r="X94" s="766"/>
      <c r="Y94" s="766"/>
      <c r="Z94" s="766"/>
      <c r="AA94" s="766"/>
      <c r="AB94" s="766"/>
      <c r="AC94" s="766"/>
      <c r="AD94" s="766"/>
      <c r="AE94" s="774"/>
      <c r="AF94" s="350"/>
      <c r="AG94" s="350"/>
      <c r="AH94" s="350"/>
      <c r="AI94" s="350"/>
      <c r="AJ94" s="350"/>
    </row>
    <row r="95" customHeight="1" spans="2:36">
      <c r="B95" s="797" t="s">
        <v>5364</v>
      </c>
      <c r="C95" s="652" t="s">
        <v>135</v>
      </c>
      <c r="D95" s="653" t="s">
        <v>5365</v>
      </c>
      <c r="E95" s="653" t="s">
        <v>5366</v>
      </c>
      <c r="F95" s="653" t="s">
        <v>5092</v>
      </c>
      <c r="G95" s="653" t="s">
        <v>5367</v>
      </c>
      <c r="H95" s="653" t="s">
        <v>5137</v>
      </c>
      <c r="I95" s="653" t="s">
        <v>5093</v>
      </c>
      <c r="J95" s="653" t="s">
        <v>5074</v>
      </c>
      <c r="K95" s="693" t="s">
        <v>5276</v>
      </c>
      <c r="L95" s="853"/>
      <c r="M95" s="854"/>
      <c r="N95" s="854"/>
      <c r="O95" s="857"/>
      <c r="P95" s="858"/>
      <c r="Q95" s="920"/>
      <c r="U95" s="766"/>
      <c r="V95" s="766"/>
      <c r="W95" s="766"/>
      <c r="X95" s="766"/>
      <c r="Y95" s="766"/>
      <c r="Z95" s="766"/>
      <c r="AA95" s="766"/>
      <c r="AB95" s="766"/>
      <c r="AC95" s="766"/>
      <c r="AD95" s="766"/>
      <c r="AE95" s="774"/>
      <c r="AF95" s="350"/>
      <c r="AG95" s="350"/>
      <c r="AH95" s="350"/>
      <c r="AI95" s="350"/>
      <c r="AJ95" s="350"/>
    </row>
    <row r="96" customHeight="1" spans="2:36">
      <c r="B96" s="793" t="s">
        <v>5368</v>
      </c>
      <c r="C96" s="649" t="s">
        <v>135</v>
      </c>
      <c r="D96" s="650" t="s">
        <v>5369</v>
      </c>
      <c r="E96" s="650" t="s">
        <v>5366</v>
      </c>
      <c r="F96" s="650" t="s">
        <v>5092</v>
      </c>
      <c r="G96" s="650" t="s">
        <v>5367</v>
      </c>
      <c r="H96" s="650" t="s">
        <v>5137</v>
      </c>
      <c r="I96" s="650" t="s">
        <v>5185</v>
      </c>
      <c r="J96" s="650" t="s">
        <v>13</v>
      </c>
      <c r="K96" s="689" t="s">
        <v>5276</v>
      </c>
      <c r="L96" s="853"/>
      <c r="M96" s="854"/>
      <c r="N96" s="854"/>
      <c r="O96" s="857"/>
      <c r="P96" s="858"/>
      <c r="Q96" s="920"/>
      <c r="U96" s="766"/>
      <c r="V96" s="766"/>
      <c r="W96" s="766"/>
      <c r="X96" s="766"/>
      <c r="Y96" s="766"/>
      <c r="Z96" s="766"/>
      <c r="AA96" s="766"/>
      <c r="AB96" s="766"/>
      <c r="AC96" s="766"/>
      <c r="AD96" s="766"/>
      <c r="AE96" s="774"/>
      <c r="AF96" s="350"/>
      <c r="AG96" s="350"/>
      <c r="AH96" s="350"/>
      <c r="AI96" s="350"/>
      <c r="AJ96" s="350"/>
    </row>
    <row r="97" customHeight="1" spans="2:36">
      <c r="B97" s="794" t="s">
        <v>5370</v>
      </c>
      <c r="C97" s="795" t="s">
        <v>127</v>
      </c>
      <c r="D97" s="796" t="s">
        <v>5359</v>
      </c>
      <c r="E97" s="796" t="s">
        <v>5133</v>
      </c>
      <c r="F97" s="796" t="s">
        <v>5092</v>
      </c>
      <c r="G97" s="796" t="s">
        <v>5105</v>
      </c>
      <c r="H97" s="796" t="s">
        <v>5137</v>
      </c>
      <c r="I97" s="796" t="s">
        <v>5185</v>
      </c>
      <c r="J97" s="796" t="s">
        <v>5074</v>
      </c>
      <c r="K97" s="859" t="s">
        <v>5276</v>
      </c>
      <c r="L97" s="853"/>
      <c r="M97" s="854"/>
      <c r="N97" s="854"/>
      <c r="O97" s="860"/>
      <c r="P97" s="861"/>
      <c r="Q97" s="921"/>
      <c r="U97" s="766"/>
      <c r="V97" s="766"/>
      <c r="W97" s="766"/>
      <c r="X97" s="766"/>
      <c r="Y97" s="766"/>
      <c r="Z97" s="766"/>
      <c r="AA97" s="766"/>
      <c r="AB97" s="766"/>
      <c r="AC97" s="766"/>
      <c r="AD97" s="766"/>
      <c r="AE97" s="774"/>
      <c r="AF97" s="350"/>
      <c r="AG97" s="350"/>
      <c r="AH97" s="350"/>
      <c r="AI97" s="350"/>
      <c r="AJ97" s="350"/>
    </row>
    <row r="98" customHeight="1" spans="2:36">
      <c r="B98" s="793" t="s">
        <v>5371</v>
      </c>
      <c r="C98" s="649" t="s">
        <v>141</v>
      </c>
      <c r="D98" s="650" t="s">
        <v>5372</v>
      </c>
      <c r="E98" s="650" t="s">
        <v>5373</v>
      </c>
      <c r="F98" s="650" t="s">
        <v>5092</v>
      </c>
      <c r="G98" s="650" t="s">
        <v>5136</v>
      </c>
      <c r="H98" s="650" t="s">
        <v>5374</v>
      </c>
      <c r="I98" s="650" t="s">
        <v>3936</v>
      </c>
      <c r="J98" s="650" t="s">
        <v>13</v>
      </c>
      <c r="K98" s="689" t="s">
        <v>5276</v>
      </c>
      <c r="L98" s="853"/>
      <c r="M98" s="862" t="s">
        <v>5375</v>
      </c>
      <c r="N98" s="863"/>
      <c r="O98" s="864" t="s">
        <v>5376</v>
      </c>
      <c r="P98" s="862" t="s">
        <v>5377</v>
      </c>
      <c r="Q98" s="863"/>
      <c r="U98" s="766"/>
      <c r="V98" s="766"/>
      <c r="W98" s="766"/>
      <c r="X98" s="766"/>
      <c r="Y98" s="766"/>
      <c r="Z98" s="766"/>
      <c r="AA98" s="766"/>
      <c r="AB98" s="766"/>
      <c r="AC98" s="766"/>
      <c r="AD98" s="766"/>
      <c r="AE98" s="774"/>
      <c r="AF98" s="350"/>
      <c r="AG98" s="350"/>
      <c r="AH98" s="350"/>
      <c r="AI98" s="350"/>
      <c r="AJ98" s="350"/>
    </row>
    <row r="99" customHeight="1" spans="2:36">
      <c r="B99" s="798" t="s">
        <v>5378</v>
      </c>
      <c r="C99" s="661" t="s">
        <v>141</v>
      </c>
      <c r="D99" s="662" t="s">
        <v>5379</v>
      </c>
      <c r="E99" s="662" t="s">
        <v>5373</v>
      </c>
      <c r="F99" s="662" t="s">
        <v>5092</v>
      </c>
      <c r="G99" s="662" t="s">
        <v>5169</v>
      </c>
      <c r="H99" s="662" t="s">
        <v>5374</v>
      </c>
      <c r="I99" s="662" t="s">
        <v>5185</v>
      </c>
      <c r="J99" s="662" t="s">
        <v>5074</v>
      </c>
      <c r="K99" s="707" t="s">
        <v>5380</v>
      </c>
      <c r="L99" s="853"/>
      <c r="M99" s="865"/>
      <c r="N99" s="866"/>
      <c r="O99" s="864" t="s">
        <v>5381</v>
      </c>
      <c r="P99" s="865"/>
      <c r="Q99" s="866"/>
      <c r="U99" s="766"/>
      <c r="V99" s="766"/>
      <c r="W99" s="766"/>
      <c r="X99" s="766"/>
      <c r="Y99" s="766"/>
      <c r="Z99" s="766"/>
      <c r="AA99" s="766"/>
      <c r="AB99" s="766"/>
      <c r="AC99" s="766"/>
      <c r="AD99" s="766"/>
      <c r="AE99" s="774"/>
      <c r="AF99" s="350"/>
      <c r="AG99" s="350"/>
      <c r="AH99" s="350"/>
      <c r="AI99" s="350"/>
      <c r="AJ99" s="350"/>
    </row>
    <row r="100" customHeight="1" spans="2:36">
      <c r="B100" s="793" t="s">
        <v>5382</v>
      </c>
      <c r="C100" s="649" t="s">
        <v>141</v>
      </c>
      <c r="D100" s="650" t="s">
        <v>5379</v>
      </c>
      <c r="E100" s="650" t="s">
        <v>5383</v>
      </c>
      <c r="F100" s="650" t="s">
        <v>5092</v>
      </c>
      <c r="G100" s="650" t="s">
        <v>100</v>
      </c>
      <c r="H100" s="650" t="s">
        <v>5374</v>
      </c>
      <c r="I100" s="650" t="s">
        <v>3936</v>
      </c>
      <c r="J100" s="650" t="s">
        <v>13</v>
      </c>
      <c r="K100" s="689" t="s">
        <v>5276</v>
      </c>
      <c r="L100" s="853"/>
      <c r="M100" s="865"/>
      <c r="N100" s="866"/>
      <c r="O100" s="864" t="s">
        <v>5384</v>
      </c>
      <c r="P100" s="865"/>
      <c r="Q100" s="866"/>
      <c r="U100" s="766"/>
      <c r="V100" s="766"/>
      <c r="W100" s="766"/>
      <c r="X100" s="766"/>
      <c r="Y100" s="766"/>
      <c r="Z100" s="766"/>
      <c r="AA100" s="766"/>
      <c r="AB100" s="766"/>
      <c r="AC100" s="766"/>
      <c r="AD100" s="766"/>
      <c r="AE100" s="774"/>
      <c r="AF100" s="350"/>
      <c r="AG100" s="350"/>
      <c r="AH100" s="350"/>
      <c r="AI100" s="350"/>
      <c r="AJ100" s="350"/>
    </row>
    <row r="101" customHeight="1" spans="2:36">
      <c r="B101" s="798" t="s">
        <v>5385</v>
      </c>
      <c r="C101" s="661" t="s">
        <v>141</v>
      </c>
      <c r="D101" s="662" t="s">
        <v>5386</v>
      </c>
      <c r="E101" s="662" t="s">
        <v>5387</v>
      </c>
      <c r="F101" s="662" t="s">
        <v>5092</v>
      </c>
      <c r="G101" s="662">
        <v>1</v>
      </c>
      <c r="H101" s="662" t="s">
        <v>5388</v>
      </c>
      <c r="I101" s="662" t="s">
        <v>5196</v>
      </c>
      <c r="J101" s="662" t="s">
        <v>13</v>
      </c>
      <c r="K101" s="707" t="s">
        <v>5276</v>
      </c>
      <c r="L101" s="853"/>
      <c r="M101" s="865"/>
      <c r="N101" s="866"/>
      <c r="O101" s="864" t="s">
        <v>5389</v>
      </c>
      <c r="P101" s="865"/>
      <c r="Q101" s="866"/>
      <c r="U101" s="766"/>
      <c r="V101" s="766"/>
      <c r="W101" s="766"/>
      <c r="X101" s="766"/>
      <c r="Y101" s="766"/>
      <c r="Z101" s="766"/>
      <c r="AA101" s="766"/>
      <c r="AB101" s="766"/>
      <c r="AC101" s="766"/>
      <c r="AD101" s="766"/>
      <c r="AE101" s="774"/>
      <c r="AF101" s="350"/>
      <c r="AG101" s="350"/>
      <c r="AH101" s="350"/>
      <c r="AI101" s="350"/>
      <c r="AJ101" s="350"/>
    </row>
    <row r="102" customHeight="1" spans="2:36">
      <c r="B102" s="793" t="s">
        <v>5390</v>
      </c>
      <c r="C102" s="649" t="s">
        <v>135</v>
      </c>
      <c r="D102" s="650" t="s">
        <v>5391</v>
      </c>
      <c r="E102" s="650" t="s">
        <v>5366</v>
      </c>
      <c r="F102" s="650" t="s">
        <v>5092</v>
      </c>
      <c r="G102" s="650" t="s">
        <v>5366</v>
      </c>
      <c r="H102" s="650" t="s">
        <v>5137</v>
      </c>
      <c r="I102" s="650" t="s">
        <v>5185</v>
      </c>
      <c r="J102" s="650" t="s">
        <v>5074</v>
      </c>
      <c r="K102" s="689" t="s">
        <v>5276</v>
      </c>
      <c r="L102" s="853"/>
      <c r="M102" s="865"/>
      <c r="N102" s="866"/>
      <c r="O102" s="864" t="s">
        <v>5191</v>
      </c>
      <c r="P102" s="865" t="s">
        <v>5392</v>
      </c>
      <c r="Q102" s="866"/>
      <c r="U102" s="766"/>
      <c r="V102" s="766"/>
      <c r="W102" s="766"/>
      <c r="X102" s="766"/>
      <c r="Y102" s="766"/>
      <c r="Z102" s="766"/>
      <c r="AA102" s="766"/>
      <c r="AB102" s="766"/>
      <c r="AC102" s="766"/>
      <c r="AD102" s="766"/>
      <c r="AE102" s="774"/>
      <c r="AF102" s="350"/>
      <c r="AG102" s="350"/>
      <c r="AH102" s="350"/>
      <c r="AI102" s="350"/>
      <c r="AJ102" s="350"/>
    </row>
    <row r="103" customHeight="1" spans="2:36">
      <c r="B103" s="798" t="s">
        <v>5393</v>
      </c>
      <c r="C103" s="799" t="s">
        <v>135</v>
      </c>
      <c r="D103" s="800" t="s">
        <v>5394</v>
      </c>
      <c r="E103" s="800" t="s">
        <v>5366</v>
      </c>
      <c r="F103" s="800" t="s">
        <v>5092</v>
      </c>
      <c r="G103" s="800" t="s">
        <v>5366</v>
      </c>
      <c r="H103" s="800" t="s">
        <v>5137</v>
      </c>
      <c r="I103" s="800" t="s">
        <v>5185</v>
      </c>
      <c r="J103" s="800" t="s">
        <v>13</v>
      </c>
      <c r="K103" s="867" t="s">
        <v>5276</v>
      </c>
      <c r="L103" s="853"/>
      <c r="M103" s="865" t="s">
        <v>5395</v>
      </c>
      <c r="N103" s="866"/>
      <c r="O103" s="864" t="s">
        <v>5180</v>
      </c>
      <c r="P103" s="865"/>
      <c r="Q103" s="866"/>
      <c r="U103" s="766"/>
      <c r="V103" s="766"/>
      <c r="W103" s="766"/>
      <c r="X103" s="766"/>
      <c r="Y103" s="766"/>
      <c r="Z103" s="766"/>
      <c r="AA103" s="766"/>
      <c r="AB103" s="766"/>
      <c r="AC103" s="766"/>
      <c r="AD103" s="766"/>
      <c r="AE103" s="774"/>
      <c r="AF103" s="350"/>
      <c r="AG103" s="350"/>
      <c r="AH103" s="350"/>
      <c r="AI103" s="350"/>
      <c r="AJ103" s="350"/>
    </row>
    <row r="104" customHeight="1" spans="2:36">
      <c r="B104" s="793" t="s">
        <v>5396</v>
      </c>
      <c r="C104" s="649" t="s">
        <v>3892</v>
      </c>
      <c r="D104" s="650" t="s">
        <v>5349</v>
      </c>
      <c r="E104" s="650" t="s">
        <v>5397</v>
      </c>
      <c r="F104" s="650" t="s">
        <v>5092</v>
      </c>
      <c r="G104" s="650" t="s">
        <v>100</v>
      </c>
      <c r="H104" s="650" t="s">
        <v>5398</v>
      </c>
      <c r="I104" s="650" t="s">
        <v>5399</v>
      </c>
      <c r="J104" s="650" t="s">
        <v>5074</v>
      </c>
      <c r="K104" s="689" t="s">
        <v>5276</v>
      </c>
      <c r="L104" s="853"/>
      <c r="M104" s="865"/>
      <c r="N104" s="866"/>
      <c r="O104" s="864" t="s">
        <v>5173</v>
      </c>
      <c r="P104" s="865"/>
      <c r="Q104" s="866"/>
      <c r="U104" s="766"/>
      <c r="V104" s="766"/>
      <c r="W104" s="766"/>
      <c r="X104" s="766"/>
      <c r="Y104" s="766"/>
      <c r="Z104" s="766"/>
      <c r="AA104" s="766"/>
      <c r="AB104" s="766"/>
      <c r="AC104" s="766"/>
      <c r="AD104" s="766"/>
      <c r="AE104" s="774"/>
      <c r="AF104" s="350"/>
      <c r="AG104" s="350"/>
      <c r="AH104" s="350"/>
      <c r="AI104" s="350"/>
      <c r="AJ104" s="350"/>
    </row>
    <row r="105" ht="45.75" spans="1:36">
      <c r="A105" s="381"/>
      <c r="B105" s="801" t="s">
        <v>5400</v>
      </c>
      <c r="C105" s="802" t="s">
        <v>3899</v>
      </c>
      <c r="D105" s="803" t="s">
        <v>5401</v>
      </c>
      <c r="E105" s="803" t="s">
        <v>5402</v>
      </c>
      <c r="F105" s="803" t="s">
        <v>5092</v>
      </c>
      <c r="G105" s="803" t="s">
        <v>100</v>
      </c>
      <c r="H105" s="803" t="s">
        <v>100</v>
      </c>
      <c r="I105" s="803" t="s">
        <v>5196</v>
      </c>
      <c r="J105" s="803" t="s">
        <v>13</v>
      </c>
      <c r="K105" s="868" t="s">
        <v>5276</v>
      </c>
      <c r="L105" s="869"/>
      <c r="M105" s="870"/>
      <c r="N105" s="871"/>
      <c r="O105" s="864" t="s">
        <v>5403</v>
      </c>
      <c r="P105" s="870"/>
      <c r="Q105" s="871"/>
      <c r="U105" s="766"/>
      <c r="V105" s="766"/>
      <c r="W105" s="766"/>
      <c r="X105" s="766"/>
      <c r="Y105" s="766"/>
      <c r="Z105" s="766"/>
      <c r="AA105" s="766"/>
      <c r="AB105" s="766"/>
      <c r="AC105" s="766"/>
      <c r="AD105" s="766"/>
      <c r="AE105" s="774"/>
      <c r="AF105" s="350"/>
      <c r="AG105" s="350"/>
      <c r="AH105" s="350"/>
      <c r="AI105" s="350"/>
      <c r="AJ105" s="350"/>
    </row>
    <row r="106" ht="15" spans="1:36">
      <c r="A106" s="381"/>
      <c r="B106" s="381"/>
      <c r="C106" s="381"/>
      <c r="M106" s="872" t="s">
        <v>5404</v>
      </c>
      <c r="N106" s="873"/>
      <c r="O106" s="873"/>
      <c r="P106" s="873"/>
      <c r="Q106" s="922"/>
      <c r="U106" s="350"/>
      <c r="V106" s="350"/>
      <c r="W106" s="350"/>
      <c r="X106" s="350"/>
      <c r="Y106" s="350"/>
      <c r="Z106" s="350"/>
      <c r="AA106" s="350"/>
      <c r="AB106" s="350"/>
      <c r="AC106" s="350"/>
      <c r="AD106" s="350"/>
      <c r="AE106" s="350"/>
      <c r="AF106" s="350"/>
      <c r="AG106" s="350"/>
      <c r="AH106" s="350"/>
      <c r="AI106" s="350"/>
      <c r="AJ106" s="350"/>
    </row>
    <row r="107" ht="17.25" spans="1:36">
      <c r="A107" s="381"/>
      <c r="B107" s="434" t="s">
        <v>5405</v>
      </c>
      <c r="C107" s="435"/>
      <c r="D107" s="435"/>
      <c r="E107" s="435"/>
      <c r="F107" s="435"/>
      <c r="G107" s="435"/>
      <c r="H107" s="435"/>
      <c r="I107" s="435"/>
      <c r="J107" s="435"/>
      <c r="K107" s="528"/>
      <c r="L107" s="645"/>
      <c r="M107" s="645"/>
      <c r="N107" s="645"/>
      <c r="O107" s="645"/>
      <c r="P107" s="645"/>
      <c r="Q107" s="645"/>
      <c r="R107" s="645"/>
      <c r="S107" s="645"/>
      <c r="U107" s="350"/>
      <c r="V107" s="350"/>
      <c r="W107" s="350"/>
      <c r="X107" s="350"/>
      <c r="Y107" s="350"/>
      <c r="Z107" s="350"/>
      <c r="AA107" s="350"/>
      <c r="AB107" s="350"/>
      <c r="AC107" s="350"/>
      <c r="AD107" s="350"/>
      <c r="AE107" s="350"/>
      <c r="AF107" s="350"/>
      <c r="AG107" s="350"/>
      <c r="AH107" s="350"/>
      <c r="AI107" s="350"/>
      <c r="AJ107" s="350"/>
    </row>
    <row r="108" ht="15" customHeight="1" spans="1:36">
      <c r="A108" s="381"/>
      <c r="B108" s="436" t="s">
        <v>5406</v>
      </c>
      <c r="C108" s="437"/>
      <c r="D108" s="437"/>
      <c r="E108" s="437"/>
      <c r="F108" s="437"/>
      <c r="G108" s="437"/>
      <c r="H108" s="437"/>
      <c r="I108" s="437"/>
      <c r="J108" s="437"/>
      <c r="K108" s="529"/>
      <c r="L108" s="645"/>
      <c r="M108" s="874" t="s">
        <v>5407</v>
      </c>
      <c r="N108" s="875"/>
      <c r="O108" s="875"/>
      <c r="P108" s="875"/>
      <c r="Q108" s="923"/>
      <c r="R108" s="645"/>
      <c r="S108" s="645"/>
      <c r="U108" s="350"/>
      <c r="V108" s="350"/>
      <c r="W108" s="350"/>
      <c r="X108" s="350"/>
      <c r="Y108" s="350"/>
      <c r="Z108" s="350"/>
      <c r="AA108" s="350"/>
      <c r="AB108" s="350"/>
      <c r="AC108" s="350"/>
      <c r="AD108" s="350"/>
      <c r="AE108" s="350"/>
      <c r="AF108" s="350"/>
      <c r="AG108" s="350"/>
      <c r="AH108" s="350"/>
      <c r="AI108" s="350"/>
      <c r="AJ108" s="350"/>
    </row>
    <row r="109" ht="16.5" spans="1:36">
      <c r="A109" s="381"/>
      <c r="B109" s="447" t="s">
        <v>5408</v>
      </c>
      <c r="C109" s="448"/>
      <c r="D109" s="448"/>
      <c r="E109" s="448"/>
      <c r="F109" s="448"/>
      <c r="G109" s="448"/>
      <c r="H109" s="448"/>
      <c r="I109" s="448"/>
      <c r="J109" s="448"/>
      <c r="K109" s="535"/>
      <c r="L109" s="645"/>
      <c r="M109" s="876" t="s">
        <v>5409</v>
      </c>
      <c r="N109" s="877"/>
      <c r="O109" s="878" t="s">
        <v>5410</v>
      </c>
      <c r="P109" s="877" t="s">
        <v>5411</v>
      </c>
      <c r="Q109" s="924"/>
      <c r="R109" s="645"/>
      <c r="S109" s="645"/>
      <c r="U109" s="350"/>
      <c r="V109" s="350"/>
      <c r="W109" s="350"/>
      <c r="X109" s="350"/>
      <c r="Y109" s="350"/>
      <c r="Z109" s="350"/>
      <c r="AA109" s="350"/>
      <c r="AB109" s="350"/>
      <c r="AC109" s="350"/>
      <c r="AD109" s="350"/>
      <c r="AE109" s="350"/>
      <c r="AF109" s="350"/>
      <c r="AG109" s="350"/>
      <c r="AH109" s="350"/>
      <c r="AI109" s="350"/>
      <c r="AJ109" s="350"/>
    </row>
    <row r="110" ht="16.5" spans="1:36">
      <c r="A110" s="381"/>
      <c r="B110" s="451" t="s">
        <v>5412</v>
      </c>
      <c r="C110" s="452"/>
      <c r="D110" s="452"/>
      <c r="E110" s="452"/>
      <c r="F110" s="452"/>
      <c r="G110" s="452"/>
      <c r="H110" s="452"/>
      <c r="I110" s="452"/>
      <c r="J110" s="452"/>
      <c r="K110" s="537"/>
      <c r="L110" s="645"/>
      <c r="M110" s="879" t="s">
        <v>5413</v>
      </c>
      <c r="N110" s="880"/>
      <c r="O110" s="881" t="s">
        <v>5414</v>
      </c>
      <c r="P110" s="882" t="s">
        <v>5415</v>
      </c>
      <c r="Q110" s="925"/>
      <c r="R110" s="645"/>
      <c r="S110" s="645"/>
      <c r="U110" s="350"/>
      <c r="V110" s="350"/>
      <c r="W110" s="350"/>
      <c r="X110" s="350"/>
      <c r="Y110" s="350"/>
      <c r="Z110" s="350"/>
      <c r="AA110" s="350"/>
      <c r="AB110" s="350"/>
      <c r="AC110" s="350"/>
      <c r="AD110" s="350"/>
      <c r="AE110" s="350"/>
      <c r="AF110" s="350"/>
      <c r="AG110" s="350"/>
      <c r="AH110" s="350"/>
      <c r="AI110" s="350"/>
      <c r="AJ110" s="350"/>
    </row>
    <row r="111" ht="16" customHeight="1" spans="1:36">
      <c r="A111" s="381"/>
      <c r="B111" s="804" t="s">
        <v>5416</v>
      </c>
      <c r="C111" s="805"/>
      <c r="D111" s="805"/>
      <c r="E111" s="805"/>
      <c r="F111" s="805"/>
      <c r="G111" s="805"/>
      <c r="H111" s="805"/>
      <c r="I111" s="805"/>
      <c r="J111" s="805"/>
      <c r="K111" s="883"/>
      <c r="L111" s="645"/>
      <c r="M111" s="884"/>
      <c r="N111" s="885"/>
      <c r="O111" s="886" t="s">
        <v>5417</v>
      </c>
      <c r="P111" s="887"/>
      <c r="Q111" s="925"/>
      <c r="R111" s="645"/>
      <c r="S111" s="645"/>
      <c r="U111" s="350"/>
      <c r="V111" s="350"/>
      <c r="W111" s="350"/>
      <c r="X111" s="350"/>
      <c r="Y111" s="350"/>
      <c r="Z111" s="350"/>
      <c r="AA111" s="350"/>
      <c r="AB111" s="350"/>
      <c r="AC111" s="350"/>
      <c r="AD111" s="350"/>
      <c r="AE111" s="350"/>
      <c r="AF111" s="350"/>
      <c r="AG111" s="350"/>
      <c r="AH111" s="350"/>
      <c r="AI111" s="350"/>
      <c r="AJ111" s="350"/>
    </row>
    <row r="112" ht="16.5" spans="1:19">
      <c r="A112" s="381"/>
      <c r="B112" s="806" t="s">
        <v>5418</v>
      </c>
      <c r="C112" s="807"/>
      <c r="D112" s="807"/>
      <c r="E112" s="807"/>
      <c r="F112" s="807"/>
      <c r="G112" s="807"/>
      <c r="H112" s="807"/>
      <c r="I112" s="807"/>
      <c r="J112" s="807"/>
      <c r="K112" s="888"/>
      <c r="L112" s="645"/>
      <c r="M112" s="889"/>
      <c r="O112" s="886"/>
      <c r="P112" s="882" t="s">
        <v>5419</v>
      </c>
      <c r="Q112" s="925"/>
      <c r="R112" s="645"/>
      <c r="S112" s="645"/>
    </row>
    <row r="113" ht="16.5" spans="1:19">
      <c r="A113" s="381"/>
      <c r="B113" s="806" t="s">
        <v>5420</v>
      </c>
      <c r="C113" s="807"/>
      <c r="D113" s="807"/>
      <c r="E113" s="807"/>
      <c r="F113" s="807"/>
      <c r="G113" s="807"/>
      <c r="H113" s="807"/>
      <c r="I113" s="807"/>
      <c r="J113" s="807"/>
      <c r="K113" s="888"/>
      <c r="L113" s="645"/>
      <c r="M113" s="889"/>
      <c r="O113" s="886" t="s">
        <v>5421</v>
      </c>
      <c r="P113" s="887"/>
      <c r="Q113" s="925"/>
      <c r="R113" s="645"/>
      <c r="S113" s="645"/>
    </row>
    <row r="114" ht="16.5" spans="1:19">
      <c r="A114" s="381"/>
      <c r="B114" s="454" t="s">
        <v>5422</v>
      </c>
      <c r="C114" s="808"/>
      <c r="D114" s="808"/>
      <c r="E114" s="808"/>
      <c r="F114" s="808"/>
      <c r="G114" s="808"/>
      <c r="H114" s="808"/>
      <c r="I114" s="808"/>
      <c r="J114" s="808"/>
      <c r="K114" s="890"/>
      <c r="L114" s="645"/>
      <c r="M114" s="889"/>
      <c r="O114" s="886" t="s">
        <v>5423</v>
      </c>
      <c r="P114" s="882" t="s">
        <v>5424</v>
      </c>
      <c r="Q114" s="925"/>
      <c r="R114" s="645"/>
      <c r="S114" s="645"/>
    </row>
    <row r="115" ht="16.5" spans="1:19">
      <c r="A115" s="381"/>
      <c r="B115" s="809" t="s">
        <v>5425</v>
      </c>
      <c r="C115" s="810"/>
      <c r="D115" s="810"/>
      <c r="E115" s="810"/>
      <c r="F115" s="810"/>
      <c r="G115" s="810"/>
      <c r="H115" s="810"/>
      <c r="I115" s="810"/>
      <c r="J115" s="810"/>
      <c r="K115" s="891"/>
      <c r="L115" s="645"/>
      <c r="M115" s="892" t="s">
        <v>5426</v>
      </c>
      <c r="N115" s="885"/>
      <c r="O115" s="886"/>
      <c r="P115" s="887"/>
      <c r="Q115" s="925"/>
      <c r="R115" s="645"/>
      <c r="S115" s="645"/>
    </row>
    <row r="116" ht="16.5" spans="1:19">
      <c r="A116" s="381"/>
      <c r="B116" s="809" t="s">
        <v>5427</v>
      </c>
      <c r="C116" s="810"/>
      <c r="D116" s="810"/>
      <c r="E116" s="810"/>
      <c r="F116" s="810"/>
      <c r="G116" s="810"/>
      <c r="H116" s="810"/>
      <c r="I116" s="810"/>
      <c r="J116" s="810"/>
      <c r="K116" s="891"/>
      <c r="L116" s="645"/>
      <c r="M116" s="884"/>
      <c r="N116" s="885"/>
      <c r="O116" s="886" t="s">
        <v>5428</v>
      </c>
      <c r="P116" s="887" t="s">
        <v>5429</v>
      </c>
      <c r="Q116" s="925"/>
      <c r="R116" s="645"/>
      <c r="S116" s="645"/>
    </row>
    <row r="117" ht="16.5" spans="1:19">
      <c r="A117" s="381"/>
      <c r="B117" s="811" t="s">
        <v>5430</v>
      </c>
      <c r="C117" s="812"/>
      <c r="D117" s="812"/>
      <c r="E117" s="812"/>
      <c r="F117" s="812"/>
      <c r="G117" s="812"/>
      <c r="H117" s="812"/>
      <c r="I117" s="812"/>
      <c r="J117" s="812"/>
      <c r="K117" s="893"/>
      <c r="L117" s="645"/>
      <c r="M117" s="894"/>
      <c r="N117" s="895"/>
      <c r="O117" s="886" t="s">
        <v>5431</v>
      </c>
      <c r="P117" s="887" t="s">
        <v>5432</v>
      </c>
      <c r="Q117" s="925"/>
      <c r="R117" s="645"/>
      <c r="S117" s="645"/>
    </row>
    <row r="118" ht="16.5" spans="1:19">
      <c r="A118" s="381"/>
      <c r="B118" s="454" t="s">
        <v>5433</v>
      </c>
      <c r="C118" s="808"/>
      <c r="D118" s="808"/>
      <c r="E118" s="808"/>
      <c r="F118" s="808"/>
      <c r="G118" s="808"/>
      <c r="H118" s="808"/>
      <c r="I118" s="808"/>
      <c r="J118" s="808"/>
      <c r="K118" s="890"/>
      <c r="L118" s="645"/>
      <c r="M118" s="896"/>
      <c r="N118" s="517"/>
      <c r="O118" s="897"/>
      <c r="P118" s="882" t="s">
        <v>5434</v>
      </c>
      <c r="Q118" s="926"/>
      <c r="R118" s="645"/>
      <c r="S118" s="645"/>
    </row>
    <row r="119" ht="17.25" spans="1:19">
      <c r="A119" s="381"/>
      <c r="B119" s="456" t="s">
        <v>5435</v>
      </c>
      <c r="C119" s="457"/>
      <c r="D119" s="457"/>
      <c r="E119" s="457"/>
      <c r="F119" s="457"/>
      <c r="G119" s="457"/>
      <c r="H119" s="457"/>
      <c r="I119" s="457"/>
      <c r="J119" s="457"/>
      <c r="K119" s="540"/>
      <c r="L119" s="645"/>
      <c r="M119" s="896"/>
      <c r="N119" s="517"/>
      <c r="O119" s="897"/>
      <c r="P119" s="882"/>
      <c r="Q119" s="926"/>
      <c r="R119" s="645"/>
      <c r="S119" s="645"/>
    </row>
    <row r="120" ht="17.25" spans="1:19">
      <c r="A120" s="381"/>
      <c r="B120" s="813"/>
      <c r="C120" s="813"/>
      <c r="D120" s="644"/>
      <c r="E120" s="644"/>
      <c r="F120" s="644"/>
      <c r="G120" s="644"/>
      <c r="H120" s="644"/>
      <c r="I120" s="644"/>
      <c r="J120" s="644"/>
      <c r="K120" s="645"/>
      <c r="L120" s="645"/>
      <c r="M120" s="892" t="s">
        <v>5436</v>
      </c>
      <c r="N120" s="885"/>
      <c r="O120" s="897"/>
      <c r="P120" s="882" t="s">
        <v>5437</v>
      </c>
      <c r="Q120" s="926"/>
      <c r="R120" s="645"/>
      <c r="S120" s="645"/>
    </row>
    <row r="121" ht="17.25" spans="1:19">
      <c r="A121" s="381"/>
      <c r="B121" s="814" t="s">
        <v>5438</v>
      </c>
      <c r="C121" s="815" t="s">
        <v>5439</v>
      </c>
      <c r="D121" s="815"/>
      <c r="E121" s="816" t="s">
        <v>5440</v>
      </c>
      <c r="F121" s="816"/>
      <c r="G121" s="816"/>
      <c r="H121" s="816"/>
      <c r="I121" s="816"/>
      <c r="J121" s="816"/>
      <c r="K121" s="898"/>
      <c r="L121" s="645"/>
      <c r="M121" s="899"/>
      <c r="N121" s="900"/>
      <c r="O121" s="901"/>
      <c r="P121" s="902"/>
      <c r="Q121" s="927"/>
      <c r="R121" s="645"/>
      <c r="S121" s="645"/>
    </row>
    <row r="122" ht="17.25" spans="1:19">
      <c r="A122" s="381"/>
      <c r="B122" s="817"/>
      <c r="C122" s="818"/>
      <c r="D122" s="818"/>
      <c r="E122" s="819"/>
      <c r="F122" s="819"/>
      <c r="G122" s="819"/>
      <c r="H122" s="819"/>
      <c r="I122" s="819"/>
      <c r="J122" s="819"/>
      <c r="K122" s="903"/>
      <c r="L122" s="645"/>
      <c r="M122" s="645"/>
      <c r="N122" s="645"/>
      <c r="O122" s="645"/>
      <c r="P122" s="645"/>
      <c r="Q122" s="645"/>
      <c r="R122" s="645"/>
      <c r="S122" s="645"/>
    </row>
    <row r="123" ht="16.5" spans="1:19">
      <c r="A123" s="381"/>
      <c r="B123" s="820" t="s">
        <v>5441</v>
      </c>
      <c r="C123" s="807" t="s">
        <v>5442</v>
      </c>
      <c r="D123" s="807"/>
      <c r="E123" s="516" t="s">
        <v>5443</v>
      </c>
      <c r="F123" s="516"/>
      <c r="G123" s="516"/>
      <c r="H123" s="516"/>
      <c r="I123" s="516"/>
      <c r="J123" s="516"/>
      <c r="K123" s="904"/>
      <c r="L123" s="645"/>
      <c r="M123" s="905" t="s">
        <v>5444</v>
      </c>
      <c r="N123" s="906"/>
      <c r="O123" s="906"/>
      <c r="P123" s="906"/>
      <c r="Q123" s="906"/>
      <c r="R123" s="906"/>
      <c r="S123" s="928"/>
    </row>
    <row r="124" ht="16.5" spans="1:19">
      <c r="A124" s="381"/>
      <c r="B124" s="820"/>
      <c r="C124" s="807"/>
      <c r="D124" s="807"/>
      <c r="E124" s="516"/>
      <c r="F124" s="516"/>
      <c r="G124" s="516"/>
      <c r="H124" s="516"/>
      <c r="I124" s="516"/>
      <c r="J124" s="516"/>
      <c r="K124" s="904"/>
      <c r="L124" s="645"/>
      <c r="M124" s="907" t="s">
        <v>5445</v>
      </c>
      <c r="N124" s="908" t="s">
        <v>5446</v>
      </c>
      <c r="O124" s="909"/>
      <c r="P124" s="909"/>
      <c r="Q124" s="909"/>
      <c r="R124" s="909"/>
      <c r="S124" s="929"/>
    </row>
    <row r="125" ht="16.5" spans="1:19">
      <c r="A125" s="381"/>
      <c r="B125" s="820"/>
      <c r="C125" s="807"/>
      <c r="D125" s="807"/>
      <c r="E125" s="516"/>
      <c r="F125" s="516"/>
      <c r="G125" s="516"/>
      <c r="H125" s="516"/>
      <c r="I125" s="516"/>
      <c r="J125" s="516"/>
      <c r="K125" s="904"/>
      <c r="L125" s="645"/>
      <c r="M125" s="910"/>
      <c r="N125" s="911"/>
      <c r="O125" s="516"/>
      <c r="P125" s="516"/>
      <c r="Q125" s="516"/>
      <c r="R125" s="516"/>
      <c r="S125" s="904"/>
    </row>
    <row r="126" ht="16.5" spans="1:19">
      <c r="A126" s="381"/>
      <c r="B126" s="821" t="s">
        <v>5447</v>
      </c>
      <c r="C126" s="822" t="s">
        <v>5173</v>
      </c>
      <c r="D126" s="822"/>
      <c r="E126" s="823" t="s">
        <v>5448</v>
      </c>
      <c r="F126" s="823"/>
      <c r="G126" s="823"/>
      <c r="H126" s="823"/>
      <c r="I126" s="823"/>
      <c r="J126" s="823"/>
      <c r="K126" s="912"/>
      <c r="L126" s="645"/>
      <c r="M126" s="910"/>
      <c r="N126" s="911"/>
      <c r="O126" s="516"/>
      <c r="P126" s="516"/>
      <c r="Q126" s="516"/>
      <c r="R126" s="516"/>
      <c r="S126" s="904"/>
    </row>
    <row r="127" ht="16.5" spans="1:19">
      <c r="A127" s="381"/>
      <c r="B127" s="821"/>
      <c r="C127" s="822"/>
      <c r="D127" s="822"/>
      <c r="E127" s="823"/>
      <c r="F127" s="823"/>
      <c r="G127" s="823"/>
      <c r="H127" s="823"/>
      <c r="I127" s="823"/>
      <c r="J127" s="823"/>
      <c r="K127" s="912"/>
      <c r="L127" s="645"/>
      <c r="M127" s="913"/>
      <c r="N127" s="914"/>
      <c r="O127" s="915"/>
      <c r="P127" s="915"/>
      <c r="Q127" s="915"/>
      <c r="R127" s="915"/>
      <c r="S127" s="930"/>
    </row>
    <row r="128" ht="16.5" spans="1:19">
      <c r="A128" s="381"/>
      <c r="B128" s="821"/>
      <c r="C128" s="822"/>
      <c r="D128" s="822"/>
      <c r="E128" s="823"/>
      <c r="F128" s="823"/>
      <c r="G128" s="823"/>
      <c r="H128" s="823"/>
      <c r="I128" s="823"/>
      <c r="J128" s="823"/>
      <c r="K128" s="912"/>
      <c r="L128" s="645"/>
      <c r="M128" s="916" t="s">
        <v>5449</v>
      </c>
      <c r="N128" s="917" t="s">
        <v>5450</v>
      </c>
      <c r="O128" s="918"/>
      <c r="P128" s="918"/>
      <c r="Q128" s="918"/>
      <c r="R128" s="918"/>
      <c r="S128" s="912"/>
    </row>
    <row r="129" ht="16.5" spans="1:19">
      <c r="A129" s="381"/>
      <c r="B129" s="820" t="s">
        <v>5451</v>
      </c>
      <c r="C129" s="807" t="s">
        <v>5191</v>
      </c>
      <c r="D129" s="807"/>
      <c r="E129" s="932" t="s">
        <v>5452</v>
      </c>
      <c r="F129" s="932"/>
      <c r="G129" s="932"/>
      <c r="H129" s="932"/>
      <c r="I129" s="932"/>
      <c r="J129" s="932"/>
      <c r="K129" s="968"/>
      <c r="L129" s="645"/>
      <c r="M129" s="916"/>
      <c r="N129" s="917"/>
      <c r="O129" s="823"/>
      <c r="P129" s="823"/>
      <c r="Q129" s="823"/>
      <c r="R129" s="823"/>
      <c r="S129" s="912"/>
    </row>
    <row r="130" ht="16.5" spans="1:19">
      <c r="A130" s="381"/>
      <c r="B130" s="820"/>
      <c r="C130" s="807"/>
      <c r="D130" s="807"/>
      <c r="E130" s="932"/>
      <c r="F130" s="932"/>
      <c r="G130" s="932"/>
      <c r="H130" s="932"/>
      <c r="I130" s="932"/>
      <c r="J130" s="932"/>
      <c r="K130" s="968"/>
      <c r="L130" s="645"/>
      <c r="M130" s="916"/>
      <c r="N130" s="917"/>
      <c r="O130" s="823"/>
      <c r="P130" s="823"/>
      <c r="Q130" s="823"/>
      <c r="R130" s="823"/>
      <c r="S130" s="912"/>
    </row>
    <row r="131" ht="16.5" spans="1:19">
      <c r="A131" s="381"/>
      <c r="B131" s="820"/>
      <c r="C131" s="807"/>
      <c r="D131" s="807"/>
      <c r="E131" s="932"/>
      <c r="F131" s="932"/>
      <c r="G131" s="932"/>
      <c r="H131" s="932"/>
      <c r="I131" s="932"/>
      <c r="J131" s="932"/>
      <c r="K131" s="968"/>
      <c r="L131" s="645"/>
      <c r="M131" s="916"/>
      <c r="N131" s="917"/>
      <c r="O131" s="823"/>
      <c r="P131" s="823"/>
      <c r="Q131" s="823"/>
      <c r="R131" s="823"/>
      <c r="S131" s="912"/>
    </row>
    <row r="132" ht="16.5" spans="1:19">
      <c r="A132" s="381"/>
      <c r="B132" s="933" t="s">
        <v>5453</v>
      </c>
      <c r="C132" s="822" t="s">
        <v>5389</v>
      </c>
      <c r="D132" s="934"/>
      <c r="E132" s="935" t="s">
        <v>5454</v>
      </c>
      <c r="F132" s="936"/>
      <c r="G132" s="936"/>
      <c r="H132" s="936"/>
      <c r="I132" s="936"/>
      <c r="J132" s="936"/>
      <c r="K132" s="1004"/>
      <c r="L132" s="645"/>
      <c r="M132" s="1005"/>
      <c r="N132" s="1006"/>
      <c r="O132" s="1007"/>
      <c r="P132" s="1007"/>
      <c r="Q132" s="1007"/>
      <c r="R132" s="1007"/>
      <c r="S132" s="1050"/>
    </row>
    <row r="133" ht="16.5" spans="1:19">
      <c r="A133" s="381"/>
      <c r="B133" s="937"/>
      <c r="C133" s="934"/>
      <c r="D133" s="934"/>
      <c r="E133" s="936"/>
      <c r="F133" s="936"/>
      <c r="G133" s="936"/>
      <c r="H133" s="936"/>
      <c r="I133" s="936"/>
      <c r="J133" s="936"/>
      <c r="K133" s="1004"/>
      <c r="L133" s="645"/>
      <c r="M133" s="1008" t="s">
        <v>5455</v>
      </c>
      <c r="N133" s="911" t="s">
        <v>5456</v>
      </c>
      <c r="O133" s="1009"/>
      <c r="P133" s="1009"/>
      <c r="Q133" s="1009"/>
      <c r="R133" s="1009"/>
      <c r="S133" s="904"/>
    </row>
    <row r="134" ht="16.5" spans="1:19">
      <c r="A134" s="381"/>
      <c r="B134" s="937"/>
      <c r="C134" s="934"/>
      <c r="D134" s="934"/>
      <c r="E134" s="936"/>
      <c r="F134" s="936"/>
      <c r="G134" s="936"/>
      <c r="H134" s="936"/>
      <c r="I134" s="936"/>
      <c r="J134" s="936"/>
      <c r="K134" s="1004"/>
      <c r="L134" s="645"/>
      <c r="M134" s="1008"/>
      <c r="N134" s="911"/>
      <c r="O134" s="516"/>
      <c r="P134" s="516"/>
      <c r="Q134" s="516"/>
      <c r="R134" s="516"/>
      <c r="S134" s="904"/>
    </row>
    <row r="135" ht="16.5" spans="1:19">
      <c r="A135" s="381"/>
      <c r="B135" s="938" t="s">
        <v>5457</v>
      </c>
      <c r="C135" s="807" t="s">
        <v>5384</v>
      </c>
      <c r="D135" s="807"/>
      <c r="E135" s="939" t="s">
        <v>5458</v>
      </c>
      <c r="F135" s="939"/>
      <c r="G135" s="939"/>
      <c r="H135" s="939"/>
      <c r="I135" s="939"/>
      <c r="J135" s="939"/>
      <c r="K135" s="955"/>
      <c r="L135" s="645"/>
      <c r="M135" s="1008"/>
      <c r="N135" s="911"/>
      <c r="O135" s="516"/>
      <c r="P135" s="516"/>
      <c r="Q135" s="516"/>
      <c r="R135" s="516"/>
      <c r="S135" s="904"/>
    </row>
    <row r="136" ht="16.5" spans="1:19">
      <c r="A136" s="381"/>
      <c r="B136" s="938"/>
      <c r="C136" s="807"/>
      <c r="D136" s="807"/>
      <c r="E136" s="939"/>
      <c r="F136" s="939"/>
      <c r="G136" s="939"/>
      <c r="H136" s="939"/>
      <c r="I136" s="939"/>
      <c r="J136" s="939"/>
      <c r="K136" s="955"/>
      <c r="L136" s="645"/>
      <c r="M136" s="1008"/>
      <c r="N136" s="911"/>
      <c r="O136" s="516"/>
      <c r="P136" s="516"/>
      <c r="Q136" s="516"/>
      <c r="R136" s="516"/>
      <c r="S136" s="904"/>
    </row>
    <row r="137" ht="16.5" spans="1:19">
      <c r="A137" s="381"/>
      <c r="B137" s="938"/>
      <c r="C137" s="807"/>
      <c r="D137" s="807"/>
      <c r="E137" s="939"/>
      <c r="F137" s="939"/>
      <c r="G137" s="939"/>
      <c r="H137" s="939"/>
      <c r="I137" s="939"/>
      <c r="J137" s="939"/>
      <c r="K137" s="955"/>
      <c r="L137" s="645"/>
      <c r="M137" s="1008"/>
      <c r="N137" s="911"/>
      <c r="O137" s="516"/>
      <c r="P137" s="516"/>
      <c r="Q137" s="516"/>
      <c r="R137" s="516"/>
      <c r="S137" s="904"/>
    </row>
    <row r="138" ht="16.5" spans="1:19">
      <c r="A138" s="381"/>
      <c r="B138" s="933" t="s">
        <v>5459</v>
      </c>
      <c r="C138" s="822" t="s">
        <v>5381</v>
      </c>
      <c r="D138" s="822"/>
      <c r="E138" s="935" t="s">
        <v>5460</v>
      </c>
      <c r="F138" s="935"/>
      <c r="G138" s="935"/>
      <c r="H138" s="935"/>
      <c r="I138" s="935"/>
      <c r="J138" s="935"/>
      <c r="K138" s="1010"/>
      <c r="L138" s="645"/>
      <c r="M138" s="1008"/>
      <c r="N138" s="911"/>
      <c r="O138" s="516"/>
      <c r="P138" s="516"/>
      <c r="Q138" s="516"/>
      <c r="R138" s="516"/>
      <c r="S138" s="904"/>
    </row>
    <row r="139" ht="16.5" spans="1:19">
      <c r="A139" s="381"/>
      <c r="B139" s="933"/>
      <c r="C139" s="822"/>
      <c r="D139" s="822"/>
      <c r="E139" s="935"/>
      <c r="F139" s="935"/>
      <c r="G139" s="935"/>
      <c r="H139" s="935"/>
      <c r="I139" s="935"/>
      <c r="J139" s="935"/>
      <c r="K139" s="1010"/>
      <c r="L139" s="645"/>
      <c r="M139" s="1008"/>
      <c r="N139" s="911"/>
      <c r="O139" s="516"/>
      <c r="P139" s="516"/>
      <c r="Q139" s="516"/>
      <c r="R139" s="516"/>
      <c r="S139" s="904"/>
    </row>
    <row r="140" ht="17.25" spans="1:19">
      <c r="A140" s="381"/>
      <c r="B140" s="940"/>
      <c r="C140" s="941"/>
      <c r="D140" s="941"/>
      <c r="E140" s="942"/>
      <c r="F140" s="942"/>
      <c r="G140" s="942"/>
      <c r="H140" s="942"/>
      <c r="I140" s="942"/>
      <c r="J140" s="942"/>
      <c r="K140" s="1011"/>
      <c r="L140" s="645"/>
      <c r="M140" s="1008"/>
      <c r="N140" s="911"/>
      <c r="O140" s="1009"/>
      <c r="P140" s="1009"/>
      <c r="Q140" s="1009"/>
      <c r="R140" s="1009"/>
      <c r="S140" s="904"/>
    </row>
    <row r="141" ht="15" spans="1:19">
      <c r="A141" s="381"/>
      <c r="M141" s="1012"/>
      <c r="N141" s="1012"/>
      <c r="O141" s="1012"/>
      <c r="P141" s="1012"/>
      <c r="Q141" s="1012"/>
      <c r="R141" s="1012"/>
      <c r="S141" s="1012"/>
    </row>
    <row r="142" ht="13.5" spans="1:19">
      <c r="A142" s="381"/>
      <c r="B142" s="943" t="s">
        <v>5461</v>
      </c>
      <c r="C142" s="944"/>
      <c r="D142" s="944"/>
      <c r="E142" s="944"/>
      <c r="F142" s="944"/>
      <c r="G142" s="944"/>
      <c r="H142" s="944"/>
      <c r="I142" s="944"/>
      <c r="J142" s="944"/>
      <c r="K142" s="944"/>
      <c r="L142" s="944"/>
      <c r="M142" s="944"/>
      <c r="N142" s="944"/>
      <c r="O142" s="944"/>
      <c r="P142" s="944"/>
      <c r="Q142" s="944"/>
      <c r="R142" s="944"/>
      <c r="S142" s="1051"/>
    </row>
    <row r="143" ht="13.5" spans="1:19">
      <c r="A143" s="381"/>
      <c r="B143" s="945"/>
      <c r="C143" s="946"/>
      <c r="D143" s="946"/>
      <c r="E143" s="946"/>
      <c r="F143" s="946"/>
      <c r="G143" s="946"/>
      <c r="H143" s="946"/>
      <c r="I143" s="946"/>
      <c r="J143" s="946"/>
      <c r="K143" s="946"/>
      <c r="L143" s="946"/>
      <c r="M143" s="946"/>
      <c r="N143" s="946"/>
      <c r="O143" s="946"/>
      <c r="P143" s="946"/>
      <c r="Q143" s="946"/>
      <c r="R143" s="946"/>
      <c r="S143" s="1052"/>
    </row>
    <row r="144" spans="1:19">
      <c r="A144" s="381"/>
      <c r="B144" s="947"/>
      <c r="C144" s="948"/>
      <c r="D144" s="948"/>
      <c r="E144" s="948"/>
      <c r="F144" s="948"/>
      <c r="G144" s="948"/>
      <c r="H144" s="948"/>
      <c r="I144" s="948"/>
      <c r="J144" s="948"/>
      <c r="K144" s="948"/>
      <c r="L144" s="948"/>
      <c r="M144" s="948"/>
      <c r="N144" s="948"/>
      <c r="O144" s="948"/>
      <c r="P144" s="948"/>
      <c r="Q144" s="948"/>
      <c r="R144" s="948"/>
      <c r="S144" s="1053"/>
    </row>
    <row r="145" ht="17.25" spans="1:19">
      <c r="A145" s="381"/>
      <c r="B145" s="813"/>
      <c r="C145" s="813"/>
      <c r="D145" s="813"/>
      <c r="E145" s="813"/>
      <c r="F145" s="813"/>
      <c r="G145" s="813"/>
      <c r="H145" s="644"/>
      <c r="I145" s="644"/>
      <c r="J145" s="644"/>
      <c r="K145" s="645"/>
      <c r="L145" s="645"/>
      <c r="M145" s="1013"/>
      <c r="N145" s="645"/>
      <c r="O145" s="645"/>
      <c r="P145" s="645"/>
      <c r="Q145" s="645"/>
      <c r="R145" s="645"/>
      <c r="S145" s="645"/>
    </row>
    <row r="146" ht="23" customHeight="1" spans="1:19">
      <c r="A146" s="381"/>
      <c r="B146" s="949" t="s">
        <v>5462</v>
      </c>
      <c r="C146" s="813"/>
      <c r="D146" s="950" t="s">
        <v>5463</v>
      </c>
      <c r="E146" s="951"/>
      <c r="F146" s="950" t="s">
        <v>5464</v>
      </c>
      <c r="G146" s="952"/>
      <c r="H146" s="952"/>
      <c r="I146" s="951"/>
      <c r="J146" s="644"/>
      <c r="K146" s="975" t="s">
        <v>5465</v>
      </c>
      <c r="L146" s="976"/>
      <c r="M146" s="645"/>
      <c r="N146" s="975" t="s">
        <v>5466</v>
      </c>
      <c r="O146" s="976"/>
      <c r="P146" s="645"/>
      <c r="Q146" s="975" t="s">
        <v>5467</v>
      </c>
      <c r="R146" s="1015"/>
      <c r="S146" s="976"/>
    </row>
    <row r="147" ht="16.5" spans="1:19">
      <c r="A147" s="381"/>
      <c r="B147" s="953" t="s">
        <v>5468</v>
      </c>
      <c r="C147" s="813"/>
      <c r="D147" s="954" t="s">
        <v>5469</v>
      </c>
      <c r="E147" s="955"/>
      <c r="F147" s="438" t="s">
        <v>5470</v>
      </c>
      <c r="G147" s="932"/>
      <c r="H147" s="932"/>
      <c r="I147" s="968"/>
      <c r="J147" s="1014"/>
      <c r="K147" s="985" t="s">
        <v>5471</v>
      </c>
      <c r="L147" s="904"/>
      <c r="M147" s="645"/>
      <c r="N147" s="985" t="s">
        <v>5472</v>
      </c>
      <c r="O147" s="904"/>
      <c r="P147" s="645"/>
      <c r="Q147" s="985" t="s">
        <v>5473</v>
      </c>
      <c r="R147" s="517"/>
      <c r="S147" s="596"/>
    </row>
    <row r="148" ht="16.5" spans="1:19">
      <c r="A148" s="381"/>
      <c r="B148" s="956"/>
      <c r="C148" s="813"/>
      <c r="D148" s="957"/>
      <c r="E148" s="955"/>
      <c r="F148" s="954"/>
      <c r="G148" s="932"/>
      <c r="H148" s="932"/>
      <c r="I148" s="968"/>
      <c r="J148" s="1014"/>
      <c r="K148" s="985"/>
      <c r="L148" s="904"/>
      <c r="M148" s="645"/>
      <c r="N148" s="985"/>
      <c r="O148" s="904"/>
      <c r="P148" s="645"/>
      <c r="Q148" s="896"/>
      <c r="R148" s="517"/>
      <c r="S148" s="596"/>
    </row>
    <row r="149" ht="16.5" spans="1:19">
      <c r="A149" s="381"/>
      <c r="B149" s="956"/>
      <c r="C149" s="813"/>
      <c r="D149" s="957"/>
      <c r="E149" s="955"/>
      <c r="F149" s="954"/>
      <c r="G149" s="932"/>
      <c r="H149" s="932"/>
      <c r="I149" s="968"/>
      <c r="J149" s="1014"/>
      <c r="K149" s="985"/>
      <c r="L149" s="904"/>
      <c r="M149" s="645"/>
      <c r="N149" s="985"/>
      <c r="O149" s="904"/>
      <c r="P149" s="645"/>
      <c r="Q149" s="896"/>
      <c r="R149" s="517"/>
      <c r="S149" s="596"/>
    </row>
    <row r="150" ht="16.5" spans="1:19">
      <c r="A150" s="381"/>
      <c r="B150" s="956"/>
      <c r="C150" s="813"/>
      <c r="D150" s="957"/>
      <c r="E150" s="955"/>
      <c r="F150" s="954"/>
      <c r="G150" s="932"/>
      <c r="H150" s="932"/>
      <c r="I150" s="968"/>
      <c r="J150" s="1014"/>
      <c r="K150" s="985"/>
      <c r="L150" s="904"/>
      <c r="M150" s="645"/>
      <c r="N150" s="985"/>
      <c r="O150" s="904"/>
      <c r="P150" s="645"/>
      <c r="Q150" s="896"/>
      <c r="R150" s="517"/>
      <c r="S150" s="596"/>
    </row>
    <row r="151" ht="16.5" spans="1:19">
      <c r="A151" s="381"/>
      <c r="B151" s="956"/>
      <c r="C151" s="813"/>
      <c r="D151" s="957"/>
      <c r="E151" s="955"/>
      <c r="F151" s="954"/>
      <c r="G151" s="932"/>
      <c r="H151" s="932"/>
      <c r="I151" s="968"/>
      <c r="J151" s="1014"/>
      <c r="K151" s="985"/>
      <c r="L151" s="904"/>
      <c r="M151" s="645"/>
      <c r="N151" s="985"/>
      <c r="O151" s="904"/>
      <c r="P151" s="645"/>
      <c r="Q151" s="896"/>
      <c r="R151" s="517"/>
      <c r="S151" s="596"/>
    </row>
    <row r="152" ht="16.5" spans="1:21">
      <c r="A152" s="381"/>
      <c r="B152" s="956"/>
      <c r="C152" s="813"/>
      <c r="D152" s="957"/>
      <c r="E152" s="955"/>
      <c r="F152" s="954"/>
      <c r="G152" s="932"/>
      <c r="H152" s="932"/>
      <c r="I152" s="968"/>
      <c r="J152" s="1014"/>
      <c r="K152" s="985"/>
      <c r="L152" s="904"/>
      <c r="M152" s="645"/>
      <c r="N152" s="985"/>
      <c r="O152" s="904"/>
      <c r="P152" s="645"/>
      <c r="Q152" s="896"/>
      <c r="R152" s="517"/>
      <c r="S152" s="596"/>
      <c r="U152" s="626"/>
    </row>
    <row r="153" ht="16.5" spans="1:21">
      <c r="A153" s="381"/>
      <c r="B153" s="956"/>
      <c r="C153" s="813"/>
      <c r="D153" s="957"/>
      <c r="E153" s="955"/>
      <c r="F153" s="954"/>
      <c r="G153" s="932"/>
      <c r="H153" s="932"/>
      <c r="I153" s="968"/>
      <c r="J153" s="1014"/>
      <c r="K153" s="985"/>
      <c r="L153" s="904"/>
      <c r="M153" s="645"/>
      <c r="N153" s="985"/>
      <c r="O153" s="904"/>
      <c r="P153" s="645"/>
      <c r="Q153" s="896"/>
      <c r="R153" s="517"/>
      <c r="S153" s="596"/>
      <c r="U153" s="626"/>
    </row>
    <row r="154" ht="17.25" spans="1:21">
      <c r="A154" s="381"/>
      <c r="B154" s="958"/>
      <c r="C154" s="813"/>
      <c r="D154" s="959"/>
      <c r="E154" s="960"/>
      <c r="F154" s="961"/>
      <c r="G154" s="962"/>
      <c r="H154" s="962"/>
      <c r="I154" s="973"/>
      <c r="J154" s="1014"/>
      <c r="K154" s="987"/>
      <c r="L154" s="988"/>
      <c r="M154" s="645"/>
      <c r="N154" s="987"/>
      <c r="O154" s="988"/>
      <c r="P154" s="645"/>
      <c r="Q154" s="972"/>
      <c r="R154" s="625"/>
      <c r="S154" s="629"/>
      <c r="U154" s="626"/>
    </row>
    <row r="155" ht="16.5" spans="1:21">
      <c r="A155" s="381"/>
      <c r="B155" s="813"/>
      <c r="C155" s="813"/>
      <c r="D155" s="813"/>
      <c r="E155" s="813"/>
      <c r="F155" s="813"/>
      <c r="G155" s="813"/>
      <c r="H155" s="813"/>
      <c r="I155" s="813"/>
      <c r="J155" s="813"/>
      <c r="K155" s="645"/>
      <c r="L155" s="645"/>
      <c r="M155" s="645"/>
      <c r="N155" s="645"/>
      <c r="O155" s="645"/>
      <c r="P155" s="645"/>
      <c r="Q155" s="645"/>
      <c r="R155" s="645"/>
      <c r="S155" s="645"/>
      <c r="U155" s="626"/>
    </row>
    <row r="156" ht="17.25" spans="1:21">
      <c r="A156" s="381"/>
      <c r="B156" s="813"/>
      <c r="C156" s="813"/>
      <c r="D156" s="813"/>
      <c r="E156" s="813"/>
      <c r="F156" s="813"/>
      <c r="G156" s="813"/>
      <c r="H156" s="813"/>
      <c r="I156" s="813"/>
      <c r="J156" s="813"/>
      <c r="K156" s="645"/>
      <c r="L156" s="645"/>
      <c r="M156" s="645"/>
      <c r="N156" s="645"/>
      <c r="O156" s="645"/>
      <c r="P156" s="645"/>
      <c r="Q156" s="645"/>
      <c r="R156" s="645"/>
      <c r="S156" s="645"/>
      <c r="U156" s="626"/>
    </row>
    <row r="157" ht="16.5" spans="1:21">
      <c r="A157" s="381"/>
      <c r="B157" s="949" t="s">
        <v>5474</v>
      </c>
      <c r="C157" s="950" t="s">
        <v>5475</v>
      </c>
      <c r="D157" s="951"/>
      <c r="E157" s="813"/>
      <c r="F157" s="950" t="s">
        <v>5476</v>
      </c>
      <c r="G157" s="952"/>
      <c r="H157" s="952"/>
      <c r="I157" s="951"/>
      <c r="J157" s="950" t="s">
        <v>5477</v>
      </c>
      <c r="K157" s="951"/>
      <c r="L157" s="645"/>
      <c r="M157" s="975" t="s">
        <v>5478</v>
      </c>
      <c r="N157" s="1015"/>
      <c r="O157" s="1015"/>
      <c r="P157" s="1015"/>
      <c r="Q157" s="1015"/>
      <c r="R157" s="1015"/>
      <c r="S157" s="976"/>
      <c r="U157" s="626"/>
    </row>
    <row r="158" ht="16.5" spans="1:19">
      <c r="A158" s="381"/>
      <c r="B158" s="963"/>
      <c r="C158" s="964"/>
      <c r="D158" s="965"/>
      <c r="E158" s="813"/>
      <c r="F158" s="964"/>
      <c r="G158" s="966"/>
      <c r="H158" s="966"/>
      <c r="I158" s="965"/>
      <c r="J158" s="964"/>
      <c r="K158" s="965"/>
      <c r="L158" s="645"/>
      <c r="M158" s="980"/>
      <c r="N158" s="1016"/>
      <c r="O158" s="1016"/>
      <c r="P158" s="1016"/>
      <c r="Q158" s="1016"/>
      <c r="R158" s="1016"/>
      <c r="S158" s="981"/>
    </row>
    <row r="159" ht="16.5" spans="1:20">
      <c r="A159" s="381"/>
      <c r="B159" s="967" t="s">
        <v>5479</v>
      </c>
      <c r="C159" s="954" t="s">
        <v>5480</v>
      </c>
      <c r="D159" s="968"/>
      <c r="E159" s="813"/>
      <c r="F159" s="954" t="s">
        <v>5481</v>
      </c>
      <c r="G159" s="932"/>
      <c r="H159" s="932"/>
      <c r="I159" s="968"/>
      <c r="J159" s="820" t="s">
        <v>5482</v>
      </c>
      <c r="K159" s="1017"/>
      <c r="L159" s="645"/>
      <c r="M159" s="1018" t="s">
        <v>5483</v>
      </c>
      <c r="N159" s="1019"/>
      <c r="O159" s="1019"/>
      <c r="P159" s="1020"/>
      <c r="Q159" s="1054" t="s">
        <v>5484</v>
      </c>
      <c r="R159" s="1055"/>
      <c r="S159" s="1056"/>
      <c r="T159" s="627"/>
    </row>
    <row r="160" ht="17.25" spans="1:20">
      <c r="A160" s="381"/>
      <c r="B160" s="967"/>
      <c r="C160" s="954"/>
      <c r="D160" s="968"/>
      <c r="E160" s="813"/>
      <c r="F160" s="954"/>
      <c r="G160" s="932"/>
      <c r="H160" s="932"/>
      <c r="I160" s="968"/>
      <c r="J160" s="820"/>
      <c r="K160" s="1017"/>
      <c r="L160" s="645"/>
      <c r="M160" s="1021"/>
      <c r="N160" s="1022"/>
      <c r="O160" s="1009"/>
      <c r="P160" s="1023"/>
      <c r="Q160" s="1057"/>
      <c r="R160" s="1058"/>
      <c r="S160" s="1059"/>
      <c r="T160" s="627"/>
    </row>
    <row r="161" ht="16.5" spans="2:19">
      <c r="B161" s="967"/>
      <c r="C161" s="969" t="s">
        <v>5485</v>
      </c>
      <c r="D161" s="970" t="s">
        <v>575</v>
      </c>
      <c r="E161" s="644"/>
      <c r="F161" s="954"/>
      <c r="G161" s="932"/>
      <c r="H161" s="932"/>
      <c r="I161" s="968"/>
      <c r="J161" s="820"/>
      <c r="K161" s="1017"/>
      <c r="L161" s="645"/>
      <c r="M161" s="1024" t="s">
        <v>5486</v>
      </c>
      <c r="N161" s="1025"/>
      <c r="O161" s="1026"/>
      <c r="P161" s="1027"/>
      <c r="Q161" s="1027"/>
      <c r="R161" s="1027"/>
      <c r="S161" s="1060"/>
    </row>
    <row r="162" ht="16.5" spans="2:19">
      <c r="B162" s="967"/>
      <c r="C162" s="954" t="s">
        <v>5487</v>
      </c>
      <c r="D162" s="968" t="s">
        <v>572</v>
      </c>
      <c r="E162" s="644"/>
      <c r="F162" s="954"/>
      <c r="G162" s="932"/>
      <c r="H162" s="932"/>
      <c r="I162" s="968"/>
      <c r="J162" s="820"/>
      <c r="K162" s="1017"/>
      <c r="L162" s="645"/>
      <c r="M162" s="1024"/>
      <c r="N162" s="1025"/>
      <c r="O162" s="1028"/>
      <c r="P162" s="1029"/>
      <c r="Q162" s="1029"/>
      <c r="R162" s="1029"/>
      <c r="S162" s="1061"/>
    </row>
    <row r="163" ht="16.5" spans="2:19">
      <c r="B163" s="967"/>
      <c r="C163" s="954" t="s">
        <v>5488</v>
      </c>
      <c r="D163" s="968" t="s">
        <v>5489</v>
      </c>
      <c r="E163" s="644"/>
      <c r="F163" s="954"/>
      <c r="G163" s="932"/>
      <c r="H163" s="932"/>
      <c r="I163" s="968"/>
      <c r="J163" s="820"/>
      <c r="K163" s="1017"/>
      <c r="L163" s="645"/>
      <c r="M163" s="1030" t="s">
        <v>5490</v>
      </c>
      <c r="N163" s="1031"/>
      <c r="O163" s="1031"/>
      <c r="P163" s="1031"/>
      <c r="Q163" s="1031"/>
      <c r="R163" s="1031"/>
      <c r="S163" s="1062"/>
    </row>
    <row r="164" ht="16.5" spans="2:19">
      <c r="B164" s="967"/>
      <c r="C164" s="954" t="s">
        <v>5491</v>
      </c>
      <c r="D164" s="968" t="s">
        <v>5492</v>
      </c>
      <c r="E164" s="644"/>
      <c r="F164" s="954"/>
      <c r="G164" s="932"/>
      <c r="H164" s="932"/>
      <c r="I164" s="968"/>
      <c r="J164" s="820"/>
      <c r="K164" s="1017"/>
      <c r="L164" s="645"/>
      <c r="M164" s="1032" t="s">
        <v>5493</v>
      </c>
      <c r="N164" s="1033"/>
      <c r="O164" s="1034"/>
      <c r="P164" s="1034"/>
      <c r="Q164" s="1033" t="s">
        <v>5494</v>
      </c>
      <c r="R164" s="1034"/>
      <c r="S164" s="1063"/>
    </row>
    <row r="165" ht="16.5" spans="2:19">
      <c r="B165" s="967"/>
      <c r="C165" s="954" t="s">
        <v>5495</v>
      </c>
      <c r="D165" s="968" t="s">
        <v>534</v>
      </c>
      <c r="E165" s="644"/>
      <c r="F165" s="954"/>
      <c r="G165" s="932"/>
      <c r="H165" s="932"/>
      <c r="I165" s="968"/>
      <c r="J165" s="820"/>
      <c r="K165" s="1017"/>
      <c r="L165" s="645"/>
      <c r="M165" s="1032"/>
      <c r="N165" s="1031"/>
      <c r="O165" s="1031"/>
      <c r="P165" s="1031"/>
      <c r="Q165" s="1064"/>
      <c r="R165" s="1031"/>
      <c r="S165" s="1062"/>
    </row>
    <row r="166" ht="16.5" spans="2:19">
      <c r="B166" s="967"/>
      <c r="C166" s="954" t="s">
        <v>5496</v>
      </c>
      <c r="D166" s="968" t="s">
        <v>538</v>
      </c>
      <c r="E166" s="644"/>
      <c r="F166" s="954"/>
      <c r="G166" s="932"/>
      <c r="H166" s="932"/>
      <c r="I166" s="968"/>
      <c r="J166" s="820"/>
      <c r="K166" s="1017"/>
      <c r="L166" s="645"/>
      <c r="M166" s="1032"/>
      <c r="N166" s="1031"/>
      <c r="O166" s="1031"/>
      <c r="P166" s="1031"/>
      <c r="Q166" s="1064"/>
      <c r="R166" s="1031"/>
      <c r="S166" s="1062"/>
    </row>
    <row r="167" ht="17.25" spans="2:20">
      <c r="B167" s="971"/>
      <c r="C167" s="972">
        <v>20</v>
      </c>
      <c r="D167" s="973" t="s">
        <v>430</v>
      </c>
      <c r="E167" s="644"/>
      <c r="F167" s="961"/>
      <c r="G167" s="962"/>
      <c r="H167" s="962"/>
      <c r="I167" s="973"/>
      <c r="J167" s="1035"/>
      <c r="K167" s="1036"/>
      <c r="L167" s="645"/>
      <c r="M167" s="1037"/>
      <c r="N167" s="1038"/>
      <c r="O167" s="1038"/>
      <c r="P167" s="1038"/>
      <c r="Q167" s="1065"/>
      <c r="R167" s="1038"/>
      <c r="S167" s="1066"/>
      <c r="T167" s="628"/>
    </row>
    <row r="168" ht="16.5" spans="2:20">
      <c r="B168" s="644"/>
      <c r="D168" s="644"/>
      <c r="E168" s="644"/>
      <c r="F168" s="644"/>
      <c r="G168" s="644"/>
      <c r="H168" s="644"/>
      <c r="I168" s="644"/>
      <c r="J168" s="644"/>
      <c r="K168" s="1013"/>
      <c r="L168" s="1013"/>
      <c r="M168" s="627"/>
      <c r="N168" s="627"/>
      <c r="O168" s="627"/>
      <c r="P168" s="627"/>
      <c r="Q168" s="1067"/>
      <c r="R168" s="1067"/>
      <c r="S168" s="1067"/>
      <c r="T168" s="628"/>
    </row>
    <row r="169" ht="17.25" spans="2:20">
      <c r="B169" s="644"/>
      <c r="C169" s="644"/>
      <c r="D169" s="644"/>
      <c r="E169" s="644"/>
      <c r="F169" s="644"/>
      <c r="G169" s="644"/>
      <c r="H169" s="644"/>
      <c r="I169" s="644"/>
      <c r="J169" s="644"/>
      <c r="K169" s="1013"/>
      <c r="L169" s="1013"/>
      <c r="M169" s="627"/>
      <c r="N169" s="627"/>
      <c r="O169" s="627"/>
      <c r="P169" s="627"/>
      <c r="Q169" s="1067"/>
      <c r="R169" s="1067"/>
      <c r="S169" s="1067"/>
      <c r="T169" s="628"/>
    </row>
    <row r="170" ht="16.5" spans="2:20">
      <c r="B170" s="974" t="s">
        <v>5497</v>
      </c>
      <c r="C170" s="975" t="s">
        <v>5498</v>
      </c>
      <c r="D170" s="976"/>
      <c r="E170" s="644"/>
      <c r="F170" s="977" t="s">
        <v>5499</v>
      </c>
      <c r="G170" s="978"/>
      <c r="H170" s="978"/>
      <c r="I170" s="1039"/>
      <c r="J170" s="644"/>
      <c r="K170" s="1040" t="s">
        <v>5500</v>
      </c>
      <c r="L170" s="1041"/>
      <c r="M170" s="1041"/>
      <c r="N170" s="1041"/>
      <c r="O170" s="1041"/>
      <c r="P170" s="1041"/>
      <c r="Q170" s="1041"/>
      <c r="R170" s="1041"/>
      <c r="S170" s="1068"/>
      <c r="T170" s="628"/>
    </row>
    <row r="171" ht="16.5" spans="2:20">
      <c r="B171" s="979"/>
      <c r="C171" s="980"/>
      <c r="D171" s="981"/>
      <c r="E171" s="644"/>
      <c r="F171" s="982"/>
      <c r="G171" s="983"/>
      <c r="H171" s="983"/>
      <c r="I171" s="1042"/>
      <c r="J171" s="644"/>
      <c r="K171" s="1043"/>
      <c r="L171" s="1044"/>
      <c r="M171" s="1044"/>
      <c r="N171" s="1044"/>
      <c r="O171" s="1044"/>
      <c r="P171" s="1044"/>
      <c r="Q171" s="1044"/>
      <c r="R171" s="1044"/>
      <c r="S171" s="1069"/>
      <c r="T171" s="628"/>
    </row>
    <row r="172" ht="16.5" spans="2:20">
      <c r="B172" s="984" t="s">
        <v>5501</v>
      </c>
      <c r="C172" s="985" t="s">
        <v>5502</v>
      </c>
      <c r="D172" s="904"/>
      <c r="E172" s="644"/>
      <c r="F172" s="985" t="s">
        <v>5503</v>
      </c>
      <c r="G172" s="516"/>
      <c r="H172" s="516"/>
      <c r="I172" s="904"/>
      <c r="J172" s="644"/>
      <c r="K172" s="985" t="s">
        <v>5504</v>
      </c>
      <c r="L172" s="516"/>
      <c r="M172" s="516"/>
      <c r="N172" s="516"/>
      <c r="O172" s="516" t="s">
        <v>5505</v>
      </c>
      <c r="P172" s="516"/>
      <c r="Q172" s="516"/>
      <c r="R172" s="516"/>
      <c r="S172" s="904"/>
      <c r="T172" s="628"/>
    </row>
    <row r="173" ht="16.5" spans="2:20">
      <c r="B173" s="984"/>
      <c r="C173" s="985"/>
      <c r="D173" s="904"/>
      <c r="E173" s="644"/>
      <c r="F173" s="985"/>
      <c r="G173" s="516"/>
      <c r="H173" s="516"/>
      <c r="I173" s="904"/>
      <c r="K173" s="985"/>
      <c r="L173" s="516"/>
      <c r="M173" s="516"/>
      <c r="N173" s="516"/>
      <c r="O173" s="516"/>
      <c r="P173" s="516"/>
      <c r="Q173" s="516"/>
      <c r="R173" s="516"/>
      <c r="S173" s="904"/>
      <c r="T173" s="628"/>
    </row>
    <row r="174" ht="16.5" spans="2:20">
      <c r="B174" s="984"/>
      <c r="C174" s="985"/>
      <c r="D174" s="904"/>
      <c r="E174" s="644"/>
      <c r="F174" s="985"/>
      <c r="G174" s="516"/>
      <c r="H174" s="516"/>
      <c r="I174" s="904"/>
      <c r="K174" s="1045" t="s">
        <v>5506</v>
      </c>
      <c r="L174" s="1046" t="s">
        <v>5507</v>
      </c>
      <c r="M174" s="1046"/>
      <c r="N174" s="1046"/>
      <c r="O174" s="516"/>
      <c r="P174" s="516"/>
      <c r="Q174" s="516"/>
      <c r="R174" s="516"/>
      <c r="S174" s="904"/>
      <c r="T174" s="628"/>
    </row>
    <row r="175" ht="16.5" spans="2:19">
      <c r="B175" s="984"/>
      <c r="C175" s="985"/>
      <c r="D175" s="904"/>
      <c r="E175" s="644"/>
      <c r="F175" s="985"/>
      <c r="G175" s="516"/>
      <c r="H175" s="516"/>
      <c r="I175" s="904"/>
      <c r="J175" s="644"/>
      <c r="K175" s="1045"/>
      <c r="L175" s="1046"/>
      <c r="M175" s="1046"/>
      <c r="N175" s="1046"/>
      <c r="O175" s="516"/>
      <c r="P175" s="516"/>
      <c r="Q175" s="516"/>
      <c r="R175" s="516"/>
      <c r="S175" s="904"/>
    </row>
    <row r="176" ht="16.5" spans="2:19">
      <c r="B176" s="984"/>
      <c r="C176" s="985"/>
      <c r="D176" s="904"/>
      <c r="E176" s="644"/>
      <c r="F176" s="985"/>
      <c r="G176" s="516"/>
      <c r="H176" s="516"/>
      <c r="I176" s="904"/>
      <c r="J176" s="644"/>
      <c r="K176" s="1045"/>
      <c r="L176" s="1046"/>
      <c r="M176" s="1046"/>
      <c r="N176" s="1046"/>
      <c r="O176" s="516"/>
      <c r="P176" s="516"/>
      <c r="Q176" s="516"/>
      <c r="R176" s="516"/>
      <c r="S176" s="904"/>
    </row>
    <row r="177" ht="16.5" spans="2:19">
      <c r="B177" s="984"/>
      <c r="C177" s="985"/>
      <c r="D177" s="904"/>
      <c r="E177" s="644"/>
      <c r="F177" s="985"/>
      <c r="G177" s="516"/>
      <c r="H177" s="516"/>
      <c r="I177" s="904"/>
      <c r="J177" s="644"/>
      <c r="K177" s="896" t="s">
        <v>5508</v>
      </c>
      <c r="L177" s="517" t="s">
        <v>5509</v>
      </c>
      <c r="M177" s="517"/>
      <c r="N177" s="517"/>
      <c r="O177" s="516"/>
      <c r="P177" s="516"/>
      <c r="Q177" s="516"/>
      <c r="R177" s="516"/>
      <c r="S177" s="904"/>
    </row>
    <row r="178" ht="16.5" spans="2:19">
      <c r="B178" s="984"/>
      <c r="C178" s="985"/>
      <c r="D178" s="904"/>
      <c r="E178" s="644"/>
      <c r="F178" s="985"/>
      <c r="G178" s="516"/>
      <c r="H178" s="516"/>
      <c r="I178" s="904"/>
      <c r="J178" s="644"/>
      <c r="K178" s="1045" t="s">
        <v>5510</v>
      </c>
      <c r="L178" s="1047" t="s">
        <v>5511</v>
      </c>
      <c r="M178" s="1047"/>
      <c r="N178" s="1047"/>
      <c r="O178" s="516"/>
      <c r="P178" s="516"/>
      <c r="Q178" s="516"/>
      <c r="R178" s="516"/>
      <c r="S178" s="904"/>
    </row>
    <row r="179" ht="16.5" spans="2:19">
      <c r="B179" s="984"/>
      <c r="C179" s="985"/>
      <c r="D179" s="904"/>
      <c r="E179" s="644"/>
      <c r="F179" s="985"/>
      <c r="G179" s="516"/>
      <c r="H179" s="516"/>
      <c r="I179" s="904"/>
      <c r="J179" s="644"/>
      <c r="K179" s="896" t="s">
        <v>5512</v>
      </c>
      <c r="L179" s="517" t="s">
        <v>5513</v>
      </c>
      <c r="M179" s="517"/>
      <c r="N179" s="517"/>
      <c r="O179" s="516"/>
      <c r="P179" s="516"/>
      <c r="Q179" s="516"/>
      <c r="R179" s="516"/>
      <c r="S179" s="904"/>
    </row>
    <row r="180" ht="17.25" spans="2:19">
      <c r="B180" s="986"/>
      <c r="C180" s="987"/>
      <c r="D180" s="988"/>
      <c r="E180" s="644"/>
      <c r="F180" s="987"/>
      <c r="G180" s="989"/>
      <c r="H180" s="989"/>
      <c r="I180" s="988"/>
      <c r="J180" s="644"/>
      <c r="K180" s="1048" t="s">
        <v>5514</v>
      </c>
      <c r="L180" s="1049"/>
      <c r="M180" s="1049"/>
      <c r="N180" s="1049"/>
      <c r="O180" s="989"/>
      <c r="P180" s="989"/>
      <c r="Q180" s="989"/>
      <c r="R180" s="989"/>
      <c r="S180" s="988"/>
    </row>
    <row r="181" ht="16.5" spans="2:19">
      <c r="B181" s="644"/>
      <c r="C181" s="644"/>
      <c r="D181" s="644"/>
      <c r="E181" s="644"/>
      <c r="F181" s="644"/>
      <c r="G181" s="644"/>
      <c r="H181" s="644"/>
      <c r="I181" s="644"/>
      <c r="J181" s="644"/>
      <c r="K181" s="985" t="s">
        <v>5515</v>
      </c>
      <c r="L181" s="516"/>
      <c r="M181" s="516"/>
      <c r="N181" s="516"/>
      <c r="O181" s="516"/>
      <c r="P181" s="516"/>
      <c r="Q181" s="516"/>
      <c r="R181" s="516"/>
      <c r="S181" s="904"/>
    </row>
    <row r="182" ht="16.5" spans="2:19">
      <c r="B182" s="644"/>
      <c r="C182" s="644"/>
      <c r="D182" s="644"/>
      <c r="E182" s="644"/>
      <c r="F182" s="644"/>
      <c r="G182" s="644"/>
      <c r="H182" s="644"/>
      <c r="I182" s="644"/>
      <c r="J182" s="644"/>
      <c r="K182" s="985"/>
      <c r="L182" s="516"/>
      <c r="M182" s="516"/>
      <c r="N182" s="516"/>
      <c r="O182" s="516"/>
      <c r="P182" s="516"/>
      <c r="Q182" s="516"/>
      <c r="R182" s="516"/>
      <c r="S182" s="904"/>
    </row>
    <row r="183" ht="17.25" spans="2:19">
      <c r="B183" s="644"/>
      <c r="C183" s="644"/>
      <c r="D183" s="644"/>
      <c r="E183" s="644"/>
      <c r="F183" s="644"/>
      <c r="G183" s="644"/>
      <c r="H183" s="644"/>
      <c r="I183" s="644"/>
      <c r="J183" s="644"/>
      <c r="K183" s="987"/>
      <c r="L183" s="989"/>
      <c r="M183" s="989"/>
      <c r="N183" s="989"/>
      <c r="O183" s="989"/>
      <c r="P183" s="989"/>
      <c r="Q183" s="989"/>
      <c r="R183" s="989"/>
      <c r="S183" s="988"/>
    </row>
    <row r="184" ht="17.25" spans="2:19">
      <c r="B184" s="644"/>
      <c r="C184" s="644"/>
      <c r="D184" s="644"/>
      <c r="E184" s="644"/>
      <c r="F184" s="644"/>
      <c r="G184" s="644"/>
      <c r="H184" s="644"/>
      <c r="I184" s="644"/>
      <c r="J184" s="644"/>
      <c r="K184" s="645"/>
      <c r="L184" s="645"/>
      <c r="M184" s="645"/>
      <c r="N184" s="645"/>
      <c r="O184" s="645"/>
      <c r="P184" s="645"/>
      <c r="Q184" s="645"/>
      <c r="R184" s="645"/>
      <c r="S184" s="645"/>
    </row>
    <row r="185" ht="15" customHeight="1" spans="2:19">
      <c r="B185" s="990" t="s">
        <v>5516</v>
      </c>
      <c r="C185" s="991"/>
      <c r="D185" s="991"/>
      <c r="E185" s="991"/>
      <c r="F185" s="991"/>
      <c r="G185" s="991"/>
      <c r="H185" s="991"/>
      <c r="I185" s="991"/>
      <c r="J185" s="991"/>
      <c r="K185" s="991"/>
      <c r="L185" s="991"/>
      <c r="M185" s="991"/>
      <c r="N185" s="991"/>
      <c r="O185" s="991"/>
      <c r="P185" s="991"/>
      <c r="Q185" s="991"/>
      <c r="R185" s="991"/>
      <c r="S185" s="1070"/>
    </row>
    <row r="186" ht="15" customHeight="1" spans="2:19">
      <c r="B186" s="992"/>
      <c r="C186" s="993"/>
      <c r="D186" s="993"/>
      <c r="E186" s="993"/>
      <c r="F186" s="993"/>
      <c r="G186" s="993"/>
      <c r="H186" s="993"/>
      <c r="I186" s="993"/>
      <c r="J186" s="993"/>
      <c r="K186" s="993"/>
      <c r="L186" s="993"/>
      <c r="M186" s="993"/>
      <c r="N186" s="993"/>
      <c r="O186" s="993"/>
      <c r="P186" s="993"/>
      <c r="Q186" s="993"/>
      <c r="R186" s="993"/>
      <c r="S186" s="1071"/>
    </row>
    <row r="187" ht="17" customHeight="1" spans="2:19">
      <c r="B187" s="994" t="s">
        <v>5517</v>
      </c>
      <c r="C187" s="995"/>
      <c r="D187" s="995" t="s">
        <v>5518</v>
      </c>
      <c r="E187" s="995"/>
      <c r="F187" s="995" t="s">
        <v>5519</v>
      </c>
      <c r="G187" s="995"/>
      <c r="H187" s="995"/>
      <c r="I187" s="995"/>
      <c r="J187" s="995" t="s">
        <v>249</v>
      </c>
      <c r="K187" s="995"/>
      <c r="L187" s="995"/>
      <c r="M187" s="995"/>
      <c r="N187" s="995"/>
      <c r="O187" s="995"/>
      <c r="P187" s="995"/>
      <c r="Q187" s="995"/>
      <c r="R187" s="995"/>
      <c r="S187" s="1072"/>
    </row>
    <row r="188" ht="17" customHeight="1" spans="2:19">
      <c r="B188" s="996" t="s">
        <v>5520</v>
      </c>
      <c r="C188" s="997"/>
      <c r="D188" s="998" t="s">
        <v>5521</v>
      </c>
      <c r="E188" s="999"/>
      <c r="F188" s="998" t="s">
        <v>5522</v>
      </c>
      <c r="G188" s="999"/>
      <c r="H188" s="999"/>
      <c r="I188" s="999"/>
      <c r="J188" s="999" t="s">
        <v>5523</v>
      </c>
      <c r="K188" s="999"/>
      <c r="L188" s="999"/>
      <c r="M188" s="999"/>
      <c r="N188" s="999"/>
      <c r="O188" s="999"/>
      <c r="P188" s="999"/>
      <c r="Q188" s="999"/>
      <c r="R188" s="999"/>
      <c r="S188" s="1073"/>
    </row>
    <row r="189" ht="17" customHeight="1" spans="2:19">
      <c r="B189" s="996"/>
      <c r="C189" s="997"/>
      <c r="D189" s="999"/>
      <c r="E189" s="999"/>
      <c r="F189" s="999"/>
      <c r="G189" s="999"/>
      <c r="H189" s="999"/>
      <c r="I189" s="999"/>
      <c r="J189" s="999"/>
      <c r="K189" s="999"/>
      <c r="L189" s="999"/>
      <c r="M189" s="999"/>
      <c r="N189" s="999"/>
      <c r="O189" s="999"/>
      <c r="P189" s="999"/>
      <c r="Q189" s="999"/>
      <c r="R189" s="999"/>
      <c r="S189" s="1073"/>
    </row>
    <row r="190" ht="17" customHeight="1" spans="2:19">
      <c r="B190" s="1000" t="s">
        <v>5524</v>
      </c>
      <c r="C190" s="1001"/>
      <c r="D190" s="1002" t="s">
        <v>5525</v>
      </c>
      <c r="E190" s="1002"/>
      <c r="F190" s="1003" t="s">
        <v>5526</v>
      </c>
      <c r="G190" s="1002"/>
      <c r="H190" s="1002"/>
      <c r="I190" s="1002"/>
      <c r="J190" s="1002" t="s">
        <v>5527</v>
      </c>
      <c r="K190" s="1002"/>
      <c r="L190" s="1002"/>
      <c r="M190" s="1002"/>
      <c r="N190" s="1002"/>
      <c r="O190" s="1002"/>
      <c r="P190" s="1002"/>
      <c r="Q190" s="1002"/>
      <c r="R190" s="1002"/>
      <c r="S190" s="1074"/>
    </row>
    <row r="191" ht="17" customHeight="1" spans="2:19">
      <c r="B191" s="1000"/>
      <c r="C191" s="1001"/>
      <c r="D191" s="1002"/>
      <c r="E191" s="1002"/>
      <c r="F191" s="1002"/>
      <c r="G191" s="1002"/>
      <c r="H191" s="1002"/>
      <c r="I191" s="1002"/>
      <c r="J191" s="1002"/>
      <c r="K191" s="1002"/>
      <c r="L191" s="1002"/>
      <c r="M191" s="1002"/>
      <c r="N191" s="1002"/>
      <c r="O191" s="1002"/>
      <c r="P191" s="1002"/>
      <c r="Q191" s="1002"/>
      <c r="R191" s="1002"/>
      <c r="S191" s="1074"/>
    </row>
    <row r="192" ht="17" customHeight="1" spans="2:19">
      <c r="B192" s="996" t="s">
        <v>5528</v>
      </c>
      <c r="C192" s="997"/>
      <c r="D192" s="998" t="s">
        <v>5529</v>
      </c>
      <c r="E192" s="999"/>
      <c r="F192" s="998" t="s">
        <v>5530</v>
      </c>
      <c r="G192" s="999"/>
      <c r="H192" s="999"/>
      <c r="I192" s="999"/>
      <c r="J192" s="999" t="s">
        <v>5531</v>
      </c>
      <c r="K192" s="999"/>
      <c r="L192" s="999"/>
      <c r="M192" s="999"/>
      <c r="N192" s="999"/>
      <c r="O192" s="999"/>
      <c r="P192" s="999"/>
      <c r="Q192" s="999"/>
      <c r="R192" s="999"/>
      <c r="S192" s="1073"/>
    </row>
    <row r="193" ht="17" customHeight="1" spans="2:19">
      <c r="B193" s="996"/>
      <c r="C193" s="997"/>
      <c r="D193" s="999"/>
      <c r="E193" s="999"/>
      <c r="F193" s="999"/>
      <c r="G193" s="999"/>
      <c r="H193" s="999"/>
      <c r="I193" s="999"/>
      <c r="J193" s="999"/>
      <c r="K193" s="999"/>
      <c r="L193" s="999"/>
      <c r="M193" s="999"/>
      <c r="N193" s="999"/>
      <c r="O193" s="999"/>
      <c r="P193" s="999"/>
      <c r="Q193" s="999"/>
      <c r="R193" s="999"/>
      <c r="S193" s="1073"/>
    </row>
    <row r="194" ht="17" customHeight="1" spans="2:19">
      <c r="B194" s="1000" t="s">
        <v>5532</v>
      </c>
      <c r="C194" s="1001"/>
      <c r="D194" s="1002" t="s">
        <v>5533</v>
      </c>
      <c r="E194" s="1002"/>
      <c r="F194" s="1003" t="s">
        <v>5534</v>
      </c>
      <c r="G194" s="1002"/>
      <c r="H194" s="1002"/>
      <c r="I194" s="1002"/>
      <c r="J194" s="1002" t="s">
        <v>5535</v>
      </c>
      <c r="K194" s="1002"/>
      <c r="L194" s="1002"/>
      <c r="M194" s="1002"/>
      <c r="N194" s="1002"/>
      <c r="O194" s="1002"/>
      <c r="P194" s="1002"/>
      <c r="Q194" s="1002"/>
      <c r="R194" s="1002"/>
      <c r="S194" s="1074"/>
    </row>
    <row r="195" ht="17" customHeight="1" spans="2:19">
      <c r="B195" s="1000"/>
      <c r="C195" s="1001"/>
      <c r="D195" s="1002"/>
      <c r="E195" s="1002"/>
      <c r="F195" s="1002"/>
      <c r="G195" s="1002"/>
      <c r="H195" s="1002"/>
      <c r="I195" s="1002"/>
      <c r="J195" s="1002"/>
      <c r="K195" s="1002"/>
      <c r="L195" s="1002"/>
      <c r="M195" s="1002"/>
      <c r="N195" s="1002"/>
      <c r="O195" s="1002"/>
      <c r="P195" s="1002"/>
      <c r="Q195" s="1002"/>
      <c r="R195" s="1002"/>
      <c r="S195" s="1074"/>
    </row>
    <row r="196" ht="17" customHeight="1" spans="2:19">
      <c r="B196" s="996" t="s">
        <v>5536</v>
      </c>
      <c r="C196" s="997"/>
      <c r="D196" s="998" t="s">
        <v>5537</v>
      </c>
      <c r="E196" s="999"/>
      <c r="F196" s="998" t="s">
        <v>5538</v>
      </c>
      <c r="G196" s="999"/>
      <c r="H196" s="999"/>
      <c r="I196" s="999"/>
      <c r="J196" s="999" t="s">
        <v>5539</v>
      </c>
      <c r="K196" s="999"/>
      <c r="L196" s="999"/>
      <c r="M196" s="999"/>
      <c r="N196" s="999"/>
      <c r="O196" s="999"/>
      <c r="P196" s="999"/>
      <c r="Q196" s="999"/>
      <c r="R196" s="999"/>
      <c r="S196" s="1073"/>
    </row>
    <row r="197" ht="17" customHeight="1" spans="2:19">
      <c r="B197" s="996"/>
      <c r="C197" s="997"/>
      <c r="D197" s="999"/>
      <c r="E197" s="999"/>
      <c r="F197" s="999"/>
      <c r="G197" s="999"/>
      <c r="H197" s="999"/>
      <c r="I197" s="999"/>
      <c r="J197" s="999"/>
      <c r="K197" s="999"/>
      <c r="L197" s="999"/>
      <c r="M197" s="999"/>
      <c r="N197" s="999"/>
      <c r="O197" s="999"/>
      <c r="P197" s="999"/>
      <c r="Q197" s="999"/>
      <c r="R197" s="999"/>
      <c r="S197" s="1073"/>
    </row>
    <row r="198" ht="17" customHeight="1" spans="2:19">
      <c r="B198" s="1000" t="s">
        <v>5540</v>
      </c>
      <c r="C198" s="1001"/>
      <c r="D198" s="1002" t="s">
        <v>5541</v>
      </c>
      <c r="E198" s="1002"/>
      <c r="F198" s="1003" t="s">
        <v>5542</v>
      </c>
      <c r="G198" s="1002"/>
      <c r="H198" s="1002"/>
      <c r="I198" s="1002"/>
      <c r="J198" s="1002" t="s">
        <v>5543</v>
      </c>
      <c r="K198" s="1002"/>
      <c r="L198" s="1002"/>
      <c r="M198" s="1002"/>
      <c r="N198" s="1002"/>
      <c r="O198" s="1002"/>
      <c r="P198" s="1002"/>
      <c r="Q198" s="1002"/>
      <c r="R198" s="1002"/>
      <c r="S198" s="1074"/>
    </row>
    <row r="199" ht="17" customHeight="1" spans="2:19">
      <c r="B199" s="1000"/>
      <c r="C199" s="1001"/>
      <c r="D199" s="1002"/>
      <c r="E199" s="1002"/>
      <c r="F199" s="1002"/>
      <c r="G199" s="1002"/>
      <c r="H199" s="1002"/>
      <c r="I199" s="1002"/>
      <c r="J199" s="1002"/>
      <c r="K199" s="1002"/>
      <c r="L199" s="1002"/>
      <c r="M199" s="1002"/>
      <c r="N199" s="1002"/>
      <c r="O199" s="1002"/>
      <c r="P199" s="1002"/>
      <c r="Q199" s="1002"/>
      <c r="R199" s="1002"/>
      <c r="S199" s="1074"/>
    </row>
    <row r="200" ht="17" customHeight="1" spans="2:19">
      <c r="B200" s="996" t="s">
        <v>5544</v>
      </c>
      <c r="C200" s="997"/>
      <c r="D200" s="998" t="s">
        <v>5537</v>
      </c>
      <c r="E200" s="999"/>
      <c r="F200" s="998" t="s">
        <v>5545</v>
      </c>
      <c r="G200" s="999"/>
      <c r="H200" s="999"/>
      <c r="I200" s="999"/>
      <c r="J200" s="999" t="s">
        <v>5546</v>
      </c>
      <c r="K200" s="999"/>
      <c r="L200" s="999"/>
      <c r="M200" s="999"/>
      <c r="N200" s="999"/>
      <c r="O200" s="999"/>
      <c r="P200" s="999"/>
      <c r="Q200" s="999"/>
      <c r="R200" s="999"/>
      <c r="S200" s="1073"/>
    </row>
    <row r="201" ht="17" customHeight="1" spans="2:19">
      <c r="B201" s="996"/>
      <c r="C201" s="997"/>
      <c r="D201" s="999"/>
      <c r="E201" s="999"/>
      <c r="F201" s="999"/>
      <c r="G201" s="999"/>
      <c r="H201" s="999"/>
      <c r="I201" s="999"/>
      <c r="J201" s="999"/>
      <c r="K201" s="999"/>
      <c r="L201" s="999"/>
      <c r="M201" s="999"/>
      <c r="N201" s="999"/>
      <c r="O201" s="999"/>
      <c r="P201" s="999"/>
      <c r="Q201" s="999"/>
      <c r="R201" s="999"/>
      <c r="S201" s="1073"/>
    </row>
    <row r="202" ht="17" customHeight="1" spans="2:19">
      <c r="B202" s="1000" t="s">
        <v>5547</v>
      </c>
      <c r="C202" s="1001"/>
      <c r="D202" s="1002" t="s">
        <v>5548</v>
      </c>
      <c r="E202" s="1002"/>
      <c r="F202" s="1003" t="s">
        <v>5549</v>
      </c>
      <c r="G202" s="1002"/>
      <c r="H202" s="1002"/>
      <c r="I202" s="1002"/>
      <c r="J202" s="1002" t="s">
        <v>5550</v>
      </c>
      <c r="K202" s="1002"/>
      <c r="L202" s="1002"/>
      <c r="M202" s="1002"/>
      <c r="N202" s="1002"/>
      <c r="O202" s="1002"/>
      <c r="P202" s="1002"/>
      <c r="Q202" s="1002"/>
      <c r="R202" s="1002"/>
      <c r="S202" s="1074"/>
    </row>
    <row r="203" ht="17" customHeight="1" spans="2:19">
      <c r="B203" s="1000"/>
      <c r="C203" s="1001"/>
      <c r="D203" s="1002"/>
      <c r="E203" s="1002"/>
      <c r="F203" s="1002"/>
      <c r="G203" s="1002"/>
      <c r="H203" s="1002"/>
      <c r="I203" s="1002"/>
      <c r="J203" s="1002"/>
      <c r="K203" s="1002"/>
      <c r="L203" s="1002"/>
      <c r="M203" s="1002"/>
      <c r="N203" s="1002"/>
      <c r="O203" s="1002"/>
      <c r="P203" s="1002"/>
      <c r="Q203" s="1002"/>
      <c r="R203" s="1002"/>
      <c r="S203" s="1074"/>
    </row>
    <row r="204" ht="17" customHeight="1" spans="2:19">
      <c r="B204" s="996" t="s">
        <v>5551</v>
      </c>
      <c r="C204" s="997"/>
      <c r="D204" s="998" t="s">
        <v>5541</v>
      </c>
      <c r="E204" s="999"/>
      <c r="F204" s="998" t="s">
        <v>5552</v>
      </c>
      <c r="G204" s="999"/>
      <c r="H204" s="999"/>
      <c r="I204" s="999"/>
      <c r="J204" s="999" t="s">
        <v>5553</v>
      </c>
      <c r="K204" s="999"/>
      <c r="L204" s="999"/>
      <c r="M204" s="999"/>
      <c r="N204" s="999"/>
      <c r="O204" s="999"/>
      <c r="P204" s="999"/>
      <c r="Q204" s="999"/>
      <c r="R204" s="999"/>
      <c r="S204" s="1073"/>
    </row>
    <row r="205" ht="17" customHeight="1" spans="2:19">
      <c r="B205" s="996"/>
      <c r="C205" s="997"/>
      <c r="D205" s="999"/>
      <c r="E205" s="999"/>
      <c r="F205" s="999"/>
      <c r="G205" s="999"/>
      <c r="H205" s="999"/>
      <c r="I205" s="999"/>
      <c r="J205" s="999"/>
      <c r="K205" s="999"/>
      <c r="L205" s="999"/>
      <c r="M205" s="999"/>
      <c r="N205" s="999"/>
      <c r="O205" s="999"/>
      <c r="P205" s="999"/>
      <c r="Q205" s="999"/>
      <c r="R205" s="999"/>
      <c r="S205" s="1073"/>
    </row>
    <row r="206" ht="17" customHeight="1" spans="2:26">
      <c r="B206" s="1000" t="s">
        <v>5554</v>
      </c>
      <c r="C206" s="1001"/>
      <c r="D206" s="1002" t="s">
        <v>5555</v>
      </c>
      <c r="E206" s="1002"/>
      <c r="F206" s="1003" t="s">
        <v>5556</v>
      </c>
      <c r="G206" s="1002"/>
      <c r="H206" s="1002"/>
      <c r="I206" s="1002"/>
      <c r="J206" s="1002" t="s">
        <v>5557</v>
      </c>
      <c r="K206" s="1002"/>
      <c r="L206" s="1002"/>
      <c r="M206" s="1002"/>
      <c r="N206" s="1002"/>
      <c r="O206" s="1002"/>
      <c r="P206" s="1002"/>
      <c r="Q206" s="1002"/>
      <c r="R206" s="1002"/>
      <c r="S206" s="1074"/>
      <c r="U206" s="626"/>
      <c r="V206" s="626"/>
      <c r="W206" s="626"/>
      <c r="X206" s="626"/>
      <c r="Y206" s="626"/>
      <c r="Z206" s="626"/>
    </row>
    <row r="207" ht="17" customHeight="1" spans="2:26">
      <c r="B207" s="1000"/>
      <c r="C207" s="1001"/>
      <c r="D207" s="1002"/>
      <c r="E207" s="1002"/>
      <c r="F207" s="1002"/>
      <c r="G207" s="1002"/>
      <c r="H207" s="1002"/>
      <c r="I207" s="1002"/>
      <c r="J207" s="1002"/>
      <c r="K207" s="1002"/>
      <c r="L207" s="1002"/>
      <c r="M207" s="1002"/>
      <c r="N207" s="1002"/>
      <c r="O207" s="1002"/>
      <c r="P207" s="1002"/>
      <c r="Q207" s="1002"/>
      <c r="R207" s="1002"/>
      <c r="S207" s="1074"/>
      <c r="U207" s="639"/>
      <c r="V207" s="639"/>
      <c r="W207" s="639"/>
      <c r="X207" s="639"/>
      <c r="Y207" s="639"/>
      <c r="Z207" s="639"/>
    </row>
    <row r="208" ht="17" customHeight="1" spans="2:26">
      <c r="B208" s="996" t="s">
        <v>5558</v>
      </c>
      <c r="C208" s="997"/>
      <c r="D208" s="998" t="s">
        <v>5559</v>
      </c>
      <c r="E208" s="999"/>
      <c r="F208" s="998" t="s">
        <v>5560</v>
      </c>
      <c r="G208" s="999"/>
      <c r="H208" s="999"/>
      <c r="I208" s="999"/>
      <c r="J208" s="999" t="s">
        <v>5561</v>
      </c>
      <c r="K208" s="999"/>
      <c r="L208" s="999"/>
      <c r="M208" s="999"/>
      <c r="N208" s="999"/>
      <c r="O208" s="999"/>
      <c r="P208" s="999"/>
      <c r="Q208" s="999"/>
      <c r="R208" s="999"/>
      <c r="S208" s="1073"/>
      <c r="U208" s="639"/>
      <c r="V208" s="639"/>
      <c r="W208" s="639"/>
      <c r="X208" s="639"/>
      <c r="Y208" s="639"/>
      <c r="Z208" s="639"/>
    </row>
    <row r="209" ht="17" customHeight="1" spans="2:26">
      <c r="B209" s="1075"/>
      <c r="C209" s="1076"/>
      <c r="D209" s="1077"/>
      <c r="E209" s="1077"/>
      <c r="F209" s="1077"/>
      <c r="G209" s="1077"/>
      <c r="H209" s="1077"/>
      <c r="I209" s="1077"/>
      <c r="J209" s="1077"/>
      <c r="K209" s="1077"/>
      <c r="L209" s="1077"/>
      <c r="M209" s="1077"/>
      <c r="N209" s="1077"/>
      <c r="O209" s="1077"/>
      <c r="P209" s="1077"/>
      <c r="Q209" s="1077"/>
      <c r="R209" s="1077"/>
      <c r="S209" s="1079"/>
      <c r="U209" s="639"/>
      <c r="V209" s="639"/>
      <c r="W209" s="639"/>
      <c r="X209" s="639"/>
      <c r="Y209" s="639"/>
      <c r="Z209" s="639"/>
    </row>
    <row r="210" ht="17" customHeight="1" spans="2:26">
      <c r="B210" s="1078"/>
      <c r="C210" s="1078"/>
      <c r="D210" s="1078"/>
      <c r="E210" s="1078"/>
      <c r="F210" s="1078"/>
      <c r="G210" s="1078"/>
      <c r="H210" s="1078"/>
      <c r="I210" s="1078"/>
      <c r="J210" s="1078"/>
      <c r="K210" s="1078"/>
      <c r="L210" s="1078"/>
      <c r="M210" s="1078"/>
      <c r="N210" s="1078"/>
      <c r="O210" s="1078"/>
      <c r="P210" s="1078"/>
      <c r="Q210" s="1078"/>
      <c r="R210" s="1078"/>
      <c r="S210" s="1078"/>
      <c r="U210" s="640"/>
      <c r="V210" s="640"/>
      <c r="W210" s="640"/>
      <c r="X210" s="640"/>
      <c r="Y210" s="640"/>
      <c r="Z210" s="640"/>
    </row>
    <row r="211" ht="17" customHeight="1" spans="2:20">
      <c r="B211" s="1078"/>
      <c r="C211" s="1078"/>
      <c r="D211" s="1078"/>
      <c r="E211" s="1078"/>
      <c r="F211" s="1078"/>
      <c r="G211" s="1078"/>
      <c r="H211" s="1078"/>
      <c r="I211" s="1078"/>
      <c r="J211" s="1078"/>
      <c r="K211" s="1078"/>
      <c r="L211" s="1078"/>
      <c r="M211" s="1078"/>
      <c r="N211" s="1078"/>
      <c r="O211" s="1078"/>
      <c r="P211" s="1078"/>
      <c r="Q211" s="1078"/>
      <c r="R211" s="1078"/>
      <c r="S211" s="1078"/>
      <c r="T211" s="626"/>
    </row>
    <row r="212" ht="18" customHeight="1" spans="2:20">
      <c r="B212" s="458" t="s">
        <v>5562</v>
      </c>
      <c r="C212" s="459"/>
      <c r="D212" s="459"/>
      <c r="E212" s="459"/>
      <c r="F212" s="459"/>
      <c r="G212" s="459"/>
      <c r="H212" s="459"/>
      <c r="I212" s="459"/>
      <c r="J212" s="459"/>
      <c r="K212" s="459"/>
      <c r="L212" s="459"/>
      <c r="M212" s="459"/>
      <c r="N212" s="459"/>
      <c r="O212" s="459"/>
      <c r="P212" s="459"/>
      <c r="Q212" s="459"/>
      <c r="R212" s="459"/>
      <c r="S212" s="541"/>
      <c r="T212" s="639"/>
    </row>
    <row r="213" ht="18" customHeight="1" spans="2:20">
      <c r="B213" s="460"/>
      <c r="C213" s="461"/>
      <c r="D213" s="461"/>
      <c r="E213" s="461"/>
      <c r="F213" s="461"/>
      <c r="G213" s="461"/>
      <c r="H213" s="461"/>
      <c r="I213" s="461"/>
      <c r="J213" s="461"/>
      <c r="K213" s="461"/>
      <c r="L213" s="461"/>
      <c r="M213" s="461"/>
      <c r="N213" s="461"/>
      <c r="O213" s="461"/>
      <c r="P213" s="461"/>
      <c r="Q213" s="461"/>
      <c r="R213" s="461"/>
      <c r="S213" s="542"/>
      <c r="T213" s="639"/>
    </row>
    <row r="214" ht="18" customHeight="1" spans="2:20">
      <c r="B214" s="462"/>
      <c r="C214" s="463"/>
      <c r="D214" s="463"/>
      <c r="E214" s="463"/>
      <c r="F214" s="463"/>
      <c r="G214" s="463"/>
      <c r="H214" s="463"/>
      <c r="I214" s="463"/>
      <c r="J214" s="463"/>
      <c r="K214" s="463"/>
      <c r="L214" s="463"/>
      <c r="M214" s="463"/>
      <c r="N214" s="463"/>
      <c r="O214" s="463"/>
      <c r="P214" s="463"/>
      <c r="Q214" s="463"/>
      <c r="R214" s="463"/>
      <c r="S214" s="543"/>
      <c r="T214" s="639"/>
    </row>
    <row r="215" ht="18" customHeight="1" spans="2:20">
      <c r="B215" s="644"/>
      <c r="C215" s="644"/>
      <c r="D215" s="644"/>
      <c r="E215" s="644"/>
      <c r="F215" s="644"/>
      <c r="G215" s="644"/>
      <c r="H215" s="644"/>
      <c r="I215" s="644"/>
      <c r="J215" s="644"/>
      <c r="K215" s="645"/>
      <c r="L215" s="645"/>
      <c r="M215" s="645"/>
      <c r="N215" s="645"/>
      <c r="O215" s="645"/>
      <c r="P215" s="645"/>
      <c r="Q215" s="645"/>
      <c r="R215" s="645"/>
      <c r="S215" s="645"/>
      <c r="T215" s="640"/>
    </row>
    <row r="216" ht="18" customHeight="1" spans="2:19">
      <c r="B216" s="644"/>
      <c r="C216" s="644"/>
      <c r="D216" s="644"/>
      <c r="E216" s="644"/>
      <c r="F216" s="644"/>
      <c r="G216" s="644"/>
      <c r="H216" s="644"/>
      <c r="I216" s="644"/>
      <c r="J216" s="644"/>
      <c r="K216" s="645"/>
      <c r="L216" s="645"/>
      <c r="M216" s="645"/>
      <c r="N216" s="645"/>
      <c r="O216" s="645"/>
      <c r="P216" s="645"/>
      <c r="Q216" s="645"/>
      <c r="R216" s="645"/>
      <c r="S216" s="645"/>
    </row>
    <row r="217" ht="18" customHeight="1" spans="2:19">
      <c r="B217" s="644"/>
      <c r="C217" s="644"/>
      <c r="D217" s="644"/>
      <c r="E217" s="644"/>
      <c r="F217" s="644"/>
      <c r="G217" s="644"/>
      <c r="H217" s="644"/>
      <c r="I217" s="644"/>
      <c r="J217" s="644"/>
      <c r="K217" s="645"/>
      <c r="L217" s="645"/>
      <c r="M217" s="645"/>
      <c r="N217" s="645"/>
      <c r="O217" s="645"/>
      <c r="P217" s="645"/>
      <c r="Q217" s="645"/>
      <c r="R217" s="645"/>
      <c r="S217" s="645"/>
    </row>
    <row r="218" ht="18" customHeight="1" spans="2:19">
      <c r="B218" s="644"/>
      <c r="C218" s="644"/>
      <c r="D218" s="644"/>
      <c r="E218" s="644"/>
      <c r="F218" s="644"/>
      <c r="G218" s="644"/>
      <c r="H218" s="644"/>
      <c r="I218" s="644"/>
      <c r="J218" s="644"/>
      <c r="K218" s="645"/>
      <c r="L218" s="645"/>
      <c r="M218" s="645"/>
      <c r="N218" s="645"/>
      <c r="O218" s="645"/>
      <c r="P218" s="645"/>
      <c r="Q218" s="645"/>
      <c r="R218" s="645"/>
      <c r="S218" s="645"/>
    </row>
    <row r="219" ht="18" customHeight="1" spans="2:19">
      <c r="B219" s="644"/>
      <c r="C219" s="644"/>
      <c r="D219" s="644"/>
      <c r="E219" s="644"/>
      <c r="F219" s="644"/>
      <c r="G219" s="644"/>
      <c r="H219" s="644"/>
      <c r="I219" s="644"/>
      <c r="J219" s="644"/>
      <c r="K219" s="645"/>
      <c r="L219" s="645"/>
      <c r="M219" s="645"/>
      <c r="N219" s="645"/>
      <c r="O219" s="645"/>
      <c r="P219" s="645"/>
      <c r="Q219" s="645"/>
      <c r="R219" s="645"/>
      <c r="S219" s="645"/>
    </row>
    <row r="220" ht="18" customHeight="1" spans="2:19">
      <c r="B220" s="644"/>
      <c r="C220" s="644"/>
      <c r="D220" s="644"/>
      <c r="E220" s="644"/>
      <c r="F220" s="644"/>
      <c r="G220" s="644"/>
      <c r="H220" s="644"/>
      <c r="I220" s="644"/>
      <c r="J220" s="644"/>
      <c r="K220" s="645"/>
      <c r="L220" s="645"/>
      <c r="M220" s="645"/>
      <c r="N220" s="645"/>
      <c r="O220" s="645"/>
      <c r="P220" s="645"/>
      <c r="Q220" s="645"/>
      <c r="R220" s="645"/>
      <c r="S220" s="645"/>
    </row>
    <row r="221" ht="18" customHeight="1" spans="2:19">
      <c r="B221" s="644"/>
      <c r="C221" s="644"/>
      <c r="D221" s="644"/>
      <c r="E221" s="644"/>
      <c r="F221" s="644"/>
      <c r="G221" s="644"/>
      <c r="H221" s="644"/>
      <c r="I221" s="644"/>
      <c r="J221" s="644"/>
      <c r="K221" s="645"/>
      <c r="L221" s="645"/>
      <c r="M221" s="645"/>
      <c r="N221" s="645"/>
      <c r="O221" s="645"/>
      <c r="P221" s="645"/>
      <c r="Q221" s="645"/>
      <c r="R221" s="645"/>
      <c r="S221" s="645"/>
    </row>
    <row r="222" ht="18" customHeight="1" spans="2:19">
      <c r="B222" s="644"/>
      <c r="C222" s="644"/>
      <c r="D222" s="644"/>
      <c r="E222" s="644"/>
      <c r="F222" s="644"/>
      <c r="G222" s="644"/>
      <c r="H222" s="644"/>
      <c r="I222" s="644"/>
      <c r="J222" s="644"/>
      <c r="K222" s="645"/>
      <c r="L222" s="645"/>
      <c r="M222" s="645"/>
      <c r="N222" s="645"/>
      <c r="O222" s="645"/>
      <c r="P222" s="645"/>
      <c r="Q222" s="645"/>
      <c r="R222" s="645"/>
      <c r="S222" s="645"/>
    </row>
    <row r="223" ht="18" customHeight="1" spans="2:19">
      <c r="B223" s="644"/>
      <c r="C223" s="644"/>
      <c r="D223" s="644"/>
      <c r="E223" s="644"/>
      <c r="F223" s="644"/>
      <c r="G223" s="644"/>
      <c r="H223" s="644"/>
      <c r="I223" s="644"/>
      <c r="J223" s="644"/>
      <c r="K223" s="645"/>
      <c r="L223" s="645"/>
      <c r="M223" s="645"/>
      <c r="N223" s="645"/>
      <c r="O223" s="645"/>
      <c r="P223" s="645"/>
      <c r="Q223" s="645"/>
      <c r="R223" s="645"/>
      <c r="S223" s="645"/>
    </row>
    <row r="224" ht="18" customHeight="1" spans="2:19">
      <c r="B224" s="644"/>
      <c r="C224" s="644"/>
      <c r="D224" s="644"/>
      <c r="E224" s="644"/>
      <c r="F224" s="644"/>
      <c r="G224" s="644"/>
      <c r="H224" s="644"/>
      <c r="I224" s="644"/>
      <c r="J224" s="644"/>
      <c r="K224" s="645"/>
      <c r="L224" s="645"/>
      <c r="M224" s="645"/>
      <c r="N224" s="645"/>
      <c r="O224" s="645"/>
      <c r="P224" s="645"/>
      <c r="Q224" s="645"/>
      <c r="R224" s="645"/>
      <c r="S224" s="645"/>
    </row>
    <row r="225" ht="18" customHeight="1" spans="2:19">
      <c r="B225" s="644"/>
      <c r="C225" s="644"/>
      <c r="D225" s="644"/>
      <c r="E225" s="644"/>
      <c r="F225" s="644"/>
      <c r="G225" s="644"/>
      <c r="H225" s="644"/>
      <c r="I225" s="644"/>
      <c r="J225" s="644"/>
      <c r="K225" s="645"/>
      <c r="L225" s="645"/>
      <c r="M225" s="645"/>
      <c r="N225" s="645"/>
      <c r="O225" s="645"/>
      <c r="P225" s="645"/>
      <c r="Q225" s="645"/>
      <c r="R225" s="645"/>
      <c r="S225" s="645"/>
    </row>
    <row r="226" ht="18" customHeight="1" spans="2:19">
      <c r="B226" s="644"/>
      <c r="C226" s="644"/>
      <c r="D226" s="644"/>
      <c r="E226" s="644"/>
      <c r="F226" s="644"/>
      <c r="G226" s="644"/>
      <c r="H226" s="644"/>
      <c r="I226" s="644"/>
      <c r="J226" s="644"/>
      <c r="K226" s="645"/>
      <c r="L226" s="645"/>
      <c r="M226" s="645"/>
      <c r="N226" s="645"/>
      <c r="O226" s="645"/>
      <c r="P226" s="645"/>
      <c r="Q226" s="645"/>
      <c r="R226" s="645"/>
      <c r="S226" s="645"/>
    </row>
    <row r="227" ht="18" customHeight="1" spans="2:19">
      <c r="B227" s="644"/>
      <c r="C227" s="644"/>
      <c r="D227" s="644"/>
      <c r="E227" s="644"/>
      <c r="F227" s="644"/>
      <c r="G227" s="644"/>
      <c r="H227" s="644"/>
      <c r="I227" s="644"/>
      <c r="J227" s="644"/>
      <c r="K227" s="645"/>
      <c r="L227" s="645"/>
      <c r="M227" s="645"/>
      <c r="N227" s="645"/>
      <c r="O227" s="645"/>
      <c r="P227" s="645"/>
      <c r="Q227" s="645"/>
      <c r="R227" s="645"/>
      <c r="S227" s="645"/>
    </row>
    <row r="228" ht="18" customHeight="1" spans="2:19">
      <c r="B228" s="644"/>
      <c r="C228" s="644"/>
      <c r="D228" s="644"/>
      <c r="E228" s="644"/>
      <c r="F228" s="644"/>
      <c r="G228" s="644"/>
      <c r="H228" s="644"/>
      <c r="I228" s="644"/>
      <c r="J228" s="644"/>
      <c r="K228" s="645"/>
      <c r="L228" s="645"/>
      <c r="M228" s="645"/>
      <c r="N228" s="645"/>
      <c r="O228" s="645"/>
      <c r="P228" s="645"/>
      <c r="Q228" s="645"/>
      <c r="R228" s="645"/>
      <c r="S228" s="645"/>
    </row>
    <row r="229" ht="18" customHeight="1" spans="2:19">
      <c r="B229" s="644"/>
      <c r="C229" s="644"/>
      <c r="D229" s="644"/>
      <c r="E229" s="644"/>
      <c r="F229" s="644"/>
      <c r="G229" s="644"/>
      <c r="H229" s="644"/>
      <c r="I229" s="644"/>
      <c r="J229" s="644"/>
      <c r="K229" s="645"/>
      <c r="L229" s="645"/>
      <c r="M229" s="645"/>
      <c r="N229" s="645"/>
      <c r="O229" s="645"/>
      <c r="P229" s="645"/>
      <c r="Q229" s="645"/>
      <c r="R229" s="645"/>
      <c r="S229" s="645"/>
    </row>
    <row r="230" ht="18" customHeight="1" spans="2:19">
      <c r="B230" s="644"/>
      <c r="C230" s="644"/>
      <c r="D230" s="644"/>
      <c r="E230" s="644"/>
      <c r="F230" s="644"/>
      <c r="G230" s="644"/>
      <c r="H230" s="644"/>
      <c r="I230" s="644"/>
      <c r="J230" s="644"/>
      <c r="K230" s="645"/>
      <c r="L230" s="645"/>
      <c r="M230" s="645"/>
      <c r="N230" s="645"/>
      <c r="O230" s="645"/>
      <c r="P230" s="645"/>
      <c r="Q230" s="645"/>
      <c r="R230" s="645"/>
      <c r="S230" s="645"/>
    </row>
    <row r="231" ht="18" customHeight="1" spans="2:19">
      <c r="B231" s="644"/>
      <c r="C231" s="644"/>
      <c r="D231" s="644"/>
      <c r="E231" s="644"/>
      <c r="F231" s="644"/>
      <c r="G231" s="644"/>
      <c r="H231" s="644"/>
      <c r="I231" s="644"/>
      <c r="J231" s="644"/>
      <c r="K231" s="645"/>
      <c r="L231" s="645"/>
      <c r="M231" s="645"/>
      <c r="N231" s="645"/>
      <c r="O231" s="645"/>
      <c r="P231" s="645"/>
      <c r="Q231" s="645"/>
      <c r="R231" s="645"/>
      <c r="S231" s="645"/>
    </row>
    <row r="232" ht="18" customHeight="1" spans="2:19">
      <c r="B232" s="644"/>
      <c r="C232" s="644"/>
      <c r="D232" s="644"/>
      <c r="E232" s="644"/>
      <c r="F232" s="644"/>
      <c r="G232" s="644"/>
      <c r="H232" s="644"/>
      <c r="I232" s="644"/>
      <c r="J232" s="644"/>
      <c r="K232" s="645"/>
      <c r="L232" s="645"/>
      <c r="M232" s="645"/>
      <c r="N232" s="645"/>
      <c r="O232" s="645"/>
      <c r="P232" s="645"/>
      <c r="Q232" s="645"/>
      <c r="R232" s="645"/>
      <c r="S232" s="645"/>
    </row>
    <row r="233" ht="18" customHeight="1" spans="2:19">
      <c r="B233" s="644"/>
      <c r="C233" s="644"/>
      <c r="D233" s="644"/>
      <c r="E233" s="644"/>
      <c r="F233" s="644"/>
      <c r="G233" s="644"/>
      <c r="H233" s="644"/>
      <c r="I233" s="644"/>
      <c r="J233" s="644"/>
      <c r="K233" s="645"/>
      <c r="L233" s="645"/>
      <c r="M233" s="645"/>
      <c r="N233" s="645"/>
      <c r="O233" s="645"/>
      <c r="P233" s="645"/>
      <c r="Q233" s="645"/>
      <c r="R233" s="645"/>
      <c r="S233" s="645"/>
    </row>
    <row r="234" ht="18" customHeight="1" spans="2:26">
      <c r="B234" s="644"/>
      <c r="C234" s="644"/>
      <c r="D234" s="644"/>
      <c r="E234" s="644"/>
      <c r="F234" s="644"/>
      <c r="G234" s="644"/>
      <c r="H234" s="644"/>
      <c r="I234" s="644"/>
      <c r="J234" s="644"/>
      <c r="K234" s="645"/>
      <c r="L234" s="645"/>
      <c r="M234" s="645"/>
      <c r="N234" s="645"/>
      <c r="O234" s="645"/>
      <c r="P234" s="645"/>
      <c r="Q234" s="645"/>
      <c r="R234" s="645"/>
      <c r="S234" s="645"/>
      <c r="U234" s="640"/>
      <c r="V234" s="640"/>
      <c r="W234" s="640"/>
      <c r="X234" s="640"/>
      <c r="Y234" s="640"/>
      <c r="Z234" s="640"/>
    </row>
    <row r="235" ht="18" customHeight="1" spans="2:19">
      <c r="B235" s="644"/>
      <c r="C235" s="644"/>
      <c r="D235" s="644"/>
      <c r="E235" s="644"/>
      <c r="F235" s="644"/>
      <c r="G235" s="644"/>
      <c r="H235" s="644"/>
      <c r="I235" s="644"/>
      <c r="J235" s="644"/>
      <c r="K235" s="645"/>
      <c r="L235" s="645"/>
      <c r="M235" s="645"/>
      <c r="N235" s="645"/>
      <c r="O235" s="645"/>
      <c r="P235" s="645"/>
      <c r="Q235" s="645"/>
      <c r="R235" s="645"/>
      <c r="S235" s="645"/>
    </row>
    <row r="236" ht="18" customHeight="1" spans="2:19">
      <c r="B236" s="644"/>
      <c r="C236" s="644"/>
      <c r="D236" s="644"/>
      <c r="E236" s="644"/>
      <c r="F236" s="644"/>
      <c r="G236" s="644"/>
      <c r="H236" s="644"/>
      <c r="I236" s="644"/>
      <c r="J236" s="644"/>
      <c r="K236" s="645"/>
      <c r="L236" s="645"/>
      <c r="M236" s="645"/>
      <c r="N236" s="645"/>
      <c r="O236" s="645"/>
      <c r="P236" s="645"/>
      <c r="Q236" s="645"/>
      <c r="R236" s="645"/>
      <c r="S236" s="645"/>
    </row>
    <row r="237" ht="18" customHeight="1" spans="2:19">
      <c r="B237" s="644"/>
      <c r="C237" s="644"/>
      <c r="D237" s="644"/>
      <c r="E237" s="644"/>
      <c r="F237" s="644"/>
      <c r="G237" s="644"/>
      <c r="H237" s="644"/>
      <c r="I237" s="644"/>
      <c r="J237" s="644"/>
      <c r="K237" s="645"/>
      <c r="L237" s="645"/>
      <c r="M237" s="645"/>
      <c r="N237" s="645"/>
      <c r="O237" s="645"/>
      <c r="P237" s="645"/>
      <c r="Q237" s="645"/>
      <c r="R237" s="645"/>
      <c r="S237" s="645"/>
    </row>
    <row r="238" ht="18" customHeight="1" spans="2:19">
      <c r="B238" s="644"/>
      <c r="C238" s="644"/>
      <c r="D238" s="644"/>
      <c r="E238" s="644"/>
      <c r="F238" s="644"/>
      <c r="G238" s="644"/>
      <c r="H238" s="644"/>
      <c r="I238" s="644"/>
      <c r="J238" s="644"/>
      <c r="K238" s="645"/>
      <c r="L238" s="645"/>
      <c r="M238" s="645"/>
      <c r="N238" s="645"/>
      <c r="O238" s="645"/>
      <c r="P238" s="645"/>
      <c r="Q238" s="645"/>
      <c r="R238" s="645"/>
      <c r="S238" s="645"/>
    </row>
    <row r="239" ht="18" customHeight="1" spans="2:20">
      <c r="B239" s="644"/>
      <c r="C239" s="644"/>
      <c r="D239" s="644"/>
      <c r="E239" s="644"/>
      <c r="F239" s="644"/>
      <c r="G239" s="644"/>
      <c r="H239" s="644"/>
      <c r="I239" s="644"/>
      <c r="J239" s="644"/>
      <c r="K239" s="645"/>
      <c r="L239" s="645"/>
      <c r="M239" s="645"/>
      <c r="N239" s="645"/>
      <c r="O239" s="645"/>
      <c r="P239" s="645"/>
      <c r="Q239" s="645"/>
      <c r="R239" s="645"/>
      <c r="S239" s="645"/>
      <c r="T239" s="640"/>
    </row>
    <row r="240" ht="18" customHeight="1" spans="2:19">
      <c r="B240" s="644"/>
      <c r="C240" s="644"/>
      <c r="D240" s="644"/>
      <c r="E240" s="644"/>
      <c r="F240" s="644"/>
      <c r="G240" s="644"/>
      <c r="H240" s="644"/>
      <c r="I240" s="644"/>
      <c r="J240" s="644"/>
      <c r="K240" s="645"/>
      <c r="L240" s="645"/>
      <c r="M240" s="645"/>
      <c r="N240" s="645"/>
      <c r="O240" s="645"/>
      <c r="P240" s="645"/>
      <c r="Q240" s="645"/>
      <c r="R240" s="645"/>
      <c r="S240" s="645"/>
    </row>
    <row r="241" ht="18" customHeight="1" spans="2:19">
      <c r="B241" s="644"/>
      <c r="C241" s="644"/>
      <c r="D241" s="644"/>
      <c r="E241" s="644"/>
      <c r="F241" s="644"/>
      <c r="G241" s="644"/>
      <c r="H241" s="644"/>
      <c r="I241" s="644"/>
      <c r="J241" s="644"/>
      <c r="K241" s="645"/>
      <c r="L241" s="645"/>
      <c r="M241" s="645"/>
      <c r="N241" s="645"/>
      <c r="O241" s="645"/>
      <c r="P241" s="645"/>
      <c r="Q241" s="645"/>
      <c r="R241" s="645"/>
      <c r="S241" s="645"/>
    </row>
    <row r="242" ht="18" customHeight="1" spans="2:19">
      <c r="B242" s="644"/>
      <c r="C242" s="644"/>
      <c r="D242" s="644"/>
      <c r="E242" s="644"/>
      <c r="F242" s="644"/>
      <c r="G242" s="644"/>
      <c r="H242" s="644"/>
      <c r="I242" s="644"/>
      <c r="J242" s="644"/>
      <c r="K242" s="645"/>
      <c r="L242" s="645"/>
      <c r="M242" s="645"/>
      <c r="N242" s="645"/>
      <c r="O242" s="645"/>
      <c r="P242" s="645"/>
      <c r="Q242" s="645"/>
      <c r="R242" s="645"/>
      <c r="S242" s="645"/>
    </row>
    <row r="243" ht="18" customHeight="1" spans="2:19">
      <c r="B243" s="644"/>
      <c r="C243" s="644"/>
      <c r="D243" s="644"/>
      <c r="E243" s="644"/>
      <c r="F243" s="644"/>
      <c r="G243" s="644"/>
      <c r="H243" s="644"/>
      <c r="I243" s="644"/>
      <c r="J243" s="644"/>
      <c r="K243" s="645"/>
      <c r="L243" s="645"/>
      <c r="M243" s="645"/>
      <c r="N243" s="645"/>
      <c r="O243" s="645"/>
      <c r="P243" s="645"/>
      <c r="Q243" s="645"/>
      <c r="R243" s="645"/>
      <c r="S243" s="645"/>
    </row>
    <row r="244" ht="18" customHeight="1" spans="2:19">
      <c r="B244" s="644"/>
      <c r="C244" s="644"/>
      <c r="D244" s="644"/>
      <c r="E244" s="644"/>
      <c r="F244" s="644"/>
      <c r="G244" s="644"/>
      <c r="H244" s="644"/>
      <c r="I244" s="644"/>
      <c r="J244" s="644"/>
      <c r="K244" s="645"/>
      <c r="L244" s="645"/>
      <c r="M244" s="645"/>
      <c r="N244" s="645"/>
      <c r="O244" s="645"/>
      <c r="P244" s="645"/>
      <c r="Q244" s="645"/>
      <c r="R244" s="645"/>
      <c r="S244" s="645"/>
    </row>
    <row r="245" ht="18" customHeight="1" spans="2:19">
      <c r="B245" s="644"/>
      <c r="C245" s="644"/>
      <c r="D245" s="644"/>
      <c r="E245" s="644"/>
      <c r="F245" s="644"/>
      <c r="G245" s="644"/>
      <c r="H245" s="644"/>
      <c r="I245" s="644"/>
      <c r="J245" s="644"/>
      <c r="K245" s="645"/>
      <c r="L245" s="645"/>
      <c r="M245" s="645"/>
      <c r="N245" s="645"/>
      <c r="O245" s="645"/>
      <c r="P245" s="645"/>
      <c r="Q245" s="645"/>
      <c r="R245" s="645"/>
      <c r="S245" s="645"/>
    </row>
    <row r="246" ht="18" customHeight="1" spans="2:19">
      <c r="B246" s="644"/>
      <c r="C246" s="644"/>
      <c r="D246" s="644"/>
      <c r="E246" s="644"/>
      <c r="F246" s="644"/>
      <c r="G246" s="644"/>
      <c r="H246" s="644"/>
      <c r="I246" s="644"/>
      <c r="J246" s="644"/>
      <c r="K246" s="645"/>
      <c r="L246" s="645"/>
      <c r="M246" s="645"/>
      <c r="N246" s="645"/>
      <c r="O246" s="645"/>
      <c r="P246" s="645"/>
      <c r="Q246" s="645"/>
      <c r="R246" s="645"/>
      <c r="S246" s="645"/>
    </row>
    <row r="247" ht="18" customHeight="1" spans="2:19">
      <c r="B247" s="644"/>
      <c r="C247" s="644"/>
      <c r="D247" s="644"/>
      <c r="E247" s="644"/>
      <c r="F247" s="644"/>
      <c r="G247" s="644"/>
      <c r="H247" s="644"/>
      <c r="I247" s="644"/>
      <c r="J247" s="644"/>
      <c r="K247" s="645"/>
      <c r="L247" s="645"/>
      <c r="M247" s="645"/>
      <c r="N247" s="645"/>
      <c r="O247" s="645"/>
      <c r="P247" s="645"/>
      <c r="Q247" s="645"/>
      <c r="R247" s="645"/>
      <c r="S247" s="645"/>
    </row>
    <row r="248" ht="18" customHeight="1" spans="2:19">
      <c r="B248" s="644"/>
      <c r="C248" s="644"/>
      <c r="D248" s="644"/>
      <c r="E248" s="644"/>
      <c r="F248" s="644"/>
      <c r="G248" s="644"/>
      <c r="H248" s="644"/>
      <c r="I248" s="644"/>
      <c r="J248" s="644"/>
      <c r="K248" s="645"/>
      <c r="L248" s="645"/>
      <c r="M248" s="645"/>
      <c r="N248" s="645"/>
      <c r="O248" s="645"/>
      <c r="P248" s="645"/>
      <c r="Q248" s="645"/>
      <c r="R248" s="645"/>
      <c r="S248" s="645"/>
    </row>
    <row r="249" ht="16.5" spans="2:19">
      <c r="B249" s="644"/>
      <c r="C249" s="644"/>
      <c r="D249" s="644"/>
      <c r="E249" s="644"/>
      <c r="F249" s="644"/>
      <c r="G249" s="644"/>
      <c r="H249" s="644"/>
      <c r="I249" s="644"/>
      <c r="J249" s="644"/>
      <c r="K249" s="645"/>
      <c r="L249" s="645"/>
      <c r="M249" s="645"/>
      <c r="N249" s="645"/>
      <c r="O249" s="645"/>
      <c r="P249" s="645"/>
      <c r="Q249" s="645"/>
      <c r="R249" s="645"/>
      <c r="S249" s="645"/>
    </row>
    <row r="250" ht="16.5" spans="2:19">
      <c r="B250" s="644"/>
      <c r="C250" s="644"/>
      <c r="D250" s="644"/>
      <c r="E250" s="644"/>
      <c r="F250" s="644"/>
      <c r="G250" s="644"/>
      <c r="H250" s="644"/>
      <c r="I250" s="644"/>
      <c r="J250" s="644"/>
      <c r="K250" s="645"/>
      <c r="L250" s="645"/>
      <c r="M250" s="645"/>
      <c r="N250" s="645"/>
      <c r="O250" s="645"/>
      <c r="P250" s="645"/>
      <c r="Q250" s="645"/>
      <c r="R250" s="645"/>
      <c r="S250" s="645"/>
    </row>
    <row r="251" ht="16.5" spans="2:19">
      <c r="B251" s="644"/>
      <c r="C251" s="644"/>
      <c r="D251" s="644"/>
      <c r="E251" s="644"/>
      <c r="F251" s="644"/>
      <c r="G251" s="644"/>
      <c r="H251" s="644"/>
      <c r="I251" s="644"/>
      <c r="J251" s="644"/>
      <c r="K251" s="645"/>
      <c r="L251" s="645"/>
      <c r="M251" s="645"/>
      <c r="N251" s="645"/>
      <c r="O251" s="645"/>
      <c r="P251" s="645"/>
      <c r="Q251" s="645"/>
      <c r="R251" s="645"/>
      <c r="S251" s="645"/>
    </row>
    <row r="252" ht="16.5" spans="2:19">
      <c r="B252" s="644"/>
      <c r="C252" s="644"/>
      <c r="D252" s="644"/>
      <c r="E252" s="644"/>
      <c r="F252" s="644"/>
      <c r="G252" s="644"/>
      <c r="H252" s="644"/>
      <c r="I252" s="644"/>
      <c r="J252" s="644"/>
      <c r="K252" s="645"/>
      <c r="L252" s="645"/>
      <c r="M252" s="645"/>
      <c r="N252" s="645"/>
      <c r="O252" s="645"/>
      <c r="P252" s="645"/>
      <c r="Q252" s="645"/>
      <c r="R252" s="645"/>
      <c r="S252" s="645"/>
    </row>
    <row r="253" ht="16.5" spans="2:19">
      <c r="B253" s="644"/>
      <c r="C253" s="644"/>
      <c r="D253" s="644"/>
      <c r="E253" s="644"/>
      <c r="F253" s="644"/>
      <c r="G253" s="644"/>
      <c r="H253" s="644"/>
      <c r="I253" s="644"/>
      <c r="J253" s="644"/>
      <c r="K253" s="645"/>
      <c r="L253" s="645"/>
      <c r="M253" s="645"/>
      <c r="N253" s="645"/>
      <c r="O253" s="645"/>
      <c r="P253" s="645"/>
      <c r="Q253" s="645"/>
      <c r="R253" s="645"/>
      <c r="S253" s="645"/>
    </row>
    <row r="254" ht="16.5" spans="2:19">
      <c r="B254" s="644"/>
      <c r="C254" s="644"/>
      <c r="D254" s="644"/>
      <c r="E254" s="644"/>
      <c r="F254" s="644"/>
      <c r="G254" s="644"/>
      <c r="H254" s="644"/>
      <c r="I254" s="644"/>
      <c r="J254" s="644"/>
      <c r="K254" s="645"/>
      <c r="L254" s="645"/>
      <c r="M254" s="645"/>
      <c r="N254" s="645"/>
      <c r="O254" s="645"/>
      <c r="P254" s="645"/>
      <c r="Q254" s="645"/>
      <c r="R254" s="645"/>
      <c r="S254" s="645"/>
    </row>
    <row r="255" ht="16.5" spans="2:19">
      <c r="B255" s="644"/>
      <c r="C255" s="644"/>
      <c r="D255" s="644"/>
      <c r="E255" s="644"/>
      <c r="F255" s="644"/>
      <c r="G255" s="644"/>
      <c r="H255" s="644"/>
      <c r="I255" s="644"/>
      <c r="J255" s="644"/>
      <c r="K255" s="645"/>
      <c r="L255" s="645"/>
      <c r="M255" s="645"/>
      <c r="N255" s="645"/>
      <c r="O255" s="645"/>
      <c r="P255" s="645"/>
      <c r="Q255" s="645"/>
      <c r="R255" s="645"/>
      <c r="S255" s="645"/>
    </row>
    <row r="256" ht="16.5" spans="2:19">
      <c r="B256" s="644"/>
      <c r="C256" s="644"/>
      <c r="D256" s="644"/>
      <c r="E256" s="644"/>
      <c r="F256" s="644"/>
      <c r="G256" s="644"/>
      <c r="H256" s="644"/>
      <c r="I256" s="644"/>
      <c r="J256" s="644"/>
      <c r="K256" s="645"/>
      <c r="L256" s="645"/>
      <c r="M256" s="645"/>
      <c r="N256" s="645"/>
      <c r="O256" s="645"/>
      <c r="P256" s="645"/>
      <c r="Q256" s="645"/>
      <c r="R256" s="645"/>
      <c r="S256" s="645"/>
    </row>
    <row r="257" ht="16.5" spans="2:19">
      <c r="B257" s="644"/>
      <c r="C257" s="644"/>
      <c r="D257" s="644"/>
      <c r="E257" s="644"/>
      <c r="F257" s="644"/>
      <c r="G257" s="644"/>
      <c r="H257" s="644"/>
      <c r="I257" s="644"/>
      <c r="J257" s="644"/>
      <c r="K257" s="645"/>
      <c r="L257" s="645"/>
      <c r="M257" s="645"/>
      <c r="N257" s="645"/>
      <c r="O257" s="645"/>
      <c r="P257" s="645"/>
      <c r="Q257" s="645"/>
      <c r="R257" s="645"/>
      <c r="S257" s="645"/>
    </row>
    <row r="258" ht="16.5" spans="2:19">
      <c r="B258" s="644"/>
      <c r="C258" s="644"/>
      <c r="D258" s="644"/>
      <c r="E258" s="644"/>
      <c r="F258" s="644"/>
      <c r="G258" s="644"/>
      <c r="H258" s="644"/>
      <c r="I258" s="644"/>
      <c r="J258" s="644"/>
      <c r="K258" s="645"/>
      <c r="L258" s="645"/>
      <c r="M258" s="645"/>
      <c r="N258" s="645"/>
      <c r="O258" s="645"/>
      <c r="P258" s="645"/>
      <c r="Q258" s="645"/>
      <c r="R258" s="645"/>
      <c r="S258" s="645"/>
    </row>
    <row r="259" ht="16.5" spans="2:19">
      <c r="B259" s="644"/>
      <c r="C259" s="644"/>
      <c r="D259" s="644"/>
      <c r="E259" s="644"/>
      <c r="F259" s="644"/>
      <c r="G259" s="644"/>
      <c r="H259" s="644"/>
      <c r="I259" s="644"/>
      <c r="J259" s="644"/>
      <c r="K259" s="645"/>
      <c r="L259" s="645"/>
      <c r="M259" s="645"/>
      <c r="N259" s="645"/>
      <c r="O259" s="645"/>
      <c r="P259" s="645"/>
      <c r="Q259" s="645"/>
      <c r="R259" s="645"/>
      <c r="S259" s="645"/>
    </row>
    <row r="260" ht="16.5" spans="2:19">
      <c r="B260" s="644"/>
      <c r="C260" s="644"/>
      <c r="D260" s="644"/>
      <c r="E260" s="644"/>
      <c r="F260" s="644"/>
      <c r="G260" s="644"/>
      <c r="H260" s="644"/>
      <c r="I260" s="644"/>
      <c r="J260" s="644"/>
      <c r="K260" s="645"/>
      <c r="L260" s="645"/>
      <c r="M260" s="645"/>
      <c r="N260" s="645"/>
      <c r="O260" s="645"/>
      <c r="P260" s="645"/>
      <c r="Q260" s="645"/>
      <c r="R260" s="645"/>
      <c r="S260" s="645"/>
    </row>
    <row r="261" ht="16.5" spans="2:19">
      <c r="B261" s="644"/>
      <c r="C261" s="644"/>
      <c r="D261" s="644"/>
      <c r="E261" s="644"/>
      <c r="F261" s="644"/>
      <c r="G261" s="644"/>
      <c r="H261" s="644"/>
      <c r="I261" s="644"/>
      <c r="J261" s="644"/>
      <c r="K261" s="645"/>
      <c r="L261" s="645"/>
      <c r="M261" s="645"/>
      <c r="N261" s="645"/>
      <c r="O261" s="645"/>
      <c r="P261" s="645"/>
      <c r="Q261" s="645"/>
      <c r="R261" s="645"/>
      <c r="S261" s="645"/>
    </row>
    <row r="262" ht="17.25" spans="2:19">
      <c r="B262" s="644"/>
      <c r="C262" s="644"/>
      <c r="D262" s="644"/>
      <c r="E262" s="644"/>
      <c r="F262" s="644"/>
      <c r="G262" s="644"/>
      <c r="H262" s="644"/>
      <c r="I262" s="644"/>
      <c r="J262" s="644"/>
      <c r="K262" s="645"/>
      <c r="L262" s="645"/>
      <c r="M262" s="645"/>
      <c r="N262" s="645"/>
      <c r="O262" s="645"/>
      <c r="P262" s="645"/>
      <c r="Q262" s="645"/>
      <c r="R262" s="645"/>
      <c r="S262" s="645"/>
    </row>
    <row r="263" ht="21.75" spans="2:19">
      <c r="B263" s="949" t="s">
        <v>5563</v>
      </c>
      <c r="C263" s="644"/>
      <c r="D263" s="644"/>
      <c r="E263" s="644"/>
      <c r="F263" s="644"/>
      <c r="G263" s="644"/>
      <c r="H263" s="644"/>
      <c r="I263" s="644"/>
      <c r="J263" s="644"/>
      <c r="K263" s="645"/>
      <c r="L263" s="645"/>
      <c r="M263" s="645"/>
      <c r="N263" s="645"/>
      <c r="O263" s="645"/>
      <c r="P263" s="645"/>
      <c r="Q263" s="645"/>
      <c r="R263" s="645"/>
      <c r="S263" s="645"/>
    </row>
    <row r="264" ht="16.5" spans="2:19">
      <c r="B264" s="953" t="s">
        <v>5564</v>
      </c>
      <c r="C264" s="644"/>
      <c r="D264"/>
      <c r="E264"/>
      <c r="F264"/>
      <c r="G264" s="644"/>
      <c r="H264" s="644"/>
      <c r="I264" s="644"/>
      <c r="J264" s="644"/>
      <c r="K264" s="645"/>
      <c r="L264" s="645"/>
      <c r="M264" s="645"/>
      <c r="N264" s="645"/>
      <c r="O264" s="645"/>
      <c r="P264" s="645"/>
      <c r="Q264" s="645"/>
      <c r="R264" s="645"/>
      <c r="S264" s="645"/>
    </row>
    <row r="265" ht="16.5" spans="2:19">
      <c r="B265" s="956"/>
      <c r="C265" s="644"/>
      <c r="D265"/>
      <c r="E265"/>
      <c r="F265"/>
      <c r="G265" s="644"/>
      <c r="H265" s="644"/>
      <c r="I265" s="644"/>
      <c r="J265" s="644"/>
      <c r="K265" s="645"/>
      <c r="L265" s="645"/>
      <c r="M265" s="645"/>
      <c r="N265" s="645"/>
      <c r="O265" s="645"/>
      <c r="P265" s="645"/>
      <c r="Q265" s="645"/>
      <c r="R265" s="645"/>
      <c r="S265" s="645"/>
    </row>
    <row r="266" ht="16.5" spans="2:19">
      <c r="B266" s="956"/>
      <c r="C266" s="644"/>
      <c r="D266"/>
      <c r="E266"/>
      <c r="F266"/>
      <c r="H266" s="644"/>
      <c r="I266" s="644"/>
      <c r="J266" s="644"/>
      <c r="K266" s="645"/>
      <c r="L266" s="645"/>
      <c r="M266" s="645"/>
      <c r="N266" s="645"/>
      <c r="O266" s="645"/>
      <c r="P266" s="645"/>
      <c r="Q266" s="645"/>
      <c r="R266" s="645"/>
      <c r="S266" s="645"/>
    </row>
    <row r="267" ht="16.5" spans="2:19">
      <c r="B267" s="956"/>
      <c r="C267" s="644"/>
      <c r="D267"/>
      <c r="E267"/>
      <c r="F267"/>
      <c r="H267" s="644"/>
      <c r="I267" s="644"/>
      <c r="J267" s="644"/>
      <c r="K267" s="645"/>
      <c r="L267" s="645"/>
      <c r="M267" s="645"/>
      <c r="N267" s="645"/>
      <c r="O267" s="645"/>
      <c r="P267" s="645"/>
      <c r="Q267" s="645"/>
      <c r="R267" s="645"/>
      <c r="S267" s="645"/>
    </row>
    <row r="268" ht="16.5" spans="2:19">
      <c r="B268" s="956"/>
      <c r="C268" s="644"/>
      <c r="D268"/>
      <c r="E268"/>
      <c r="F268"/>
      <c r="H268" s="644"/>
      <c r="I268" s="644"/>
      <c r="J268" s="644"/>
      <c r="K268" s="645"/>
      <c r="L268" s="645"/>
      <c r="M268" s="645"/>
      <c r="N268" s="645"/>
      <c r="O268" s="645"/>
      <c r="P268" s="645"/>
      <c r="Q268" s="645"/>
      <c r="R268" s="645"/>
      <c r="S268" s="645"/>
    </row>
    <row r="269" ht="16.5" spans="2:19">
      <c r="B269" s="956"/>
      <c r="C269" s="644"/>
      <c r="D269"/>
      <c r="E269"/>
      <c r="F269"/>
      <c r="H269" s="644"/>
      <c r="I269" s="644"/>
      <c r="J269" s="644"/>
      <c r="K269" s="645"/>
      <c r="L269" s="645"/>
      <c r="M269" s="645"/>
      <c r="N269" s="645"/>
      <c r="O269" s="645"/>
      <c r="P269" s="645"/>
      <c r="Q269" s="645"/>
      <c r="R269" s="645"/>
      <c r="S269" s="645"/>
    </row>
    <row r="270" ht="16.5" spans="2:19">
      <c r="B270" s="956"/>
      <c r="C270" s="644"/>
      <c r="D270"/>
      <c r="E270"/>
      <c r="F270"/>
      <c r="H270" s="644"/>
      <c r="I270" s="644"/>
      <c r="J270" s="644"/>
      <c r="K270" s="645"/>
      <c r="L270" s="645"/>
      <c r="M270" s="645"/>
      <c r="N270" s="645"/>
      <c r="O270" s="645"/>
      <c r="P270" s="645"/>
      <c r="Q270" s="645"/>
      <c r="R270" s="645"/>
      <c r="S270" s="645"/>
    </row>
    <row r="271" ht="17.25" spans="2:19">
      <c r="B271" s="958"/>
      <c r="C271" s="644"/>
      <c r="D271"/>
      <c r="E271"/>
      <c r="F271"/>
      <c r="H271" s="644"/>
      <c r="I271" s="644"/>
      <c r="J271" s="644"/>
      <c r="K271" s="645"/>
      <c r="L271" s="645"/>
      <c r="M271" s="645"/>
      <c r="N271" s="645"/>
      <c r="O271" s="645"/>
      <c r="P271" s="645"/>
      <c r="Q271" s="645"/>
      <c r="R271" s="645"/>
      <c r="S271" s="645"/>
    </row>
    <row r="272" ht="16.5" spans="3:19">
      <c r="C272" s="644"/>
      <c r="D272"/>
      <c r="E272"/>
      <c r="F272"/>
      <c r="H272" s="644"/>
      <c r="I272" s="644"/>
      <c r="J272" s="644"/>
      <c r="K272" s="645"/>
      <c r="L272" s="645"/>
      <c r="M272" s="645"/>
      <c r="N272" s="645"/>
      <c r="O272" s="645"/>
      <c r="P272" s="645"/>
      <c r="Q272" s="645"/>
      <c r="R272" s="645"/>
      <c r="S272" s="645"/>
    </row>
    <row r="318" ht="16.5" spans="2:19">
      <c r="B318" s="644"/>
      <c r="C318" s="644"/>
      <c r="D318" s="644"/>
      <c r="E318" s="644"/>
      <c r="F318" s="644"/>
      <c r="G318" s="644"/>
      <c r="H318" s="644"/>
      <c r="I318" s="644"/>
      <c r="J318" s="644"/>
      <c r="K318" s="645"/>
      <c r="L318" s="645"/>
      <c r="M318" s="645"/>
      <c r="N318" s="645"/>
      <c r="O318" s="645"/>
      <c r="P318" s="645"/>
      <c r="Q318" s="645"/>
      <c r="R318" s="645"/>
      <c r="S318" s="645"/>
    </row>
    <row r="319" ht="16.5" spans="2:19">
      <c r="B319" s="644"/>
      <c r="C319" s="644"/>
      <c r="D319" s="644"/>
      <c r="E319" s="644"/>
      <c r="F319" s="644"/>
      <c r="G319" s="644"/>
      <c r="H319" s="644"/>
      <c r="I319" s="644"/>
      <c r="J319" s="644"/>
      <c r="K319" s="645"/>
      <c r="L319" s="645"/>
      <c r="M319" s="645"/>
      <c r="N319" s="645"/>
      <c r="O319" s="645"/>
      <c r="P319" s="645"/>
      <c r="Q319" s="645"/>
      <c r="R319" s="645"/>
      <c r="S319" s="645"/>
    </row>
    <row r="320" ht="16.5" spans="2:19">
      <c r="B320" s="644"/>
      <c r="C320" s="644"/>
      <c r="D320" s="644"/>
      <c r="E320" s="644"/>
      <c r="F320" s="644"/>
      <c r="G320" s="644"/>
      <c r="H320" s="644"/>
      <c r="I320" s="644"/>
      <c r="J320" s="644"/>
      <c r="K320" s="645"/>
      <c r="L320" s="645"/>
      <c r="M320" s="645"/>
      <c r="N320" s="645"/>
      <c r="O320" s="645"/>
      <c r="P320" s="645"/>
      <c r="Q320" s="645"/>
      <c r="R320" s="645"/>
      <c r="S320" s="645"/>
    </row>
    <row r="321" ht="16.5" spans="2:19">
      <c r="B321" s="644"/>
      <c r="C321" s="644"/>
      <c r="D321" s="644"/>
      <c r="E321" s="644"/>
      <c r="F321" s="644"/>
      <c r="G321" s="644"/>
      <c r="H321" s="644"/>
      <c r="I321" s="644"/>
      <c r="J321" s="644"/>
      <c r="K321" s="645"/>
      <c r="L321" s="645"/>
      <c r="M321" s="645"/>
      <c r="N321" s="645"/>
      <c r="O321" s="645"/>
      <c r="P321" s="645"/>
      <c r="Q321" s="645"/>
      <c r="R321" s="645"/>
      <c r="S321" s="645"/>
    </row>
    <row r="322" ht="16.5" spans="2:19">
      <c r="B322" s="644"/>
      <c r="C322" s="644"/>
      <c r="D322" s="644"/>
      <c r="E322" s="644"/>
      <c r="F322" s="644"/>
      <c r="G322" s="644"/>
      <c r="H322" s="644"/>
      <c r="I322" s="644"/>
      <c r="J322" s="644"/>
      <c r="K322" s="645"/>
      <c r="L322" s="645"/>
      <c r="M322" s="645"/>
      <c r="N322" s="645"/>
      <c r="O322" s="645"/>
      <c r="P322" s="645"/>
      <c r="Q322" s="645"/>
      <c r="R322" s="645"/>
      <c r="S322" s="645"/>
    </row>
    <row r="323" ht="16.5" spans="2:19">
      <c r="B323" s="644"/>
      <c r="C323" s="644"/>
      <c r="D323" s="644"/>
      <c r="E323" s="644"/>
      <c r="F323" s="644"/>
      <c r="G323" s="644"/>
      <c r="H323" s="644"/>
      <c r="I323" s="644"/>
      <c r="J323" s="644"/>
      <c r="K323" s="645"/>
      <c r="L323" s="645"/>
      <c r="M323" s="645"/>
      <c r="N323" s="645"/>
      <c r="O323" s="645"/>
      <c r="P323" s="645"/>
      <c r="Q323" s="645"/>
      <c r="R323" s="645"/>
      <c r="S323" s="645"/>
    </row>
    <row r="324" ht="16.5" spans="2:19">
      <c r="B324" s="644"/>
      <c r="C324" s="644"/>
      <c r="D324" s="644"/>
      <c r="E324" s="644"/>
      <c r="F324" s="644"/>
      <c r="G324" s="644"/>
      <c r="H324" s="644"/>
      <c r="I324" s="644"/>
      <c r="J324" s="644"/>
      <c r="K324" s="645"/>
      <c r="L324" s="645"/>
      <c r="M324" s="645"/>
      <c r="N324" s="645"/>
      <c r="O324" s="645"/>
      <c r="P324" s="645"/>
      <c r="Q324" s="645"/>
      <c r="R324" s="645"/>
      <c r="S324" s="645"/>
    </row>
    <row r="325" ht="16.5" spans="2:19">
      <c r="B325" s="644"/>
      <c r="C325" s="644"/>
      <c r="D325" s="644"/>
      <c r="E325" s="644"/>
      <c r="F325" s="644"/>
      <c r="G325" s="644"/>
      <c r="H325" s="644"/>
      <c r="I325" s="644"/>
      <c r="J325" s="644"/>
      <c r="K325" s="645"/>
      <c r="L325" s="645"/>
      <c r="M325" s="645"/>
      <c r="N325" s="645"/>
      <c r="O325" s="645"/>
      <c r="P325" s="645"/>
      <c r="Q325" s="645"/>
      <c r="R325" s="645"/>
      <c r="S325" s="645"/>
    </row>
    <row r="326" ht="16.5" spans="2:19">
      <c r="B326" s="644"/>
      <c r="C326" s="644"/>
      <c r="D326" s="644"/>
      <c r="E326" s="644"/>
      <c r="F326" s="644"/>
      <c r="G326" s="644"/>
      <c r="H326" s="644"/>
      <c r="I326" s="644"/>
      <c r="J326" s="644"/>
      <c r="K326" s="645"/>
      <c r="L326" s="645"/>
      <c r="M326" s="645"/>
      <c r="N326" s="645"/>
      <c r="O326" s="645"/>
      <c r="P326" s="645"/>
      <c r="Q326" s="645"/>
      <c r="R326" s="645"/>
      <c r="S326" s="645"/>
    </row>
    <row r="327" ht="16.5" spans="2:19">
      <c r="B327" s="644"/>
      <c r="C327" s="644"/>
      <c r="D327" s="644"/>
      <c r="E327" s="644"/>
      <c r="F327" s="644"/>
      <c r="G327" s="644"/>
      <c r="H327" s="644"/>
      <c r="I327" s="644"/>
      <c r="J327" s="644"/>
      <c r="K327" s="645"/>
      <c r="L327" s="645"/>
      <c r="M327" s="645"/>
      <c r="N327" s="645"/>
      <c r="O327" s="645"/>
      <c r="P327" s="645"/>
      <c r="Q327" s="645"/>
      <c r="R327" s="645"/>
      <c r="S327" s="645"/>
    </row>
    <row r="328" ht="16.5" spans="2:19">
      <c r="B328" s="644"/>
      <c r="C328" s="644"/>
      <c r="D328" s="644"/>
      <c r="E328" s="644"/>
      <c r="F328" s="644"/>
      <c r="G328" s="644"/>
      <c r="H328" s="644"/>
      <c r="I328" s="644"/>
      <c r="J328" s="644"/>
      <c r="K328" s="645"/>
      <c r="L328" s="645"/>
      <c r="M328" s="645"/>
      <c r="N328" s="645"/>
      <c r="O328" s="645"/>
      <c r="P328" s="645"/>
      <c r="Q328" s="645"/>
      <c r="R328" s="645"/>
      <c r="S328" s="645"/>
    </row>
    <row r="329" ht="16.5" spans="2:19">
      <c r="B329" s="644"/>
      <c r="C329" s="644"/>
      <c r="D329" s="644"/>
      <c r="E329" s="644"/>
      <c r="F329" s="644"/>
      <c r="G329" s="644"/>
      <c r="H329" s="644"/>
      <c r="I329" s="644"/>
      <c r="J329" s="644"/>
      <c r="K329" s="645"/>
      <c r="L329" s="645"/>
      <c r="M329" s="645"/>
      <c r="N329" s="645"/>
      <c r="O329" s="645"/>
      <c r="P329" s="645"/>
      <c r="Q329" s="645"/>
      <c r="R329" s="645"/>
      <c r="S329" s="645"/>
    </row>
    <row r="330" ht="16.5" spans="2:19">
      <c r="B330" s="644"/>
      <c r="C330" s="644"/>
      <c r="D330" s="644"/>
      <c r="E330" s="644"/>
      <c r="F330" s="644"/>
      <c r="G330" s="644"/>
      <c r="H330" s="644"/>
      <c r="I330" s="644"/>
      <c r="J330" s="644"/>
      <c r="K330" s="645"/>
      <c r="L330" s="645"/>
      <c r="M330" s="645"/>
      <c r="N330" s="645"/>
      <c r="O330" s="645"/>
      <c r="P330" s="645"/>
      <c r="Q330" s="645"/>
      <c r="R330" s="645"/>
      <c r="S330" s="645"/>
    </row>
    <row r="331" ht="16.5" spans="2:19">
      <c r="B331" s="644"/>
      <c r="C331" s="644"/>
      <c r="D331" s="644"/>
      <c r="E331" s="644"/>
      <c r="F331" s="644"/>
      <c r="G331" s="644"/>
      <c r="H331" s="644"/>
      <c r="I331" s="644"/>
      <c r="J331" s="644"/>
      <c r="K331" s="645"/>
      <c r="L331" s="645"/>
      <c r="M331" s="645"/>
      <c r="N331" s="645"/>
      <c r="O331" s="645"/>
      <c r="P331" s="645"/>
      <c r="Q331" s="645"/>
      <c r="R331" s="645"/>
      <c r="S331" s="645"/>
    </row>
    <row r="332" ht="16.5" spans="2:19">
      <c r="B332" s="644"/>
      <c r="C332" s="644"/>
      <c r="D332" s="644"/>
      <c r="E332" s="644"/>
      <c r="F332" s="644"/>
      <c r="G332" s="644"/>
      <c r="H332" s="644"/>
      <c r="I332" s="644"/>
      <c r="J332" s="644"/>
      <c r="K332" s="645"/>
      <c r="L332" s="645"/>
      <c r="M332" s="645"/>
      <c r="N332" s="645"/>
      <c r="O332" s="645"/>
      <c r="P332" s="645"/>
      <c r="Q332" s="645"/>
      <c r="R332" s="645"/>
      <c r="S332" s="645"/>
    </row>
    <row r="333" ht="16.5" spans="2:19">
      <c r="B333" s="644"/>
      <c r="C333" s="644"/>
      <c r="D333" s="644"/>
      <c r="E333" s="644"/>
      <c r="F333" s="644"/>
      <c r="G333" s="644"/>
      <c r="H333" s="644"/>
      <c r="I333" s="644"/>
      <c r="J333" s="644"/>
      <c r="K333" s="645"/>
      <c r="L333" s="645"/>
      <c r="M333" s="645"/>
      <c r="N333" s="645"/>
      <c r="O333" s="645"/>
      <c r="P333" s="645"/>
      <c r="Q333" s="645"/>
      <c r="R333" s="645"/>
      <c r="S333" s="645"/>
    </row>
    <row r="334" ht="16.5" spans="2:19">
      <c r="B334" s="644"/>
      <c r="C334" s="644"/>
      <c r="D334" s="644"/>
      <c r="E334" s="644"/>
      <c r="F334" s="644"/>
      <c r="G334" s="644"/>
      <c r="H334" s="644"/>
      <c r="I334" s="644"/>
      <c r="J334" s="644"/>
      <c r="K334" s="645"/>
      <c r="L334" s="645"/>
      <c r="M334" s="645"/>
      <c r="N334" s="645"/>
      <c r="O334" s="645"/>
      <c r="P334" s="645"/>
      <c r="Q334" s="645"/>
      <c r="R334" s="645"/>
      <c r="S334" s="645"/>
    </row>
    <row r="335" ht="16.5" spans="2:19">
      <c r="B335" s="644"/>
      <c r="C335" s="644"/>
      <c r="D335" s="644"/>
      <c r="E335" s="644"/>
      <c r="F335" s="644"/>
      <c r="G335" s="644"/>
      <c r="H335" s="644"/>
      <c r="I335" s="644"/>
      <c r="J335" s="644"/>
      <c r="K335" s="645"/>
      <c r="L335" s="645"/>
      <c r="M335" s="645"/>
      <c r="N335" s="645"/>
      <c r="O335" s="645"/>
      <c r="P335" s="645"/>
      <c r="Q335" s="645"/>
      <c r="R335" s="645"/>
      <c r="S335" s="645"/>
    </row>
    <row r="336" ht="16.5" spans="2:19">
      <c r="B336" s="644"/>
      <c r="C336" s="644"/>
      <c r="D336" s="644"/>
      <c r="E336" s="644"/>
      <c r="F336" s="644"/>
      <c r="G336" s="644"/>
      <c r="H336" s="644"/>
      <c r="I336" s="644"/>
      <c r="J336" s="644"/>
      <c r="K336" s="645"/>
      <c r="L336" s="645"/>
      <c r="M336" s="645"/>
      <c r="N336" s="645"/>
      <c r="O336" s="645"/>
      <c r="P336" s="645"/>
      <c r="Q336" s="645"/>
      <c r="R336" s="645"/>
      <c r="S336" s="645"/>
    </row>
    <row r="337" ht="16.5" spans="2:19">
      <c r="B337" s="644"/>
      <c r="C337" s="644"/>
      <c r="D337" s="644"/>
      <c r="E337" s="644"/>
      <c r="F337" s="644"/>
      <c r="G337" s="644"/>
      <c r="H337" s="644"/>
      <c r="I337" s="644"/>
      <c r="J337" s="644"/>
      <c r="K337" s="645"/>
      <c r="L337" s="645"/>
      <c r="M337" s="645"/>
      <c r="N337" s="645"/>
      <c r="O337" s="645"/>
      <c r="P337" s="645"/>
      <c r="Q337" s="645"/>
      <c r="R337" s="645"/>
      <c r="S337" s="645"/>
    </row>
    <row r="338" ht="16.5" spans="2:19">
      <c r="B338" s="644"/>
      <c r="C338" s="644"/>
      <c r="D338" s="644"/>
      <c r="E338" s="644"/>
      <c r="F338" s="644"/>
      <c r="G338" s="644"/>
      <c r="H338" s="644"/>
      <c r="I338" s="644"/>
      <c r="J338" s="644"/>
      <c r="K338" s="645"/>
      <c r="L338" s="645"/>
      <c r="M338" s="645"/>
      <c r="N338" s="645"/>
      <c r="O338" s="645"/>
      <c r="P338" s="645"/>
      <c r="Q338" s="645"/>
      <c r="R338" s="645"/>
      <c r="S338" s="645"/>
    </row>
    <row r="339" ht="16.5" spans="2:19">
      <c r="B339" s="644"/>
      <c r="C339" s="644"/>
      <c r="D339" s="644"/>
      <c r="E339" s="644"/>
      <c r="F339" s="644"/>
      <c r="G339" s="644"/>
      <c r="H339" s="644"/>
      <c r="I339" s="644"/>
      <c r="J339" s="644"/>
      <c r="K339" s="645"/>
      <c r="L339" s="645"/>
      <c r="M339" s="645"/>
      <c r="N339" s="645"/>
      <c r="O339" s="645"/>
      <c r="P339" s="645"/>
      <c r="Q339" s="645"/>
      <c r="R339" s="645"/>
      <c r="S339" s="645"/>
    </row>
    <row r="340" ht="16.5" spans="2:19">
      <c r="B340" s="644"/>
      <c r="C340" s="644"/>
      <c r="D340" s="644"/>
      <c r="E340" s="644"/>
      <c r="F340" s="644"/>
      <c r="G340" s="644"/>
      <c r="H340" s="644"/>
      <c r="I340" s="644"/>
      <c r="J340" s="644"/>
      <c r="K340" s="645"/>
      <c r="L340" s="645"/>
      <c r="M340" s="645"/>
      <c r="N340" s="645"/>
      <c r="O340" s="645"/>
      <c r="P340" s="645"/>
      <c r="Q340" s="645"/>
      <c r="R340" s="645"/>
      <c r="S340" s="645"/>
    </row>
    <row r="341" ht="16.5" spans="2:19">
      <c r="B341" s="644"/>
      <c r="C341" s="644"/>
      <c r="D341" s="644"/>
      <c r="E341" s="644"/>
      <c r="F341" s="644"/>
      <c r="G341" s="644"/>
      <c r="H341" s="644"/>
      <c r="I341" s="644"/>
      <c r="J341" s="644"/>
      <c r="K341" s="645"/>
      <c r="L341" s="645"/>
      <c r="M341" s="645"/>
      <c r="N341" s="645"/>
      <c r="O341" s="645"/>
      <c r="P341" s="645"/>
      <c r="Q341" s="645"/>
      <c r="R341" s="645"/>
      <c r="S341" s="645"/>
    </row>
    <row r="342" ht="16.5" spans="2:19">
      <c r="B342" s="644"/>
      <c r="C342" s="644"/>
      <c r="D342" s="644"/>
      <c r="E342" s="644"/>
      <c r="F342" s="644"/>
      <c r="G342" s="644"/>
      <c r="H342" s="644"/>
      <c r="I342" s="644"/>
      <c r="J342" s="644"/>
      <c r="K342" s="645"/>
      <c r="L342" s="645"/>
      <c r="M342" s="645"/>
      <c r="N342" s="645"/>
      <c r="O342" s="645"/>
      <c r="P342" s="645"/>
      <c r="Q342" s="645"/>
      <c r="R342" s="645"/>
      <c r="S342" s="645"/>
    </row>
    <row r="343" ht="16.5" spans="2:19">
      <c r="B343" s="644"/>
      <c r="C343" s="644"/>
      <c r="D343" s="644"/>
      <c r="E343" s="644"/>
      <c r="F343" s="644"/>
      <c r="G343" s="644"/>
      <c r="H343" s="644"/>
      <c r="I343" s="644"/>
      <c r="J343" s="644"/>
      <c r="K343" s="645"/>
      <c r="L343" s="645"/>
      <c r="M343" s="645"/>
      <c r="N343" s="645"/>
      <c r="O343" s="645"/>
      <c r="P343" s="645"/>
      <c r="Q343" s="645"/>
      <c r="R343" s="645"/>
      <c r="S343" s="645"/>
    </row>
    <row r="344" ht="16.5" spans="2:19">
      <c r="B344" s="644"/>
      <c r="C344" s="644"/>
      <c r="D344" s="644"/>
      <c r="E344" s="644"/>
      <c r="F344" s="644"/>
      <c r="G344" s="644"/>
      <c r="H344" s="644"/>
      <c r="I344" s="644"/>
      <c r="J344" s="644"/>
      <c r="K344" s="645"/>
      <c r="L344" s="645"/>
      <c r="M344" s="645"/>
      <c r="N344" s="645"/>
      <c r="O344" s="645"/>
      <c r="P344" s="645"/>
      <c r="Q344" s="645"/>
      <c r="R344" s="645"/>
      <c r="S344" s="645"/>
    </row>
    <row r="345" ht="16.5" spans="2:19">
      <c r="B345" s="644"/>
      <c r="C345" s="644"/>
      <c r="D345" s="644"/>
      <c r="E345" s="644"/>
      <c r="F345" s="644"/>
      <c r="G345" s="644"/>
      <c r="H345" s="644"/>
      <c r="I345" s="644"/>
      <c r="J345" s="644"/>
      <c r="K345" s="645"/>
      <c r="L345" s="645"/>
      <c r="M345" s="645"/>
      <c r="N345" s="645"/>
      <c r="O345" s="645"/>
      <c r="P345" s="645"/>
      <c r="Q345" s="645"/>
      <c r="R345" s="645"/>
      <c r="S345" s="645"/>
    </row>
    <row r="346" ht="16.5" spans="2:19">
      <c r="B346" s="644"/>
      <c r="C346" s="644"/>
      <c r="D346" s="644"/>
      <c r="E346" s="644"/>
      <c r="F346" s="644"/>
      <c r="G346" s="644"/>
      <c r="H346" s="644"/>
      <c r="I346" s="644"/>
      <c r="J346" s="644"/>
      <c r="K346" s="645"/>
      <c r="L346" s="645"/>
      <c r="M346" s="645"/>
      <c r="N346" s="645"/>
      <c r="O346" s="645"/>
      <c r="P346" s="645"/>
      <c r="Q346" s="645"/>
      <c r="R346" s="645"/>
      <c r="S346" s="645"/>
    </row>
    <row r="347" ht="16.5" spans="2:19">
      <c r="B347" s="644"/>
      <c r="C347" s="644"/>
      <c r="D347" s="644"/>
      <c r="E347" s="644"/>
      <c r="F347" s="644"/>
      <c r="G347" s="644"/>
      <c r="H347" s="644"/>
      <c r="I347" s="644"/>
      <c r="J347" s="644"/>
      <c r="K347" s="645"/>
      <c r="L347" s="645"/>
      <c r="M347" s="645"/>
      <c r="N347" s="645"/>
      <c r="O347" s="645"/>
      <c r="P347" s="645"/>
      <c r="Q347" s="645"/>
      <c r="R347" s="645"/>
      <c r="S347" s="645"/>
    </row>
    <row r="348" ht="16.5" spans="2:19">
      <c r="B348" s="644"/>
      <c r="C348" s="644"/>
      <c r="D348" s="644"/>
      <c r="E348" s="644"/>
      <c r="F348" s="644"/>
      <c r="G348" s="644"/>
      <c r="H348" s="644"/>
      <c r="I348" s="644"/>
      <c r="J348" s="644"/>
      <c r="K348" s="645"/>
      <c r="L348" s="645"/>
      <c r="M348" s="645"/>
      <c r="N348" s="645"/>
      <c r="O348" s="645"/>
      <c r="P348" s="645"/>
      <c r="Q348" s="645"/>
      <c r="R348" s="645"/>
      <c r="S348" s="645"/>
    </row>
    <row r="349" ht="16.5" spans="2:19">
      <c r="B349" s="644"/>
      <c r="C349" s="644"/>
      <c r="D349" s="644"/>
      <c r="E349" s="644"/>
      <c r="F349" s="644"/>
      <c r="G349" s="644"/>
      <c r="H349" s="644"/>
      <c r="I349" s="644"/>
      <c r="J349" s="644"/>
      <c r="K349" s="645"/>
      <c r="L349" s="645"/>
      <c r="M349" s="645"/>
      <c r="N349" s="645"/>
      <c r="O349" s="645"/>
      <c r="P349" s="645"/>
      <c r="Q349" s="645"/>
      <c r="R349" s="645"/>
      <c r="S349" s="645"/>
    </row>
    <row r="350" ht="16.5" spans="2:19">
      <c r="B350" s="644"/>
      <c r="C350" s="644"/>
      <c r="D350" s="644"/>
      <c r="E350" s="644"/>
      <c r="F350" s="644"/>
      <c r="G350" s="644"/>
      <c r="H350" s="644"/>
      <c r="I350" s="644"/>
      <c r="J350" s="644"/>
      <c r="K350" s="645"/>
      <c r="L350" s="645"/>
      <c r="M350" s="645"/>
      <c r="N350" s="645"/>
      <c r="O350" s="645"/>
      <c r="P350" s="645"/>
      <c r="Q350" s="645"/>
      <c r="R350" s="645"/>
      <c r="S350" s="645"/>
    </row>
    <row r="351" ht="16.5" spans="2:19">
      <c r="B351" s="644"/>
      <c r="C351" s="644"/>
      <c r="D351" s="644"/>
      <c r="E351" s="644"/>
      <c r="F351" s="644"/>
      <c r="G351" s="644"/>
      <c r="H351" s="644"/>
      <c r="I351" s="644"/>
      <c r="J351" s="644"/>
      <c r="K351" s="645"/>
      <c r="L351" s="645"/>
      <c r="M351" s="645"/>
      <c r="N351" s="645"/>
      <c r="O351" s="645"/>
      <c r="P351" s="645"/>
      <c r="Q351" s="645"/>
      <c r="R351" s="645"/>
      <c r="S351" s="645"/>
    </row>
    <row r="352" ht="16.5" spans="2:19">
      <c r="B352" s="644"/>
      <c r="C352" s="644"/>
      <c r="D352" s="644"/>
      <c r="E352" s="644"/>
      <c r="F352" s="644"/>
      <c r="G352" s="644"/>
      <c r="H352" s="644"/>
      <c r="I352" s="644"/>
      <c r="J352" s="644"/>
      <c r="K352" s="645"/>
      <c r="L352" s="645"/>
      <c r="M352" s="645"/>
      <c r="N352" s="645"/>
      <c r="O352" s="645"/>
      <c r="P352" s="645"/>
      <c r="Q352" s="645"/>
      <c r="R352" s="645"/>
      <c r="S352" s="645"/>
    </row>
    <row r="353" ht="16.5" spans="2:19">
      <c r="B353" s="644"/>
      <c r="C353" s="644"/>
      <c r="D353" s="644"/>
      <c r="E353" s="644"/>
      <c r="F353" s="644"/>
      <c r="G353" s="644"/>
      <c r="H353" s="644"/>
      <c r="I353" s="644"/>
      <c r="J353" s="644"/>
      <c r="K353" s="645"/>
      <c r="L353" s="645"/>
      <c r="M353" s="645"/>
      <c r="N353" s="645"/>
      <c r="O353" s="645"/>
      <c r="P353" s="645"/>
      <c r="Q353" s="645"/>
      <c r="R353" s="645"/>
      <c r="S353" s="645"/>
    </row>
    <row r="354" ht="16.5" spans="2:19">
      <c r="B354" s="644"/>
      <c r="C354" s="644"/>
      <c r="D354" s="644"/>
      <c r="E354" s="644"/>
      <c r="F354" s="644"/>
      <c r="G354" s="644"/>
      <c r="H354" s="644"/>
      <c r="I354" s="644"/>
      <c r="J354" s="644"/>
      <c r="K354" s="645"/>
      <c r="L354" s="645"/>
      <c r="M354" s="645"/>
      <c r="N354" s="645"/>
      <c r="O354" s="645"/>
      <c r="P354" s="645"/>
      <c r="Q354" s="645"/>
      <c r="R354" s="645"/>
      <c r="S354" s="645"/>
    </row>
    <row r="355" ht="16.5" spans="2:19">
      <c r="B355" s="644"/>
      <c r="C355" s="644"/>
      <c r="D355" s="644"/>
      <c r="E355" s="644"/>
      <c r="F355" s="644"/>
      <c r="G355" s="644"/>
      <c r="H355" s="644"/>
      <c r="I355" s="644"/>
      <c r="J355" s="644"/>
      <c r="K355" s="645"/>
      <c r="L355" s="645"/>
      <c r="M355" s="645"/>
      <c r="N355" s="645"/>
      <c r="O355" s="645"/>
      <c r="P355" s="645"/>
      <c r="Q355" s="645"/>
      <c r="R355" s="645"/>
      <c r="S355" s="645"/>
    </row>
  </sheetData>
  <mergeCells count="190">
    <mergeCell ref="M1:Q1"/>
    <mergeCell ref="M106:Q106"/>
    <mergeCell ref="B107:K107"/>
    <mergeCell ref="B108:K108"/>
    <mergeCell ref="M108:Q108"/>
    <mergeCell ref="B109:K109"/>
    <mergeCell ref="M109:N109"/>
    <mergeCell ref="P109:Q109"/>
    <mergeCell ref="B110:K110"/>
    <mergeCell ref="B111:K111"/>
    <mergeCell ref="B112:K112"/>
    <mergeCell ref="B113:K113"/>
    <mergeCell ref="B114:K114"/>
    <mergeCell ref="B115:K115"/>
    <mergeCell ref="B116:K116"/>
    <mergeCell ref="P116:Q116"/>
    <mergeCell ref="B117:K117"/>
    <mergeCell ref="P117:Q117"/>
    <mergeCell ref="B118:K118"/>
    <mergeCell ref="B119:K119"/>
    <mergeCell ref="M123:S123"/>
    <mergeCell ref="D146:E146"/>
    <mergeCell ref="F146:I146"/>
    <mergeCell ref="K146:L146"/>
    <mergeCell ref="N146:O146"/>
    <mergeCell ref="Q146:S146"/>
    <mergeCell ref="M163:S163"/>
    <mergeCell ref="L177:N177"/>
    <mergeCell ref="L178:N178"/>
    <mergeCell ref="L179:N179"/>
    <mergeCell ref="K180:N180"/>
    <mergeCell ref="B187:C187"/>
    <mergeCell ref="D187:E187"/>
    <mergeCell ref="F187:I187"/>
    <mergeCell ref="J187:S187"/>
    <mergeCell ref="B121:B122"/>
    <mergeCell ref="B123:B125"/>
    <mergeCell ref="B126:B128"/>
    <mergeCell ref="B129:B131"/>
    <mergeCell ref="B132:B134"/>
    <mergeCell ref="B135:B137"/>
    <mergeCell ref="B138:B140"/>
    <mergeCell ref="B147:B154"/>
    <mergeCell ref="B157:B158"/>
    <mergeCell ref="B159:B167"/>
    <mergeCell ref="B170:B171"/>
    <mergeCell ref="B172:B180"/>
    <mergeCell ref="B264:B271"/>
    <mergeCell ref="K174:K176"/>
    <mergeCell ref="L2:L29"/>
    <mergeCell ref="L30:L45"/>
    <mergeCell ref="L46:L57"/>
    <mergeCell ref="L58:L66"/>
    <mergeCell ref="L67:L75"/>
    <mergeCell ref="L76:L81"/>
    <mergeCell ref="L82:L89"/>
    <mergeCell ref="L90:L105"/>
    <mergeCell ref="M2:M15"/>
    <mergeCell ref="M16:M29"/>
    <mergeCell ref="M30:M37"/>
    <mergeCell ref="M38:M45"/>
    <mergeCell ref="M46:M57"/>
    <mergeCell ref="M58:M66"/>
    <mergeCell ref="M67:M75"/>
    <mergeCell ref="M76:M81"/>
    <mergeCell ref="M82:M85"/>
    <mergeCell ref="M86:M89"/>
    <mergeCell ref="M124:M127"/>
    <mergeCell ref="M128:M132"/>
    <mergeCell ref="M133:M140"/>
    <mergeCell ref="N58:N66"/>
    <mergeCell ref="O58:O66"/>
    <mergeCell ref="P67:P75"/>
    <mergeCell ref="P76:P89"/>
    <mergeCell ref="N2:Q9"/>
    <mergeCell ref="N10:Q13"/>
    <mergeCell ref="N14:Q15"/>
    <mergeCell ref="N16:Q21"/>
    <mergeCell ref="N22:Q27"/>
    <mergeCell ref="N82:O89"/>
    <mergeCell ref="M90:N97"/>
    <mergeCell ref="M98:N102"/>
    <mergeCell ref="P98:Q101"/>
    <mergeCell ref="P102:Q105"/>
    <mergeCell ref="M103:N105"/>
    <mergeCell ref="M110:N111"/>
    <mergeCell ref="P110:Q111"/>
    <mergeCell ref="P112:Q113"/>
    <mergeCell ref="P114:Q115"/>
    <mergeCell ref="M118:N119"/>
    <mergeCell ref="P118:Q119"/>
    <mergeCell ref="M120:N121"/>
    <mergeCell ref="P120:Q121"/>
    <mergeCell ref="C121:D122"/>
    <mergeCell ref="E121:K122"/>
    <mergeCell ref="C123:D125"/>
    <mergeCell ref="E123:K125"/>
    <mergeCell ref="N124:S127"/>
    <mergeCell ref="C126:D128"/>
    <mergeCell ref="E126:K128"/>
    <mergeCell ref="N128:S132"/>
    <mergeCell ref="C129:D131"/>
    <mergeCell ref="E129:K131"/>
    <mergeCell ref="C132:D134"/>
    <mergeCell ref="E132:K134"/>
    <mergeCell ref="N133:S140"/>
    <mergeCell ref="C135:D137"/>
    <mergeCell ref="E135:K137"/>
    <mergeCell ref="C138:D140"/>
    <mergeCell ref="E138:K140"/>
    <mergeCell ref="B142:S144"/>
    <mergeCell ref="D147:E154"/>
    <mergeCell ref="N147:O154"/>
    <mergeCell ref="F147:I154"/>
    <mergeCell ref="K147:L154"/>
    <mergeCell ref="Q147:S154"/>
    <mergeCell ref="C157:D158"/>
    <mergeCell ref="F157:I158"/>
    <mergeCell ref="J157:K158"/>
    <mergeCell ref="M157:S158"/>
    <mergeCell ref="C159:D160"/>
    <mergeCell ref="F159:I167"/>
    <mergeCell ref="J159:K167"/>
    <mergeCell ref="M159:P160"/>
    <mergeCell ref="Q159:S160"/>
    <mergeCell ref="M161:S162"/>
    <mergeCell ref="M164:P167"/>
    <mergeCell ref="Q164:S167"/>
    <mergeCell ref="C170:D171"/>
    <mergeCell ref="F170:I171"/>
    <mergeCell ref="K170:S171"/>
    <mergeCell ref="C172:D180"/>
    <mergeCell ref="F172:I180"/>
    <mergeCell ref="K172:N173"/>
    <mergeCell ref="O172:S180"/>
    <mergeCell ref="L174:N176"/>
    <mergeCell ref="K181:S183"/>
    <mergeCell ref="B185:S186"/>
    <mergeCell ref="B188:C189"/>
    <mergeCell ref="D188:E189"/>
    <mergeCell ref="F188:I189"/>
    <mergeCell ref="J188:S189"/>
    <mergeCell ref="B190:C191"/>
    <mergeCell ref="D190:E191"/>
    <mergeCell ref="F190:I191"/>
    <mergeCell ref="J190:S191"/>
    <mergeCell ref="B192:C193"/>
    <mergeCell ref="D192:E193"/>
    <mergeCell ref="F192:I193"/>
    <mergeCell ref="J192:S193"/>
    <mergeCell ref="B194:C195"/>
    <mergeCell ref="D194:E195"/>
    <mergeCell ref="F194:I195"/>
    <mergeCell ref="J194:S195"/>
    <mergeCell ref="B196:C197"/>
    <mergeCell ref="D196:E197"/>
    <mergeCell ref="F196:I197"/>
    <mergeCell ref="J196:S197"/>
    <mergeCell ref="B198:C199"/>
    <mergeCell ref="D198:E199"/>
    <mergeCell ref="F198:I199"/>
    <mergeCell ref="J198:S199"/>
    <mergeCell ref="B200:C201"/>
    <mergeCell ref="D200:E201"/>
    <mergeCell ref="F200:I201"/>
    <mergeCell ref="J200:S201"/>
    <mergeCell ref="B202:C203"/>
    <mergeCell ref="D202:E203"/>
    <mergeCell ref="F202:I203"/>
    <mergeCell ref="J202:S203"/>
    <mergeCell ref="B204:C205"/>
    <mergeCell ref="D204:E205"/>
    <mergeCell ref="F204:I205"/>
    <mergeCell ref="J204:S205"/>
    <mergeCell ref="B206:C207"/>
    <mergeCell ref="D206:E207"/>
    <mergeCell ref="F206:I207"/>
    <mergeCell ref="J206:S207"/>
    <mergeCell ref="B208:C209"/>
    <mergeCell ref="D208:E209"/>
    <mergeCell ref="F208:I209"/>
    <mergeCell ref="J208:S209"/>
    <mergeCell ref="B210:C211"/>
    <mergeCell ref="D210:E211"/>
    <mergeCell ref="F210:I211"/>
    <mergeCell ref="J210:S211"/>
    <mergeCell ref="B212:S214"/>
    <mergeCell ref="M115:N116"/>
    <mergeCell ref="N46:O57"/>
    <mergeCell ref="O90:Q97"/>
  </mergeCells>
  <pageMargins left="0.75" right="0.75" top="1" bottom="1" header="0.509027777777778" footer="0.509027777777778"/>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人物卡</vt:lpstr>
      <vt:lpstr>附表</vt:lpstr>
      <vt:lpstr>简化卡</vt:lpstr>
      <vt:lpstr>本职技能</vt:lpstr>
      <vt:lpstr>分支技能与资产</vt:lpstr>
      <vt:lpstr>职业列表</vt:lpstr>
      <vt:lpstr>属性和掷骰</vt:lpstr>
      <vt:lpstr>疯狂附表</vt:lpstr>
      <vt:lpstr>武器列表</vt:lpstr>
      <vt:lpstr>防具表 载具表</vt:lpstr>
      <vt:lpstr>疯狂表</vt:lpstr>
      <vt:lpstr>更新说明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秋叶EXODUS、咕咕、贝尔sama喵</dc:creator>
  <cp:lastModifiedBy>贝尔sama喵</cp:lastModifiedBy>
  <dcterms:created xsi:type="dcterms:W3CDTF">2018-09-22T13:00:00Z</dcterms:created>
  <dcterms:modified xsi:type="dcterms:W3CDTF">2018-11-05T16:00:15Z</dcterms:modified>
  <cp:category>1.18.9.2</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2052-11.1.0.7932</vt:lpwstr>
  </property>
</Properties>
</file>