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3" firstSheet="0" activeTab="4"/>
  </bookViews>
  <sheets>
    <sheet name="Journal Entries" sheetId="1" state="visible" r:id="rId2"/>
    <sheet name="T-accounts" sheetId="2" state="visible" r:id="rId3"/>
    <sheet name="Trial Balances" sheetId="3" state="visible" r:id="rId4"/>
    <sheet name="Income Statement" sheetId="4" state="visible" r:id="rId5"/>
    <sheet name="Balance Sheet" sheetId="5" state="visible" r:id="rId6"/>
  </sheets>
  <definedNames>
    <definedName function="false" hidden="false" localSheetId="0" name="OLE_LINK1" vbProcedure="false">'journal entries'!#ref!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<sst xmlns="http://schemas.openxmlformats.org/spreadsheetml/2006/main" count="240" uniqueCount="176">
  <si>
    <t>No.</t>
  </si>
  <si>
    <t>Date</t>
  </si>
  <si>
    <t>Accounts</t>
  </si>
  <si>
    <t>Debits</t>
  </si>
  <si>
    <t>Credits</t>
  </si>
  <si>
    <t>Dr. Cash (+A)</t>
  </si>
  <si>
    <t>    Cr. Common Stock (+SE)</t>
  </si>
  <si>
    <t>    Cr. Additional Paid-in Capital (+SE)</t>
  </si>
  <si>
    <t>Park's loan of $50,000 not recorded by Pathfinder because it is </t>
  </si>
  <si>
    <t>  a loan to Park personally, not to the business</t>
  </si>
  <si>
    <t>Dr. Legal Fee Expense (+E, -SE)</t>
  </si>
  <si>
    <t>    Cr. Cash (-A)</t>
  </si>
  <si>
    <t>Dr. Building (+A)</t>
  </si>
  <si>
    <t>Dr. Land (+A)</t>
  </si>
  <si>
    <t>    Cr. Mortgage Payable (+L)</t>
  </si>
  <si>
    <t>Dr. Metal Detectors (+A)</t>
  </si>
  <si>
    <t>(240 * 500)</t>
  </si>
  <si>
    <t>Dr. Inventory (+A)</t>
  </si>
  <si>
    <t>   Cr. Accounts Payable (+L)</t>
  </si>
  <si>
    <t>Dr. Software (+A)</t>
  </si>
  <si>
    <t>   Cr. Cash (-A)</t>
  </si>
  <si>
    <t>Dr. Prepaid Advertising (+A)</t>
  </si>
  <si>
    <t>Dr. Notes Receivable (+A)</t>
  </si>
  <si>
    <t>No entry for employment contracts: work must be performed</t>
  </si>
  <si>
    <t>  or cash paid before entry is recorded</t>
  </si>
  <si>
    <t>Dr. Retained Earnings (-SE)</t>
  </si>
  <si>
    <t>(25,000 * 0.10)</t>
  </si>
  <si>
    <t>  Cr. Dividends Payable (+L)</t>
  </si>
  <si>
    <t>Dr. Accounts Payable (-L)</t>
  </si>
  <si>
    <t>Dr. Dividends Payable (-L)</t>
  </si>
  <si>
    <t>    Cr. Unearned Rental Revenue (+L)</t>
  </si>
  <si>
    <t>Dr. Accounts Receivable (+A)</t>
  </si>
  <si>
    <t>    Cr. Rental Revenue (+R, +SE)</t>
  </si>
  <si>
    <t>    Cr. Sales (+R, +SE)</t>
  </si>
  <si>
    <t>Dr. Cost of Goods Sold (+E, -SE)</t>
  </si>
  <si>
    <t>    Cr. Inventory (-A)</t>
  </si>
  <si>
    <t>Dr. Salaries and Wages Expense (+E, -SE)</t>
  </si>
  <si>
    <t>Dr. Interest Expense (+E, -SE)</t>
  </si>
  <si>
    <t>    Cr. Interest Payable (+L)</t>
  </si>
  <si>
    <t>Dr. Bldg. Depreciation Expense (+E, -SE)</t>
  </si>
  <si>
    <t>(52,000+33,000-10,000)/25 *1/2</t>
  </si>
  <si>
    <t>     Cr. Accumulated Depreciation (+XA, -A)</t>
  </si>
  <si>
    <t>Dr. Met Det Depreciation Expense (+E, -SE)</t>
  </si>
  <si>
    <t>(120,000/2) * 1/2</t>
  </si>
  <si>
    <t>Dr. Software Amortization (+E, -SE)</t>
  </si>
  <si>
    <t>    Cr. Software (-A)</t>
  </si>
  <si>
    <t>Dr. Advertising Expense (+E, -SE)</t>
  </si>
  <si>
    <t>    Cr. Prepaid Advertising (-A)</t>
  </si>
  <si>
    <t>Dr. Interest Receivable (+A)</t>
  </si>
  <si>
    <t>     Cr. Interest Revenue (+R, +SE)</t>
  </si>
  <si>
    <t>Dr. Unearned Rental Revenue (-L)</t>
  </si>
  <si>
    <t>Dr. Income Tax Expense (+E, -SE)</t>
  </si>
  <si>
    <t>    Cr. Income Taxes Payable (+L)</t>
  </si>
  <si>
    <t>(C1)</t>
  </si>
  <si>
    <t>Dr. Sales (-R, -SE)</t>
  </si>
  <si>
    <t>Dr. Rental Revenue (-R, -SE)</t>
  </si>
  <si>
    <t>Dr. Interest Revenue (-R, -SE)</t>
  </si>
  <si>
    <t>    Cr. Retained Earnings (+SE)</t>
  </si>
  <si>
    <t>(C2)</t>
  </si>
  <si>
    <t>    Cr. Cost of Goods Sold (-E, +SE)</t>
  </si>
  <si>
    <t>    Cr. Salaries and Wages Expense (-E, +SE)</t>
  </si>
  <si>
    <t>    Cr. Legal Fee Expense (-E, +SE)</t>
  </si>
  <si>
    <t>    Cr. Advertising Expense (-E, +SE)</t>
  </si>
  <si>
    <t>    Cr. Bldg. Depreciation Expense (-E, +SE)</t>
  </si>
  <si>
    <t>    Cr. Met Det Depreciation Expense (-E, +SE)</t>
  </si>
  <si>
    <t>    Cr. Software Amortization (-E, +SE)</t>
  </si>
  <si>
    <t>    Cr. Interest Expense (-E, +SE)</t>
  </si>
  <si>
    <t>    Cr. Income Tax Expense (-E, +SE)</t>
  </si>
  <si>
    <t>Cash (A)</t>
  </si>
  <si>
    <t>Land (A)</t>
  </si>
  <si>
    <t>Dividends Payable (L)</t>
  </si>
  <si>
    <t>Buildings (A)</t>
  </si>
  <si>
    <t>Income Taxes Payable (L)</t>
  </si>
  <si>
    <t>Metal Detectors (A)</t>
  </si>
  <si>
    <t>Unearned Rental Revenue (L)</t>
  </si>
  <si>
    <t>Accounts Receivable (A) </t>
  </si>
  <si>
    <t>Acm. Depreciation (XA)</t>
  </si>
  <si>
    <t>Mortgage Payable (L)</t>
  </si>
  <si>
    <t>Notes Receivable (A) </t>
  </si>
  <si>
    <t>Software (A)</t>
  </si>
  <si>
    <t>Common Stock (SE)</t>
  </si>
  <si>
    <t>Interest Receivable (A) </t>
  </si>
  <si>
    <t>Accounts Payable (L)</t>
  </si>
  <si>
    <t>Additional Paid-in-Capital (SE)</t>
  </si>
  <si>
    <t>Inventory (A)</t>
  </si>
  <si>
    <t>Interest Payable (L)</t>
  </si>
  <si>
    <t>Retained Earnings (SE)</t>
  </si>
  <si>
    <t> Prepaid Advertising (A) </t>
  </si>
  <si>
    <t>Sales (R)</t>
  </si>
  <si>
    <t>Legal Fee Exp. (E)</t>
  </si>
  <si>
    <t>Interest Expense (E)</t>
  </si>
  <si>
    <t>Rental Revenue (R)</t>
  </si>
  <si>
    <t>Advertising Exp. (E)</t>
  </si>
  <si>
    <t>Income Tax Exp. (E)</t>
  </si>
  <si>
    <t>Interest Revenue (R)</t>
  </si>
  <si>
    <t>Bldg. Depreciation Exp. (E)</t>
  </si>
  <si>
    <t>Cost of Goods Sold (E)</t>
  </si>
  <si>
    <t>Met Det Depreciation Exp. (E)</t>
  </si>
  <si>
    <t>Salary&amp; Wages Exp. (E)</t>
  </si>
  <si>
    <t>Software Amortization (E)</t>
  </si>
  <si>
    <t>Relic Spotter Inc.</t>
  </si>
  <si>
    <t>Trial Balances</t>
  </si>
  <si>
    <t>December 31, 2012</t>
  </si>
  <si>
    <t>Unadjusted Balances</t>
  </si>
  <si>
    <t>Adjustments</t>
  </si>
  <si>
    <t>Adjusted Balances</t>
  </si>
  <si>
    <t>Closing Entries</t>
  </si>
  <si>
    <t>Post-Closing Balances</t>
  </si>
  <si>
    <t>Debit</t>
  </si>
  <si>
    <t>Credit</t>
  </si>
  <si>
    <t>Cash</t>
  </si>
  <si>
    <t>Accounts Receivable</t>
  </si>
  <si>
    <t>Notes Receivable</t>
  </si>
  <si>
    <t>Interest Receivable</t>
  </si>
  <si>
    <t>Inventory</t>
  </si>
  <si>
    <t>Prepaid Advertising</t>
  </si>
  <si>
    <t>Land</t>
  </si>
  <si>
    <t>Buildings</t>
  </si>
  <si>
    <t>Metal Detectors</t>
  </si>
  <si>
    <t>Accumulated Depreciation</t>
  </si>
  <si>
    <t>Software</t>
  </si>
  <si>
    <t>Accounts Payable</t>
  </si>
  <si>
    <t>Interest Payable</t>
  </si>
  <si>
    <t>Dividends Payable</t>
  </si>
  <si>
    <t>Income Taxes Payable</t>
  </si>
  <si>
    <t>Unearned Rental Revenue</t>
  </si>
  <si>
    <t>Mortgage Payable</t>
  </si>
  <si>
    <t>Common Stock</t>
  </si>
  <si>
    <t>Additional Paid-in-Capital</t>
  </si>
  <si>
    <t>Retained Earnings</t>
  </si>
  <si>
    <t>Rental Revenue</t>
  </si>
  <si>
    <t>Sales</t>
  </si>
  <si>
    <t>Interest Revenue</t>
  </si>
  <si>
    <t>Cost of Goods Sold</t>
  </si>
  <si>
    <t>Salaries and Wages Expense</t>
  </si>
  <si>
    <t>Legal Fees Expense</t>
  </si>
  <si>
    <t>Advertising  Expense</t>
  </si>
  <si>
    <t>Bldg. Depreciation Exp.</t>
  </si>
  <si>
    <t>Met Det Depreciation Exp.</t>
  </si>
  <si>
    <t>Software Amortization</t>
  </si>
  <si>
    <t>Interest Expense</t>
  </si>
  <si>
    <t>Income Tax Expense</t>
  </si>
  <si>
    <t>Income Statement </t>
  </si>
  <si>
    <t>For the Year Ended December 31, 2012</t>
  </si>
  <si>
    <t>Revenues:</t>
  </si>
  <si>
    <t>  Rental Revenue</t>
  </si>
  <si>
    <t>because company has two lines of business</t>
  </si>
  <si>
    <t>  Sales</t>
  </si>
  <si>
    <t>Total Revenue</t>
  </si>
  <si>
    <t>Cost of Revenues:</t>
  </si>
  <si>
    <t>  Met Det Depreciation Exp.</t>
  </si>
  <si>
    <t>  Software Amortization</t>
  </si>
  <si>
    <t>  Cost of Goods Sold</t>
  </si>
  <si>
    <t>Total Costs of Revenue</t>
  </si>
  <si>
    <t>Gross Profit</t>
  </si>
  <si>
    <t>Selling, General, and Administative Expenses:</t>
  </si>
  <si>
    <t>  Salaries and Wages</t>
  </si>
  <si>
    <t>  Legal Fees</t>
  </si>
  <si>
    <t>  Advertising</t>
  </si>
  <si>
    <t>  Bldg. Depreciation</t>
  </si>
  <si>
    <t>Total SG&amp;A Expenses</t>
  </si>
  <si>
    <t>Operating Income</t>
  </si>
  <si>
    <t>Pre-tax income</t>
  </si>
  <si>
    <t>Net Income</t>
  </si>
  <si>
    <t> </t>
  </si>
  <si>
    <t>Balance Sheet</t>
  </si>
  <si>
    <t>Assets</t>
  </si>
  <si>
    <t>  Total Current Assets</t>
  </si>
  <si>
    <t>  Less Accumulated Depreciation</t>
  </si>
  <si>
    <t>Net Property, Plant, &amp; Equipment</t>
  </si>
  <si>
    <t>Total Assets</t>
  </si>
  <si>
    <t>Liabilities and Shareholders' Equity</t>
  </si>
  <si>
    <t>   Total Current Liabilities</t>
  </si>
  <si>
    <t>Total Liabilities</t>
  </si>
  <si>
    <t>  Total Shareholders' Equity</t>
  </si>
  <si>
    <t>Total Liabilities and Shareholders' Equity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</si>
</sst>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_);\(0\)"/>
    <numFmt numFmtId="166" formatCode="D/MM/YYYY"/>
    <numFmt numFmtId="167" formatCode="#,##0"/>
    <numFmt numFmtId="168" formatCode="D\-MMM\-YY"/>
    <numFmt numFmtId="169" formatCode="_(* #,##0.00_);_(* \(#,##0.00\);_(* \-??_);_(@_)"/>
    <numFmt numFmtId="170" formatCode="_(* #,##0_);_(* \(#,##0\);_(* \-??_);_(@_)"/>
    <numFmt numFmtId="171" formatCode="_(\$* #,##0_);_(\$* \(#,##0\);_(\$* \-_);_(@_)"/>
    <numFmt numFmtId="172" formatCode="_(\$* #,##0.00_);_(\$* \(#,##0.00\);_(\$* \-??_);_(@_)"/>
    <numFmt numFmtId="173" formatCode="_(\$* #,##0_);_(\$* \(#,##0\);_(\$* \-??_);_(@_)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FFFFFF"/>
      <name val="Times New Roman"/>
      <family val="1"/>
      <charset val="1"/>
    </font>
    <font>
      <u val="single"/>
      <sz val="12"/>
      <name val="Times New Roman"/>
      <family val="1"/>
      <charset val="1"/>
    </font>
    <font>
      <u val="single"/>
      <sz val="12"/>
      <color rgb="FF000000"/>
      <name val="Times New Roman"/>
      <family val="1"/>
      <charset val="1"/>
    </font>
    <font>
      <u val="double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6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6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6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5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1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5"/>
  <sheetViews>
    <sheetView windowProtection="false" showFormulas="false" showGridLines="true" showRowColHeaders="true" showZeros="true" rightToLeft="false" tabSelected="false" showOutlineSymbols="true" defaultGridColor="true" view="normal" topLeftCell="A82" colorId="64" zoomScale="130" zoomScaleNormal="130" zoomScalePageLayoutView="100" workbookViewId="0">
      <selection pane="topLeft" activeCell="N38" activeCellId="0" sqref="N38"/>
    </sheetView>
  </sheetViews>
  <sheetFormatPr defaultRowHeight="12.75"/>
  <cols>
    <col collapsed="false" hidden="false" max="1" min="1" style="1" width="9.14285714285714"/>
    <col collapsed="false" hidden="false" max="2" min="2" style="0" width="11.2857142857143"/>
    <col collapsed="false" hidden="false" max="3" min="3" style="0" width="40"/>
    <col collapsed="false" hidden="false" max="1025" min="4" style="0" width="8.72959183673469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75" hidden="false" customHeight="false" outlineLevel="0" collapsed="false">
      <c r="A2" s="1" t="n">
        <v>-1</v>
      </c>
      <c r="B2" s="2" t="n">
        <v>38443</v>
      </c>
      <c r="C2" s="3" t="s">
        <v>5</v>
      </c>
      <c r="D2" s="4" t="n">
        <v>250000</v>
      </c>
      <c r="G2" s="4"/>
    </row>
    <row r="3" customFormat="false" ht="12.75" hidden="false" customHeight="false" outlineLevel="0" collapsed="false">
      <c r="A3" s="0"/>
      <c r="C3" s="3" t="s">
        <v>6</v>
      </c>
      <c r="E3" s="4" t="n">
        <v>25000</v>
      </c>
    </row>
    <row r="4" customFormat="false" ht="12.8" hidden="false" customHeight="false" outlineLevel="0" collapsed="false">
      <c r="A4" s="0"/>
      <c r="C4" s="3" t="s">
        <v>7</v>
      </c>
      <c r="E4" s="4" t="n">
        <f aca="false">+D2-E3</f>
        <v>225000</v>
      </c>
    </row>
    <row r="5" customFormat="false" ht="12.75" hidden="false" customHeight="false" outlineLevel="0" collapsed="false">
      <c r="A5" s="0"/>
    </row>
    <row r="6" customFormat="false" ht="12.8" hidden="false" customHeight="false" outlineLevel="0" collapsed="false">
      <c r="A6" s="1" t="n">
        <f aca="false">A2-1</f>
        <v>-2</v>
      </c>
      <c r="B6" s="2" t="n">
        <v>38443</v>
      </c>
      <c r="C6" s="0" t="s">
        <v>8</v>
      </c>
    </row>
    <row r="7" customFormat="false" ht="12.75" hidden="false" customHeight="false" outlineLevel="0" collapsed="false">
      <c r="A7" s="0"/>
      <c r="C7" s="0" t="s">
        <v>9</v>
      </c>
    </row>
    <row r="9" customFormat="false" ht="12.75" hidden="false" customHeight="false" outlineLevel="0" collapsed="false">
      <c r="A9" s="1" t="n">
        <v>-3</v>
      </c>
      <c r="B9" s="2" t="n">
        <v>38444</v>
      </c>
      <c r="C9" s="3" t="s">
        <v>10</v>
      </c>
      <c r="D9" s="4" t="n">
        <v>3900</v>
      </c>
    </row>
    <row r="10" customFormat="false" ht="12.75" hidden="false" customHeight="false" outlineLevel="0" collapsed="false">
      <c r="A10" s="0"/>
      <c r="C10" s="3" t="s">
        <v>11</v>
      </c>
      <c r="E10" s="4" t="n">
        <v>3900</v>
      </c>
    </row>
    <row r="12" customFormat="false" ht="12.75" hidden="false" customHeight="false" outlineLevel="0" collapsed="false">
      <c r="A12" s="1" t="n">
        <v>-4</v>
      </c>
      <c r="B12" s="2" t="n">
        <v>38449</v>
      </c>
      <c r="C12" s="0" t="s">
        <v>12</v>
      </c>
      <c r="D12" s="4" t="n">
        <v>52000</v>
      </c>
    </row>
    <row r="13" customFormat="false" ht="12.75" hidden="false" customHeight="false" outlineLevel="0" collapsed="false">
      <c r="A13" s="0"/>
      <c r="C13" s="0" t="s">
        <v>13</v>
      </c>
      <c r="D13" s="4" t="n">
        <v>103000</v>
      </c>
    </row>
    <row r="14" customFormat="false" ht="12.75" hidden="false" customHeight="false" outlineLevel="0" collapsed="false">
      <c r="A14" s="0"/>
      <c r="C14" s="0" t="s">
        <v>14</v>
      </c>
      <c r="E14" s="4" t="n">
        <f aca="false">SUM(D12:D13)-E15</f>
        <v>124000</v>
      </c>
    </row>
    <row r="15" customFormat="false" ht="12.75" hidden="false" customHeight="false" outlineLevel="0" collapsed="false">
      <c r="A15" s="0"/>
      <c r="C15" s="0" t="s">
        <v>11</v>
      </c>
      <c r="E15" s="4" t="n">
        <f aca="false">0.2*SUM(D12:D13)</f>
        <v>31000</v>
      </c>
    </row>
    <row r="17" customFormat="false" ht="12.75" hidden="false" customHeight="false" outlineLevel="0" collapsed="false">
      <c r="A17" s="1" t="n">
        <v>-5</v>
      </c>
      <c r="B17" s="2" t="n">
        <v>38497</v>
      </c>
      <c r="C17" s="0" t="s">
        <v>12</v>
      </c>
      <c r="D17" s="4" t="n">
        <v>33000</v>
      </c>
    </row>
    <row r="18" customFormat="false" ht="12.75" hidden="false" customHeight="false" outlineLevel="0" collapsed="false">
      <c r="A18" s="0"/>
      <c r="C18" s="0" t="s">
        <v>11</v>
      </c>
      <c r="E18" s="4" t="n">
        <v>33000</v>
      </c>
    </row>
    <row r="20" customFormat="false" ht="12.75" hidden="false" customHeight="false" outlineLevel="0" collapsed="false">
      <c r="A20" s="1" t="n">
        <v>-6</v>
      </c>
      <c r="B20" s="2" t="n">
        <v>38505</v>
      </c>
      <c r="C20" s="0" t="s">
        <v>15</v>
      </c>
      <c r="D20" s="4" t="n">
        <v>120000</v>
      </c>
      <c r="F20" s="0" t="s">
        <v>16</v>
      </c>
    </row>
    <row r="21" customFormat="false" ht="12.75" hidden="false" customHeight="false" outlineLevel="0" collapsed="false">
      <c r="A21" s="0"/>
      <c r="C21" s="0" t="s">
        <v>11</v>
      </c>
      <c r="E21" s="4" t="n">
        <v>120000</v>
      </c>
    </row>
    <row r="23" customFormat="false" ht="12.75" hidden="false" customHeight="false" outlineLevel="0" collapsed="false">
      <c r="A23" s="1" t="n">
        <v>-7</v>
      </c>
      <c r="B23" s="2" t="n">
        <v>38533</v>
      </c>
      <c r="C23" s="0" t="s">
        <v>17</v>
      </c>
      <c r="D23" s="4" t="n">
        <v>2000</v>
      </c>
    </row>
    <row r="24" customFormat="false" ht="12.75" hidden="false" customHeight="false" outlineLevel="0" collapsed="false">
      <c r="A24" s="0"/>
      <c r="C24" s="0" t="s">
        <v>18</v>
      </c>
      <c r="E24" s="4" t="n">
        <v>2000</v>
      </c>
    </row>
    <row r="26" customFormat="false" ht="12.75" hidden="false" customHeight="false" outlineLevel="0" collapsed="false">
      <c r="A26" s="1" t="n">
        <v>-8</v>
      </c>
      <c r="B26" s="2" t="n">
        <v>38533</v>
      </c>
      <c r="C26" s="0" t="s">
        <v>19</v>
      </c>
      <c r="D26" s="0" t="n">
        <v>2100</v>
      </c>
    </row>
    <row r="27" customFormat="false" ht="12.75" hidden="false" customHeight="false" outlineLevel="0" collapsed="false">
      <c r="A27" s="0"/>
      <c r="C27" s="0" t="s">
        <v>20</v>
      </c>
      <c r="E27" s="0" t="n">
        <v>2100</v>
      </c>
    </row>
    <row r="29" customFormat="false" ht="12.75" hidden="false" customHeight="false" outlineLevel="0" collapsed="false">
      <c r="A29" s="1" t="n">
        <v>-9</v>
      </c>
      <c r="B29" s="2" t="n">
        <v>38533</v>
      </c>
      <c r="C29" s="0" t="s">
        <v>21</v>
      </c>
      <c r="D29" s="4" t="n">
        <v>8000</v>
      </c>
    </row>
    <row r="30" customFormat="false" ht="12.75" hidden="false" customHeight="false" outlineLevel="0" collapsed="false">
      <c r="A30" s="0"/>
      <c r="C30" s="0" t="s">
        <v>20</v>
      </c>
      <c r="E30" s="4" t="n">
        <v>8000</v>
      </c>
    </row>
    <row r="32" customFormat="false" ht="12.75" hidden="false" customHeight="false" outlineLevel="0" collapsed="false">
      <c r="A32" s="1" t="n">
        <v>-10</v>
      </c>
      <c r="B32" s="2" t="n">
        <v>38533</v>
      </c>
      <c r="C32" s="0" t="s">
        <v>22</v>
      </c>
      <c r="D32" s="4" t="n">
        <v>5000</v>
      </c>
    </row>
    <row r="33" customFormat="false" ht="12.75" hidden="false" customHeight="false" outlineLevel="0" collapsed="false">
      <c r="A33" s="0"/>
      <c r="C33" s="0" t="s">
        <v>20</v>
      </c>
      <c r="E33" s="4" t="n">
        <v>5000</v>
      </c>
    </row>
    <row r="35" customFormat="false" ht="12.75" hidden="false" customHeight="false" outlineLevel="0" collapsed="false">
      <c r="A35" s="1" t="n">
        <v>-11</v>
      </c>
      <c r="B35" s="2" t="n">
        <v>38533</v>
      </c>
      <c r="C35" s="0" t="s">
        <v>23</v>
      </c>
    </row>
    <row r="36" customFormat="false" ht="12.75" hidden="false" customHeight="false" outlineLevel="0" collapsed="false">
      <c r="A36" s="0"/>
      <c r="C36" s="0" t="s">
        <v>24</v>
      </c>
      <c r="D36" s="4"/>
      <c r="E36" s="4"/>
    </row>
    <row r="37" customFormat="false" ht="12.75" hidden="false" customHeight="false" outlineLevel="0" collapsed="false">
      <c r="A37" s="0"/>
      <c r="D37" s="4"/>
      <c r="E37" s="4"/>
    </row>
    <row r="38" customFormat="false" ht="12.8" hidden="false" customHeight="false" outlineLevel="0" collapsed="false">
      <c r="A38" s="1" t="n">
        <v>-12</v>
      </c>
      <c r="B38" s="2" t="n">
        <v>38533</v>
      </c>
      <c r="C38" s="0" t="s">
        <v>25</v>
      </c>
      <c r="D38" s="4" t="n">
        <v>2500</v>
      </c>
      <c r="E38" s="4"/>
      <c r="F38" s="0" t="s">
        <v>26</v>
      </c>
    </row>
    <row r="39" customFormat="false" ht="12.75" hidden="false" customHeight="false" outlineLevel="0" collapsed="false">
      <c r="A39" s="0"/>
      <c r="C39" s="0" t="s">
        <v>27</v>
      </c>
      <c r="D39" s="4"/>
      <c r="E39" s="4" t="n">
        <v>2500</v>
      </c>
    </row>
    <row r="40" customFormat="false" ht="12.75" hidden="false" customHeight="false" outlineLevel="0" collapsed="false">
      <c r="A40" s="0"/>
      <c r="D40" s="4"/>
      <c r="E40" s="4"/>
    </row>
    <row r="41" customFormat="false" ht="12.75" hidden="false" customHeight="false" outlineLevel="0" collapsed="false">
      <c r="A41" s="1" t="n">
        <v>-13</v>
      </c>
      <c r="B41" s="2" t="n">
        <v>38564</v>
      </c>
      <c r="C41" s="0" t="s">
        <v>28</v>
      </c>
      <c r="D41" s="4" t="n">
        <v>2000</v>
      </c>
      <c r="E41" s="4"/>
      <c r="G41" s="4" t="n">
        <f aca="false">G2-E42-E45+D47+D50-E55+D58-E65</f>
        <v>31800</v>
      </c>
    </row>
    <row r="42" customFormat="false" ht="12.75" hidden="false" customHeight="false" outlineLevel="0" collapsed="false">
      <c r="A42" s="0"/>
      <c r="C42" s="0" t="s">
        <v>20</v>
      </c>
      <c r="D42" s="4"/>
      <c r="E42" s="4" t="n">
        <v>2000</v>
      </c>
    </row>
    <row r="43" customFormat="false" ht="12.75" hidden="false" customHeight="false" outlineLevel="0" collapsed="false">
      <c r="A43" s="0"/>
      <c r="D43" s="4"/>
      <c r="E43" s="4"/>
    </row>
    <row r="44" customFormat="false" ht="12.75" hidden="false" customHeight="false" outlineLevel="0" collapsed="false">
      <c r="A44" s="1" t="n">
        <v>-14</v>
      </c>
      <c r="B44" s="2" t="n">
        <v>38595</v>
      </c>
      <c r="C44" s="0" t="s">
        <v>29</v>
      </c>
      <c r="D44" s="4" t="n">
        <v>2500</v>
      </c>
    </row>
    <row r="45" customFormat="false" ht="12.75" hidden="false" customHeight="false" outlineLevel="0" collapsed="false">
      <c r="A45" s="0"/>
      <c r="C45" s="0" t="s">
        <v>20</v>
      </c>
      <c r="E45" s="4" t="n">
        <v>2500</v>
      </c>
      <c r="G45" s="4"/>
    </row>
    <row r="47" customFormat="false" ht="12.75" hidden="false" customHeight="false" outlineLevel="0" collapsed="false">
      <c r="A47" s="1" t="n">
        <v>-15</v>
      </c>
      <c r="B47" s="2" t="n">
        <v>38687</v>
      </c>
      <c r="C47" s="0" t="s">
        <v>5</v>
      </c>
      <c r="D47" s="4" t="n">
        <v>1200</v>
      </c>
    </row>
    <row r="48" customFormat="false" ht="12.75" hidden="false" customHeight="false" outlineLevel="0" collapsed="false">
      <c r="A48" s="0"/>
      <c r="C48" s="0" t="s">
        <v>30</v>
      </c>
      <c r="E48" s="4" t="n">
        <v>1200</v>
      </c>
    </row>
    <row r="50" customFormat="false" ht="12.75" hidden="false" customHeight="false" outlineLevel="0" collapsed="false">
      <c r="A50" s="1" t="n">
        <v>-16</v>
      </c>
      <c r="B50" s="2" t="n">
        <v>38717</v>
      </c>
      <c r="C50" s="0" t="s">
        <v>5</v>
      </c>
      <c r="D50" s="4" t="n">
        <f aca="false">E52-D51</f>
        <v>120100</v>
      </c>
    </row>
    <row r="51" customFormat="false" ht="12.75" hidden="false" customHeight="false" outlineLevel="0" collapsed="false">
      <c r="A51" s="0"/>
      <c r="C51" s="0" t="s">
        <v>31</v>
      </c>
      <c r="D51" s="4" t="n">
        <v>4200</v>
      </c>
    </row>
    <row r="52" customFormat="false" ht="12.75" hidden="false" customHeight="false" outlineLevel="0" collapsed="false">
      <c r="A52" s="0"/>
      <c r="C52" s="0" t="s">
        <v>32</v>
      </c>
      <c r="E52" s="4" t="n">
        <v>124300</v>
      </c>
    </row>
    <row r="54" customFormat="false" ht="12.75" hidden="false" customHeight="false" outlineLevel="0" collapsed="false">
      <c r="A54" s="1" t="n">
        <v>-17</v>
      </c>
      <c r="B54" s="2" t="n">
        <v>38717</v>
      </c>
      <c r="C54" s="0" t="s">
        <v>17</v>
      </c>
      <c r="D54" s="4" t="n">
        <v>40000</v>
      </c>
    </row>
    <row r="55" customFormat="false" ht="12.75" hidden="false" customHeight="false" outlineLevel="0" collapsed="false">
      <c r="A55" s="0"/>
      <c r="C55" s="0" t="s">
        <v>20</v>
      </c>
      <c r="E55" s="4" t="n">
        <v>38000</v>
      </c>
    </row>
    <row r="56" customFormat="false" ht="12.75" hidden="false" customHeight="false" outlineLevel="0" collapsed="false">
      <c r="A56" s="0"/>
      <c r="C56" s="0" t="s">
        <v>18</v>
      </c>
      <c r="E56" s="4" t="n">
        <v>2000</v>
      </c>
    </row>
    <row r="58" customFormat="false" ht="12.75" hidden="false" customHeight="false" outlineLevel="0" collapsed="false">
      <c r="A58" s="1" t="n">
        <v>-18</v>
      </c>
      <c r="B58" s="2" t="n">
        <v>38717</v>
      </c>
      <c r="C58" s="0" t="s">
        <v>5</v>
      </c>
      <c r="D58" s="4" t="n">
        <v>35000</v>
      </c>
    </row>
    <row r="59" customFormat="false" ht="12.75" hidden="false" customHeight="false" outlineLevel="0" collapsed="false">
      <c r="A59" s="0"/>
      <c r="C59" s="0" t="s">
        <v>33</v>
      </c>
      <c r="E59" s="4" t="n">
        <v>35000</v>
      </c>
    </row>
    <row r="61" customFormat="false" ht="12.75" hidden="false" customHeight="false" outlineLevel="0" collapsed="false">
      <c r="A61" s="1" t="n">
        <v>-19</v>
      </c>
      <c r="B61" s="2" t="n">
        <v>38717</v>
      </c>
      <c r="C61" s="0" t="s">
        <v>34</v>
      </c>
      <c r="D61" s="4" t="n">
        <v>30000</v>
      </c>
    </row>
    <row r="62" customFormat="false" ht="12.75" hidden="false" customHeight="false" outlineLevel="0" collapsed="false">
      <c r="A62" s="0"/>
      <c r="C62" s="0" t="s">
        <v>35</v>
      </c>
      <c r="E62" s="4" t="n">
        <v>30000</v>
      </c>
    </row>
    <row r="64" customFormat="false" ht="12.75" hidden="false" customHeight="false" outlineLevel="0" collapsed="false">
      <c r="A64" s="1" t="n">
        <v>-20</v>
      </c>
      <c r="B64" s="2" t="n">
        <v>38717</v>
      </c>
      <c r="C64" s="0" t="s">
        <v>36</v>
      </c>
      <c r="D64" s="4" t="n">
        <v>82000</v>
      </c>
    </row>
    <row r="65" customFormat="false" ht="12.75" hidden="false" customHeight="false" outlineLevel="0" collapsed="false">
      <c r="A65" s="0"/>
      <c r="C65" s="0" t="s">
        <v>11</v>
      </c>
      <c r="E65" s="4" t="n">
        <v>82000</v>
      </c>
    </row>
    <row r="67" customFormat="false" ht="12.75" hidden="false" customHeight="false" outlineLevel="0" collapsed="false">
      <c r="A67" s="5" t="n">
        <v>-21</v>
      </c>
      <c r="B67" s="2" t="n">
        <v>38717</v>
      </c>
      <c r="C67" s="0" t="s">
        <v>37</v>
      </c>
      <c r="D67" s="4" t="n">
        <v>4900</v>
      </c>
    </row>
    <row r="68" customFormat="false" ht="12.75" hidden="false" customHeight="false" outlineLevel="0" collapsed="false">
      <c r="A68" s="0"/>
      <c r="C68" s="0" t="s">
        <v>38</v>
      </c>
      <c r="E68" s="4" t="n">
        <v>4900</v>
      </c>
    </row>
    <row r="70" customFormat="false" ht="12.75" hidden="false" customHeight="false" outlineLevel="0" collapsed="false">
      <c r="A70" s="5" t="n">
        <v>-22</v>
      </c>
      <c r="B70" s="2" t="n">
        <v>38717</v>
      </c>
      <c r="C70" s="0" t="s">
        <v>39</v>
      </c>
      <c r="D70" s="0" t="n">
        <v>1500</v>
      </c>
      <c r="E70" s="0" t="s">
        <v>40</v>
      </c>
    </row>
    <row r="71" customFormat="false" ht="12.75" hidden="false" customHeight="false" outlineLevel="0" collapsed="false">
      <c r="A71" s="0"/>
      <c r="C71" s="0" t="s">
        <v>41</v>
      </c>
      <c r="E71" s="0" t="n">
        <v>1500</v>
      </c>
    </row>
    <row r="72" customFormat="false" ht="12.8" hidden="false" customHeight="false" outlineLevel="0" collapsed="false">
      <c r="A72" s="0"/>
    </row>
    <row r="73" customFormat="false" ht="12.75" hidden="false" customHeight="false" outlineLevel="0" collapsed="false">
      <c r="A73" s="5" t="n">
        <v>-23</v>
      </c>
      <c r="B73" s="2" t="n">
        <v>38717</v>
      </c>
      <c r="C73" s="0" t="s">
        <v>42</v>
      </c>
      <c r="D73" s="4" t="n">
        <f aca="false">120000/4</f>
        <v>30000</v>
      </c>
      <c r="F73" s="0" t="s">
        <v>43</v>
      </c>
    </row>
    <row r="74" customFormat="false" ht="12.75" hidden="false" customHeight="false" outlineLevel="0" collapsed="false">
      <c r="A74" s="0"/>
      <c r="C74" s="0" t="s">
        <v>41</v>
      </c>
      <c r="E74" s="4" t="n">
        <v>30000</v>
      </c>
    </row>
    <row r="76" customFormat="false" ht="12.75" hidden="false" customHeight="false" outlineLevel="0" collapsed="false">
      <c r="A76" s="5" t="n">
        <v>-24</v>
      </c>
      <c r="B76" s="2" t="n">
        <v>38717</v>
      </c>
      <c r="C76" s="0" t="s">
        <v>44</v>
      </c>
      <c r="D76" s="0" t="n">
        <v>350</v>
      </c>
    </row>
    <row r="77" customFormat="false" ht="12.75" hidden="false" customHeight="false" outlineLevel="0" collapsed="false">
      <c r="A77" s="0"/>
      <c r="C77" s="0" t="s">
        <v>45</v>
      </c>
      <c r="E77" s="0" t="n">
        <v>350</v>
      </c>
    </row>
    <row r="79" customFormat="false" ht="12.75" hidden="false" customHeight="false" outlineLevel="0" collapsed="false">
      <c r="A79" s="5" t="n">
        <v>-25</v>
      </c>
      <c r="B79" s="2" t="n">
        <v>38717</v>
      </c>
      <c r="C79" s="0" t="s">
        <v>46</v>
      </c>
      <c r="D79" s="4" t="n">
        <v>4000</v>
      </c>
    </row>
    <row r="80" customFormat="false" ht="12.75" hidden="false" customHeight="false" outlineLevel="0" collapsed="false">
      <c r="A80" s="0"/>
      <c r="C80" s="0" t="s">
        <v>47</v>
      </c>
      <c r="E80" s="4" t="n">
        <v>4000</v>
      </c>
    </row>
    <row r="82" customFormat="false" ht="12.75" hidden="false" customHeight="false" outlineLevel="0" collapsed="false">
      <c r="A82" s="5" t="n">
        <v>-26</v>
      </c>
      <c r="B82" s="2" t="n">
        <v>38717</v>
      </c>
      <c r="C82" s="0" t="s">
        <v>48</v>
      </c>
      <c r="D82" s="0" t="n">
        <v>250</v>
      </c>
    </row>
    <row r="83" customFormat="false" ht="12.75" hidden="false" customHeight="false" outlineLevel="0" collapsed="false">
      <c r="A83" s="0"/>
      <c r="C83" s="0" t="s">
        <v>49</v>
      </c>
      <c r="E83" s="0" t="n">
        <v>250</v>
      </c>
    </row>
    <row r="85" customFormat="false" ht="12.75" hidden="false" customHeight="false" outlineLevel="0" collapsed="false">
      <c r="A85" s="5" t="n">
        <v>-27</v>
      </c>
      <c r="B85" s="2" t="n">
        <v>38717</v>
      </c>
      <c r="C85" s="0" t="s">
        <v>50</v>
      </c>
      <c r="D85" s="0" t="n">
        <v>100</v>
      </c>
    </row>
    <row r="86" customFormat="false" ht="12.75" hidden="false" customHeight="false" outlineLevel="0" collapsed="false">
      <c r="A86" s="0"/>
      <c r="C86" s="0" t="s">
        <v>32</v>
      </c>
      <c r="E86" s="0" t="n">
        <v>100</v>
      </c>
    </row>
    <row r="88" customFormat="false" ht="12.8" hidden="false" customHeight="false" outlineLevel="0" collapsed="false">
      <c r="A88" s="5" t="n">
        <v>-28</v>
      </c>
      <c r="B88" s="2" t="n">
        <v>38717</v>
      </c>
      <c r="C88" s="0" t="s">
        <v>51</v>
      </c>
      <c r="D88" s="4" t="n">
        <f aca="false">1800*0.35</f>
        <v>630</v>
      </c>
    </row>
    <row r="89" customFormat="false" ht="12.75" hidden="false" customHeight="false" outlineLevel="0" collapsed="false">
      <c r="A89" s="0"/>
      <c r="C89" s="0" t="s">
        <v>52</v>
      </c>
      <c r="E89" s="4" t="n">
        <v>630</v>
      </c>
    </row>
    <row r="91" customFormat="false" ht="12.75" hidden="false" customHeight="false" outlineLevel="0" collapsed="false">
      <c r="A91" s="5" t="s">
        <v>53</v>
      </c>
      <c r="B91" s="2" t="n">
        <v>41274</v>
      </c>
      <c r="C91" s="3" t="s">
        <v>54</v>
      </c>
      <c r="D91" s="6" t="n">
        <f aca="false">['file:///Users/bushee/Documents/Coursera-New/Video01-06/Case-Relic Spotter-Solution.xlsx']'T-accounts'!B46</f>
        <v>35000</v>
      </c>
      <c r="E91" s="7"/>
    </row>
    <row r="92" customFormat="false" ht="12.75" hidden="false" customHeight="false" outlineLevel="0" collapsed="false">
      <c r="A92" s="5"/>
      <c r="C92" s="3" t="s">
        <v>55</v>
      </c>
      <c r="D92" s="6" t="n">
        <f aca="false">['file:///Users/bushee/Documents/Coursera-New/Video01-06/Case-Relic Spotter-Solution.xlsx']'T-accounts'!B53</f>
        <v>124400</v>
      </c>
      <c r="E92" s="7"/>
    </row>
    <row r="93" customFormat="false" ht="12.75" hidden="false" customHeight="false" outlineLevel="0" collapsed="false">
      <c r="A93" s="5"/>
      <c r="C93" s="3" t="s">
        <v>56</v>
      </c>
      <c r="D93" s="6" t="n">
        <f aca="false">['file:///Users/bushee/Documents/Coursera-New/Video01-06/Case-Relic Spotter-Solution.xlsx']'T-accounts'!B60</f>
        <v>250</v>
      </c>
      <c r="E93" s="7"/>
    </row>
    <row r="94" customFormat="false" ht="12.75" hidden="false" customHeight="false" outlineLevel="0" collapsed="false">
      <c r="A94" s="5"/>
      <c r="C94" s="3" t="s">
        <v>57</v>
      </c>
      <c r="D94" s="3"/>
      <c r="E94" s="6" t="n">
        <f aca="false">SUM(D91:D93)</f>
        <v>159650</v>
      </c>
    </row>
    <row r="95" customFormat="false" ht="12.75" hidden="false" customHeight="false" outlineLevel="0" collapsed="false">
      <c r="A95" s="5"/>
    </row>
    <row r="96" customFormat="false" ht="12.75" hidden="false" customHeight="false" outlineLevel="0" collapsed="false">
      <c r="A96" s="5" t="s">
        <v>58</v>
      </c>
      <c r="B96" s="2" t="n">
        <v>41274</v>
      </c>
      <c r="C96" s="3" t="s">
        <v>25</v>
      </c>
      <c r="D96" s="6" t="n">
        <f aca="false">SUM(E97:E105)</f>
        <v>157280</v>
      </c>
      <c r="E96" s="7"/>
      <c r="F96" s="4"/>
    </row>
    <row r="97" customFormat="false" ht="12.75" hidden="false" customHeight="false" outlineLevel="0" collapsed="false">
      <c r="A97" s="5"/>
      <c r="C97" s="3" t="s">
        <v>59</v>
      </c>
      <c r="D97" s="3"/>
      <c r="E97" s="6" t="n">
        <f aca="false">['file:///Users/bushee/Documents/Coursera-New/Video01-06/Case-Relic Spotter-Solution.xlsx']'T-accounts'!C67</f>
        <v>30000</v>
      </c>
      <c r="F97" s="3"/>
    </row>
    <row r="98" customFormat="false" ht="12.75" hidden="false" customHeight="false" outlineLevel="0" collapsed="false">
      <c r="A98" s="5"/>
      <c r="C98" s="3" t="s">
        <v>60</v>
      </c>
      <c r="D98" s="3"/>
      <c r="E98" s="6" t="n">
        <f aca="false">['file:///Users/bushee/Documents/Coursera-New/Video01-06/Case-Relic Spotter-Solution.xlsx']'T-accounts'!C74</f>
        <v>82000</v>
      </c>
      <c r="F98" s="3"/>
    </row>
    <row r="99" customFormat="false" ht="12.75" hidden="false" customHeight="false" outlineLevel="0" collapsed="false">
      <c r="A99" s="5"/>
      <c r="C99" s="3" t="s">
        <v>61</v>
      </c>
      <c r="D99" s="3"/>
      <c r="E99" s="6" t="n">
        <f aca="false">['file:///Users/bushee/Documents/Coursera-New/Video01-06/Case-Relic Spotter-Solution.xlsx']'T-accounts'!G46</f>
        <v>3900</v>
      </c>
      <c r="F99" s="3"/>
    </row>
    <row r="100" customFormat="false" ht="12.75" hidden="false" customHeight="false" outlineLevel="0" collapsed="false">
      <c r="A100" s="5"/>
      <c r="C100" s="3" t="s">
        <v>62</v>
      </c>
      <c r="D100" s="3"/>
      <c r="E100" s="6" t="n">
        <f aca="false">['file:///Users/bushee/Documents/Coursera-New/Video01-06/Case-Relic Spotter-Solution.xlsx']'T-accounts'!G53</f>
        <v>4000</v>
      </c>
      <c r="F100" s="3"/>
    </row>
    <row r="101" customFormat="false" ht="12.75" hidden="false" customHeight="false" outlineLevel="0" collapsed="false">
      <c r="A101" s="5"/>
      <c r="C101" s="3" t="s">
        <v>63</v>
      </c>
      <c r="D101" s="3"/>
      <c r="E101" s="6" t="n">
        <f aca="false">['file:///Users/bushee/Documents/Coursera-New/Video01-06/Case-Relic Spotter-Solution.xlsx']'T-accounts'!G60</f>
        <v>1500</v>
      </c>
      <c r="F101" s="3"/>
    </row>
    <row r="102" customFormat="false" ht="12.75" hidden="false" customHeight="false" outlineLevel="0" collapsed="false">
      <c r="A102" s="5"/>
      <c r="C102" s="3" t="s">
        <v>64</v>
      </c>
      <c r="D102" s="3"/>
      <c r="E102" s="6" t="n">
        <f aca="false">['file:///Users/bushee/Documents/Coursera-New/Video01-06/Case-Relic Spotter-Solution.xlsx']'T-accounts'!G67</f>
        <v>30000</v>
      </c>
      <c r="F102" s="3"/>
    </row>
    <row r="103" customFormat="false" ht="12.75" hidden="false" customHeight="false" outlineLevel="0" collapsed="false">
      <c r="A103" s="5"/>
      <c r="C103" s="3" t="s">
        <v>65</v>
      </c>
      <c r="D103" s="3"/>
      <c r="E103" s="6" t="n">
        <f aca="false">['file:///Users/bushee/Documents/Coursera-New/Video01-06/Case-Relic Spotter-Solution.xlsx']'T-accounts'!G74</f>
        <v>350</v>
      </c>
      <c r="F103" s="3"/>
    </row>
    <row r="104" customFormat="false" ht="12.75" hidden="false" customHeight="false" outlineLevel="0" collapsed="false">
      <c r="A104" s="5"/>
      <c r="C104" s="3" t="s">
        <v>66</v>
      </c>
      <c r="D104" s="3"/>
      <c r="E104" s="6" t="n">
        <f aca="false">['file:///Users/bushee/Documents/Coursera-New/Video01-06/Case-Relic Spotter-Solution.xlsx']'T-accounts'!K46</f>
        <v>4900</v>
      </c>
      <c r="F104" s="3"/>
    </row>
    <row r="105" customFormat="false" ht="12.75" hidden="false" customHeight="false" outlineLevel="0" collapsed="false">
      <c r="A105" s="5"/>
      <c r="C105" s="3" t="s">
        <v>67</v>
      </c>
      <c r="D105" s="3"/>
      <c r="E105" s="6" t="n">
        <f aca="false">['file:///Users/bushee/Documents/Coursera-New/Video01-06/Case-Relic Spotter-Solution.xlsx']'T-accounts'!K53</f>
        <v>630</v>
      </c>
      <c r="F105" s="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88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30" zoomScaleNormal="130" zoomScalePageLayoutView="100" workbookViewId="0">
      <selection pane="topLeft" activeCell="C74" activeCellId="0" sqref="C74"/>
    </sheetView>
  </sheetViews>
  <sheetFormatPr defaultRowHeight="15.75"/>
  <cols>
    <col collapsed="false" hidden="false" max="1" min="1" style="8" width="9.14285714285714"/>
    <col collapsed="false" hidden="false" max="2" min="2" style="9" width="11.9948979591837"/>
    <col collapsed="false" hidden="false" max="3" min="3" style="9" width="12.1377551020408"/>
    <col collapsed="false" hidden="false" max="4" min="4" style="10" width="4.42857142857143"/>
    <col collapsed="false" hidden="false" max="5" min="5" style="8" width="5.28061224489796"/>
    <col collapsed="false" hidden="false" max="6" min="6" style="9" width="16.5663265306122"/>
    <col collapsed="false" hidden="false" max="7" min="7" style="9" width="16.2908163265306"/>
    <col collapsed="false" hidden="false" max="8" min="8" style="10" width="5.42857142857143"/>
    <col collapsed="false" hidden="false" max="9" min="9" style="8" width="6.14795918367347"/>
    <col collapsed="false" hidden="false" max="10" min="10" style="9" width="18.5765306122449"/>
    <col collapsed="false" hidden="false" max="11" min="11" style="9" width="16.7142857142857"/>
    <col collapsed="false" hidden="false" max="12" min="12" style="10" width="9.14285714285714"/>
    <col collapsed="false" hidden="false" max="1025" min="13" style="0" width="8.72959183673469"/>
  </cols>
  <sheetData>
    <row r="1" customFormat="false" ht="15.85" hidden="false" customHeight="true" outlineLevel="0" collapsed="false">
      <c r="A1" s="0"/>
      <c r="B1" s="11" t="s">
        <v>68</v>
      </c>
      <c r="C1" s="11"/>
      <c r="E1" s="0"/>
      <c r="F1" s="11" t="s">
        <v>69</v>
      </c>
      <c r="G1" s="11"/>
      <c r="J1" s="11" t="s">
        <v>70</v>
      </c>
      <c r="K1" s="11"/>
      <c r="L1" s="0"/>
    </row>
    <row r="2" customFormat="false" ht="15.75" hidden="false" customHeight="false" outlineLevel="0" collapsed="false">
      <c r="A2" s="8" t="n">
        <f aca="false">'Journal Entries'!A2</f>
        <v>-1</v>
      </c>
      <c r="B2" s="12" t="n">
        <f aca="false">'Journal Entries'!D2</f>
        <v>250000</v>
      </c>
      <c r="C2" s="13" t="n">
        <f aca="false">'Journal Entries'!E10</f>
        <v>3900</v>
      </c>
      <c r="D2" s="10" t="n">
        <f aca="false">'Journal Entries'!A9</f>
        <v>-3</v>
      </c>
      <c r="E2" s="8" t="n">
        <f aca="false">'Journal Entries'!$A$12</f>
        <v>-4</v>
      </c>
      <c r="F2" s="12" t="n">
        <f aca="false">'Journal Entries'!D13</f>
        <v>103000</v>
      </c>
      <c r="G2" s="14"/>
      <c r="I2" s="8" t="n">
        <f aca="false">'Journal Entries'!A44</f>
        <v>-14</v>
      </c>
      <c r="J2" s="12" t="n">
        <f aca="false">'Journal Entries'!D44</f>
        <v>2500</v>
      </c>
      <c r="K2" s="15" t="n">
        <f aca="false">'Journal Entries'!E39</f>
        <v>2500</v>
      </c>
      <c r="L2" s="10" t="n">
        <f aca="false">'Journal Entries'!A38</f>
        <v>-12</v>
      </c>
    </row>
    <row r="3" customFormat="false" ht="16.5" hidden="false" customHeight="false" outlineLevel="0" collapsed="false">
      <c r="A3" s="8" t="n">
        <f aca="false">'Journal Entries'!$A$47</f>
        <v>-15</v>
      </c>
      <c r="B3" s="12" t="n">
        <f aca="false">'Journal Entries'!D47</f>
        <v>1200</v>
      </c>
      <c r="C3" s="13" t="n">
        <f aca="false">'Journal Entries'!E15</f>
        <v>31000</v>
      </c>
      <c r="D3" s="10" t="n">
        <f aca="false">'Journal Entries'!$A$12</f>
        <v>-4</v>
      </c>
      <c r="E3" s="0"/>
      <c r="F3" s="16"/>
      <c r="G3" s="17"/>
      <c r="H3" s="0"/>
      <c r="I3" s="0"/>
      <c r="J3" s="16"/>
      <c r="K3" s="17"/>
      <c r="L3" s="0"/>
    </row>
    <row r="4" customFormat="false" ht="15" hidden="false" customHeight="false" outlineLevel="0" collapsed="false">
      <c r="A4" s="8" t="n">
        <f aca="false">'Journal Entries'!$A$50</f>
        <v>-16</v>
      </c>
      <c r="B4" s="12" t="n">
        <f aca="false">'Journal Entries'!D50</f>
        <v>120100</v>
      </c>
      <c r="C4" s="13" t="n">
        <f aca="false">'Journal Entries'!E18</f>
        <v>33000</v>
      </c>
      <c r="D4" s="10" t="n">
        <f aca="false">'Journal Entries'!A17</f>
        <v>-5</v>
      </c>
      <c r="E4" s="0"/>
      <c r="F4" s="18" t="n">
        <f aca="false">SUM(F2:F3)-SUM(G2:G3)</f>
        <v>103000</v>
      </c>
      <c r="G4" s="14"/>
      <c r="H4" s="0"/>
      <c r="I4" s="0"/>
      <c r="J4" s="19"/>
      <c r="K4" s="13" t="n">
        <f aca="false">SUM(K2:K3)-SUM(J2:J3)</f>
        <v>0</v>
      </c>
      <c r="L4" s="0"/>
    </row>
    <row r="5" customFormat="false" ht="16.5" hidden="false" customHeight="false" outlineLevel="0" collapsed="false">
      <c r="A5" s="8" t="n">
        <f aca="false">'Journal Entries'!$A$58</f>
        <v>-18</v>
      </c>
      <c r="B5" s="12" t="n">
        <f aca="false">'Journal Entries'!D58</f>
        <v>35000</v>
      </c>
      <c r="C5" s="13" t="n">
        <f aca="false">'Journal Entries'!E21</f>
        <v>120000</v>
      </c>
      <c r="D5" s="10" t="n">
        <f aca="false">'Journal Entries'!$A$20</f>
        <v>-6</v>
      </c>
      <c r="E5" s="0"/>
      <c r="F5" s="0"/>
      <c r="G5" s="0"/>
      <c r="J5" s="0"/>
      <c r="K5" s="0"/>
      <c r="L5" s="0"/>
    </row>
    <row r="6" customFormat="false" ht="15" hidden="false" customHeight="true" outlineLevel="0" collapsed="false">
      <c r="A6" s="0"/>
      <c r="B6" s="19"/>
      <c r="C6" s="14" t="n">
        <f aca="false">'Journal Entries'!E27</f>
        <v>2100</v>
      </c>
      <c r="D6" s="10" t="n">
        <f aca="false">'Journal Entries'!$A$26</f>
        <v>-8</v>
      </c>
      <c r="E6" s="0"/>
      <c r="F6" s="11" t="s">
        <v>71</v>
      </c>
      <c r="G6" s="11"/>
      <c r="H6" s="0"/>
      <c r="I6" s="0"/>
      <c r="J6" s="11" t="s">
        <v>72</v>
      </c>
      <c r="K6" s="11"/>
      <c r="L6" s="0"/>
    </row>
    <row r="7" customFormat="false" ht="15" hidden="false" customHeight="false" outlineLevel="0" collapsed="false">
      <c r="A7" s="0"/>
      <c r="B7" s="19"/>
      <c r="C7" s="13" t="n">
        <f aca="false">'Journal Entries'!E30</f>
        <v>8000</v>
      </c>
      <c r="D7" s="10" t="n">
        <f aca="false">'Journal Entries'!$A$29</f>
        <v>-9</v>
      </c>
      <c r="E7" s="8" t="n">
        <f aca="false">'Journal Entries'!$A$12</f>
        <v>-4</v>
      </c>
      <c r="F7" s="13" t="n">
        <f aca="false">'Journal Entries'!D12</f>
        <v>52000</v>
      </c>
      <c r="G7" s="20"/>
      <c r="H7" s="0"/>
      <c r="I7" s="0"/>
      <c r="J7" s="19"/>
      <c r="K7" s="15" t="n">
        <f aca="false">'Journal Entries'!E89</f>
        <v>630</v>
      </c>
      <c r="L7" s="10" t="n">
        <f aca="false">'Journal Entries'!$A$88</f>
        <v>-28</v>
      </c>
    </row>
    <row r="8" customFormat="false" ht="16.5" hidden="false" customHeight="false" outlineLevel="0" collapsed="false">
      <c r="A8" s="0"/>
      <c r="B8" s="19"/>
      <c r="C8" s="13" t="n">
        <f aca="false">'Journal Entries'!E33</f>
        <v>5000</v>
      </c>
      <c r="D8" s="10" t="n">
        <f aca="false">'Journal Entries'!A32</f>
        <v>-10</v>
      </c>
      <c r="E8" s="8" t="n">
        <f aca="false">'Journal Entries'!A17</f>
        <v>-5</v>
      </c>
      <c r="F8" s="21" t="n">
        <f aca="false">'Journal Entries'!D17</f>
        <v>33000</v>
      </c>
      <c r="G8" s="22"/>
      <c r="H8" s="0"/>
      <c r="I8" s="0"/>
      <c r="J8" s="16"/>
      <c r="K8" s="17"/>
      <c r="L8" s="0"/>
    </row>
    <row r="9" customFormat="false" ht="15.75" hidden="false" customHeight="false" outlineLevel="0" collapsed="false">
      <c r="A9" s="0"/>
      <c r="B9" s="19"/>
      <c r="C9" s="13" t="n">
        <f aca="false">'Journal Entries'!E42</f>
        <v>2000</v>
      </c>
      <c r="D9" s="10" t="n">
        <f aca="false">'Journal Entries'!A41</f>
        <v>-13</v>
      </c>
      <c r="E9" s="0"/>
      <c r="F9" s="18" t="n">
        <f aca="false">SUM(F7:F8)-SUM(G7:G8)</f>
        <v>85000</v>
      </c>
      <c r="G9" s="20"/>
      <c r="H9" s="0"/>
      <c r="I9" s="0"/>
      <c r="J9" s="19"/>
      <c r="K9" s="13" t="n">
        <f aca="false">SUM(K7:K8)-SUM(J7:J8)</f>
        <v>630</v>
      </c>
      <c r="L9" s="0"/>
      <c r="N9" s="4"/>
    </row>
    <row r="10" customFormat="false" ht="16.5" hidden="false" customHeight="false" outlineLevel="0" collapsed="false">
      <c r="A10" s="0"/>
      <c r="B10" s="19"/>
      <c r="C10" s="13" t="n">
        <f aca="false">'Journal Entries'!E45</f>
        <v>2500</v>
      </c>
      <c r="D10" s="10" t="n">
        <f aca="false">'Journal Entries'!A44</f>
        <v>-14</v>
      </c>
      <c r="E10" s="0"/>
      <c r="F10" s="14"/>
      <c r="G10" s="14"/>
      <c r="H10" s="0"/>
      <c r="I10" s="0"/>
      <c r="J10" s="0"/>
      <c r="K10" s="0"/>
      <c r="L10" s="0"/>
    </row>
    <row r="11" customFormat="false" ht="16.5" hidden="false" customHeight="true" outlineLevel="0" collapsed="false">
      <c r="A11" s="0"/>
      <c r="B11" s="19"/>
      <c r="C11" s="23" t="n">
        <f aca="false">'Journal Entries'!E55</f>
        <v>38000</v>
      </c>
      <c r="D11" s="10" t="n">
        <f aca="false">'Journal Entries'!$A$54</f>
        <v>-17</v>
      </c>
      <c r="F11" s="11" t="s">
        <v>73</v>
      </c>
      <c r="G11" s="11"/>
      <c r="I11" s="0"/>
      <c r="J11" s="11" t="s">
        <v>74</v>
      </c>
      <c r="K11" s="11"/>
      <c r="L11" s="0"/>
    </row>
    <row r="12" customFormat="false" ht="15.75" hidden="false" customHeight="false" outlineLevel="0" collapsed="false">
      <c r="A12" s="0"/>
      <c r="B12" s="19"/>
      <c r="C12" s="13" t="n">
        <f aca="false">'Journal Entries'!E65</f>
        <v>82000</v>
      </c>
      <c r="D12" s="10" t="n">
        <f aca="false">'Journal Entries'!$A$64</f>
        <v>-20</v>
      </c>
      <c r="E12" s="8" t="n">
        <f aca="false">'Journal Entries'!$A$20</f>
        <v>-6</v>
      </c>
      <c r="F12" s="12" t="n">
        <f aca="false">'Journal Entries'!D20</f>
        <v>120000</v>
      </c>
      <c r="G12" s="0"/>
      <c r="I12" s="8" t="n">
        <f aca="false">'Journal Entries'!A85</f>
        <v>-27</v>
      </c>
      <c r="J12" s="19" t="n">
        <f aca="false">'Journal Entries'!D85</f>
        <v>100</v>
      </c>
      <c r="K12" s="15" t="n">
        <f aca="false">'Journal Entries'!E48</f>
        <v>1200</v>
      </c>
      <c r="L12" s="10" t="n">
        <f aca="false">'Journal Entries'!$A$47</f>
        <v>-15</v>
      </c>
    </row>
    <row r="13" customFormat="false" ht="16.5" hidden="false" customHeight="false" outlineLevel="0" collapsed="false">
      <c r="A13" s="0"/>
      <c r="B13" s="21"/>
      <c r="C13" s="22"/>
      <c r="D13" s="0"/>
      <c r="E13" s="0"/>
      <c r="F13" s="16"/>
      <c r="G13" s="17"/>
      <c r="I13" s="0"/>
      <c r="J13" s="16"/>
      <c r="K13" s="17"/>
      <c r="L13" s="0"/>
    </row>
    <row r="14" customFormat="false" ht="16.5" hidden="false" customHeight="true" outlineLevel="0" collapsed="false">
      <c r="A14" s="0"/>
      <c r="B14" s="12" t="n">
        <f aca="false">SUM(B2:B12)-SUM(C2:C12)</f>
        <v>78800</v>
      </c>
      <c r="C14" s="14"/>
      <c r="D14" s="0"/>
      <c r="E14" s="0"/>
      <c r="F14" s="18" t="n">
        <f aca="false">SUM(F12:F13)-SUM(G12:G13)</f>
        <v>120000</v>
      </c>
      <c r="G14" s="14"/>
      <c r="I14" s="0"/>
      <c r="J14" s="19"/>
      <c r="K14" s="13" t="n">
        <f aca="false">SUM(K12:K13)-SUM(J12:J13)</f>
        <v>1100</v>
      </c>
      <c r="L14" s="0"/>
    </row>
    <row r="15" customFormat="false" ht="15" hidden="false" customHeight="false" outlineLevel="0" collapsed="false">
      <c r="A15" s="0"/>
      <c r="B15" s="21"/>
      <c r="C15" s="17"/>
      <c r="D15" s="0"/>
      <c r="E15" s="0"/>
      <c r="F15" s="24"/>
      <c r="G15" s="24"/>
      <c r="H15" s="0"/>
      <c r="I15" s="0"/>
      <c r="J15" s="0"/>
      <c r="K15" s="0"/>
      <c r="L15" s="0"/>
    </row>
    <row r="16" customFormat="false" ht="16.5" hidden="false" customHeight="true" outlineLevel="0" collapsed="false">
      <c r="A16" s="0"/>
      <c r="B16" s="11" t="s">
        <v>75</v>
      </c>
      <c r="C16" s="11"/>
      <c r="D16" s="0"/>
      <c r="E16" s="0"/>
      <c r="F16" s="17" t="s">
        <v>76</v>
      </c>
      <c r="G16" s="17"/>
      <c r="H16" s="0"/>
      <c r="I16" s="0"/>
      <c r="J16" s="11" t="s">
        <v>77</v>
      </c>
      <c r="K16" s="11"/>
      <c r="L16" s="0"/>
    </row>
    <row r="17" customFormat="false" ht="15.75" hidden="false" customHeight="false" outlineLevel="0" collapsed="false">
      <c r="A17" s="8" t="n">
        <f aca="false">'Journal Entries'!$A$50</f>
        <v>-16</v>
      </c>
      <c r="B17" s="12" t="n">
        <f aca="false">'Journal Entries'!D51</f>
        <v>4200</v>
      </c>
      <c r="C17" s="13"/>
      <c r="D17" s="0"/>
      <c r="E17" s="0"/>
      <c r="F17" s="19"/>
      <c r="G17" s="15" t="n">
        <f aca="false">'Journal Entries'!E71</f>
        <v>1500</v>
      </c>
      <c r="H17" s="10" t="n">
        <f aca="false">'Journal Entries'!A70</f>
        <v>-22</v>
      </c>
      <c r="I17" s="0"/>
      <c r="J17" s="19"/>
      <c r="K17" s="15" t="n">
        <f aca="false">'Journal Entries'!E14</f>
        <v>124000</v>
      </c>
      <c r="L17" s="10" t="n">
        <f aca="false">'Journal Entries'!$A$12</f>
        <v>-4</v>
      </c>
    </row>
    <row r="18" customFormat="false" ht="15" hidden="false" customHeight="false" outlineLevel="0" collapsed="false">
      <c r="A18" s="0"/>
      <c r="B18" s="25"/>
      <c r="C18" s="17"/>
      <c r="D18" s="0"/>
      <c r="E18" s="0"/>
      <c r="F18" s="16"/>
      <c r="G18" s="21" t="n">
        <f aca="false">'Journal Entries'!E74</f>
        <v>30000</v>
      </c>
      <c r="H18" s="10" t="n">
        <f aca="false">'Journal Entries'!A73</f>
        <v>-23</v>
      </c>
      <c r="I18" s="0"/>
      <c r="J18" s="19"/>
      <c r="K18" s="17"/>
      <c r="L18" s="0"/>
    </row>
    <row r="19" customFormat="false" ht="15.75" hidden="false" customHeight="false" outlineLevel="0" collapsed="false">
      <c r="A19" s="0"/>
      <c r="B19" s="18" t="n">
        <f aca="false">SUM(B17:B18)-SUM(C17:C18)</f>
        <v>4200</v>
      </c>
      <c r="C19" s="14"/>
      <c r="D19" s="0"/>
      <c r="E19" s="0"/>
      <c r="F19" s="19"/>
      <c r="G19" s="13" t="n">
        <f aca="false">SUM(G17:G18)-SUM(F17:F18)</f>
        <v>31500</v>
      </c>
      <c r="H19" s="0"/>
      <c r="I19" s="0"/>
      <c r="J19" s="26"/>
      <c r="K19" s="13" t="n">
        <f aca="false">SUM(K17:K18)-SUM(J17:J18)</f>
        <v>124000</v>
      </c>
      <c r="L19" s="0"/>
    </row>
    <row r="20" customFormat="false" ht="16.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14"/>
      <c r="K20" s="14"/>
      <c r="L20" s="0"/>
      <c r="N20" s="8"/>
    </row>
    <row r="21" customFormat="false" ht="16.5" hidden="false" customHeight="true" outlineLevel="0" collapsed="false">
      <c r="A21" s="0"/>
      <c r="B21" s="11" t="s">
        <v>78</v>
      </c>
      <c r="C21" s="11"/>
      <c r="D21" s="0"/>
      <c r="E21" s="0"/>
      <c r="F21" s="11" t="s">
        <v>79</v>
      </c>
      <c r="G21" s="11"/>
      <c r="H21" s="0"/>
      <c r="I21" s="0"/>
      <c r="J21" s="11" t="s">
        <v>80</v>
      </c>
      <c r="K21" s="11"/>
      <c r="L21" s="0"/>
    </row>
    <row r="22" customFormat="false" ht="15" hidden="false" customHeight="false" outlineLevel="0" collapsed="false">
      <c r="A22" s="8" t="n">
        <f aca="false">'Journal Entries'!A32</f>
        <v>-10</v>
      </c>
      <c r="B22" s="12" t="n">
        <f aca="false">'Journal Entries'!D32</f>
        <v>5000</v>
      </c>
      <c r="C22" s="14"/>
      <c r="D22" s="0"/>
      <c r="E22" s="8" t="n">
        <f aca="false">'Journal Entries'!$A$26</f>
        <v>-8</v>
      </c>
      <c r="F22" s="13" t="n">
        <f aca="false">'Journal Entries'!D26</f>
        <v>2100</v>
      </c>
      <c r="G22" s="20"/>
      <c r="H22" s="0"/>
      <c r="I22" s="0"/>
      <c r="J22" s="19"/>
      <c r="K22" s="15" t="n">
        <f aca="false">'Journal Entries'!E3</f>
        <v>25000</v>
      </c>
      <c r="L22" s="10" t="n">
        <f aca="false">'Journal Entries'!A2</f>
        <v>-1</v>
      </c>
    </row>
    <row r="23" customFormat="false" ht="15" hidden="false" customHeight="false" outlineLevel="0" collapsed="false">
      <c r="A23" s="0"/>
      <c r="B23" s="16"/>
      <c r="C23" s="17"/>
      <c r="D23" s="0"/>
      <c r="E23" s="0"/>
      <c r="F23" s="17"/>
      <c r="G23" s="22" t="n">
        <f aca="false">'Journal Entries'!E77</f>
        <v>350</v>
      </c>
      <c r="H23" s="10" t="n">
        <f aca="false">'Journal Entries'!A76</f>
        <v>-24</v>
      </c>
      <c r="I23" s="0"/>
      <c r="J23" s="16"/>
      <c r="K23" s="17"/>
      <c r="L23" s="0"/>
    </row>
    <row r="24" customFormat="false" ht="15.75" hidden="false" customHeight="false" outlineLevel="0" collapsed="false">
      <c r="A24" s="0"/>
      <c r="B24" s="18" t="n">
        <f aca="false">SUM(B22:B23)-SUM(C22:C23)</f>
        <v>5000</v>
      </c>
      <c r="C24" s="14"/>
      <c r="D24" s="0"/>
      <c r="E24" s="0"/>
      <c r="F24" s="18" t="n">
        <f aca="false">SUM(F22:F23)-SUM(G22:G23)</f>
        <v>1750</v>
      </c>
      <c r="G24" s="20"/>
      <c r="H24" s="0"/>
      <c r="I24" s="0"/>
      <c r="J24" s="19"/>
      <c r="K24" s="13" t="n">
        <f aca="false">SUM(K22:K23)-SUM(J22:J23)</f>
        <v>25000</v>
      </c>
      <c r="L24" s="0"/>
    </row>
    <row r="25" customFormat="false" ht="16.5" hidden="false" customHeight="false" outlineLevel="0" collapsed="false">
      <c r="A25" s="0"/>
      <c r="B25" s="24"/>
      <c r="C25" s="24"/>
      <c r="D25" s="0"/>
      <c r="E25" s="0"/>
      <c r="F25" s="17"/>
      <c r="G25" s="17"/>
      <c r="H25" s="0"/>
      <c r="I25" s="0"/>
      <c r="J25" s="0"/>
      <c r="K25" s="0"/>
      <c r="L25" s="0"/>
    </row>
    <row r="26" customFormat="false" ht="16.5" hidden="false" customHeight="true" outlineLevel="0" collapsed="false">
      <c r="A26" s="0"/>
      <c r="B26" s="11" t="s">
        <v>81</v>
      </c>
      <c r="C26" s="11"/>
      <c r="D26" s="0"/>
      <c r="E26" s="0"/>
      <c r="F26" s="11" t="s">
        <v>82</v>
      </c>
      <c r="G26" s="11"/>
      <c r="H26" s="0"/>
      <c r="I26" s="0"/>
      <c r="J26" s="11" t="s">
        <v>83</v>
      </c>
      <c r="K26" s="11"/>
      <c r="L26" s="0"/>
    </row>
    <row r="27" customFormat="false" ht="15.75" hidden="false" customHeight="false" outlineLevel="0" collapsed="false">
      <c r="A27" s="8" t="n">
        <f aca="false">'Journal Entries'!A82</f>
        <v>-26</v>
      </c>
      <c r="B27" s="12" t="n">
        <f aca="false">'Journal Entries'!D82</f>
        <v>250</v>
      </c>
      <c r="C27" s="14"/>
      <c r="D27" s="0"/>
      <c r="E27" s="8" t="n">
        <f aca="false">'Journal Entries'!A41</f>
        <v>-13</v>
      </c>
      <c r="F27" s="12" t="n">
        <f aca="false">'Journal Entries'!D41</f>
        <v>2000</v>
      </c>
      <c r="G27" s="23" t="n">
        <f aca="false">'Journal Entries'!E24</f>
        <v>2000</v>
      </c>
      <c r="H27" s="10" t="n">
        <f aca="false">'Journal Entries'!A23</f>
        <v>-7</v>
      </c>
      <c r="I27" s="0"/>
      <c r="J27" s="14"/>
      <c r="K27" s="27" t="n">
        <f aca="false">'Journal Entries'!E4</f>
        <v>225000</v>
      </c>
      <c r="L27" s="10" t="n">
        <f aca="false">'Journal Entries'!A2</f>
        <v>-1</v>
      </c>
    </row>
    <row r="28" customFormat="false" ht="16.5" hidden="false" customHeight="false" outlineLevel="0" collapsed="false">
      <c r="A28" s="0"/>
      <c r="B28" s="16"/>
      <c r="C28" s="17"/>
      <c r="D28" s="0"/>
      <c r="E28" s="0"/>
      <c r="F28" s="16"/>
      <c r="G28" s="21" t="n">
        <f aca="false">'Journal Entries'!E56</f>
        <v>2000</v>
      </c>
      <c r="H28" s="10" t="n">
        <f aca="false">'Journal Entries'!$A$54</f>
        <v>-17</v>
      </c>
      <c r="I28" s="0"/>
      <c r="J28" s="17"/>
      <c r="K28" s="22"/>
      <c r="L28" s="0"/>
    </row>
    <row r="29" customFormat="false" ht="15.75" hidden="false" customHeight="false" outlineLevel="0" collapsed="false">
      <c r="A29" s="0"/>
      <c r="B29" s="18" t="n">
        <f aca="false">SUM(B27:B28)-SUM(C27:C28)</f>
        <v>250</v>
      </c>
      <c r="C29" s="14"/>
      <c r="D29" s="0"/>
      <c r="E29" s="0"/>
      <c r="F29" s="19"/>
      <c r="G29" s="13" t="n">
        <f aca="false">SUM(G27:G28)-SUM(F27:F28)</f>
        <v>2000</v>
      </c>
      <c r="H29" s="0"/>
      <c r="I29" s="0"/>
      <c r="J29" s="19"/>
      <c r="K29" s="13" t="n">
        <f aca="false">SUM(K27:K28)-SUM(J27:J28)</f>
        <v>225000</v>
      </c>
      <c r="L29" s="0"/>
    </row>
    <row r="30" customFormat="false" ht="16.5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O30" s="10"/>
    </row>
    <row r="31" customFormat="false" ht="16.5" hidden="false" customHeight="true" outlineLevel="0" collapsed="false">
      <c r="A31" s="0"/>
      <c r="B31" s="11" t="s">
        <v>84</v>
      </c>
      <c r="C31" s="11"/>
      <c r="D31" s="0"/>
      <c r="F31" s="11" t="s">
        <v>85</v>
      </c>
      <c r="G31" s="11"/>
      <c r="I31" s="0"/>
      <c r="J31" s="11" t="s">
        <v>86</v>
      </c>
      <c r="K31" s="11"/>
      <c r="L31" s="0"/>
    </row>
    <row r="32" customFormat="false" ht="16.5" hidden="false" customHeight="true" outlineLevel="0" collapsed="false">
      <c r="A32" s="8" t="n">
        <f aca="false">'Journal Entries'!A23</f>
        <v>-7</v>
      </c>
      <c r="B32" s="12" t="n">
        <f aca="false">'Journal Entries'!D23</f>
        <v>2000</v>
      </c>
      <c r="C32" s="13" t="n">
        <f aca="false">'Journal Entries'!E62</f>
        <v>30000</v>
      </c>
      <c r="D32" s="10" t="n">
        <f aca="false">'Journal Entries'!$A$61</f>
        <v>-19</v>
      </c>
      <c r="F32" s="19"/>
      <c r="G32" s="15" t="n">
        <f aca="false">'Journal Entries'!E68</f>
        <v>4900</v>
      </c>
      <c r="H32" s="28" t="n">
        <f aca="false">'Journal Entries'!$A$67</f>
        <v>-21</v>
      </c>
      <c r="I32" s="8" t="n">
        <f aca="false">'Journal Entries'!A38</f>
        <v>-12</v>
      </c>
      <c r="J32" s="12" t="n">
        <f aca="false">'Journal Entries'!D38</f>
        <v>2500</v>
      </c>
      <c r="K32" s="29" t="n">
        <f aca="false">'Journal Entries'!E94</f>
        <v>159650</v>
      </c>
      <c r="L32" s="10" t="s">
        <v>53</v>
      </c>
    </row>
    <row r="33" customFormat="false" ht="16.5" hidden="false" customHeight="false" outlineLevel="0" collapsed="false">
      <c r="A33" s="8" t="n">
        <f aca="false">'Journal Entries'!$A$54</f>
        <v>-17</v>
      </c>
      <c r="B33" s="12" t="n">
        <f aca="false">'Journal Entries'!D54</f>
        <v>40000</v>
      </c>
      <c r="C33" s="0"/>
      <c r="D33" s="0"/>
      <c r="F33" s="16"/>
      <c r="G33" s="17"/>
      <c r="H33" s="0"/>
      <c r="I33" s="8" t="s">
        <v>58</v>
      </c>
      <c r="J33" s="30" t="n">
        <f aca="false">'Journal Entries'!D96</f>
        <v>157280</v>
      </c>
    </row>
    <row r="34" customFormat="false" ht="15.75" hidden="false" customHeight="false" outlineLevel="0" collapsed="false">
      <c r="A34" s="0"/>
      <c r="B34" s="18" t="n">
        <f aca="false">SUM(B32:B33)-SUM(C32:C33)</f>
        <v>12000</v>
      </c>
      <c r="C34" s="31"/>
      <c r="D34" s="0"/>
      <c r="F34" s="19"/>
      <c r="G34" s="13" t="n">
        <f aca="false">SUM(G32:G33)-SUM(F32:F33)</f>
        <v>4900</v>
      </c>
      <c r="H34" s="0"/>
      <c r="J34" s="32" t="n">
        <f aca="false">IF(SUM(J32:J33)-SUM(K32:K32)&gt;0,SUM(J32:J33)-SUM(K32:K32),"")</f>
        <v>130</v>
      </c>
      <c r="K34" s="33" t="str">
        <f aca="false">IF(SUM(K32:K32)-SUM(J32:J33)&gt;0,SUM(K32:K32)-SUM(J32:J33),"")</f>
        <v/>
      </c>
    </row>
    <row r="35" customFormat="false" ht="16.5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O35" s="10"/>
    </row>
    <row r="36" customFormat="false" ht="16.5" hidden="false" customHeight="true" outlineLevel="0" collapsed="false">
      <c r="A36" s="0"/>
      <c r="B36" s="11" t="s">
        <v>87</v>
      </c>
      <c r="C36" s="11"/>
      <c r="D36" s="0"/>
      <c r="E36" s="0"/>
      <c r="F36" s="0"/>
      <c r="G36" s="0"/>
      <c r="H36" s="0"/>
      <c r="I36" s="0"/>
      <c r="J36" s="0"/>
      <c r="K36" s="0"/>
      <c r="L36" s="0"/>
    </row>
    <row r="37" customFormat="false" ht="15.75" hidden="false" customHeight="false" outlineLevel="0" collapsed="false">
      <c r="A37" s="0"/>
      <c r="B37" s="12" t="n">
        <f aca="false">'Journal Entries'!D29</f>
        <v>8000</v>
      </c>
      <c r="C37" s="15" t="n">
        <f aca="false">'Journal Entries'!E80</f>
        <v>4000</v>
      </c>
      <c r="D37" s="10" t="n">
        <f aca="false">'Journal Entries'!A79</f>
        <v>-25</v>
      </c>
      <c r="E37" s="0"/>
      <c r="F37" s="0"/>
      <c r="G37" s="0"/>
      <c r="H37" s="0"/>
      <c r="I37" s="0"/>
      <c r="J37" s="0"/>
      <c r="K37" s="0"/>
      <c r="L37" s="0"/>
    </row>
    <row r="38" customFormat="false" ht="15" hidden="false" customHeight="false" outlineLevel="0" collapsed="false">
      <c r="A38" s="0"/>
      <c r="B38" s="16"/>
      <c r="C38" s="17"/>
      <c r="D38" s="0"/>
      <c r="E38" s="0"/>
      <c r="F38" s="0"/>
      <c r="G38" s="0"/>
      <c r="H38" s="0"/>
      <c r="I38" s="0"/>
      <c r="J38" s="0"/>
      <c r="K38" s="0"/>
      <c r="L38" s="0"/>
    </row>
    <row r="39" customFormat="false" ht="15.75" hidden="false" customHeight="false" outlineLevel="0" collapsed="false">
      <c r="A39" s="0"/>
      <c r="B39" s="18" t="n">
        <f aca="false">SUM(B37:B38)-SUM(C37:C38)</f>
        <v>4000</v>
      </c>
      <c r="C39" s="14"/>
      <c r="D39" s="0"/>
      <c r="E39" s="0"/>
      <c r="F39" s="0"/>
      <c r="G39" s="0"/>
      <c r="H39" s="0"/>
      <c r="I39" s="0"/>
      <c r="J39" s="0"/>
      <c r="K39" s="0"/>
      <c r="L39" s="0"/>
    </row>
    <row r="40" customFormat="false" ht="6" hidden="false" customHeight="tru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</row>
    <row r="41" customFormat="false" ht="16.5" hidden="false" customHeight="false" outlineLevel="0" collapsed="false"/>
    <row r="42" customFormat="false" ht="16.5" hidden="false" customHeight="true" outlineLevel="0" collapsed="false">
      <c r="B42" s="34" t="s">
        <v>88</v>
      </c>
      <c r="C42" s="34"/>
      <c r="F42" s="34" t="s">
        <v>89</v>
      </c>
      <c r="G42" s="34"/>
      <c r="J42" s="34" t="s">
        <v>90</v>
      </c>
      <c r="K42" s="34"/>
    </row>
    <row r="43" customFormat="false" ht="15.75" hidden="false" customHeight="false" outlineLevel="0" collapsed="false">
      <c r="B43" s="35"/>
      <c r="C43" s="36" t="n">
        <f aca="false">'Journal Entries'!E59</f>
        <v>35000</v>
      </c>
      <c r="D43" s="10" t="n">
        <f aca="false">'Journal Entries'!$A$58</f>
        <v>-18</v>
      </c>
      <c r="E43" s="8" t="n">
        <f aca="false">'Journal Entries'!A9</f>
        <v>-3</v>
      </c>
      <c r="F43" s="30" t="n">
        <f aca="false">'Journal Entries'!D9</f>
        <v>3900</v>
      </c>
      <c r="G43" s="36"/>
      <c r="I43" s="37" t="n">
        <f aca="false">'Journal Entries'!$A$67</f>
        <v>-21</v>
      </c>
      <c r="J43" s="30" t="n">
        <f aca="false">'Journal Entries'!D67</f>
        <v>4900</v>
      </c>
      <c r="K43" s="36"/>
    </row>
    <row r="44" customFormat="false" ht="16.5" hidden="false" customHeight="false" outlineLevel="0" collapsed="false">
      <c r="B44" s="38"/>
      <c r="C44" s="39"/>
      <c r="F44" s="38"/>
      <c r="G44" s="40"/>
      <c r="I44" s="37"/>
      <c r="J44" s="38"/>
      <c r="K44" s="40"/>
    </row>
    <row r="45" customFormat="false" ht="15.75" hidden="false" customHeight="false" outlineLevel="0" collapsed="false">
      <c r="B45" s="35"/>
      <c r="C45" s="29" t="n">
        <f aca="false">SUM(C43:C44)-SUM(B43:B44)</f>
        <v>35000</v>
      </c>
      <c r="F45" s="30" t="n">
        <f aca="false">SUM(F43:F44)-SUM(G43:G44)</f>
        <v>3900</v>
      </c>
      <c r="G45" s="29"/>
      <c r="I45" s="37"/>
      <c r="J45" s="30" t="n">
        <f aca="false">SUM(J43:J44)-SUM(K43:K44)</f>
        <v>4900</v>
      </c>
      <c r="K45" s="29"/>
    </row>
    <row r="46" s="7" customFormat="true" ht="16.5" hidden="false" customHeight="false" outlineLevel="0" collapsed="false">
      <c r="A46" s="8" t="s">
        <v>53</v>
      </c>
      <c r="B46" s="38" t="n">
        <f aca="false">C45</f>
        <v>35000</v>
      </c>
      <c r="C46" s="40"/>
      <c r="D46" s="10"/>
      <c r="E46" s="8"/>
      <c r="F46" s="38"/>
      <c r="G46" s="39" t="n">
        <f aca="false">F45</f>
        <v>3900</v>
      </c>
      <c r="H46" s="10" t="s">
        <v>58</v>
      </c>
      <c r="I46" s="8"/>
      <c r="J46" s="38"/>
      <c r="K46" s="39" t="n">
        <f aca="false">J45</f>
        <v>4900</v>
      </c>
      <c r="L46" s="10" t="s">
        <v>58</v>
      </c>
    </row>
    <row r="47" customFormat="false" ht="15.75" hidden="false" customHeight="false" outlineLevel="0" collapsed="false">
      <c r="B47" s="35"/>
      <c r="C47" s="29" t="n">
        <f aca="false">SUM(C45:C46)-SUM(B45:B46)</f>
        <v>0</v>
      </c>
      <c r="F47" s="30" t="n">
        <f aca="false">SUM(F45:F46)-SUM(G45:G46)</f>
        <v>0</v>
      </c>
      <c r="G47" s="29"/>
      <c r="J47" s="30" t="n">
        <f aca="false">SUM(J45:J46)-SUM(K45:K46)</f>
        <v>0</v>
      </c>
      <c r="K47" s="29"/>
    </row>
    <row r="48" customFormat="false" ht="16.5" hidden="false" customHeight="false" outlineLevel="0" collapsed="false">
      <c r="B48" s="40"/>
      <c r="C48" s="40"/>
    </row>
    <row r="49" customFormat="false" ht="16.5" hidden="false" customHeight="true" outlineLevel="0" collapsed="false">
      <c r="B49" s="34" t="s">
        <v>91</v>
      </c>
      <c r="C49" s="34"/>
      <c r="F49" s="34" t="s">
        <v>92</v>
      </c>
      <c r="G49" s="34"/>
      <c r="J49" s="34" t="s">
        <v>93</v>
      </c>
      <c r="K49" s="34"/>
    </row>
    <row r="50" customFormat="false" ht="15.75" hidden="false" customHeight="false" outlineLevel="0" collapsed="false">
      <c r="B50" s="35"/>
      <c r="C50" s="36" t="n">
        <f aca="false">'Journal Entries'!E52</f>
        <v>124300</v>
      </c>
      <c r="D50" s="10" t="n">
        <f aca="false">'Journal Entries'!$A$50</f>
        <v>-16</v>
      </c>
      <c r="E50" s="8" t="n">
        <f aca="false">'Journal Entries'!A79</f>
        <v>-25</v>
      </c>
      <c r="F50" s="30" t="n">
        <f aca="false">'Journal Entries'!D79</f>
        <v>4000</v>
      </c>
      <c r="G50" s="36"/>
      <c r="I50" s="8" t="n">
        <f aca="false">'Journal Entries'!$A$88</f>
        <v>-28</v>
      </c>
      <c r="J50" s="30" t="n">
        <f aca="false">'Journal Entries'!D88</f>
        <v>630</v>
      </c>
      <c r="K50" s="36"/>
    </row>
    <row r="51" customFormat="false" ht="16.5" hidden="false" customHeight="false" outlineLevel="0" collapsed="false">
      <c r="B51" s="38"/>
      <c r="C51" s="40" t="n">
        <f aca="false">'Journal Entries'!E86</f>
        <v>100</v>
      </c>
      <c r="D51" s="10" t="n">
        <f aca="false">'Journal Entries'!$A$85</f>
        <v>-27</v>
      </c>
      <c r="F51" s="38"/>
      <c r="G51" s="40"/>
      <c r="J51" s="38"/>
      <c r="K51" s="40"/>
    </row>
    <row r="52" customFormat="false" ht="15.75" hidden="false" customHeight="false" outlineLevel="0" collapsed="false">
      <c r="B52" s="35"/>
      <c r="C52" s="29" t="n">
        <f aca="false">SUM(C50:C51)-SUM(B50:B51)</f>
        <v>124400</v>
      </c>
      <c r="F52" s="30" t="n">
        <f aca="false">SUM(F50:F51)-SUM(G50:G51)</f>
        <v>4000</v>
      </c>
      <c r="G52" s="29"/>
      <c r="J52" s="30" t="n">
        <f aca="false">SUM(J50:J51)-SUM(K50:K51)</f>
        <v>630</v>
      </c>
      <c r="K52" s="29"/>
    </row>
    <row r="53" s="7" customFormat="true" ht="16.5" hidden="false" customHeight="false" outlineLevel="0" collapsed="false">
      <c r="A53" s="8" t="s">
        <v>53</v>
      </c>
      <c r="B53" s="38" t="n">
        <f aca="false">C52</f>
        <v>124400</v>
      </c>
      <c r="C53" s="40"/>
      <c r="D53" s="10"/>
      <c r="E53" s="8"/>
      <c r="F53" s="38"/>
      <c r="G53" s="39" t="n">
        <f aca="false">F52</f>
        <v>4000</v>
      </c>
      <c r="H53" s="10" t="s">
        <v>58</v>
      </c>
      <c r="I53" s="8"/>
      <c r="J53" s="38"/>
      <c r="K53" s="39" t="n">
        <f aca="false">J52</f>
        <v>630</v>
      </c>
      <c r="L53" s="10" t="s">
        <v>58</v>
      </c>
    </row>
    <row r="54" customFormat="false" ht="15.75" hidden="false" customHeight="false" outlineLevel="0" collapsed="false">
      <c r="B54" s="35"/>
      <c r="C54" s="29" t="n">
        <f aca="false">SUM(C52:C53)-SUM(B52:B53)</f>
        <v>0</v>
      </c>
      <c r="F54" s="30" t="n">
        <f aca="false">SUM(F52:F53)-SUM(G52:G53)</f>
        <v>0</v>
      </c>
      <c r="G54" s="29"/>
      <c r="J54" s="30" t="n">
        <f aca="false">SUM(J52:J53)-SUM(K52:K53)</f>
        <v>0</v>
      </c>
      <c r="K54" s="29"/>
    </row>
    <row r="55" customFormat="false" ht="16.5" hidden="false" customHeight="false" outlineLevel="0" collapsed="false">
      <c r="B55" s="40"/>
      <c r="C55" s="40"/>
      <c r="J55" s="41"/>
      <c r="K55" s="41"/>
    </row>
    <row r="56" customFormat="false" ht="16.5" hidden="false" customHeight="true" outlineLevel="0" collapsed="false">
      <c r="B56" s="34" t="s">
        <v>94</v>
      </c>
      <c r="C56" s="34"/>
      <c r="F56" s="34" t="s">
        <v>95</v>
      </c>
      <c r="G56" s="34"/>
      <c r="I56" s="42"/>
      <c r="J56" s="43"/>
      <c r="K56" s="43"/>
      <c r="L56" s="44"/>
    </row>
    <row r="57" customFormat="false" ht="15.75" hidden="false" customHeight="false" outlineLevel="0" collapsed="false">
      <c r="B57" s="35"/>
      <c r="C57" s="36" t="n">
        <f aca="false">'Journal Entries'!E83</f>
        <v>250</v>
      </c>
      <c r="D57" s="10" t="n">
        <f aca="false">'Journal Entries'!A82</f>
        <v>-26</v>
      </c>
      <c r="E57" s="8" t="n">
        <f aca="false">'Journal Entries'!A70</f>
        <v>-22</v>
      </c>
      <c r="F57" s="30" t="n">
        <f aca="false">'Journal Entries'!D70</f>
        <v>1500</v>
      </c>
      <c r="G57" s="36"/>
      <c r="I57" s="42"/>
      <c r="J57" s="45"/>
      <c r="K57" s="45"/>
      <c r="L57" s="44"/>
    </row>
    <row r="58" customFormat="false" ht="16.5" hidden="false" customHeight="false" outlineLevel="0" collapsed="false">
      <c r="B58" s="38"/>
      <c r="C58" s="40"/>
      <c r="F58" s="38"/>
      <c r="G58" s="40"/>
      <c r="I58" s="42"/>
      <c r="J58" s="46"/>
      <c r="K58" s="43"/>
      <c r="L58" s="44"/>
    </row>
    <row r="59" customFormat="false" ht="15.75" hidden="false" customHeight="false" outlineLevel="0" collapsed="false">
      <c r="B59" s="35"/>
      <c r="C59" s="29" t="n">
        <f aca="false">SUM(C57:C58)-SUM(B57:B58)</f>
        <v>250</v>
      </c>
      <c r="F59" s="30" t="n">
        <f aca="false">SUM(F57:F58)-SUM(G57:G58)</f>
        <v>1500</v>
      </c>
      <c r="G59" s="29"/>
      <c r="I59" s="42"/>
      <c r="J59" s="43"/>
      <c r="K59" s="46"/>
      <c r="L59" s="44"/>
    </row>
    <row r="60" s="7" customFormat="true" ht="16.5" hidden="false" customHeight="false" outlineLevel="0" collapsed="false">
      <c r="A60" s="8" t="s">
        <v>53</v>
      </c>
      <c r="B60" s="38" t="n">
        <f aca="false">C59</f>
        <v>250</v>
      </c>
      <c r="C60" s="40"/>
      <c r="D60" s="10"/>
      <c r="E60" s="8"/>
      <c r="F60" s="38"/>
      <c r="G60" s="39" t="n">
        <f aca="false">F59</f>
        <v>1500</v>
      </c>
      <c r="H60" s="10" t="s">
        <v>58</v>
      </c>
      <c r="I60" s="42"/>
      <c r="J60" s="46"/>
      <c r="K60" s="46"/>
      <c r="L60" s="44"/>
    </row>
    <row r="61" customFormat="false" ht="15.75" hidden="false" customHeight="false" outlineLevel="0" collapsed="false">
      <c r="B61" s="35"/>
      <c r="C61" s="29" t="n">
        <f aca="false">SUM(C59:C60)-SUM(B59:B60)</f>
        <v>0</v>
      </c>
      <c r="E61" s="37"/>
      <c r="F61" s="30" t="n">
        <f aca="false">SUM(F59:F60)-SUM(G59:G60)</f>
        <v>0</v>
      </c>
      <c r="G61" s="29"/>
      <c r="I61" s="42"/>
      <c r="J61" s="43"/>
      <c r="K61" s="46"/>
      <c r="L61" s="44"/>
    </row>
    <row r="62" customFormat="false" ht="16.5" hidden="false" customHeight="false" outlineLevel="0" collapsed="false">
      <c r="B62" s="43"/>
      <c r="C62" s="41"/>
    </row>
    <row r="63" customFormat="false" ht="16.5" hidden="false" customHeight="true" outlineLevel="0" collapsed="false">
      <c r="B63" s="34" t="s">
        <v>96</v>
      </c>
      <c r="C63" s="34"/>
      <c r="F63" s="34" t="s">
        <v>97</v>
      </c>
      <c r="G63" s="34"/>
    </row>
    <row r="64" customFormat="false" ht="15.75" hidden="false" customHeight="false" outlineLevel="0" collapsed="false">
      <c r="A64" s="8" t="n">
        <f aca="false">'Journal Entries'!$A$61</f>
        <v>-19</v>
      </c>
      <c r="B64" s="30" t="n">
        <f aca="false">'Journal Entries'!D61</f>
        <v>30000</v>
      </c>
      <c r="C64" s="36"/>
      <c r="E64" s="8" t="n">
        <f aca="false">'Journal Entries'!A73</f>
        <v>-23</v>
      </c>
      <c r="F64" s="30" t="n">
        <f aca="false">'Journal Entries'!D73</f>
        <v>30000</v>
      </c>
      <c r="G64" s="36"/>
    </row>
    <row r="65" customFormat="false" ht="16.5" hidden="false" customHeight="false" outlineLevel="0" collapsed="false">
      <c r="B65" s="38"/>
      <c r="C65" s="40"/>
      <c r="F65" s="38"/>
      <c r="G65" s="40"/>
    </row>
    <row r="66" customFormat="false" ht="15.75" hidden="false" customHeight="false" outlineLevel="0" collapsed="false">
      <c r="B66" s="30" t="n">
        <f aca="false">SUM(B64:B65)-SUM(C64:C65)</f>
        <v>30000</v>
      </c>
      <c r="C66" s="29"/>
      <c r="F66" s="30" t="n">
        <f aca="false">SUM(F64:F65)-SUM(G64:G65)</f>
        <v>30000</v>
      </c>
      <c r="G66" s="29"/>
    </row>
    <row r="67" s="7" customFormat="true" ht="16.5" hidden="false" customHeight="false" outlineLevel="0" collapsed="false">
      <c r="A67" s="8"/>
      <c r="B67" s="38"/>
      <c r="C67" s="39" t="n">
        <f aca="false">B66</f>
        <v>30000</v>
      </c>
      <c r="D67" s="10" t="s">
        <v>58</v>
      </c>
      <c r="E67" s="8"/>
      <c r="F67" s="38"/>
      <c r="G67" s="39" t="n">
        <f aca="false">F66</f>
        <v>30000</v>
      </c>
      <c r="H67" s="10" t="s">
        <v>58</v>
      </c>
      <c r="I67" s="8"/>
      <c r="J67" s="9"/>
      <c r="K67" s="9"/>
      <c r="L67" s="10"/>
    </row>
    <row r="68" customFormat="false" ht="15.75" hidden="false" customHeight="false" outlineLevel="0" collapsed="false">
      <c r="B68" s="30" t="n">
        <f aca="false">SUM(B66:B67)-SUM(C66:C67)</f>
        <v>0</v>
      </c>
      <c r="C68" s="29"/>
      <c r="F68" s="30" t="n">
        <f aca="false">SUM(F66:F67)-SUM(G66:G67)</f>
        <v>0</v>
      </c>
      <c r="G68" s="29"/>
    </row>
    <row r="69" customFormat="false" ht="16.5" hidden="false" customHeight="false" outlineLevel="0" collapsed="false">
      <c r="B69" s="40"/>
      <c r="C69" s="40"/>
    </row>
    <row r="70" customFormat="false" ht="16.5" hidden="false" customHeight="true" outlineLevel="0" collapsed="false">
      <c r="B70" s="34" t="s">
        <v>98</v>
      </c>
      <c r="C70" s="34"/>
      <c r="F70" s="34" t="s">
        <v>99</v>
      </c>
      <c r="G70" s="34"/>
    </row>
    <row r="71" customFormat="false" ht="15.75" hidden="false" customHeight="false" outlineLevel="0" collapsed="false">
      <c r="A71" s="8" t="n">
        <f aca="false">'Journal Entries'!$A$64</f>
        <v>-20</v>
      </c>
      <c r="B71" s="30" t="n">
        <f aca="false">'Journal Entries'!D64</f>
        <v>82000</v>
      </c>
      <c r="C71" s="36"/>
      <c r="E71" s="8" t="n">
        <f aca="false">'Journal Entries'!A76</f>
        <v>-24</v>
      </c>
      <c r="F71" s="30" t="n">
        <f aca="false">'Journal Entries'!D76</f>
        <v>350</v>
      </c>
      <c r="G71" s="36"/>
    </row>
    <row r="72" customFormat="false" ht="15" hidden="false" customHeight="false" outlineLevel="0" collapsed="false">
      <c r="B72" s="38"/>
      <c r="C72" s="40"/>
      <c r="F72" s="38"/>
      <c r="G72" s="40"/>
    </row>
    <row r="73" customFormat="false" ht="15.75" hidden="false" customHeight="false" outlineLevel="0" collapsed="false">
      <c r="B73" s="30" t="n">
        <f aca="false">SUM(B71:B72)-SUM(C71:C72)</f>
        <v>82000</v>
      </c>
      <c r="C73" s="29"/>
      <c r="F73" s="30" t="n">
        <f aca="false">SUM(F71:F72)-SUM(G71:G72)</f>
        <v>350</v>
      </c>
      <c r="G73" s="29"/>
    </row>
    <row r="74" s="7" customFormat="true" ht="15" hidden="false" customHeight="false" outlineLevel="0" collapsed="false">
      <c r="A74" s="8"/>
      <c r="B74" s="38"/>
      <c r="C74" s="39" t="n">
        <f aca="false">B73</f>
        <v>82000</v>
      </c>
      <c r="D74" s="10" t="s">
        <v>58</v>
      </c>
      <c r="E74" s="8"/>
      <c r="F74" s="38"/>
      <c r="G74" s="39" t="n">
        <f aca="false">F73</f>
        <v>350</v>
      </c>
      <c r="H74" s="10" t="s">
        <v>58</v>
      </c>
      <c r="I74" s="8"/>
      <c r="J74" s="9"/>
      <c r="K74" s="9"/>
      <c r="L74" s="10"/>
    </row>
    <row r="75" customFormat="false" ht="15.75" hidden="false" customHeight="false" outlineLevel="0" collapsed="false">
      <c r="B75" s="30" t="n">
        <f aca="false">SUM(B73:B74)-SUM(C73:C74)</f>
        <v>0</v>
      </c>
      <c r="C75" s="29"/>
      <c r="F75" s="30" t="n">
        <f aca="false">SUM(F73:F74)-SUM(G73:G74)</f>
        <v>0</v>
      </c>
      <c r="G75" s="29"/>
    </row>
    <row r="88" customFormat="false" ht="15" hidden="false" customHeight="false" outlineLevel="0" collapsed="false"/>
  </sheetData>
  <mergeCells count="33">
    <mergeCell ref="B1:C1"/>
    <mergeCell ref="F1:G1"/>
    <mergeCell ref="J1:K1"/>
    <mergeCell ref="F6:G6"/>
    <mergeCell ref="J6:K6"/>
    <mergeCell ref="F11:G11"/>
    <mergeCell ref="J11:K11"/>
    <mergeCell ref="B16:C16"/>
    <mergeCell ref="F16:G16"/>
    <mergeCell ref="J16:K16"/>
    <mergeCell ref="B21:C21"/>
    <mergeCell ref="F21:G21"/>
    <mergeCell ref="J21:K21"/>
    <mergeCell ref="B26:C26"/>
    <mergeCell ref="F26:G26"/>
    <mergeCell ref="J26:K26"/>
    <mergeCell ref="B31:C31"/>
    <mergeCell ref="F31:G31"/>
    <mergeCell ref="J31:K31"/>
    <mergeCell ref="B36:C36"/>
    <mergeCell ref="B42:C42"/>
    <mergeCell ref="F42:G42"/>
    <mergeCell ref="J42:K42"/>
    <mergeCell ref="B49:C49"/>
    <mergeCell ref="F49:G49"/>
    <mergeCell ref="J49:K49"/>
    <mergeCell ref="B56:C56"/>
    <mergeCell ref="F56:G56"/>
    <mergeCell ref="J56:K56"/>
    <mergeCell ref="B63:C63"/>
    <mergeCell ref="F63:G63"/>
    <mergeCell ref="B70:C70"/>
    <mergeCell ref="F70:G7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1"/>
  <sheetViews>
    <sheetView windowProtection="true" showFormulas="false" showGridLines="true" showRowColHeaders="true" showZeros="true" rightToLeft="false" tabSelected="false" showOutlineSymbols="true" defaultGridColor="true" view="normal" topLeftCell="A4" colorId="64" zoomScale="130" zoomScaleNormal="130" zoomScalePageLayoutView="100" workbookViewId="0">
      <pane xSplit="1" ySplit="2" topLeftCell="B18" activePane="bottomRight" state="frozen"/>
      <selection pane="topLeft" activeCell="A4" activeCellId="0" sqref="A4"/>
      <selection pane="topRight" activeCell="B4" activeCellId="0" sqref="B4"/>
      <selection pane="bottomLeft" activeCell="A18" activeCellId="0" sqref="A18"/>
      <selection pane="bottomRight" activeCell="A4" activeCellId="0" sqref="A4"/>
    </sheetView>
  </sheetViews>
  <sheetFormatPr defaultRowHeight="15.75"/>
  <cols>
    <col collapsed="false" hidden="false" max="1" min="1" style="47" width="27.1428571428571"/>
    <col collapsed="false" hidden="false" max="2" min="2" style="47" width="10.1428571428571"/>
    <col collapsed="false" hidden="false" max="3" min="3" style="47" width="10.5765306122449"/>
    <col collapsed="false" hidden="false" max="4" min="4" style="47" width="2.99489795918367"/>
    <col collapsed="false" hidden="false" max="6" min="5" style="47" width="8.85714285714286"/>
    <col collapsed="false" hidden="false" max="7" min="7" style="47" width="2.28571428571429"/>
    <col collapsed="false" hidden="false" max="8" min="8" style="47" width="10.1428571428571"/>
    <col collapsed="false" hidden="false" max="9" min="9" style="47" width="10.5765306122449"/>
    <col collapsed="false" hidden="false" max="10" min="10" style="47" width="2.41836734693878"/>
    <col collapsed="false" hidden="false" max="11" min="11" style="48" width="10.1428571428571"/>
    <col collapsed="false" hidden="false" max="12" min="12" style="48" width="10"/>
    <col collapsed="false" hidden="false" max="13" min="13" style="48" width="2.70918367346939"/>
    <col collapsed="false" hidden="false" max="15" min="14" style="48" width="11.1428571428571"/>
    <col collapsed="false" hidden="false" max="16" min="16" style="49" width="9.14285714285714"/>
    <col collapsed="false" hidden="false" max="1025" min="17" style="47" width="9.14285714285714"/>
  </cols>
  <sheetData>
    <row r="1" customFormat="false" ht="15" hidden="false" customHeight="false" outlineLevel="0" collapsed="false">
      <c r="A1" s="47" t="s">
        <v>100</v>
      </c>
      <c r="B1" s="0"/>
      <c r="C1" s="0"/>
      <c r="D1" s="0"/>
      <c r="E1" s="0"/>
      <c r="F1" s="0"/>
      <c r="H1" s="0"/>
      <c r="I1" s="0"/>
      <c r="J1" s="0"/>
      <c r="K1" s="0"/>
      <c r="L1" s="0"/>
      <c r="N1" s="0"/>
      <c r="O1" s="0"/>
      <c r="P1" s="0"/>
      <c r="Q1" s="0"/>
    </row>
    <row r="2" customFormat="false" ht="15.75" hidden="false" customHeight="false" outlineLevel="0" collapsed="false">
      <c r="A2" s="47" t="s">
        <v>101</v>
      </c>
      <c r="B2" s="0"/>
      <c r="C2" s="0"/>
      <c r="D2" s="0"/>
      <c r="E2" s="0"/>
      <c r="F2" s="0"/>
      <c r="H2" s="0"/>
      <c r="I2" s="0"/>
      <c r="J2" s="0"/>
      <c r="K2" s="0"/>
      <c r="L2" s="0"/>
      <c r="N2" s="0"/>
      <c r="O2" s="0"/>
      <c r="P2" s="0"/>
      <c r="Q2" s="0"/>
    </row>
    <row r="3" customFormat="false" ht="15.75" hidden="false" customHeight="false" outlineLevel="0" collapsed="false">
      <c r="A3" s="50" t="s">
        <v>102</v>
      </c>
      <c r="B3" s="50"/>
      <c r="C3" s="0"/>
      <c r="D3" s="0"/>
      <c r="E3" s="0"/>
      <c r="F3" s="0"/>
      <c r="H3" s="0"/>
      <c r="I3" s="0"/>
      <c r="J3" s="0"/>
      <c r="K3" s="0"/>
      <c r="L3" s="0"/>
      <c r="N3" s="0"/>
      <c r="O3" s="0"/>
      <c r="P3" s="0"/>
      <c r="Q3" s="0"/>
    </row>
    <row r="4" customFormat="false" ht="15" hidden="false" customHeight="false" outlineLevel="0" collapsed="false">
      <c r="A4" s="50"/>
      <c r="B4" s="51" t="s">
        <v>103</v>
      </c>
      <c r="C4" s="51"/>
      <c r="D4" s="0"/>
      <c r="E4" s="45" t="s">
        <v>104</v>
      </c>
      <c r="F4" s="45"/>
      <c r="H4" s="51" t="s">
        <v>105</v>
      </c>
      <c r="I4" s="51"/>
      <c r="J4" s="0"/>
      <c r="K4" s="52" t="s">
        <v>106</v>
      </c>
      <c r="L4" s="52"/>
      <c r="N4" s="53" t="s">
        <v>107</v>
      </c>
      <c r="O4" s="53"/>
      <c r="P4" s="0"/>
      <c r="Q4" s="0"/>
    </row>
    <row r="5" customFormat="false" ht="15.75" hidden="false" customHeight="false" outlineLevel="0" collapsed="false">
      <c r="A5" s="54"/>
      <c r="B5" s="54" t="s">
        <v>108</v>
      </c>
      <c r="C5" s="47" t="s">
        <v>109</v>
      </c>
      <c r="D5" s="0"/>
      <c r="E5" s="54" t="s">
        <v>108</v>
      </c>
      <c r="F5" s="47" t="s">
        <v>109</v>
      </c>
      <c r="H5" s="54" t="s">
        <v>108</v>
      </c>
      <c r="I5" s="47" t="s">
        <v>109</v>
      </c>
      <c r="J5" s="0"/>
      <c r="K5" s="55" t="s">
        <v>108</v>
      </c>
      <c r="L5" s="48" t="s">
        <v>109</v>
      </c>
      <c r="N5" s="55" t="s">
        <v>108</v>
      </c>
      <c r="O5" s="48" t="s">
        <v>109</v>
      </c>
      <c r="P5" s="0"/>
      <c r="Q5" s="0"/>
    </row>
    <row r="6" customFormat="false" ht="15.75" hidden="false" customHeight="false" outlineLevel="0" collapsed="false">
      <c r="A6" s="47" t="s">
        <v>110</v>
      </c>
      <c r="B6" s="56" t="n">
        <f aca="false">'T-accounts'!B14</f>
        <v>78800</v>
      </c>
      <c r="C6" s="56"/>
      <c r="D6" s="0"/>
      <c r="E6" s="0"/>
      <c r="F6" s="0"/>
      <c r="H6" s="56" t="n">
        <f aca="false">'T-accounts'!B14</f>
        <v>78800</v>
      </c>
      <c r="I6" s="0"/>
      <c r="J6" s="0"/>
      <c r="K6" s="0"/>
      <c r="L6" s="0"/>
      <c r="N6" s="57" t="n">
        <f aca="false">'T-accounts'!B14</f>
        <v>78800</v>
      </c>
      <c r="O6" s="0"/>
      <c r="P6" s="58"/>
      <c r="Q6" s="0"/>
    </row>
    <row r="7" customFormat="false" ht="15.75" hidden="false" customHeight="false" outlineLevel="0" collapsed="false">
      <c r="A7" s="47" t="s">
        <v>111</v>
      </c>
      <c r="B7" s="56" t="n">
        <f aca="false">'T-accounts'!B19</f>
        <v>4200</v>
      </c>
      <c r="C7" s="56"/>
      <c r="D7" s="0"/>
      <c r="E7" s="0"/>
      <c r="F7" s="0"/>
      <c r="H7" s="56" t="n">
        <f aca="false">'T-accounts'!B19</f>
        <v>4200</v>
      </c>
      <c r="I7" s="0"/>
      <c r="J7" s="0"/>
      <c r="K7" s="0"/>
      <c r="L7" s="0"/>
      <c r="N7" s="57" t="n">
        <f aca="false">'T-accounts'!B19</f>
        <v>4200</v>
      </c>
      <c r="O7" s="0"/>
      <c r="P7" s="58"/>
      <c r="Q7" s="0"/>
    </row>
    <row r="8" customFormat="false" ht="15.75" hidden="false" customHeight="false" outlineLevel="0" collapsed="false">
      <c r="A8" s="47" t="s">
        <v>112</v>
      </c>
      <c r="B8" s="56" t="n">
        <f aca="false">'T-accounts'!B22</f>
        <v>5000</v>
      </c>
      <c r="C8" s="56"/>
      <c r="D8" s="0"/>
      <c r="E8" s="0"/>
      <c r="F8" s="59"/>
      <c r="H8" s="56" t="n">
        <f aca="false">'T-accounts'!B24</f>
        <v>5000</v>
      </c>
      <c r="I8" s="0"/>
      <c r="J8" s="0"/>
      <c r="K8" s="0"/>
      <c r="L8" s="60"/>
      <c r="N8" s="57" t="n">
        <f aca="false">'T-accounts'!B24</f>
        <v>5000</v>
      </c>
      <c r="O8" s="0"/>
      <c r="P8" s="58"/>
      <c r="Q8" s="0"/>
    </row>
    <row r="9" customFormat="false" ht="15.75" hidden="false" customHeight="false" outlineLevel="0" collapsed="false">
      <c r="A9" s="47" t="s">
        <v>113</v>
      </c>
      <c r="B9" s="56" t="n">
        <v>0</v>
      </c>
      <c r="C9" s="56"/>
      <c r="D9" s="0"/>
      <c r="E9" s="47" t="n">
        <f aca="false">'T-accounts'!B27</f>
        <v>250</v>
      </c>
      <c r="F9" s="59"/>
      <c r="H9" s="56" t="n">
        <f aca="false">'T-accounts'!B29</f>
        <v>250</v>
      </c>
      <c r="I9" s="0"/>
      <c r="J9" s="0"/>
      <c r="K9" s="0"/>
      <c r="L9" s="60"/>
      <c r="N9" s="57" t="n">
        <f aca="false">'T-accounts'!B29</f>
        <v>250</v>
      </c>
      <c r="O9" s="0"/>
      <c r="P9" s="58"/>
      <c r="Q9" s="0"/>
    </row>
    <row r="10" customFormat="false" ht="15.75" hidden="false" customHeight="false" outlineLevel="0" collapsed="false">
      <c r="A10" s="47" t="s">
        <v>114</v>
      </c>
      <c r="B10" s="56" t="n">
        <f aca="false">'T-accounts'!B34</f>
        <v>12000</v>
      </c>
      <c r="C10" s="56"/>
      <c r="D10" s="0"/>
      <c r="E10" s="0"/>
      <c r="F10" s="0"/>
      <c r="H10" s="56" t="n">
        <f aca="false">'T-accounts'!B34</f>
        <v>12000</v>
      </c>
      <c r="I10" s="0"/>
      <c r="J10" s="0"/>
      <c r="K10" s="0"/>
      <c r="L10" s="0"/>
      <c r="N10" s="57" t="n">
        <f aca="false">'T-accounts'!B34</f>
        <v>12000</v>
      </c>
      <c r="O10" s="0"/>
      <c r="P10" s="58"/>
      <c r="Q10" s="0"/>
    </row>
    <row r="11" customFormat="false" ht="15.75" hidden="false" customHeight="false" outlineLevel="0" collapsed="false">
      <c r="A11" s="47" t="s">
        <v>115</v>
      </c>
      <c r="B11" s="56" t="n">
        <f aca="false">'T-accounts'!B37</f>
        <v>8000</v>
      </c>
      <c r="C11" s="56"/>
      <c r="D11" s="0"/>
      <c r="E11" s="0"/>
      <c r="F11" s="59" t="n">
        <f aca="false">'T-accounts'!C37</f>
        <v>4000</v>
      </c>
      <c r="H11" s="56" t="n">
        <f aca="false">'T-accounts'!B39</f>
        <v>4000</v>
      </c>
      <c r="I11" s="0"/>
      <c r="J11" s="0"/>
      <c r="K11" s="0"/>
      <c r="L11" s="0"/>
      <c r="N11" s="57" t="n">
        <f aca="false">'T-accounts'!B39</f>
        <v>4000</v>
      </c>
      <c r="O11" s="0"/>
      <c r="P11" s="58"/>
      <c r="Q11" s="0"/>
    </row>
    <row r="12" customFormat="false" ht="15.75" hidden="false" customHeight="false" outlineLevel="0" collapsed="false">
      <c r="A12" s="47" t="s">
        <v>116</v>
      </c>
      <c r="B12" s="56" t="n">
        <f aca="false">'T-accounts'!F4</f>
        <v>103000</v>
      </c>
      <c r="C12" s="56"/>
      <c r="D12" s="0"/>
      <c r="E12" s="0"/>
      <c r="F12" s="59"/>
      <c r="H12" s="56" t="n">
        <f aca="false">'T-accounts'!F4</f>
        <v>103000</v>
      </c>
      <c r="I12" s="0"/>
      <c r="J12" s="0"/>
      <c r="K12" s="0"/>
      <c r="L12" s="60"/>
      <c r="N12" s="57" t="n">
        <f aca="false">'T-accounts'!F4</f>
        <v>103000</v>
      </c>
      <c r="O12" s="0"/>
      <c r="P12" s="58"/>
      <c r="Q12" s="0"/>
    </row>
    <row r="13" customFormat="false" ht="15.75" hidden="false" customHeight="false" outlineLevel="0" collapsed="false">
      <c r="A13" s="47" t="s">
        <v>117</v>
      </c>
      <c r="B13" s="56" t="n">
        <f aca="false">'T-accounts'!F9</f>
        <v>85000</v>
      </c>
      <c r="C13" s="56"/>
      <c r="D13" s="0"/>
      <c r="E13" s="0"/>
      <c r="F13" s="0"/>
      <c r="H13" s="59" t="n">
        <f aca="false">'T-accounts'!F9</f>
        <v>85000</v>
      </c>
      <c r="I13" s="0"/>
      <c r="J13" s="0"/>
      <c r="K13" s="0"/>
      <c r="L13" s="0"/>
      <c r="N13" s="57" t="n">
        <f aca="false">'T-accounts'!F9</f>
        <v>85000</v>
      </c>
      <c r="O13" s="0"/>
      <c r="P13" s="58"/>
      <c r="Q13" s="0"/>
    </row>
    <row r="14" customFormat="false" ht="15.75" hidden="false" customHeight="false" outlineLevel="0" collapsed="false">
      <c r="A14" s="47" t="s">
        <v>118</v>
      </c>
      <c r="B14" s="56" t="n">
        <f aca="false">'T-accounts'!F14</f>
        <v>120000</v>
      </c>
      <c r="C14" s="56"/>
      <c r="D14" s="0"/>
      <c r="E14" s="0"/>
      <c r="F14" s="0"/>
      <c r="H14" s="56" t="n">
        <f aca="false">'T-accounts'!F14</f>
        <v>120000</v>
      </c>
      <c r="I14" s="0"/>
      <c r="J14" s="0"/>
      <c r="K14" s="0"/>
      <c r="L14" s="0"/>
      <c r="N14" s="57" t="n">
        <f aca="false">'T-accounts'!F14</f>
        <v>120000</v>
      </c>
      <c r="O14" s="0"/>
      <c r="P14" s="58"/>
      <c r="Q14" s="0"/>
    </row>
    <row r="15" customFormat="false" ht="15.75" hidden="false" customHeight="false" outlineLevel="0" collapsed="false">
      <c r="A15" s="47" t="s">
        <v>119</v>
      </c>
      <c r="B15" s="56"/>
      <c r="C15" s="56" t="n">
        <f aca="false">0</f>
        <v>0</v>
      </c>
      <c r="D15" s="0"/>
      <c r="E15" s="0"/>
      <c r="F15" s="59" t="n">
        <f aca="false">'T-accounts'!G19</f>
        <v>31500</v>
      </c>
      <c r="H15" s="56"/>
      <c r="I15" s="59" t="n">
        <f aca="false">'T-accounts'!G19</f>
        <v>31500</v>
      </c>
      <c r="J15" s="0"/>
      <c r="K15" s="0"/>
      <c r="L15" s="0"/>
      <c r="N15" s="57"/>
      <c r="O15" s="60" t="n">
        <f aca="false">'T-accounts'!G19</f>
        <v>31500</v>
      </c>
      <c r="P15" s="58"/>
      <c r="Q15" s="0"/>
    </row>
    <row r="16" customFormat="false" ht="15" hidden="false" customHeight="false" outlineLevel="0" collapsed="false">
      <c r="A16" s="47" t="s">
        <v>120</v>
      </c>
      <c r="B16" s="56" t="n">
        <f aca="false">'T-accounts'!F22</f>
        <v>2100</v>
      </c>
      <c r="C16" s="56"/>
      <c r="D16" s="0"/>
      <c r="E16" s="0"/>
      <c r="F16" s="47" t="n">
        <f aca="false">'T-accounts'!G23</f>
        <v>350</v>
      </c>
      <c r="H16" s="56" t="n">
        <f aca="false">'T-accounts'!F24</f>
        <v>1750</v>
      </c>
      <c r="I16" s="0"/>
      <c r="J16" s="0"/>
      <c r="K16" s="0"/>
      <c r="L16" s="0"/>
      <c r="N16" s="57" t="n">
        <f aca="false">'T-accounts'!F24</f>
        <v>1750</v>
      </c>
      <c r="O16" s="0"/>
      <c r="P16" s="58"/>
      <c r="Q16" s="0"/>
    </row>
    <row r="17" customFormat="false" ht="15" hidden="false" customHeight="false" outlineLevel="0" collapsed="false">
      <c r="A17" s="0"/>
      <c r="B17" s="0"/>
      <c r="C17" s="0"/>
      <c r="D17" s="0"/>
      <c r="E17" s="0"/>
      <c r="F17" s="0"/>
      <c r="H17" s="56"/>
      <c r="I17" s="56"/>
      <c r="J17" s="0"/>
      <c r="K17" s="0"/>
      <c r="L17" s="0"/>
      <c r="N17" s="0"/>
      <c r="O17" s="57"/>
      <c r="P17" s="58"/>
      <c r="Q17" s="56"/>
    </row>
    <row r="18" customFormat="false" ht="15.75" hidden="false" customHeight="false" outlineLevel="0" collapsed="false">
      <c r="A18" s="47" t="s">
        <v>121</v>
      </c>
      <c r="B18" s="61"/>
      <c r="C18" s="56" t="n">
        <f aca="false">'T-accounts'!G29</f>
        <v>2000</v>
      </c>
      <c r="D18" s="56"/>
      <c r="E18" s="0"/>
      <c r="F18" s="0"/>
      <c r="H18" s="56"/>
      <c r="I18" s="56" t="n">
        <f aca="false">'T-accounts'!G29</f>
        <v>2000</v>
      </c>
      <c r="J18" s="0"/>
      <c r="K18" s="0"/>
      <c r="L18" s="0"/>
      <c r="N18" s="57"/>
      <c r="O18" s="57" t="n">
        <f aca="false">'T-accounts'!G29</f>
        <v>2000</v>
      </c>
      <c r="P18" s="58"/>
      <c r="Q18" s="56"/>
    </row>
    <row r="19" customFormat="false" ht="15.75" hidden="false" customHeight="false" outlineLevel="0" collapsed="false">
      <c r="A19" s="47" t="s">
        <v>122</v>
      </c>
      <c r="B19" s="61"/>
      <c r="C19" s="56" t="n">
        <v>0</v>
      </c>
      <c r="D19" s="56"/>
      <c r="E19" s="0"/>
      <c r="F19" s="59" t="n">
        <f aca="false">'T-accounts'!G32</f>
        <v>4900</v>
      </c>
      <c r="H19" s="56"/>
      <c r="I19" s="56" t="n">
        <f aca="false">'T-accounts'!G34</f>
        <v>4900</v>
      </c>
      <c r="J19" s="0"/>
      <c r="K19" s="0"/>
      <c r="L19" s="60"/>
      <c r="N19" s="57"/>
      <c r="O19" s="57" t="n">
        <f aca="false">'T-accounts'!G34</f>
        <v>4900</v>
      </c>
      <c r="P19" s="58"/>
      <c r="Q19" s="56"/>
    </row>
    <row r="20" customFormat="false" ht="15.75" hidden="false" customHeight="false" outlineLevel="0" collapsed="false">
      <c r="A20" s="47" t="s">
        <v>123</v>
      </c>
      <c r="B20" s="61"/>
      <c r="C20" s="56" t="n">
        <v>0</v>
      </c>
      <c r="D20" s="56"/>
      <c r="E20" s="0"/>
      <c r="F20" s="59"/>
      <c r="H20" s="56"/>
      <c r="I20" s="56" t="n">
        <v>0</v>
      </c>
      <c r="J20" s="0"/>
      <c r="K20" s="0"/>
      <c r="L20" s="60"/>
      <c r="N20" s="57"/>
      <c r="O20" s="57" t="n">
        <v>0</v>
      </c>
      <c r="P20" s="58"/>
      <c r="Q20" s="56"/>
    </row>
    <row r="21" customFormat="false" ht="15.75" hidden="false" customHeight="false" outlineLevel="0" collapsed="false">
      <c r="A21" s="47" t="s">
        <v>124</v>
      </c>
      <c r="B21" s="61"/>
      <c r="C21" s="56" t="n">
        <v>0</v>
      </c>
      <c r="D21" s="56"/>
      <c r="E21" s="0"/>
      <c r="F21" s="59" t="n">
        <f aca="false">'T-accounts'!K7</f>
        <v>630</v>
      </c>
      <c r="H21" s="56"/>
      <c r="I21" s="56" t="n">
        <f aca="false">'T-accounts'!K9</f>
        <v>630</v>
      </c>
      <c r="J21" s="0"/>
      <c r="K21" s="0"/>
      <c r="L21" s="60"/>
      <c r="N21" s="57"/>
      <c r="O21" s="57" t="n">
        <f aca="false">'T-accounts'!K9</f>
        <v>630</v>
      </c>
      <c r="P21" s="58"/>
      <c r="Q21" s="56"/>
    </row>
    <row r="22" customFormat="false" ht="15.75" hidden="false" customHeight="false" outlineLevel="0" collapsed="false">
      <c r="A22" s="47" t="s">
        <v>125</v>
      </c>
      <c r="B22" s="61"/>
      <c r="C22" s="56" t="n">
        <f aca="false">'T-accounts'!K12</f>
        <v>1200</v>
      </c>
      <c r="D22" s="56"/>
      <c r="E22" s="47" t="n">
        <f aca="false">'T-accounts'!J12</f>
        <v>100</v>
      </c>
      <c r="F22" s="0"/>
      <c r="H22" s="56"/>
      <c r="I22" s="56" t="n">
        <f aca="false">'T-accounts'!K14</f>
        <v>1100</v>
      </c>
      <c r="J22" s="0"/>
      <c r="K22" s="0"/>
      <c r="L22" s="0"/>
      <c r="N22" s="57"/>
      <c r="O22" s="57" t="n">
        <f aca="false">'T-accounts'!K14</f>
        <v>1100</v>
      </c>
      <c r="P22" s="58"/>
      <c r="Q22" s="56"/>
    </row>
    <row r="23" customFormat="false" ht="15.75" hidden="false" customHeight="false" outlineLevel="0" collapsed="false">
      <c r="A23" s="47" t="s">
        <v>126</v>
      </c>
      <c r="B23" s="61"/>
      <c r="C23" s="56" t="n">
        <f aca="false">'T-accounts'!K17</f>
        <v>124000</v>
      </c>
      <c r="D23" s="56"/>
      <c r="E23" s="0"/>
      <c r="F23" s="0"/>
      <c r="H23" s="56"/>
      <c r="I23" s="56" t="n">
        <f aca="false">'T-accounts'!K19</f>
        <v>124000</v>
      </c>
      <c r="J23" s="0"/>
      <c r="K23" s="0"/>
      <c r="L23" s="0"/>
      <c r="N23" s="57"/>
      <c r="O23" s="57" t="n">
        <f aca="false">'T-accounts'!K19</f>
        <v>124000</v>
      </c>
      <c r="P23" s="58"/>
      <c r="Q23" s="56"/>
    </row>
    <row r="24" customFormat="false" ht="15.75" hidden="false" customHeight="false" outlineLevel="0" collapsed="false">
      <c r="A24" s="47" t="s">
        <v>127</v>
      </c>
      <c r="B24" s="61"/>
      <c r="C24" s="56" t="n">
        <f aca="false">'T-accounts'!K24</f>
        <v>25000</v>
      </c>
      <c r="D24" s="56"/>
      <c r="E24" s="0"/>
      <c r="F24" s="0"/>
      <c r="H24" s="56"/>
      <c r="I24" s="56" t="n">
        <f aca="false">'T-accounts'!K24</f>
        <v>25000</v>
      </c>
      <c r="J24" s="0"/>
      <c r="K24" s="0"/>
      <c r="L24" s="0"/>
      <c r="N24" s="57"/>
      <c r="O24" s="57" t="n">
        <f aca="false">'T-accounts'!K24</f>
        <v>25000</v>
      </c>
      <c r="P24" s="58"/>
      <c r="Q24" s="56"/>
    </row>
    <row r="25" customFormat="false" ht="15.75" hidden="false" customHeight="false" outlineLevel="0" collapsed="false">
      <c r="A25" s="47" t="s">
        <v>128</v>
      </c>
      <c r="B25" s="61"/>
      <c r="C25" s="56" t="n">
        <f aca="false">'T-accounts'!K29</f>
        <v>225000</v>
      </c>
      <c r="D25" s="56"/>
      <c r="E25" s="0"/>
      <c r="F25" s="0"/>
      <c r="H25" s="56"/>
      <c r="I25" s="56" t="n">
        <f aca="false">'T-accounts'!K29</f>
        <v>225000</v>
      </c>
      <c r="J25" s="0"/>
      <c r="K25" s="0"/>
      <c r="L25" s="0"/>
      <c r="N25" s="57"/>
      <c r="O25" s="57" t="n">
        <f aca="false">'T-accounts'!K29</f>
        <v>225000</v>
      </c>
      <c r="P25" s="58"/>
      <c r="Q25" s="56"/>
    </row>
    <row r="26" customFormat="false" ht="15.75" hidden="false" customHeight="false" outlineLevel="0" collapsed="false">
      <c r="A26" s="47" t="s">
        <v>129</v>
      </c>
      <c r="B26" s="56" t="n">
        <f aca="false">'T-accounts'!J32</f>
        <v>2500</v>
      </c>
      <c r="C26" s="0"/>
      <c r="D26" s="56"/>
      <c r="E26" s="0"/>
      <c r="F26" s="0"/>
      <c r="H26" s="56" t="n">
        <f aca="false">'T-accounts'!J32</f>
        <v>2500</v>
      </c>
      <c r="I26" s="56"/>
      <c r="J26" s="0"/>
      <c r="K26" s="0"/>
      <c r="L26" s="62" t="n">
        <f aca="false">SUM(K28:K30)-SUM(L32:L40)</f>
        <v>2370</v>
      </c>
      <c r="N26" s="57" t="n">
        <f aca="false">'T-accounts'!J34</f>
        <v>130</v>
      </c>
      <c r="O26" s="57" t="str">
        <f aca="false">'T-accounts'!K34</f>
        <v/>
      </c>
      <c r="P26" s="58"/>
      <c r="Q26" s="56"/>
    </row>
    <row r="27" customFormat="false" ht="15.75" hidden="false" customHeight="false" outlineLevel="0" collapsed="false">
      <c r="A27" s="0"/>
      <c r="B27" s="61"/>
      <c r="C27" s="61"/>
      <c r="E27" s="0"/>
      <c r="F27" s="0"/>
      <c r="H27" s="56"/>
      <c r="I27" s="56"/>
      <c r="J27" s="0"/>
      <c r="K27" s="0"/>
      <c r="L27" s="0"/>
      <c r="N27" s="57"/>
      <c r="O27" s="57"/>
      <c r="P27" s="58"/>
      <c r="Q27" s="56"/>
    </row>
    <row r="28" customFormat="false" ht="15.75" hidden="false" customHeight="false" outlineLevel="0" collapsed="false">
      <c r="A28" s="47" t="s">
        <v>130</v>
      </c>
      <c r="B28" s="61"/>
      <c r="C28" s="56" t="n">
        <f aca="false">'T-accounts'!C50</f>
        <v>124300</v>
      </c>
      <c r="E28" s="0"/>
      <c r="F28" s="47" t="n">
        <f aca="false">'Journal Entries'!E86</f>
        <v>100</v>
      </c>
      <c r="H28" s="56"/>
      <c r="I28" s="56" t="n">
        <f aca="false">'T-accounts'!B53</f>
        <v>124400</v>
      </c>
      <c r="J28" s="56"/>
      <c r="K28" s="62" t="n">
        <f aca="false">+I28</f>
        <v>124400</v>
      </c>
      <c r="L28" s="0"/>
      <c r="N28" s="57"/>
      <c r="O28" s="57" t="n">
        <v>0</v>
      </c>
      <c r="P28" s="58"/>
      <c r="Q28" s="56"/>
    </row>
    <row r="29" customFormat="false" ht="15.75" hidden="false" customHeight="false" outlineLevel="0" collapsed="false">
      <c r="A29" s="47" t="s">
        <v>131</v>
      </c>
      <c r="B29" s="61"/>
      <c r="C29" s="56" t="n">
        <f aca="false">'T-accounts'!C45</f>
        <v>35000</v>
      </c>
      <c r="E29" s="0"/>
      <c r="F29" s="0"/>
      <c r="H29" s="56"/>
      <c r="I29" s="56" t="n">
        <f aca="false">'T-accounts'!B46</f>
        <v>35000</v>
      </c>
      <c r="J29" s="56"/>
      <c r="K29" s="62" t="n">
        <f aca="false">+I29</f>
        <v>35000</v>
      </c>
      <c r="L29" s="0"/>
      <c r="N29" s="57"/>
      <c r="O29" s="57" t="n">
        <v>0</v>
      </c>
      <c r="P29" s="58"/>
      <c r="Q29" s="56"/>
    </row>
    <row r="30" customFormat="false" ht="15.75" hidden="false" customHeight="false" outlineLevel="0" collapsed="false">
      <c r="A30" s="47" t="s">
        <v>132</v>
      </c>
      <c r="B30" s="61"/>
      <c r="C30" s="56" t="n">
        <f aca="false">0</f>
        <v>0</v>
      </c>
      <c r="E30" s="0"/>
      <c r="F30" s="59" t="n">
        <f aca="false">'T-accounts'!C57</f>
        <v>250</v>
      </c>
      <c r="H30" s="0"/>
      <c r="I30" s="56" t="n">
        <f aca="false">'T-accounts'!C59</f>
        <v>250</v>
      </c>
      <c r="J30" s="56"/>
      <c r="K30" s="62" t="n">
        <f aca="false">+I30</f>
        <v>250</v>
      </c>
      <c r="L30" s="0"/>
      <c r="N30" s="0"/>
      <c r="O30" s="57" t="n">
        <v>0</v>
      </c>
      <c r="P30" s="0"/>
      <c r="Q30" s="56"/>
    </row>
    <row r="31" customFormat="false" ht="15.75" hidden="false" customHeight="false" outlineLevel="0" collapsed="false">
      <c r="A31" s="0"/>
      <c r="B31" s="61"/>
      <c r="C31" s="61"/>
      <c r="E31" s="0"/>
      <c r="F31" s="0"/>
      <c r="H31" s="0"/>
      <c r="I31" s="0"/>
      <c r="K31" s="0"/>
      <c r="L31" s="0"/>
      <c r="N31" s="0"/>
      <c r="O31" s="0"/>
      <c r="P31" s="0"/>
      <c r="Q31" s="0"/>
    </row>
    <row r="32" customFormat="false" ht="15.75" hidden="false" customHeight="false" outlineLevel="0" collapsed="false">
      <c r="A32" s="47" t="s">
        <v>133</v>
      </c>
      <c r="B32" s="56" t="n">
        <f aca="false">'T-accounts'!B64</f>
        <v>30000</v>
      </c>
      <c r="C32" s="0"/>
      <c r="E32" s="0"/>
      <c r="F32" s="0"/>
      <c r="H32" s="56" t="n">
        <f aca="false">'T-accounts'!C67</f>
        <v>30000</v>
      </c>
      <c r="I32" s="56"/>
      <c r="K32" s="0"/>
      <c r="L32" s="62" t="n">
        <f aca="false">+H32</f>
        <v>30000</v>
      </c>
      <c r="N32" s="57" t="n">
        <v>0</v>
      </c>
      <c r="O32" s="57"/>
      <c r="P32" s="58"/>
      <c r="Q32" s="56"/>
    </row>
    <row r="33" customFormat="false" ht="15.75" hidden="false" customHeight="false" outlineLevel="0" collapsed="false">
      <c r="A33" s="47" t="s">
        <v>134</v>
      </c>
      <c r="B33" s="56" t="n">
        <f aca="false">'T-accounts'!B71</f>
        <v>82000</v>
      </c>
      <c r="C33" s="0"/>
      <c r="E33" s="0"/>
      <c r="F33" s="0"/>
      <c r="H33" s="56" t="n">
        <f aca="false">'T-accounts'!C74</f>
        <v>82000</v>
      </c>
      <c r="I33" s="56"/>
      <c r="K33" s="0"/>
      <c r="L33" s="62" t="n">
        <f aca="false">+H33</f>
        <v>82000</v>
      </c>
      <c r="N33" s="57" t="n">
        <v>0</v>
      </c>
      <c r="O33" s="57"/>
      <c r="P33" s="58"/>
      <c r="Q33" s="56"/>
    </row>
    <row r="34" customFormat="false" ht="15.75" hidden="false" customHeight="false" outlineLevel="0" collapsed="false">
      <c r="A34" s="47" t="s">
        <v>135</v>
      </c>
      <c r="B34" s="56" t="n">
        <f aca="false">'T-accounts'!F43</f>
        <v>3900</v>
      </c>
      <c r="C34" s="0"/>
      <c r="E34" s="0"/>
      <c r="F34" s="0"/>
      <c r="H34" s="56" t="n">
        <f aca="false">'T-accounts'!G46</f>
        <v>3900</v>
      </c>
      <c r="I34" s="56"/>
      <c r="K34" s="0"/>
      <c r="L34" s="62" t="n">
        <f aca="false">+H34</f>
        <v>3900</v>
      </c>
      <c r="N34" s="57" t="n">
        <v>0</v>
      </c>
      <c r="O34" s="57"/>
      <c r="P34" s="58"/>
      <c r="Q34" s="56"/>
    </row>
    <row r="35" customFormat="false" ht="15.75" hidden="false" customHeight="false" outlineLevel="0" collapsed="false">
      <c r="A35" s="47" t="s">
        <v>136</v>
      </c>
      <c r="B35" s="56" t="n">
        <v>0</v>
      </c>
      <c r="C35" s="0"/>
      <c r="E35" s="59" t="n">
        <f aca="false">'Journal Entries'!D79</f>
        <v>4000</v>
      </c>
      <c r="F35" s="0"/>
      <c r="H35" s="56" t="n">
        <f aca="false">'T-accounts'!G53</f>
        <v>4000</v>
      </c>
      <c r="I35" s="56"/>
      <c r="K35" s="60"/>
      <c r="L35" s="62" t="n">
        <f aca="false">+H35</f>
        <v>4000</v>
      </c>
      <c r="N35" s="57" t="n">
        <v>0</v>
      </c>
      <c r="O35" s="57"/>
      <c r="P35" s="58"/>
      <c r="Q35" s="56"/>
    </row>
    <row r="36" customFormat="false" ht="15.75" hidden="false" customHeight="false" outlineLevel="0" collapsed="false">
      <c r="A36" s="47" t="s">
        <v>137</v>
      </c>
      <c r="B36" s="56" t="n">
        <v>0</v>
      </c>
      <c r="C36" s="0"/>
      <c r="E36" s="47" t="n">
        <f aca="false">'Journal Entries'!D70</f>
        <v>1500</v>
      </c>
      <c r="F36" s="0"/>
      <c r="H36" s="56" t="n">
        <f aca="false">'T-accounts'!G60</f>
        <v>1500</v>
      </c>
      <c r="I36" s="56"/>
      <c r="K36" s="0"/>
      <c r="L36" s="62" t="n">
        <f aca="false">+H36</f>
        <v>1500</v>
      </c>
      <c r="N36" s="57" t="n">
        <v>0</v>
      </c>
      <c r="O36" s="57"/>
      <c r="P36" s="58"/>
      <c r="Q36" s="56"/>
    </row>
    <row r="37" customFormat="false" ht="15.75" hidden="false" customHeight="false" outlineLevel="0" collapsed="false">
      <c r="A37" s="47" t="s">
        <v>138</v>
      </c>
      <c r="B37" s="56" t="n">
        <f aca="false">H37-E37</f>
        <v>0</v>
      </c>
      <c r="C37" s="0"/>
      <c r="E37" s="59" t="n">
        <f aca="false">'Journal Entries'!D73</f>
        <v>30000</v>
      </c>
      <c r="F37" s="0"/>
      <c r="H37" s="56" t="n">
        <f aca="false">'T-accounts'!G67</f>
        <v>30000</v>
      </c>
      <c r="I37" s="56"/>
      <c r="K37" s="60"/>
      <c r="L37" s="62" t="n">
        <f aca="false">+H37</f>
        <v>30000</v>
      </c>
      <c r="N37" s="57" t="n">
        <v>0</v>
      </c>
      <c r="O37" s="57"/>
      <c r="P37" s="58"/>
      <c r="Q37" s="56"/>
    </row>
    <row r="38" customFormat="false" ht="15.75" hidden="false" customHeight="false" outlineLevel="0" collapsed="false">
      <c r="A38" s="47" t="s">
        <v>139</v>
      </c>
      <c r="B38" s="56" t="n">
        <f aca="false">H38-E38</f>
        <v>0</v>
      </c>
      <c r="C38" s="0"/>
      <c r="E38" s="47" t="n">
        <f aca="false">'Journal Entries'!D76</f>
        <v>350</v>
      </c>
      <c r="F38" s="0"/>
      <c r="H38" s="56" t="n">
        <f aca="false">'T-accounts'!G74</f>
        <v>350</v>
      </c>
      <c r="I38" s="56"/>
      <c r="K38" s="0"/>
      <c r="L38" s="62" t="n">
        <f aca="false">+H38</f>
        <v>350</v>
      </c>
      <c r="N38" s="57" t="n">
        <v>0</v>
      </c>
      <c r="O38" s="57"/>
      <c r="P38" s="58"/>
      <c r="Q38" s="56"/>
    </row>
    <row r="39" customFormat="false" ht="15.75" hidden="false" customHeight="false" outlineLevel="0" collapsed="false">
      <c r="A39" s="47" t="s">
        <v>140</v>
      </c>
      <c r="B39" s="56" t="n">
        <f aca="false">H39-E39</f>
        <v>0</v>
      </c>
      <c r="C39" s="0"/>
      <c r="E39" s="59" t="n">
        <f aca="false">'Journal Entries'!D67</f>
        <v>4900</v>
      </c>
      <c r="F39" s="0"/>
      <c r="H39" s="56" t="n">
        <f aca="false">'T-accounts'!K46</f>
        <v>4900</v>
      </c>
      <c r="I39" s="56"/>
      <c r="K39" s="60"/>
      <c r="L39" s="62" t="n">
        <f aca="false">+H39</f>
        <v>4900</v>
      </c>
      <c r="N39" s="57" t="n">
        <v>0</v>
      </c>
      <c r="O39" s="57"/>
      <c r="P39" s="58"/>
      <c r="Q39" s="56"/>
    </row>
    <row r="40" customFormat="false" ht="15.75" hidden="false" customHeight="false" outlineLevel="0" collapsed="false">
      <c r="A40" s="47" t="s">
        <v>141</v>
      </c>
      <c r="B40" s="63" t="n">
        <f aca="false">H40-E40</f>
        <v>0</v>
      </c>
      <c r="C40" s="64"/>
      <c r="E40" s="65" t="n">
        <f aca="false">'Journal Entries'!D88</f>
        <v>630</v>
      </c>
      <c r="F40" s="64"/>
      <c r="H40" s="63" t="n">
        <f aca="false">'T-accounts'!K53</f>
        <v>630</v>
      </c>
      <c r="I40" s="66"/>
      <c r="K40" s="67"/>
      <c r="L40" s="68" t="n">
        <f aca="false">+H40</f>
        <v>630</v>
      </c>
      <c r="N40" s="69" t="n">
        <v>0</v>
      </c>
      <c r="O40" s="70"/>
      <c r="P40" s="58"/>
      <c r="Q40" s="71"/>
    </row>
    <row r="41" customFormat="false" ht="15.75" hidden="false" customHeight="false" outlineLevel="0" collapsed="false">
      <c r="B41" s="72" t="n">
        <f aca="false">SUM(B6:B40)</f>
        <v>536500</v>
      </c>
      <c r="C41" s="72" t="n">
        <f aca="false">SUM(C6:C40)</f>
        <v>536500</v>
      </c>
      <c r="E41" s="72" t="n">
        <f aca="false">SUM(E6:E40)</f>
        <v>41730</v>
      </c>
      <c r="F41" s="72" t="n">
        <f aca="false">SUM(F6:F40)</f>
        <v>41730</v>
      </c>
      <c r="H41" s="72" t="n">
        <f aca="false">SUM(H6:H40)</f>
        <v>573780</v>
      </c>
      <c r="I41" s="72" t="n">
        <f aca="false">SUM(I6:I40)</f>
        <v>573780</v>
      </c>
      <c r="K41" s="62" t="n">
        <f aca="false">SUM(K6:K40)</f>
        <v>159650</v>
      </c>
      <c r="L41" s="62" t="n">
        <f aca="false">SUM(L6:L40)</f>
        <v>159650</v>
      </c>
      <c r="N41" s="62" t="n">
        <f aca="false">SUM(N6:N40)</f>
        <v>414130</v>
      </c>
      <c r="O41" s="62" t="n">
        <f aca="false">SUM(O6:O40)</f>
        <v>414130</v>
      </c>
    </row>
  </sheetData>
  <mergeCells count="5">
    <mergeCell ref="B4:C4"/>
    <mergeCell ref="E4:F4"/>
    <mergeCell ref="H4:I4"/>
    <mergeCell ref="K4:L4"/>
    <mergeCell ref="N4:O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30" zoomScaleNormal="130" zoomScalePageLayoutView="100" workbookViewId="0">
      <selection pane="topLeft" activeCell="B16" activeCellId="0" sqref="B16"/>
    </sheetView>
  </sheetViews>
  <sheetFormatPr defaultRowHeight="15.75"/>
  <cols>
    <col collapsed="false" hidden="false" max="1" min="1" style="47" width="41"/>
    <col collapsed="false" hidden="false" max="2" min="2" style="47" width="11.5714285714286"/>
    <col collapsed="false" hidden="false" max="1025" min="3" style="47" width="9.14285714285714"/>
  </cols>
  <sheetData>
    <row r="1" customFormat="false" ht="15.75" hidden="false" customHeight="false" outlineLevel="0" collapsed="false">
      <c r="A1" s="47" t="s">
        <v>100</v>
      </c>
      <c r="B1" s="0"/>
    </row>
    <row r="2" customFormat="false" ht="15.75" hidden="false" customHeight="false" outlineLevel="0" collapsed="false">
      <c r="A2" s="47" t="s">
        <v>142</v>
      </c>
      <c r="B2" s="50"/>
    </row>
    <row r="3" customFormat="false" ht="15.75" hidden="false" customHeight="false" outlineLevel="0" collapsed="false">
      <c r="A3" s="50" t="s">
        <v>143</v>
      </c>
      <c r="B3" s="0"/>
    </row>
    <row r="4" customFormat="false" ht="15.75" hidden="false" customHeight="false" outlineLevel="0" collapsed="false">
      <c r="A4" s="0"/>
      <c r="B4" s="0"/>
    </row>
    <row r="5" customFormat="false" ht="15.75" hidden="false" customHeight="false" outlineLevel="0" collapsed="false">
      <c r="A5" s="47" t="s">
        <v>144</v>
      </c>
      <c r="B5" s="0"/>
    </row>
    <row r="6" customFormat="false" ht="15" hidden="false" customHeight="false" outlineLevel="0" collapsed="false">
      <c r="A6" s="47" t="s">
        <v>145</v>
      </c>
      <c r="B6" s="73" t="n">
        <f aca="false">'T-accounts'!B53</f>
        <v>124400</v>
      </c>
      <c r="C6" s="47" t="s">
        <v>146</v>
      </c>
    </row>
    <row r="7" customFormat="false" ht="15.75" hidden="false" customHeight="false" outlineLevel="0" collapsed="false">
      <c r="A7" s="47" t="s">
        <v>147</v>
      </c>
      <c r="B7" s="66" t="n">
        <f aca="false">'T-accounts'!B46</f>
        <v>35000</v>
      </c>
    </row>
    <row r="8" customFormat="false" ht="15.75" hidden="false" customHeight="false" outlineLevel="0" collapsed="false">
      <c r="A8" s="47" t="s">
        <v>148</v>
      </c>
      <c r="B8" s="73" t="n">
        <f aca="false">SUM(B6:B7)</f>
        <v>159400</v>
      </c>
    </row>
    <row r="9" customFormat="false" ht="15.75" hidden="false" customHeight="false" outlineLevel="0" collapsed="false">
      <c r="A9" s="0"/>
      <c r="B9" s="73"/>
    </row>
    <row r="10" customFormat="false" ht="15.75" hidden="false" customHeight="false" outlineLevel="0" collapsed="false">
      <c r="A10" s="47" t="s">
        <v>149</v>
      </c>
      <c r="B10" s="73"/>
    </row>
    <row r="11" customFormat="false" ht="15.75" hidden="false" customHeight="false" outlineLevel="0" collapsed="false">
      <c r="A11" s="47" t="s">
        <v>150</v>
      </c>
      <c r="B11" s="73" t="n">
        <f aca="false">-'T-accounts'!G67</f>
        <v>-30000</v>
      </c>
    </row>
    <row r="12" customFormat="false" ht="15.75" hidden="false" customHeight="false" outlineLevel="0" collapsed="false">
      <c r="A12" s="47" t="s">
        <v>151</v>
      </c>
      <c r="B12" s="73" t="n">
        <f aca="false">-'T-accounts'!G74</f>
        <v>-350</v>
      </c>
    </row>
    <row r="13" customFormat="false" ht="15.75" hidden="false" customHeight="false" outlineLevel="0" collapsed="false">
      <c r="A13" s="47" t="s">
        <v>152</v>
      </c>
      <c r="B13" s="66" t="n">
        <f aca="false">-'T-accounts'!C67</f>
        <v>-30000</v>
      </c>
    </row>
    <row r="14" customFormat="false" ht="15.75" hidden="false" customHeight="false" outlineLevel="0" collapsed="false">
      <c r="A14" s="47" t="s">
        <v>153</v>
      </c>
      <c r="B14" s="74" t="n">
        <f aca="false">SUM(B11:B13)</f>
        <v>-60350</v>
      </c>
    </row>
    <row r="15" customFormat="false" ht="15.75" hidden="false" customHeight="false" outlineLevel="0" collapsed="false">
      <c r="A15" s="47" t="s">
        <v>154</v>
      </c>
      <c r="B15" s="73" t="n">
        <f aca="false">B8+B14</f>
        <v>99050</v>
      </c>
    </row>
    <row r="16" customFormat="false" ht="15.75" hidden="false" customHeight="false" outlineLevel="0" collapsed="false">
      <c r="A16" s="0"/>
      <c r="B16" s="73"/>
    </row>
    <row r="17" customFormat="false" ht="15.75" hidden="false" customHeight="false" outlineLevel="0" collapsed="false">
      <c r="A17" s="47" t="s">
        <v>155</v>
      </c>
      <c r="B17" s="73"/>
    </row>
    <row r="18" customFormat="false" ht="15.75" hidden="false" customHeight="false" outlineLevel="0" collapsed="false">
      <c r="A18" s="47" t="s">
        <v>156</v>
      </c>
      <c r="B18" s="73" t="n">
        <f aca="false">-'T-accounts'!C74</f>
        <v>-82000</v>
      </c>
    </row>
    <row r="19" customFormat="false" ht="15.75" hidden="false" customHeight="false" outlineLevel="0" collapsed="false">
      <c r="A19" s="47" t="s">
        <v>157</v>
      </c>
      <c r="B19" s="73" t="n">
        <f aca="false">-'T-accounts'!G46</f>
        <v>-3900</v>
      </c>
    </row>
    <row r="20" customFormat="false" ht="15.75" hidden="false" customHeight="false" outlineLevel="0" collapsed="false">
      <c r="A20" s="47" t="s">
        <v>158</v>
      </c>
      <c r="B20" s="73" t="n">
        <f aca="false">-'T-accounts'!G53</f>
        <v>-4000</v>
      </c>
    </row>
    <row r="21" customFormat="false" ht="15.75" hidden="false" customHeight="false" outlineLevel="0" collapsed="false">
      <c r="A21" s="47" t="s">
        <v>159</v>
      </c>
      <c r="B21" s="75" t="n">
        <f aca="false">-'T-accounts'!G60</f>
        <v>-1500</v>
      </c>
      <c r="D21" s="47" t="n">
        <v>234</v>
      </c>
    </row>
    <row r="22" customFormat="false" ht="15.75" hidden="false" customHeight="false" outlineLevel="0" collapsed="false">
      <c r="A22" s="47" t="s">
        <v>160</v>
      </c>
      <c r="B22" s="74" t="n">
        <f aca="false">SUM(B18:B21)</f>
        <v>-91400</v>
      </c>
      <c r="D22" s="76" t="n">
        <v>-234</v>
      </c>
    </row>
    <row r="23" customFormat="false" ht="15.75" hidden="false" customHeight="false" outlineLevel="0" collapsed="false">
      <c r="A23" s="47" t="s">
        <v>161</v>
      </c>
      <c r="B23" s="73" t="n">
        <f aca="false">B15+B22</f>
        <v>7650</v>
      </c>
    </row>
    <row r="24" customFormat="false" ht="18" hidden="false" customHeight="false" outlineLevel="0" collapsed="false">
      <c r="A24" s="0"/>
      <c r="B24" s="77"/>
    </row>
    <row r="25" customFormat="false" ht="15.75" hidden="false" customHeight="false" outlineLevel="0" collapsed="false">
      <c r="A25" s="47" t="s">
        <v>132</v>
      </c>
      <c r="B25" s="73" t="n">
        <f aca="false">'T-accounts'!B60</f>
        <v>250</v>
      </c>
    </row>
    <row r="26" customFormat="false" ht="18" hidden="false" customHeight="false" outlineLevel="0" collapsed="false">
      <c r="A26" s="47" t="s">
        <v>140</v>
      </c>
      <c r="B26" s="77" t="n">
        <f aca="false">-'T-accounts'!K46</f>
        <v>-4900</v>
      </c>
    </row>
    <row r="27" customFormat="false" ht="15.75" hidden="false" customHeight="false" outlineLevel="0" collapsed="false">
      <c r="A27" s="47" t="s">
        <v>162</v>
      </c>
      <c r="B27" s="73" t="n">
        <f aca="false">B23+B25+B26</f>
        <v>3000</v>
      </c>
    </row>
    <row r="28" customFormat="false" ht="15.75" hidden="false" customHeight="false" outlineLevel="0" collapsed="false">
      <c r="A28" s="0"/>
      <c r="B28" s="0"/>
    </row>
    <row r="29" customFormat="false" ht="15.75" hidden="false" customHeight="false" outlineLevel="0" collapsed="false">
      <c r="A29" s="47" t="s">
        <v>141</v>
      </c>
      <c r="B29" s="78" t="n">
        <f aca="false">-'T-accounts'!K53</f>
        <v>-630</v>
      </c>
    </row>
    <row r="30" customFormat="false" ht="18" hidden="false" customHeight="false" outlineLevel="0" collapsed="false">
      <c r="A30" s="47" t="s">
        <v>163</v>
      </c>
      <c r="B30" s="79" t="n">
        <f aca="false">B27+B29</f>
        <v>2370</v>
      </c>
    </row>
    <row r="50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60" zoomScaleNormal="160" zoomScalePageLayoutView="100" workbookViewId="0">
      <selection pane="topLeft" activeCell="C16" activeCellId="0" sqref="C16"/>
    </sheetView>
  </sheetViews>
  <sheetFormatPr defaultRowHeight="15.75"/>
  <cols>
    <col collapsed="false" hidden="false" max="1" min="1" style="47" width="36.9948979591837"/>
    <col collapsed="false" hidden="false" max="2" min="2" style="47" width="15.8571428571429"/>
    <col collapsed="false" hidden="false" max="3" min="3" style="47" width="11.1428571428571"/>
    <col collapsed="false" hidden="false" max="4" min="4" style="47" width="12.2857142857143"/>
    <col collapsed="false" hidden="false" max="5" min="5" style="47" width="9.14285714285714"/>
    <col collapsed="false" hidden="false" max="6" min="6" style="47" width="41.2908163265306"/>
    <col collapsed="false" hidden="false" max="7" min="7" style="47" width="12.4183673469388"/>
    <col collapsed="false" hidden="false" max="1025" min="8" style="47" width="9.14285714285714"/>
  </cols>
  <sheetData>
    <row r="1" customFormat="false" ht="15.75" hidden="false" customHeight="false" outlineLevel="0" collapsed="false">
      <c r="A1" s="47" t="s">
        <v>100</v>
      </c>
      <c r="B1" s="0"/>
      <c r="C1" s="47" t="s">
        <v>164</v>
      </c>
      <c r="D1" s="0"/>
      <c r="E1" s="0"/>
      <c r="G1" s="0"/>
    </row>
    <row r="2" customFormat="false" ht="15.75" hidden="false" customHeight="false" outlineLevel="0" collapsed="false">
      <c r="A2" s="47" t="s">
        <v>165</v>
      </c>
      <c r="B2" s="0"/>
      <c r="C2" s="0"/>
      <c r="D2" s="0"/>
      <c r="E2" s="0"/>
      <c r="G2" s="0"/>
    </row>
    <row r="3" customFormat="false" ht="15.75" hidden="false" customHeight="false" outlineLevel="0" collapsed="false">
      <c r="A3" s="50" t="s">
        <v>102</v>
      </c>
      <c r="B3" s="50"/>
      <c r="C3" s="0"/>
      <c r="D3" s="0"/>
      <c r="E3" s="0"/>
      <c r="G3" s="0"/>
    </row>
    <row r="4" customFormat="false" ht="15.75" hidden="false" customHeight="false" outlineLevel="0" collapsed="false">
      <c r="A4" s="50"/>
      <c r="B4" s="50"/>
      <c r="C4" s="0"/>
      <c r="D4" s="0"/>
      <c r="E4" s="0"/>
      <c r="G4" s="0"/>
    </row>
    <row r="5" customFormat="false" ht="15.75" hidden="false" customHeight="false" outlineLevel="0" collapsed="false">
      <c r="A5" s="54" t="s">
        <v>166</v>
      </c>
      <c r="B5" s="54"/>
      <c r="C5" s="0"/>
      <c r="D5" s="0"/>
      <c r="E5" s="0"/>
      <c r="G5" s="0"/>
    </row>
    <row r="6" customFormat="false" ht="15.75" hidden="false" customHeight="false" outlineLevel="0" collapsed="false">
      <c r="A6" s="47" t="s">
        <v>110</v>
      </c>
      <c r="B6" s="78" t="n">
        <f aca="false">'T-accounts'!B14</f>
        <v>78800</v>
      </c>
      <c r="C6" s="73"/>
      <c r="D6" s="73"/>
      <c r="E6" s="0"/>
      <c r="G6" s="73"/>
    </row>
    <row r="7" customFormat="false" ht="15.75" hidden="false" customHeight="false" outlineLevel="0" collapsed="false">
      <c r="A7" s="47" t="s">
        <v>111</v>
      </c>
      <c r="B7" s="78" t="n">
        <f aca="false">'T-accounts'!B19</f>
        <v>4200</v>
      </c>
      <c r="C7" s="73"/>
      <c r="D7" s="73"/>
      <c r="E7" s="0"/>
      <c r="G7" s="77"/>
    </row>
    <row r="8" customFormat="false" ht="15.75" hidden="false" customHeight="false" outlineLevel="0" collapsed="false">
      <c r="A8" s="47" t="s">
        <v>112</v>
      </c>
      <c r="B8" s="78" t="n">
        <f aca="false">'T-accounts'!B24</f>
        <v>5000</v>
      </c>
      <c r="C8" s="73"/>
      <c r="D8" s="0"/>
      <c r="E8" s="0"/>
      <c r="G8" s="73"/>
    </row>
    <row r="9" customFormat="false" ht="15.75" hidden="false" customHeight="false" outlineLevel="0" collapsed="false">
      <c r="A9" s="47" t="s">
        <v>113</v>
      </c>
      <c r="B9" s="78" t="n">
        <f aca="false">'T-accounts'!B29</f>
        <v>250</v>
      </c>
      <c r="C9" s="73"/>
      <c r="D9" s="73"/>
      <c r="E9" s="0"/>
      <c r="G9" s="77"/>
    </row>
    <row r="10" customFormat="false" ht="15.75" hidden="false" customHeight="false" outlineLevel="0" collapsed="false">
      <c r="A10" s="47" t="s">
        <v>114</v>
      </c>
      <c r="B10" s="78" t="n">
        <f aca="false">'T-accounts'!B34</f>
        <v>12000</v>
      </c>
      <c r="C10" s="73"/>
      <c r="D10" s="77"/>
      <c r="E10" s="54"/>
      <c r="G10" s="73"/>
    </row>
    <row r="11" customFormat="false" ht="15.75" hidden="false" customHeight="false" outlineLevel="0" collapsed="false">
      <c r="A11" s="47" t="s">
        <v>115</v>
      </c>
      <c r="B11" s="75" t="n">
        <f aca="false">'T-accounts'!B39</f>
        <v>4000</v>
      </c>
      <c r="C11" s="73"/>
      <c r="D11" s="0"/>
      <c r="G11" s="73"/>
    </row>
    <row r="12" customFormat="false" ht="15.75" hidden="false" customHeight="false" outlineLevel="0" collapsed="false">
      <c r="A12" s="47" t="s">
        <v>167</v>
      </c>
      <c r="B12" s="78" t="n">
        <f aca="false">SUM(B6:B11)</f>
        <v>104250</v>
      </c>
      <c r="C12" s="73"/>
      <c r="D12" s="73"/>
      <c r="G12" s="73"/>
    </row>
    <row r="13" customFormat="false" ht="15.75" hidden="false" customHeight="false" outlineLevel="0" collapsed="false">
      <c r="A13" s="0"/>
      <c r="B13" s="0"/>
      <c r="C13" s="73"/>
      <c r="D13" s="73"/>
      <c r="G13" s="73"/>
    </row>
    <row r="14" customFormat="false" ht="15.75" hidden="false" customHeight="false" outlineLevel="0" collapsed="false">
      <c r="A14" s="47" t="s">
        <v>116</v>
      </c>
      <c r="B14" s="78" t="n">
        <f aca="false">'T-accounts'!F4</f>
        <v>103000</v>
      </c>
      <c r="C14" s="73"/>
      <c r="D14" s="73"/>
      <c r="G14" s="0"/>
    </row>
    <row r="15" customFormat="false" ht="15.75" hidden="false" customHeight="false" outlineLevel="0" collapsed="false">
      <c r="A15" s="47" t="s">
        <v>117</v>
      </c>
      <c r="B15" s="78" t="n">
        <f aca="false">'T-accounts'!F9</f>
        <v>85000</v>
      </c>
      <c r="C15" s="77"/>
      <c r="D15" s="73"/>
      <c r="G15" s="0"/>
    </row>
    <row r="16" customFormat="false" ht="15.75" hidden="false" customHeight="false" outlineLevel="0" collapsed="false">
      <c r="A16" s="47" t="s">
        <v>118</v>
      </c>
      <c r="B16" s="78" t="n">
        <f aca="false">'T-accounts'!F14</f>
        <v>120000</v>
      </c>
      <c r="C16" s="73"/>
      <c r="D16" s="73"/>
      <c r="G16" s="0"/>
    </row>
    <row r="17" customFormat="false" ht="15.75" hidden="false" customHeight="false" outlineLevel="0" collapsed="false">
      <c r="A17" s="47" t="s">
        <v>168</v>
      </c>
      <c r="B17" s="75" t="n">
        <f aca="false">-'T-accounts'!G19</f>
        <v>-31500</v>
      </c>
      <c r="C17" s="77"/>
      <c r="D17" s="73"/>
      <c r="G17" s="73"/>
    </row>
    <row r="18" customFormat="false" ht="15.75" hidden="false" customHeight="false" outlineLevel="0" collapsed="false">
      <c r="A18" s="47" t="s">
        <v>169</v>
      </c>
      <c r="B18" s="78" t="n">
        <f aca="false">SUM(B14:B17)</f>
        <v>276500</v>
      </c>
      <c r="C18" s="73"/>
      <c r="D18" s="73"/>
      <c r="G18" s="73"/>
    </row>
    <row r="19" customFormat="false" ht="15.75" hidden="false" customHeight="false" outlineLevel="0" collapsed="false">
      <c r="A19" s="0"/>
      <c r="B19" s="0"/>
      <c r="C19" s="73"/>
      <c r="D19" s="73"/>
      <c r="G19" s="73"/>
    </row>
    <row r="20" customFormat="false" ht="15.75" hidden="false" customHeight="false" outlineLevel="0" collapsed="false">
      <c r="A20" s="47" t="s">
        <v>120</v>
      </c>
      <c r="B20" s="78" t="n">
        <f aca="false">'T-accounts'!F24</f>
        <v>1750</v>
      </c>
      <c r="C20" s="73"/>
      <c r="D20" s="77"/>
      <c r="G20" s="73"/>
    </row>
    <row r="21" customFormat="false" ht="15.75" hidden="false" customHeight="false" outlineLevel="0" collapsed="false">
      <c r="A21" s="0"/>
      <c r="B21" s="78"/>
      <c r="C21" s="73"/>
      <c r="D21" s="73"/>
      <c r="G21" s="73"/>
    </row>
    <row r="22" customFormat="false" ht="18" hidden="false" customHeight="false" outlineLevel="0" collapsed="false">
      <c r="A22" s="47" t="s">
        <v>170</v>
      </c>
      <c r="B22" s="78" t="n">
        <f aca="false">B12+B18+B20</f>
        <v>382500</v>
      </c>
      <c r="C22" s="73"/>
      <c r="D22" s="79"/>
      <c r="G22" s="79"/>
    </row>
    <row r="23" customFormat="false" ht="15.75" hidden="false" customHeight="false" outlineLevel="0" collapsed="false">
      <c r="A23" s="0"/>
      <c r="B23" s="0"/>
    </row>
    <row r="24" customFormat="false" ht="15.75" hidden="false" customHeight="false" outlineLevel="0" collapsed="false">
      <c r="A24" s="54" t="s">
        <v>171</v>
      </c>
      <c r="B24" s="0"/>
    </row>
    <row r="25" customFormat="false" ht="15.75" hidden="false" customHeight="false" outlineLevel="0" collapsed="false">
      <c r="A25" s="47" t="s">
        <v>121</v>
      </c>
      <c r="B25" s="78" t="n">
        <f aca="false">'T-accounts'!G29</f>
        <v>2000</v>
      </c>
    </row>
    <row r="26" customFormat="false" ht="15.75" hidden="false" customHeight="false" outlineLevel="0" collapsed="false">
      <c r="A26" s="47" t="s">
        <v>122</v>
      </c>
      <c r="B26" s="78" t="n">
        <f aca="false">'T-accounts'!G34</f>
        <v>4900</v>
      </c>
    </row>
    <row r="27" customFormat="false" ht="15.75" hidden="false" customHeight="false" outlineLevel="0" collapsed="false">
      <c r="A27" s="47" t="s">
        <v>124</v>
      </c>
      <c r="B27" s="78" t="n">
        <f aca="false">'T-accounts'!K9</f>
        <v>630</v>
      </c>
    </row>
    <row r="28" customFormat="false" ht="15.75" hidden="false" customHeight="false" outlineLevel="0" collapsed="false">
      <c r="A28" s="47" t="s">
        <v>125</v>
      </c>
      <c r="B28" s="75" t="n">
        <f aca="false">'T-accounts'!K14</f>
        <v>1100</v>
      </c>
    </row>
    <row r="29" customFormat="false" ht="15.75" hidden="false" customHeight="false" outlineLevel="0" collapsed="false">
      <c r="A29" s="47" t="s">
        <v>172</v>
      </c>
      <c r="B29" s="78" t="n">
        <f aca="false">SUM(B25:B28)</f>
        <v>8630</v>
      </c>
    </row>
    <row r="30" customFormat="false" ht="15.75" hidden="false" customHeight="false" outlineLevel="0" collapsed="false">
      <c r="A30" s="0"/>
      <c r="B30" s="78"/>
    </row>
    <row r="31" customFormat="false" ht="15.75" hidden="false" customHeight="false" outlineLevel="0" collapsed="false">
      <c r="A31" s="47" t="s">
        <v>126</v>
      </c>
      <c r="B31" s="75" t="n">
        <f aca="false">'T-accounts'!K19</f>
        <v>124000</v>
      </c>
    </row>
    <row r="32" customFormat="false" ht="15.75" hidden="false" customHeight="false" outlineLevel="0" collapsed="false">
      <c r="A32" s="47" t="s">
        <v>173</v>
      </c>
      <c r="B32" s="78" t="n">
        <f aca="false">B29+B31</f>
        <v>132630</v>
      </c>
    </row>
    <row r="33" customFormat="false" ht="15.75" hidden="false" customHeight="false" outlineLevel="0" collapsed="false">
      <c r="A33" s="0"/>
      <c r="B33" s="78"/>
    </row>
    <row r="34" customFormat="false" ht="15.75" hidden="false" customHeight="false" outlineLevel="0" collapsed="false">
      <c r="A34" s="47" t="s">
        <v>127</v>
      </c>
      <c r="B34" s="78" t="n">
        <f aca="false">'T-accounts'!K24</f>
        <v>25000</v>
      </c>
    </row>
    <row r="35" customFormat="false" ht="15.75" hidden="false" customHeight="false" outlineLevel="0" collapsed="false">
      <c r="A35" s="47" t="s">
        <v>128</v>
      </c>
      <c r="B35" s="78" t="n">
        <f aca="false">'T-accounts'!K29</f>
        <v>225000</v>
      </c>
    </row>
    <row r="36" customFormat="false" ht="15.75" hidden="false" customHeight="false" outlineLevel="0" collapsed="false">
      <c r="A36" s="47" t="s">
        <v>129</v>
      </c>
      <c r="B36" s="80" t="n">
        <f aca="false">-'T-accounts'!J34</f>
        <v>-130</v>
      </c>
    </row>
    <row r="37" customFormat="false" ht="15.75" hidden="false" customHeight="false" outlineLevel="0" collapsed="false">
      <c r="A37" s="47" t="s">
        <v>174</v>
      </c>
      <c r="B37" s="80" t="n">
        <f aca="false">+B34+B36+B35</f>
        <v>249870</v>
      </c>
    </row>
    <row r="38" customFormat="false" ht="15.75" hidden="false" customHeight="false" outlineLevel="0" collapsed="false">
      <c r="A38" s="0"/>
      <c r="B38" s="78"/>
    </row>
    <row r="39" customFormat="false" ht="15.75" hidden="false" customHeight="false" outlineLevel="0" collapsed="false">
      <c r="A39" s="47" t="s">
        <v>175</v>
      </c>
      <c r="B39" s="78" t="n">
        <f aca="false">B32+B37</f>
        <v>382500</v>
      </c>
    </row>
  </sheetData>
  <printOptions headings="false" gridLines="false" gridLinesSet="true" horizontalCentered="false" verticalCentered="false"/>
  <pageMargins left="0.75" right="0.75" top="1" bottom="1" header="0.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1997-09-18T15:16:40Z</dcterms:created>
  <dc:creator>HBS</dc:creator>
  <dc:language>en-AU</dc:language>
  <cp:lastModifiedBy>Brian Bushee</cp:lastModifiedBy>
  <cp:lastPrinted>2013-06-12T14:40:47Z</cp:lastPrinted>
  <dcterms:modified xsi:type="dcterms:W3CDTF">2015-06-25T17:47:24Z</dcterms:modified>
  <cp:revision>0</cp:revision>
</cp:coreProperties>
</file>