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40" windowHeight="13740" tabRatio="804" activeTab="23"/>
  </bookViews>
  <sheets>
    <sheet name="ALBUMIN" sheetId="2" r:id="rId1"/>
    <sheet name="ALP" sheetId="3" r:id="rId2"/>
    <sheet name="ALT" sheetId="5" r:id="rId3"/>
    <sheet name="AMYLASE" sheetId="6" r:id="rId4"/>
    <sheet name="AST" sheetId="7" r:id="rId5"/>
    <sheet name="tBIL" sheetId="8" r:id="rId6"/>
    <sheet name="tCALCIUM" sheetId="9" r:id="rId7"/>
    <sheet name="CL" sheetId="10" r:id="rId8"/>
    <sheet name="CHOL" sheetId="11" r:id="rId9"/>
    <sheet name="CK" sheetId="13" r:id="rId10"/>
    <sheet name="CREA" sheetId="15" r:id="rId11"/>
    <sheet name="GGT" sheetId="16" r:id="rId12"/>
    <sheet name="GLU" sheetId="17" r:id="rId13"/>
    <sheet name="PHO" sheetId="18" r:id="rId14"/>
    <sheet name="IRON" sheetId="19" r:id="rId15"/>
    <sheet name="LDH" sheetId="20" r:id="rId16"/>
    <sheet name="LIPASE" sheetId="21" r:id="rId17"/>
    <sheet name="MG" sheetId="22" r:id="rId18"/>
    <sheet name="K" sheetId="23" r:id="rId19"/>
    <sheet name="Na" sheetId="24" r:id="rId20"/>
    <sheet name="TRIG" sheetId="26" r:id="rId21"/>
    <sheet name="TP" sheetId="27" r:id="rId22"/>
    <sheet name="UREA" sheetId="28" r:id="rId23"/>
    <sheet name="TBA" sheetId="30" r:id="rId24"/>
  </sheets>
  <externalReferences>
    <externalReference r:id="rId25"/>
  </externalReferenc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6" l="1"/>
  <c r="Q5" i="15"/>
  <c r="P5" i="15"/>
  <c r="P16" i="15"/>
  <c r="W52" i="30" l="1"/>
  <c r="W51" i="30"/>
  <c r="W53" i="30" s="1"/>
  <c r="D32" i="30"/>
  <c r="D4" i="30" s="1"/>
  <c r="G4" i="30" s="1"/>
  <c r="C32" i="30"/>
  <c r="D3" i="30" s="1"/>
  <c r="G3" i="30" s="1"/>
  <c r="D31" i="30"/>
  <c r="E4" i="30" s="1"/>
  <c r="C31" i="30"/>
  <c r="E3" i="30" s="1"/>
  <c r="X4" i="30"/>
  <c r="Q4" i="30"/>
  <c r="F4" i="30"/>
  <c r="W5" i="30" s="1"/>
  <c r="X3" i="30"/>
  <c r="F3" i="30"/>
  <c r="P5" i="30" s="1"/>
  <c r="Y2" i="30"/>
  <c r="W2" i="30"/>
  <c r="U2" i="30"/>
  <c r="R2" i="30"/>
  <c r="P2" i="30"/>
  <c r="N2" i="30"/>
  <c r="Z1" i="30"/>
  <c r="Z3" i="30" s="1"/>
  <c r="X1" i="30"/>
  <c r="V1" i="30"/>
  <c r="V3" i="30" s="1"/>
  <c r="S1" i="30"/>
  <c r="S3" i="30" s="1"/>
  <c r="Q1" i="30"/>
  <c r="Q3" i="30" s="1"/>
  <c r="O1" i="30"/>
  <c r="O3" i="30" s="1"/>
  <c r="F3" i="24"/>
  <c r="H3" i="30" l="1"/>
  <c r="J3" i="30"/>
  <c r="K4" i="30"/>
  <c r="X5" i="30"/>
  <c r="J4" i="30"/>
  <c r="H4" i="30"/>
  <c r="V4" i="30"/>
  <c r="W16" i="30" s="1"/>
  <c r="Q5" i="30"/>
  <c r="O4" i="30" s="1"/>
  <c r="P16" i="30" s="1"/>
  <c r="K3" i="30"/>
  <c r="W52" i="28" l="1"/>
  <c r="W51" i="28"/>
  <c r="W53" i="28" s="1"/>
  <c r="D32" i="28"/>
  <c r="D4" i="28" s="1"/>
  <c r="G4" i="28" s="1"/>
  <c r="C32" i="28"/>
  <c r="D3" i="28" s="1"/>
  <c r="G3" i="28" s="1"/>
  <c r="D31" i="28"/>
  <c r="E4" i="28" s="1"/>
  <c r="C31" i="28"/>
  <c r="X4" i="28"/>
  <c r="Q4" i="28"/>
  <c r="F4" i="28"/>
  <c r="W5" i="28" s="1"/>
  <c r="F3" i="28"/>
  <c r="P5" i="28" s="1"/>
  <c r="E3" i="28"/>
  <c r="Y2" i="28"/>
  <c r="W2" i="28"/>
  <c r="U2" i="28"/>
  <c r="R2" i="28"/>
  <c r="P2" i="28"/>
  <c r="N2" i="28"/>
  <c r="Z1" i="28"/>
  <c r="X1" i="28"/>
  <c r="X3" i="28" s="1"/>
  <c r="V1" i="28"/>
  <c r="V3" i="28" s="1"/>
  <c r="S1" i="28"/>
  <c r="Q1" i="28"/>
  <c r="O1" i="28"/>
  <c r="O3" i="28" s="1"/>
  <c r="W52" i="27"/>
  <c r="W51" i="27"/>
  <c r="W53" i="27" s="1"/>
  <c r="D32" i="27"/>
  <c r="D4" i="27" s="1"/>
  <c r="G4" i="27" s="1"/>
  <c r="C32" i="27"/>
  <c r="D3" i="27" s="1"/>
  <c r="G3" i="27" s="1"/>
  <c r="D31" i="27"/>
  <c r="E4" i="27" s="1"/>
  <c r="C31" i="27"/>
  <c r="E3" i="27" s="1"/>
  <c r="X4" i="27"/>
  <c r="Q4" i="27"/>
  <c r="F4" i="27"/>
  <c r="W5" i="27" s="1"/>
  <c r="F3" i="27"/>
  <c r="P5" i="27" s="1"/>
  <c r="Y2" i="27"/>
  <c r="W2" i="27"/>
  <c r="U2" i="27"/>
  <c r="R2" i="27"/>
  <c r="P2" i="27"/>
  <c r="N2" i="27"/>
  <c r="Z1" i="27"/>
  <c r="X1" i="27"/>
  <c r="V1" i="27"/>
  <c r="S1" i="27"/>
  <c r="S3" i="27" s="1"/>
  <c r="Q1" i="27"/>
  <c r="Q3" i="27" s="1"/>
  <c r="O1" i="27"/>
  <c r="W52" i="26"/>
  <c r="W51" i="26"/>
  <c r="W53" i="26" s="1"/>
  <c r="D32" i="26"/>
  <c r="D4" i="26" s="1"/>
  <c r="G4" i="26" s="1"/>
  <c r="C32" i="26"/>
  <c r="D3" i="26" s="1"/>
  <c r="G3" i="26" s="1"/>
  <c r="D31" i="26"/>
  <c r="E4" i="26" s="1"/>
  <c r="C31" i="26"/>
  <c r="E3" i="26" s="1"/>
  <c r="X4" i="26"/>
  <c r="Q4" i="26"/>
  <c r="F4" i="26"/>
  <c r="W5" i="26" s="1"/>
  <c r="F3" i="26"/>
  <c r="P5" i="26" s="1"/>
  <c r="Y2" i="26"/>
  <c r="W2" i="26"/>
  <c r="U2" i="26"/>
  <c r="R2" i="26"/>
  <c r="P2" i="26"/>
  <c r="N2" i="26"/>
  <c r="Z1" i="26"/>
  <c r="X1" i="26"/>
  <c r="V1" i="26"/>
  <c r="S1" i="26"/>
  <c r="S3" i="26" s="1"/>
  <c r="Q1" i="26"/>
  <c r="O1" i="26"/>
  <c r="W52" i="24"/>
  <c r="W51" i="24"/>
  <c r="W53" i="24" s="1"/>
  <c r="D32" i="24"/>
  <c r="D4" i="24" s="1"/>
  <c r="G4" i="24" s="1"/>
  <c r="C32" i="24"/>
  <c r="D3" i="24" s="1"/>
  <c r="G3" i="24" s="1"/>
  <c r="D31" i="24"/>
  <c r="E4" i="24" s="1"/>
  <c r="C31" i="24"/>
  <c r="E3" i="24" s="1"/>
  <c r="X4" i="24"/>
  <c r="Q4" i="24"/>
  <c r="F4" i="24"/>
  <c r="P5" i="24"/>
  <c r="Y2" i="24"/>
  <c r="W2" i="24"/>
  <c r="U2" i="24"/>
  <c r="R2" i="24"/>
  <c r="P2" i="24"/>
  <c r="N2" i="24"/>
  <c r="Z1" i="24"/>
  <c r="X1" i="24"/>
  <c r="X3" i="24" s="1"/>
  <c r="V1" i="24"/>
  <c r="V3" i="24" s="1"/>
  <c r="S1" i="24"/>
  <c r="Q1" i="24"/>
  <c r="O1" i="24"/>
  <c r="O3" i="24" s="1"/>
  <c r="W52" i="23"/>
  <c r="W51" i="23"/>
  <c r="W53" i="23" s="1"/>
  <c r="D32" i="23"/>
  <c r="D4" i="23" s="1"/>
  <c r="G4" i="23" s="1"/>
  <c r="C32" i="23"/>
  <c r="D3" i="23" s="1"/>
  <c r="G3" i="23" s="1"/>
  <c r="H3" i="23" s="1"/>
  <c r="D31" i="23"/>
  <c r="E4" i="23" s="1"/>
  <c r="C31" i="23"/>
  <c r="E3" i="23" s="1"/>
  <c r="X4" i="23"/>
  <c r="Q4" i="23"/>
  <c r="F4" i="23"/>
  <c r="W5" i="23" s="1"/>
  <c r="F3" i="23"/>
  <c r="P5" i="23" s="1"/>
  <c r="Y2" i="23"/>
  <c r="W2" i="23"/>
  <c r="U2" i="23"/>
  <c r="R2" i="23"/>
  <c r="P2" i="23"/>
  <c r="N2" i="23"/>
  <c r="Z1" i="23"/>
  <c r="X1" i="23"/>
  <c r="V1" i="23"/>
  <c r="S1" i="23"/>
  <c r="S3" i="23" s="1"/>
  <c r="Q1" i="23"/>
  <c r="O1" i="23"/>
  <c r="W52" i="22"/>
  <c r="W51" i="22"/>
  <c r="W53" i="22" s="1"/>
  <c r="D32" i="22"/>
  <c r="D4" i="22" s="1"/>
  <c r="G4" i="22" s="1"/>
  <c r="C32" i="22"/>
  <c r="D3" i="22" s="1"/>
  <c r="G3" i="22" s="1"/>
  <c r="D31" i="22"/>
  <c r="E4" i="22" s="1"/>
  <c r="C31" i="22"/>
  <c r="E3" i="22" s="1"/>
  <c r="X4" i="22"/>
  <c r="Q4" i="22"/>
  <c r="F4" i="22"/>
  <c r="W5" i="22" s="1"/>
  <c r="F3" i="22"/>
  <c r="P5" i="22" s="1"/>
  <c r="Y2" i="22"/>
  <c r="W2" i="22"/>
  <c r="U2" i="22"/>
  <c r="R2" i="22"/>
  <c r="P2" i="22"/>
  <c r="N2" i="22"/>
  <c r="Z1" i="22"/>
  <c r="X1" i="22"/>
  <c r="V1" i="22"/>
  <c r="S1" i="22"/>
  <c r="Q1" i="22"/>
  <c r="O1" i="22"/>
  <c r="O3" i="22" s="1"/>
  <c r="W52" i="21"/>
  <c r="W51" i="21"/>
  <c r="W53" i="21" s="1"/>
  <c r="D32" i="21"/>
  <c r="D4" i="21" s="1"/>
  <c r="G4" i="21" s="1"/>
  <c r="X5" i="21" s="1"/>
  <c r="C32" i="21"/>
  <c r="D3" i="21" s="1"/>
  <c r="G3" i="21" s="1"/>
  <c r="D31" i="21"/>
  <c r="E4" i="21" s="1"/>
  <c r="C31" i="21"/>
  <c r="E3" i="21" s="1"/>
  <c r="W5" i="21"/>
  <c r="X4" i="21"/>
  <c r="Q4" i="21"/>
  <c r="F3" i="21"/>
  <c r="P5" i="21" s="1"/>
  <c r="Y2" i="21"/>
  <c r="W2" i="21"/>
  <c r="U2" i="21"/>
  <c r="R2" i="21"/>
  <c r="P2" i="21"/>
  <c r="N2" i="21"/>
  <c r="Z1" i="21"/>
  <c r="X1" i="21"/>
  <c r="V1" i="21"/>
  <c r="S1" i="21"/>
  <c r="S3" i="21" s="1"/>
  <c r="Q1" i="21"/>
  <c r="Q3" i="21" s="1"/>
  <c r="O1" i="21"/>
  <c r="W52" i="20"/>
  <c r="W51" i="20"/>
  <c r="W53" i="20" s="1"/>
  <c r="D32" i="20"/>
  <c r="D4" i="20" s="1"/>
  <c r="G4" i="20" s="1"/>
  <c r="C32" i="20"/>
  <c r="D3" i="20" s="1"/>
  <c r="G3" i="20" s="1"/>
  <c r="D31" i="20"/>
  <c r="E4" i="20" s="1"/>
  <c r="C31" i="20"/>
  <c r="E3" i="20" s="1"/>
  <c r="X4" i="20"/>
  <c r="Q4" i="20"/>
  <c r="F4" i="20"/>
  <c r="W5" i="20" s="1"/>
  <c r="F3" i="20"/>
  <c r="P5" i="20" s="1"/>
  <c r="Y2" i="20"/>
  <c r="W2" i="20"/>
  <c r="U2" i="20"/>
  <c r="R2" i="20"/>
  <c r="P2" i="20"/>
  <c r="N2" i="20"/>
  <c r="Z1" i="20"/>
  <c r="X1" i="20"/>
  <c r="V1" i="20"/>
  <c r="V3" i="20" s="1"/>
  <c r="S1" i="20"/>
  <c r="S3" i="20" s="1"/>
  <c r="Q1" i="20"/>
  <c r="O1" i="20"/>
  <c r="W52" i="19"/>
  <c r="W51" i="19"/>
  <c r="W53" i="19" s="1"/>
  <c r="D32" i="19"/>
  <c r="D4" i="19" s="1"/>
  <c r="G4" i="19" s="1"/>
  <c r="C32" i="19"/>
  <c r="D3" i="19" s="1"/>
  <c r="G3" i="19" s="1"/>
  <c r="D31" i="19"/>
  <c r="E4" i="19" s="1"/>
  <c r="C31" i="19"/>
  <c r="E3" i="19" s="1"/>
  <c r="X4" i="19"/>
  <c r="Q4" i="19"/>
  <c r="F4" i="19"/>
  <c r="W5" i="19" s="1"/>
  <c r="F3" i="19"/>
  <c r="P5" i="19" s="1"/>
  <c r="Y2" i="19"/>
  <c r="W2" i="19"/>
  <c r="U2" i="19"/>
  <c r="R2" i="19"/>
  <c r="P2" i="19"/>
  <c r="N2" i="19"/>
  <c r="Z1" i="19"/>
  <c r="Z3" i="19" s="1"/>
  <c r="X1" i="19"/>
  <c r="X3" i="19" s="1"/>
  <c r="V1" i="19"/>
  <c r="S1" i="19"/>
  <c r="Q1" i="19"/>
  <c r="Q3" i="19" s="1"/>
  <c r="O1" i="19"/>
  <c r="O3" i="19" s="1"/>
  <c r="W52" i="18"/>
  <c r="W51" i="18"/>
  <c r="W53" i="18" s="1"/>
  <c r="D32" i="18"/>
  <c r="C32" i="18"/>
  <c r="D3" i="18" s="1"/>
  <c r="G3" i="18" s="1"/>
  <c r="D31" i="18"/>
  <c r="E4" i="18" s="1"/>
  <c r="C31" i="18"/>
  <c r="E3" i="18" s="1"/>
  <c r="X4" i="18"/>
  <c r="Q4" i="18"/>
  <c r="F4" i="18"/>
  <c r="W5" i="18" s="1"/>
  <c r="D4" i="18"/>
  <c r="G4" i="18" s="1"/>
  <c r="X5" i="18" s="1"/>
  <c r="F3" i="18"/>
  <c r="P5" i="18" s="1"/>
  <c r="Y2" i="18"/>
  <c r="W2" i="18"/>
  <c r="U2" i="18"/>
  <c r="R2" i="18"/>
  <c r="P2" i="18"/>
  <c r="N2" i="18"/>
  <c r="Z1" i="18"/>
  <c r="Z3" i="18" s="1"/>
  <c r="X1" i="18"/>
  <c r="V1" i="18"/>
  <c r="S1" i="18"/>
  <c r="S3" i="18" s="1"/>
  <c r="Q1" i="18"/>
  <c r="Q3" i="18" s="1"/>
  <c r="O1" i="18"/>
  <c r="W52" i="17"/>
  <c r="W51" i="17"/>
  <c r="W53" i="17" s="1"/>
  <c r="D32" i="17"/>
  <c r="D4" i="17" s="1"/>
  <c r="G4" i="17" s="1"/>
  <c r="C32" i="17"/>
  <c r="D3" i="17" s="1"/>
  <c r="G3" i="17" s="1"/>
  <c r="D31" i="17"/>
  <c r="E4" i="17" s="1"/>
  <c r="C31" i="17"/>
  <c r="E3" i="17" s="1"/>
  <c r="X4" i="17"/>
  <c r="Q4" i="17"/>
  <c r="F4" i="17"/>
  <c r="W5" i="17" s="1"/>
  <c r="F3" i="17"/>
  <c r="P5" i="17" s="1"/>
  <c r="Y2" i="17"/>
  <c r="W2" i="17"/>
  <c r="U2" i="17"/>
  <c r="R2" i="17"/>
  <c r="P2" i="17"/>
  <c r="N2" i="17"/>
  <c r="Z1" i="17"/>
  <c r="X1" i="17"/>
  <c r="X3" i="17" s="1"/>
  <c r="V1" i="17"/>
  <c r="S1" i="17"/>
  <c r="Q1" i="17"/>
  <c r="O1" i="17"/>
  <c r="W52" i="16"/>
  <c r="W51" i="16"/>
  <c r="W53" i="16" s="1"/>
  <c r="D32" i="16"/>
  <c r="D4" i="16" s="1"/>
  <c r="G4" i="16" s="1"/>
  <c r="C32" i="16"/>
  <c r="D31" i="16"/>
  <c r="E4" i="16" s="1"/>
  <c r="C31" i="16"/>
  <c r="E3" i="16" s="1"/>
  <c r="X4" i="16"/>
  <c r="Q4" i="16"/>
  <c r="F4" i="16"/>
  <c r="W5" i="16" s="1"/>
  <c r="F3" i="16"/>
  <c r="P5" i="16" s="1"/>
  <c r="D3" i="16"/>
  <c r="G3" i="16" s="1"/>
  <c r="Y2" i="16"/>
  <c r="W2" i="16"/>
  <c r="U2" i="16"/>
  <c r="R2" i="16"/>
  <c r="P2" i="16"/>
  <c r="N2" i="16"/>
  <c r="Z1" i="16"/>
  <c r="X1" i="16"/>
  <c r="V1" i="16"/>
  <c r="V3" i="16" s="1"/>
  <c r="S1" i="16"/>
  <c r="Q1" i="16"/>
  <c r="O1" i="16"/>
  <c r="W52" i="15"/>
  <c r="W51" i="15"/>
  <c r="W53" i="15" s="1"/>
  <c r="D32" i="15"/>
  <c r="D4" i="15" s="1"/>
  <c r="G4" i="15" s="1"/>
  <c r="C32" i="15"/>
  <c r="D3" i="15" s="1"/>
  <c r="G3" i="15" s="1"/>
  <c r="D31" i="15"/>
  <c r="E4" i="15" s="1"/>
  <c r="C31" i="15"/>
  <c r="E3" i="15" s="1"/>
  <c r="X4" i="15"/>
  <c r="Q4" i="15"/>
  <c r="F4" i="15"/>
  <c r="W5" i="15" s="1"/>
  <c r="F3" i="15"/>
  <c r="Y2" i="15"/>
  <c r="W2" i="15"/>
  <c r="U2" i="15"/>
  <c r="R2" i="15"/>
  <c r="P2" i="15"/>
  <c r="N2" i="15"/>
  <c r="Z1" i="15"/>
  <c r="X1" i="15"/>
  <c r="V1" i="15"/>
  <c r="V3" i="15" s="1"/>
  <c r="S1" i="15"/>
  <c r="Q1" i="15"/>
  <c r="O1" i="15"/>
  <c r="W52" i="13"/>
  <c r="W51" i="13"/>
  <c r="W53" i="13" s="1"/>
  <c r="D32" i="13"/>
  <c r="D4" i="13" s="1"/>
  <c r="G4" i="13" s="1"/>
  <c r="C32" i="13"/>
  <c r="D3" i="13" s="1"/>
  <c r="G3" i="13" s="1"/>
  <c r="D31" i="13"/>
  <c r="E4" i="13" s="1"/>
  <c r="C31" i="13"/>
  <c r="E3" i="13" s="1"/>
  <c r="X4" i="13"/>
  <c r="Q4" i="13"/>
  <c r="F4" i="13"/>
  <c r="W5" i="13" s="1"/>
  <c r="F3" i="13"/>
  <c r="P5" i="13" s="1"/>
  <c r="Y2" i="13"/>
  <c r="W2" i="13"/>
  <c r="U2" i="13"/>
  <c r="R2" i="13"/>
  <c r="P2" i="13"/>
  <c r="N2" i="13"/>
  <c r="Z1" i="13"/>
  <c r="X1" i="13"/>
  <c r="X3" i="13" s="1"/>
  <c r="V1" i="13"/>
  <c r="S1" i="13"/>
  <c r="Q1" i="13"/>
  <c r="O1" i="13"/>
  <c r="W52" i="11"/>
  <c r="W51" i="11"/>
  <c r="W53" i="11" s="1"/>
  <c r="D32" i="11"/>
  <c r="C32" i="11"/>
  <c r="D31" i="11"/>
  <c r="E4" i="11" s="1"/>
  <c r="C31" i="11"/>
  <c r="E3" i="11" s="1"/>
  <c r="X4" i="11"/>
  <c r="Q4" i="11"/>
  <c r="F4" i="11"/>
  <c r="D4" i="11"/>
  <c r="G4" i="11" s="1"/>
  <c r="F3" i="11"/>
  <c r="P5" i="11" s="1"/>
  <c r="D3" i="11"/>
  <c r="G3" i="11" s="1"/>
  <c r="H3" i="11" s="1"/>
  <c r="Y2" i="11"/>
  <c r="W2" i="11"/>
  <c r="U2" i="11"/>
  <c r="R2" i="11"/>
  <c r="P2" i="11"/>
  <c r="N2" i="11"/>
  <c r="Z1" i="11"/>
  <c r="X1" i="11"/>
  <c r="V1" i="11"/>
  <c r="V3" i="11" s="1"/>
  <c r="S1" i="11"/>
  <c r="Q1" i="11"/>
  <c r="O1" i="11"/>
  <c r="W52" i="10"/>
  <c r="W51" i="10"/>
  <c r="W53" i="10" s="1"/>
  <c r="D32" i="10"/>
  <c r="D4" i="10" s="1"/>
  <c r="G4" i="10" s="1"/>
  <c r="X5" i="10" s="1"/>
  <c r="C32" i="10"/>
  <c r="D3" i="10" s="1"/>
  <c r="G3" i="10" s="1"/>
  <c r="D31" i="10"/>
  <c r="E4" i="10" s="1"/>
  <c r="C31" i="10"/>
  <c r="E3" i="10" s="1"/>
  <c r="X4" i="10"/>
  <c r="Q4" i="10"/>
  <c r="F4" i="10"/>
  <c r="W5" i="10" s="1"/>
  <c r="F3" i="10"/>
  <c r="P5" i="10" s="1"/>
  <c r="Y2" i="10"/>
  <c r="W2" i="10"/>
  <c r="U2" i="10"/>
  <c r="R2" i="10"/>
  <c r="P2" i="10"/>
  <c r="N2" i="10"/>
  <c r="Z1" i="10"/>
  <c r="X1" i="10"/>
  <c r="V1" i="10"/>
  <c r="S1" i="10"/>
  <c r="Q1" i="10"/>
  <c r="O1" i="10"/>
  <c r="W52" i="9"/>
  <c r="W51" i="9"/>
  <c r="W53" i="9" s="1"/>
  <c r="D32" i="9"/>
  <c r="D4" i="9" s="1"/>
  <c r="G4" i="9" s="1"/>
  <c r="C32" i="9"/>
  <c r="D3" i="9" s="1"/>
  <c r="G3" i="9" s="1"/>
  <c r="D31" i="9"/>
  <c r="E4" i="9" s="1"/>
  <c r="C31" i="9"/>
  <c r="E3" i="9" s="1"/>
  <c r="X4" i="9"/>
  <c r="Q4" i="9"/>
  <c r="F4" i="9"/>
  <c r="W5" i="9" s="1"/>
  <c r="F3" i="9"/>
  <c r="P5" i="9" s="1"/>
  <c r="Y2" i="9"/>
  <c r="W2" i="9"/>
  <c r="U2" i="9"/>
  <c r="R2" i="9"/>
  <c r="P2" i="9"/>
  <c r="N2" i="9"/>
  <c r="Z1" i="9"/>
  <c r="X1" i="9"/>
  <c r="V1" i="9"/>
  <c r="S1" i="9"/>
  <c r="S3" i="9" s="1"/>
  <c r="Q1" i="9"/>
  <c r="O1" i="9"/>
  <c r="W52" i="8"/>
  <c r="W51" i="8"/>
  <c r="W53" i="8" s="1"/>
  <c r="D32" i="8"/>
  <c r="D4" i="8" s="1"/>
  <c r="G4" i="8" s="1"/>
  <c r="C32" i="8"/>
  <c r="D3" i="8" s="1"/>
  <c r="G3" i="8" s="1"/>
  <c r="D31" i="8"/>
  <c r="E4" i="8" s="1"/>
  <c r="C31" i="8"/>
  <c r="E3" i="8" s="1"/>
  <c r="X4" i="8"/>
  <c r="Q4" i="8"/>
  <c r="F4" i="8"/>
  <c r="W5" i="8" s="1"/>
  <c r="F3" i="8"/>
  <c r="P5" i="8" s="1"/>
  <c r="Y2" i="8"/>
  <c r="W2" i="8"/>
  <c r="U2" i="8"/>
  <c r="R2" i="8"/>
  <c r="P2" i="8"/>
  <c r="N2" i="8"/>
  <c r="Z1" i="8"/>
  <c r="Z3" i="8" s="1"/>
  <c r="X1" i="8"/>
  <c r="X3" i="8" s="1"/>
  <c r="V1" i="8"/>
  <c r="S1" i="8"/>
  <c r="Q1" i="8"/>
  <c r="Q3" i="8" s="1"/>
  <c r="O1" i="8"/>
  <c r="O3" i="8" s="1"/>
  <c r="W52" i="7"/>
  <c r="W51" i="7"/>
  <c r="W53" i="7" s="1"/>
  <c r="D32" i="7"/>
  <c r="D4" i="7" s="1"/>
  <c r="G4" i="7" s="1"/>
  <c r="C32" i="7"/>
  <c r="D3" i="7" s="1"/>
  <c r="G3" i="7" s="1"/>
  <c r="D31" i="7"/>
  <c r="E4" i="7" s="1"/>
  <c r="C31" i="7"/>
  <c r="E3" i="7" s="1"/>
  <c r="X4" i="7"/>
  <c r="Q4" i="7"/>
  <c r="F4" i="7"/>
  <c r="W5" i="7" s="1"/>
  <c r="F3" i="7"/>
  <c r="P5" i="7" s="1"/>
  <c r="Y2" i="7"/>
  <c r="W2" i="7"/>
  <c r="U2" i="7"/>
  <c r="R2" i="7"/>
  <c r="P2" i="7"/>
  <c r="N2" i="7"/>
  <c r="Z1" i="7"/>
  <c r="X1" i="7"/>
  <c r="V1" i="7"/>
  <c r="S1" i="7"/>
  <c r="Q1" i="7"/>
  <c r="O1" i="7"/>
  <c r="W52" i="6"/>
  <c r="W51" i="6"/>
  <c r="W53" i="6" s="1"/>
  <c r="D32" i="6"/>
  <c r="D4" i="6" s="1"/>
  <c r="G4" i="6" s="1"/>
  <c r="C32" i="6"/>
  <c r="D3" i="6" s="1"/>
  <c r="G3" i="6" s="1"/>
  <c r="D31" i="6"/>
  <c r="E4" i="6" s="1"/>
  <c r="C31" i="6"/>
  <c r="E3" i="6" s="1"/>
  <c r="X4" i="6"/>
  <c r="Q4" i="6"/>
  <c r="F4" i="6"/>
  <c r="W5" i="6" s="1"/>
  <c r="F3" i="6"/>
  <c r="P5" i="6" s="1"/>
  <c r="Y2" i="6"/>
  <c r="W2" i="6"/>
  <c r="U2" i="6"/>
  <c r="R2" i="6"/>
  <c r="P2" i="6"/>
  <c r="N2" i="6"/>
  <c r="Z1" i="6"/>
  <c r="X1" i="6"/>
  <c r="V1" i="6"/>
  <c r="V3" i="6" s="1"/>
  <c r="S1" i="6"/>
  <c r="S3" i="6" s="1"/>
  <c r="Q1" i="6"/>
  <c r="O1" i="6"/>
  <c r="W52" i="5"/>
  <c r="W51" i="5"/>
  <c r="W53" i="5" s="1"/>
  <c r="D32" i="5"/>
  <c r="D4" i="5" s="1"/>
  <c r="G4" i="5" s="1"/>
  <c r="X5" i="5" s="1"/>
  <c r="C32" i="5"/>
  <c r="D3" i="5" s="1"/>
  <c r="G3" i="5" s="1"/>
  <c r="D31" i="5"/>
  <c r="E4" i="5" s="1"/>
  <c r="C31" i="5"/>
  <c r="E3" i="5" s="1"/>
  <c r="X4" i="5"/>
  <c r="Q4" i="5"/>
  <c r="F4" i="5"/>
  <c r="W5" i="5" s="1"/>
  <c r="F3" i="5"/>
  <c r="P5" i="5" s="1"/>
  <c r="Y2" i="5"/>
  <c r="W2" i="5"/>
  <c r="U2" i="5"/>
  <c r="R2" i="5"/>
  <c r="P2" i="5"/>
  <c r="N2" i="5"/>
  <c r="Z1" i="5"/>
  <c r="X1" i="5"/>
  <c r="V1" i="5"/>
  <c r="S1" i="5"/>
  <c r="S3" i="5" s="1"/>
  <c r="Q1" i="5"/>
  <c r="O1" i="5"/>
  <c r="W52" i="3"/>
  <c r="W51" i="3"/>
  <c r="W53" i="3" s="1"/>
  <c r="D32" i="3"/>
  <c r="D4" i="3" s="1"/>
  <c r="G4" i="3" s="1"/>
  <c r="X5" i="3" s="1"/>
  <c r="C32" i="3"/>
  <c r="D3" i="3" s="1"/>
  <c r="G3" i="3" s="1"/>
  <c r="D31" i="3"/>
  <c r="E4" i="3" s="1"/>
  <c r="C31" i="3"/>
  <c r="E3" i="3" s="1"/>
  <c r="X4" i="3"/>
  <c r="Q4" i="3"/>
  <c r="F4" i="3"/>
  <c r="W5" i="3" s="1"/>
  <c r="F3" i="3"/>
  <c r="P5" i="3" s="1"/>
  <c r="Y2" i="3"/>
  <c r="W2" i="3"/>
  <c r="U2" i="3"/>
  <c r="R2" i="3"/>
  <c r="P2" i="3"/>
  <c r="N2" i="3"/>
  <c r="Z1" i="3"/>
  <c r="X1" i="3"/>
  <c r="V1" i="3"/>
  <c r="V3" i="3" s="1"/>
  <c r="S1" i="3"/>
  <c r="Q1" i="3"/>
  <c r="O1" i="3"/>
  <c r="W52" i="2"/>
  <c r="W51" i="2"/>
  <c r="W53" i="2" s="1"/>
  <c r="D32" i="2"/>
  <c r="D4" i="2" s="1"/>
  <c r="G4" i="2" s="1"/>
  <c r="C32" i="2"/>
  <c r="D31" i="2"/>
  <c r="E4" i="2" s="1"/>
  <c r="C31" i="2"/>
  <c r="E3" i="2" s="1"/>
  <c r="X4" i="2"/>
  <c r="Q4" i="2"/>
  <c r="F4" i="2"/>
  <c r="W5" i="2" s="1"/>
  <c r="F3" i="2"/>
  <c r="P5" i="2" s="1"/>
  <c r="D3" i="2"/>
  <c r="G3" i="2" s="1"/>
  <c r="Y2" i="2"/>
  <c r="W2" i="2"/>
  <c r="U2" i="2"/>
  <c r="R2" i="2"/>
  <c r="P2" i="2"/>
  <c r="N2" i="2"/>
  <c r="Z1" i="2"/>
  <c r="X1" i="2"/>
  <c r="X3" i="2" s="1"/>
  <c r="V1" i="2"/>
  <c r="V3" i="2" s="1"/>
  <c r="S1" i="2"/>
  <c r="Q1" i="2"/>
  <c r="O1" i="2"/>
  <c r="O3" i="2" s="1"/>
  <c r="H3" i="15" l="1"/>
  <c r="H3" i="16"/>
  <c r="H3" i="28"/>
  <c r="H3" i="20"/>
  <c r="S3" i="22"/>
  <c r="V3" i="26"/>
  <c r="V3" i="27"/>
  <c r="Q3" i="28"/>
  <c r="Z3" i="28"/>
  <c r="Q3" i="2"/>
  <c r="O3" i="3"/>
  <c r="X3" i="3"/>
  <c r="V3" i="5"/>
  <c r="O3" i="6"/>
  <c r="X3" i="6"/>
  <c r="Q3" i="7"/>
  <c r="Z3" i="7"/>
  <c r="S3" i="8"/>
  <c r="X3" i="9"/>
  <c r="Q3" i="10"/>
  <c r="Z3" i="10"/>
  <c r="Q3" i="13"/>
  <c r="Z3" i="13"/>
  <c r="Z3" i="17"/>
  <c r="V3" i="18"/>
  <c r="S3" i="19"/>
  <c r="V3" i="21"/>
  <c r="S3" i="24"/>
  <c r="O3" i="26"/>
  <c r="X3" i="26"/>
  <c r="O3" i="27"/>
  <c r="S3" i="28"/>
  <c r="Z3" i="2"/>
  <c r="Q3" i="6"/>
  <c r="Z3" i="6"/>
  <c r="S3" i="7"/>
  <c r="V3" i="8"/>
  <c r="Q3" i="9"/>
  <c r="Z3" i="9"/>
  <c r="S3" i="10"/>
  <c r="S3" i="11"/>
  <c r="H4" i="11"/>
  <c r="S3" i="13"/>
  <c r="S3" i="16"/>
  <c r="X3" i="18"/>
  <c r="Q5" i="26"/>
  <c r="S3" i="2"/>
  <c r="Z3" i="3"/>
  <c r="V3" i="10"/>
  <c r="O3" i="11"/>
  <c r="X3" i="11"/>
  <c r="K4" i="11"/>
  <c r="W5" i="11"/>
  <c r="V3" i="13"/>
  <c r="O3" i="16"/>
  <c r="X3" i="16"/>
  <c r="V3" i="17"/>
  <c r="O3" i="20"/>
  <c r="Q3" i="24"/>
  <c r="Z3" i="24"/>
  <c r="O3" i="7"/>
  <c r="X3" i="7"/>
  <c r="V3" i="9"/>
  <c r="Q3" i="15"/>
  <c r="H4" i="15"/>
  <c r="Q3" i="16"/>
  <c r="Z3" i="16"/>
  <c r="Z3" i="21"/>
  <c r="O3" i="23"/>
  <c r="H3" i="24"/>
  <c r="Q5" i="28"/>
  <c r="J3" i="28"/>
  <c r="O4" i="28"/>
  <c r="P16" i="28" s="1"/>
  <c r="X5" i="28"/>
  <c r="K4" i="28"/>
  <c r="H4" i="28"/>
  <c r="J4" i="28"/>
  <c r="V4" i="28"/>
  <c r="W16" i="28" s="1"/>
  <c r="K3" i="28"/>
  <c r="H3" i="27"/>
  <c r="J3" i="27"/>
  <c r="Q5" i="27"/>
  <c r="Z3" i="27"/>
  <c r="X3" i="27"/>
  <c r="X5" i="27"/>
  <c r="K4" i="27"/>
  <c r="H4" i="27"/>
  <c r="J4" i="27"/>
  <c r="V4" i="27"/>
  <c r="W16" i="27" s="1"/>
  <c r="O4" i="27"/>
  <c r="K3" i="27"/>
  <c r="O4" i="26"/>
  <c r="P16" i="26" s="1"/>
  <c r="J3" i="26"/>
  <c r="Z3" i="26"/>
  <c r="Q3" i="26"/>
  <c r="X5" i="26"/>
  <c r="V4" i="26" s="1"/>
  <c r="W16" i="26" s="1"/>
  <c r="K4" i="26"/>
  <c r="H4" i="26"/>
  <c r="J4" i="26"/>
  <c r="K3" i="26"/>
  <c r="J4" i="24"/>
  <c r="X5" i="24"/>
  <c r="K4" i="24"/>
  <c r="J3" i="24"/>
  <c r="H4" i="24"/>
  <c r="Q5" i="24"/>
  <c r="O4" i="24" s="1"/>
  <c r="P16" i="24" s="1"/>
  <c r="K3" i="24"/>
  <c r="W5" i="24"/>
  <c r="V3" i="23"/>
  <c r="Z3" i="23"/>
  <c r="X3" i="23"/>
  <c r="Q3" i="23"/>
  <c r="H4" i="23"/>
  <c r="X5" i="23"/>
  <c r="V4" i="23" s="1"/>
  <c r="J4" i="23"/>
  <c r="K4" i="23"/>
  <c r="J3" i="23"/>
  <c r="Q5" i="23"/>
  <c r="O4" i="23" s="1"/>
  <c r="K3" i="23"/>
  <c r="X3" i="22"/>
  <c r="Z3" i="22"/>
  <c r="Q3" i="22"/>
  <c r="V3" i="22"/>
  <c r="H3" i="22"/>
  <c r="Q5" i="22"/>
  <c r="O4" i="22" s="1"/>
  <c r="P16" i="22" s="1"/>
  <c r="J3" i="22"/>
  <c r="X5" i="22"/>
  <c r="V4" i="22" s="1"/>
  <c r="K4" i="22"/>
  <c r="J4" i="22"/>
  <c r="H4" i="22"/>
  <c r="K3" i="22"/>
  <c r="V4" i="21"/>
  <c r="W16" i="21" s="1"/>
  <c r="X3" i="21"/>
  <c r="O3" i="21"/>
  <c r="K3" i="21"/>
  <c r="Q5" i="21"/>
  <c r="O4" i="21" s="1"/>
  <c r="P16" i="21" s="1"/>
  <c r="J3" i="21"/>
  <c r="H3" i="21"/>
  <c r="H4" i="21"/>
  <c r="J4" i="21"/>
  <c r="K4" i="21"/>
  <c r="Z3" i="20"/>
  <c r="X3" i="20"/>
  <c r="Q3" i="20"/>
  <c r="H4" i="20"/>
  <c r="X5" i="20"/>
  <c r="V4" i="20" s="1"/>
  <c r="W16" i="20" s="1"/>
  <c r="J4" i="20"/>
  <c r="K4" i="20"/>
  <c r="J3" i="20"/>
  <c r="Q5" i="20"/>
  <c r="O4" i="20" s="1"/>
  <c r="P16" i="20" s="1"/>
  <c r="K3" i="20"/>
  <c r="V3" i="19"/>
  <c r="H3" i="19"/>
  <c r="J3" i="19"/>
  <c r="Q5" i="19"/>
  <c r="O4" i="19" s="1"/>
  <c r="P16" i="19" s="1"/>
  <c r="X5" i="19"/>
  <c r="V4" i="19" s="1"/>
  <c r="W16" i="19" s="1"/>
  <c r="K4" i="19"/>
  <c r="J4" i="19"/>
  <c r="H4" i="19"/>
  <c r="K3" i="19"/>
  <c r="O3" i="18"/>
  <c r="V4" i="18"/>
  <c r="W16" i="18" s="1"/>
  <c r="K3" i="18"/>
  <c r="Q5" i="18"/>
  <c r="O4" i="18" s="1"/>
  <c r="J3" i="18"/>
  <c r="H3" i="18"/>
  <c r="H4" i="18"/>
  <c r="J4" i="18"/>
  <c r="K4" i="18"/>
  <c r="S3" i="17"/>
  <c r="O3" i="17"/>
  <c r="Q3" i="17"/>
  <c r="H3" i="17"/>
  <c r="Q5" i="17"/>
  <c r="O4" i="17" s="1"/>
  <c r="J3" i="17"/>
  <c r="K3" i="17"/>
  <c r="J4" i="17"/>
  <c r="H4" i="17"/>
  <c r="X5" i="17"/>
  <c r="V4" i="17" s="1"/>
  <c r="K4" i="17"/>
  <c r="H4" i="16"/>
  <c r="X5" i="16"/>
  <c r="V4" i="16" s="1"/>
  <c r="W16" i="16" s="1"/>
  <c r="J4" i="16"/>
  <c r="K4" i="16"/>
  <c r="K3" i="16"/>
  <c r="J3" i="16"/>
  <c r="Q5" i="16"/>
  <c r="O4" i="16" s="1"/>
  <c r="P16" i="16" s="1"/>
  <c r="Z3" i="15"/>
  <c r="X3" i="15"/>
  <c r="S3" i="15"/>
  <c r="O3" i="15"/>
  <c r="K4" i="15"/>
  <c r="J4" i="15"/>
  <c r="X5" i="15"/>
  <c r="V4" i="15" s="1"/>
  <c r="W16" i="15" s="1"/>
  <c r="J3" i="15"/>
  <c r="O4" i="15"/>
  <c r="K3" i="15"/>
  <c r="O3" i="13"/>
  <c r="X5" i="13"/>
  <c r="V4" i="13" s="1"/>
  <c r="W16" i="13" s="1"/>
  <c r="J4" i="13"/>
  <c r="K3" i="13"/>
  <c r="Q5" i="13"/>
  <c r="O4" i="13" s="1"/>
  <c r="P16" i="13" s="1"/>
  <c r="J3" i="13"/>
  <c r="H3" i="13"/>
  <c r="H4" i="13"/>
  <c r="K4" i="13"/>
  <c r="Z3" i="11"/>
  <c r="Q3" i="11"/>
  <c r="J4" i="11"/>
  <c r="X5" i="11"/>
  <c r="J3" i="11"/>
  <c r="Q5" i="11"/>
  <c r="O4" i="11" s="1"/>
  <c r="P16" i="11" s="1"/>
  <c r="K3" i="11"/>
  <c r="V4" i="10"/>
  <c r="X3" i="10"/>
  <c r="O3" i="10"/>
  <c r="K3" i="10"/>
  <c r="H3" i="10"/>
  <c r="Q5" i="10"/>
  <c r="O4" i="10" s="1"/>
  <c r="J3" i="10"/>
  <c r="H4" i="10"/>
  <c r="J4" i="10"/>
  <c r="K4" i="10"/>
  <c r="O3" i="9"/>
  <c r="J4" i="9"/>
  <c r="H4" i="9"/>
  <c r="X5" i="9"/>
  <c r="V4" i="9" s="1"/>
  <c r="W16" i="9" s="1"/>
  <c r="K4" i="9"/>
  <c r="H3" i="9"/>
  <c r="Q5" i="9"/>
  <c r="O4" i="9" s="1"/>
  <c r="K3" i="9"/>
  <c r="J3" i="9"/>
  <c r="H3" i="8"/>
  <c r="Q5" i="8"/>
  <c r="O4" i="8" s="1"/>
  <c r="P16" i="8" s="1"/>
  <c r="J3" i="8"/>
  <c r="X5" i="8"/>
  <c r="V4" i="8" s="1"/>
  <c r="W16" i="8" s="1"/>
  <c r="K4" i="8"/>
  <c r="J4" i="8"/>
  <c r="H4" i="8"/>
  <c r="K3" i="8"/>
  <c r="V3" i="7"/>
  <c r="H3" i="7"/>
  <c r="J3" i="7"/>
  <c r="Q5" i="7"/>
  <c r="O4" i="7" s="1"/>
  <c r="P16" i="7" s="1"/>
  <c r="H4" i="7"/>
  <c r="X5" i="7"/>
  <c r="V4" i="7" s="1"/>
  <c r="W16" i="7" s="1"/>
  <c r="K4" i="7"/>
  <c r="J4" i="7"/>
  <c r="K3" i="7"/>
  <c r="O4" i="6"/>
  <c r="P16" i="6" s="1"/>
  <c r="H3" i="6"/>
  <c r="K3" i="6"/>
  <c r="Q5" i="6"/>
  <c r="J3" i="6"/>
  <c r="X5" i="6"/>
  <c r="V4" i="6" s="1"/>
  <c r="W16" i="6" s="1"/>
  <c r="K4" i="6"/>
  <c r="H4" i="6"/>
  <c r="J4" i="6"/>
  <c r="X3" i="5"/>
  <c r="V4" i="5"/>
  <c r="W16" i="5" s="1"/>
  <c r="Z3" i="5"/>
  <c r="Q3" i="5"/>
  <c r="O3" i="5"/>
  <c r="H3" i="5"/>
  <c r="K3" i="5"/>
  <c r="Q5" i="5"/>
  <c r="O4" i="5" s="1"/>
  <c r="J3" i="5"/>
  <c r="H4" i="5"/>
  <c r="J4" i="5"/>
  <c r="K4" i="5"/>
  <c r="S3" i="3"/>
  <c r="Q3" i="3"/>
  <c r="H4" i="2"/>
  <c r="X5" i="2"/>
  <c r="V4" i="2" s="1"/>
  <c r="W16" i="2" s="1"/>
  <c r="K4" i="2"/>
  <c r="J4" i="2"/>
  <c r="H3" i="3"/>
  <c r="K3" i="3"/>
  <c r="Q5" i="3"/>
  <c r="O4" i="3" s="1"/>
  <c r="J3" i="3"/>
  <c r="Q5" i="2"/>
  <c r="O4" i="2" s="1"/>
  <c r="P16" i="2" s="1"/>
  <c r="J3" i="2"/>
  <c r="K3" i="2"/>
  <c r="H3" i="2"/>
  <c r="V4" i="3"/>
  <c r="W16" i="3" s="1"/>
  <c r="H4" i="3"/>
  <c r="J4" i="3"/>
  <c r="K4" i="3"/>
  <c r="P16" i="3" l="1"/>
  <c r="W16" i="17"/>
  <c r="P16" i="9"/>
  <c r="V4" i="11"/>
  <c r="W16" i="11" s="1"/>
  <c r="P16" i="23"/>
  <c r="P16" i="5"/>
  <c r="P16" i="27"/>
  <c r="V4" i="24"/>
  <c r="W16" i="24" s="1"/>
  <c r="W16" i="23"/>
  <c r="W16" i="22"/>
  <c r="P16" i="18"/>
  <c r="P16" i="17"/>
  <c r="W16" i="10"/>
  <c r="P16" i="10"/>
</calcChain>
</file>

<file path=xl/sharedStrings.xml><?xml version="1.0" encoding="utf-8"?>
<sst xmlns="http://schemas.openxmlformats.org/spreadsheetml/2006/main" count="626" uniqueCount="45">
  <si>
    <t>LEVEL</t>
  </si>
  <si>
    <t>TARGET MEAN</t>
  </si>
  <si>
    <t>TARGET SD</t>
  </si>
  <si>
    <t>MEAN</t>
  </si>
  <si>
    <t>SD</t>
  </si>
  <si>
    <t>CV</t>
  </si>
  <si>
    <t>BIAS</t>
  </si>
  <si>
    <t>TEobs 95%</t>
  </si>
  <si>
    <t>TEa%</t>
  </si>
  <si>
    <t>SIGMA</t>
  </si>
  <si>
    <t>QGI</t>
  </si>
  <si>
    <t xml:space="preserve"> IQC LV1</t>
  </si>
  <si>
    <t>slope</t>
  </si>
  <si>
    <t xml:space="preserve"> IQC LV2</t>
  </si>
  <si>
    <t>N°</t>
  </si>
  <si>
    <t>DATE</t>
  </si>
  <si>
    <t>ICQ VL1</t>
  </si>
  <si>
    <t>ICQL V2</t>
  </si>
  <si>
    <t>PERFORMANCE</t>
  </si>
  <si>
    <t xml:space="preserve">SOLO UN CONTROLLO </t>
  </si>
  <si>
    <t>per TEa vedi valori di CLIA</t>
  </si>
  <si>
    <t>ALBUMIN Unit Analytical Performance</t>
  </si>
  <si>
    <t>ALP Unit Analytical Performance</t>
  </si>
  <si>
    <t>ALT Unit Analytical Performance</t>
  </si>
  <si>
    <t>AMYLASE Unit Analytical Performance</t>
  </si>
  <si>
    <t>AST Unit Analytical Performance</t>
  </si>
  <si>
    <t>TOTAL BILIRUBIN Unit Analytical Performance</t>
  </si>
  <si>
    <t>TOTAL CALCIUM Unit Analytical Performance</t>
  </si>
  <si>
    <t>CL Unit Analytical Performance</t>
  </si>
  <si>
    <t>CHOLESTEROL Unit Analytical Performance</t>
  </si>
  <si>
    <t>CK Unit Analytical Performance</t>
  </si>
  <si>
    <t>CREATININE Unit Analytical Performance</t>
  </si>
  <si>
    <t>GGT Unit Analytical Performance</t>
  </si>
  <si>
    <t>GLUCOSE Unit Analytical Performance</t>
  </si>
  <si>
    <t>PHOSPHORUS Unit Analytical Performance</t>
  </si>
  <si>
    <t>IRON Unit Analytical Performance</t>
  </si>
  <si>
    <t>LDH Unit Analytical Performance</t>
  </si>
  <si>
    <t>LIPASE Unit Analytical Performance</t>
  </si>
  <si>
    <t>MG Unit Analytical Performance</t>
  </si>
  <si>
    <t>K Unit Analytical Performance</t>
  </si>
  <si>
    <t>Na Unit Analytical Performance</t>
  </si>
  <si>
    <t>TRIGLYCERIDE Unit Analytical Performance</t>
  </si>
  <si>
    <t>TOTAL PROTEIN Unit Analytical Performance</t>
  </si>
  <si>
    <t>UREA Unit Analytical Performance</t>
  </si>
  <si>
    <t>TOTAL BILE ACIDS Unit Analytical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</si>
</sst>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767171"/>
      <name val="Calibri"/>
      <family val="2"/>
      <charset val="1"/>
    </font>
    <font>
      <sz val="11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0" applyBorder="0" applyProtection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4" fillId="0" borderId="0" xfId="0" applyFont="1" applyAlignment="1">
      <alignment wrapText="1"/>
    </xf>
    <xf numFmtId="0" fontId="4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0" xfId="0" applyFont="1" applyAlignment="1">
      <alignment horizontal="right" wrapText="1"/>
    </xf>
    <xf numFmtId="0" fontId="3" fillId="0" borderId="0" xfId="0" applyFont="1" applyAlignment="1" applyProtection="1">
      <alignment horizontal="right" wrapText="1"/>
      <protection hidden="1"/>
    </xf>
    <xf numFmtId="0" fontId="0" fillId="0" borderId="5" xfId="0" applyBorder="1"/>
    <xf numFmtId="0" fontId="4" fillId="0" borderId="6" xfId="0" applyFont="1" applyBorder="1" applyProtection="1">
      <protection locked="0"/>
    </xf>
    <xf numFmtId="0" fontId="0" fillId="0" borderId="6" xfId="0" applyBorder="1"/>
    <xf numFmtId="0" fontId="0" fillId="0" borderId="6" xfId="0" applyBorder="1" applyProtection="1">
      <protection locked="0"/>
    </xf>
    <xf numFmtId="0" fontId="0" fillId="0" borderId="7" xfId="0" applyBorder="1"/>
    <xf numFmtId="2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0" fillId="0" borderId="0" xfId="1" applyFont="1" applyFill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5" fillId="0" borderId="0" xfId="1" applyFont="1" applyFill="1"/>
    <xf numFmtId="0" fontId="0" fillId="0" borderId="0" xfId="0" applyProtection="1">
      <protection locked="0"/>
    </xf>
    <xf numFmtId="0" fontId="0" fillId="0" borderId="8" xfId="0" applyBorder="1"/>
    <xf numFmtId="0" fontId="0" fillId="0" borderId="9" xfId="0" applyBorder="1"/>
    <xf numFmtId="0" fontId="7" fillId="2" borderId="0" xfId="1" applyFont="1" applyProtection="1">
      <protection locked="0"/>
    </xf>
    <xf numFmtId="0" fontId="0" fillId="0" borderId="10" xfId="0" applyBorder="1"/>
    <xf numFmtId="0" fontId="8" fillId="0" borderId="0" xfId="0" applyFont="1"/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e" xfId="0" builtinId="0"/>
    <cellStyle name="Testo descrittivo" xfId="1" builtinId="53" customBuiltin="1"/>
  </cellStyles>
  <dxfs count="216"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0000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18ABD"/>
      <rgbColor rgb="FFBFBFBF"/>
      <rgbColor rgb="FF7F7F7F"/>
      <rgbColor rgb="FF90A2D3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639A3F"/>
      <rgbColor rgb="FF0061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235331380157"/>
          <c:y val="1.2854779177803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ALBUMIN!$O$1:$O$2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EF-4961-BC47-D1095E4BB7CE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ALBUMIN!$Q$1:$Q$2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EF-4961-BC47-D1095E4BB7CE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ALBUMIN!$S$1:$S$2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EF-4961-BC47-D1095E4BB7C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ALBUMIN!$P$5:$P$5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ALBUMIN!$Q$5:$Q$5</c:f>
              <c:numCache>
                <c:formatCode>General</c:formatCode>
                <c:ptCount val="1"/>
                <c:pt idx="0">
                  <c:v>0.37117903930129825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2EF-4961-BC47-D1095E4B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4160"/>
        <c:axId val="54606080"/>
      </c:scatterChart>
      <c:valAx>
        <c:axId val="546041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4606080"/>
        <c:crosses val="autoZero"/>
        <c:crossBetween val="midCat"/>
        <c:majorUnit val="1"/>
      </c:valAx>
      <c:valAx>
        <c:axId val="54606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46041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AST!$V$1:$V$2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EFD-417B-AFA0-5C36CAB4CC6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AST!$X$1:$X$2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FD-417B-AFA0-5C36CAB4CC6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AST!$Z$1:$Z$2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FD-417B-AFA0-5C36CAB4CC6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AST!$X$5</c:f>
              <c:numCache>
                <c:formatCode>General</c:formatCode>
                <c:ptCount val="1"/>
                <c:pt idx="0">
                  <c:v>2.14788732394367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EFD-417B-AFA0-5C36CAB4C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8416"/>
        <c:axId val="107107456"/>
      </c:scatterChart>
      <c:valAx>
        <c:axId val="107068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107456"/>
        <c:crosses val="autoZero"/>
        <c:crossBetween val="midCat"/>
        <c:majorUnit val="1"/>
      </c:valAx>
      <c:valAx>
        <c:axId val="107107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06841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tBIL!$O$1:$O$2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F6-44F5-96B0-B4DCCE59D5E0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tBIL!$Q$1:$Q$2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F6-44F5-96B0-B4DCCE59D5E0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tBIL!$S$1:$S$2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9F6-44F5-96B0-B4DCCE59D5E0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tBIL!$Q$5</c:f>
              <c:numCache>
                <c:formatCode>General</c:formatCode>
                <c:ptCount val="1"/>
                <c:pt idx="0">
                  <c:v>1.1963190184048988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9F6-44F5-96B0-B4DCCE59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3072"/>
        <c:axId val="107124992"/>
      </c:scatterChart>
      <c:valAx>
        <c:axId val="107123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124992"/>
        <c:crosses val="autoZero"/>
        <c:crossBetween val="midCat"/>
        <c:majorUnit val="1"/>
      </c:valAx>
      <c:valAx>
        <c:axId val="107124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1230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tBIL!$V$1:$V$2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1B-4972-9355-130DB27A329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tBIL!$X$1:$X$2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1B-4972-9355-130DB27A329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tBIL!$Z$1:$Z$2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1B-4972-9355-130DB27A329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tBIL!$W$5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tBIL!$X$5</c:f>
              <c:numCache>
                <c:formatCode>General</c:formatCode>
                <c:ptCount val="1"/>
                <c:pt idx="0">
                  <c:v>0.6122448979591929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1B-4972-9355-130DB27A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1760"/>
        <c:axId val="106743680"/>
      </c:scatterChart>
      <c:valAx>
        <c:axId val="1067417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6743680"/>
        <c:crosses val="autoZero"/>
        <c:crossBetween val="midCat"/>
        <c:majorUnit val="1"/>
      </c:valAx>
      <c:valAx>
        <c:axId val="106743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67417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tCALCIUM!$N$1:$N$2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tCALCIUM!$O$1:$O$2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206-465F-A1DF-B59821D36E4C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tCALCIUM!$P$1:$P$2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tCALCIUM!$Q$1:$Q$2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206-465F-A1DF-B59821D36E4C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tCALCIUM!$R$1:$R$2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tCALCIUM!$S$1:$S$2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206-465F-A1DF-B59821D36E4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tCALCIUM!$Q$5</c:f>
              <c:numCache>
                <c:formatCode>General</c:formatCode>
                <c:ptCount val="1"/>
                <c:pt idx="0">
                  <c:v>4.5708154506437975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206-465F-A1DF-B59821D3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8720"/>
        <c:axId val="109280640"/>
      </c:scatterChart>
      <c:valAx>
        <c:axId val="1092787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280640"/>
        <c:crosses val="autoZero"/>
        <c:crossBetween val="midCat"/>
        <c:majorUnit val="1"/>
      </c:valAx>
      <c:valAx>
        <c:axId val="109280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27872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tCALCIUM!$U$1:$U$2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tCALCIUM!$V$1:$V$2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98-406C-981A-B4E6E570416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tCALCIUM!$W$1:$W$2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tCALCIUM!$X$1:$X$2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98-406C-981A-B4E6E570416D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tCALCIUM!$Y$1:$Y$2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tCALCIUM!$Z$1:$Z$2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698-406C-981A-B4E6E570416D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tCALCIUM!$W$5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tCALCIUM!$X$5</c:f>
              <c:numCache>
                <c:formatCode>General</c:formatCode>
                <c:ptCount val="1"/>
                <c:pt idx="0">
                  <c:v>3.0537190082644661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698-406C-981A-B4E6E570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5312"/>
        <c:axId val="109407232"/>
      </c:scatterChart>
      <c:valAx>
        <c:axId val="109405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407232"/>
        <c:crosses val="autoZero"/>
        <c:crossBetween val="midCat"/>
        <c:majorUnit val="1"/>
      </c:valAx>
      <c:valAx>
        <c:axId val="109407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4053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CL!$O$1:$O$2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13-41A3-B840-A88749D52C01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CL!$Q$1:$Q$2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13-41A3-B840-A88749D52C01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CL!$S$1:$S$2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13-41A3-B840-A88749D52C0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CL!$Q$5</c:f>
              <c:numCache>
                <c:formatCode>General</c:formatCode>
                <c:ptCount val="1"/>
                <c:pt idx="0">
                  <c:v>1.5185601799775124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13-41A3-B840-A88749D5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67904"/>
        <c:axId val="109478272"/>
      </c:scatterChart>
      <c:valAx>
        <c:axId val="109467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478272"/>
        <c:crosses val="autoZero"/>
        <c:crossBetween val="midCat"/>
        <c:majorUnit val="1"/>
      </c:valAx>
      <c:valAx>
        <c:axId val="109478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46790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CL!$V$1:$V$2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3-4F99-B8A0-48AB1CB8CEE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CL!$X$1:$X$2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3-4F99-B8A0-48AB1CB8CEEA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CL!$Z$1:$Z$2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3-4F99-B8A0-48AB1CB8CEEA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CL!$X$5</c:f>
              <c:numCache>
                <c:formatCode>General</c:formatCode>
                <c:ptCount val="1"/>
                <c:pt idx="0">
                  <c:v>0.49107142857142605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3-4F99-B8A0-48AB1CB8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9280"/>
        <c:axId val="111259648"/>
      </c:scatterChart>
      <c:valAx>
        <c:axId val="1112492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259648"/>
        <c:crosses val="autoZero"/>
        <c:crossBetween val="midCat"/>
        <c:majorUnit val="1"/>
      </c:valAx>
      <c:valAx>
        <c:axId val="111259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24928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CHOL!$O$1:$O$2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59-48DB-A24B-04C187E8A6CF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CHOL!$Q$1:$Q$2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59-48DB-A24B-04C187E8A6CF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CHOL!$S$1:$S$2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59-48DB-A24B-04C187E8A6CF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CHOL!$Q$5</c:f>
              <c:numCache>
                <c:formatCode>General</c:formatCode>
                <c:ptCount val="1"/>
                <c:pt idx="0">
                  <c:v>2.4679487179487145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559-48DB-A24B-04C187E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8784"/>
        <c:axId val="110896640"/>
      </c:scatterChart>
      <c:valAx>
        <c:axId val="1110787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896640"/>
        <c:crosses val="autoZero"/>
        <c:crossBetween val="midCat"/>
        <c:majorUnit val="1"/>
      </c:valAx>
      <c:valAx>
        <c:axId val="110896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07878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CHOL!$V$1:$V$2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D8-47A8-B1AE-FE186CF4DED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CHOL!$X$1:$X$2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D8-47A8-B1AE-FE186CF4DED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CHOL!$Z$1:$Z$2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D8-47A8-B1AE-FE186CF4DED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CHOL!$W$5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CHOL!$X$5</c:f>
              <c:numCache>
                <c:formatCode>General</c:formatCode>
                <c:ptCount val="1"/>
                <c:pt idx="0">
                  <c:v>2.0163934426229435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6D8-47A8-B1AE-FE186CF4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2848"/>
        <c:axId val="111158016"/>
      </c:scatterChart>
      <c:valAx>
        <c:axId val="1109428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158016"/>
        <c:crosses val="autoZero"/>
        <c:crossBetween val="midCat"/>
        <c:majorUnit val="1"/>
      </c:valAx>
      <c:valAx>
        <c:axId val="111158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94284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CK!$N$1:$N$2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CK!$O$1:$O$2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58-4330-B886-5D0F8E9714DE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CK!$P$1:$P$2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CK!$Q$1:$Q$2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658-4330-B886-5D0F8E9714DE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CK!$R$1:$R$2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CK!$S$1:$S$2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658-4330-B886-5D0F8E9714D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CK!$Q$5</c:f>
              <c:numCache>
                <c:formatCode>General</c:formatCode>
                <c:ptCount val="1"/>
                <c:pt idx="0">
                  <c:v>2.1220930232558173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658-4330-B886-5D0F8E97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2736"/>
        <c:axId val="111678976"/>
      </c:scatterChart>
      <c:valAx>
        <c:axId val="1113327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678976"/>
        <c:crosses val="autoZero"/>
        <c:crossBetween val="midCat"/>
        <c:majorUnit val="1"/>
      </c:valAx>
      <c:valAx>
        <c:axId val="111678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33273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24131042748699"/>
          <c:y val="1.285881283283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14664981036699"/>
          <c:w val="0.800159808230124"/>
          <c:h val="0.70214917825537304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ALBUMIN!$V$1:$V$2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79-49A5-B8B7-A896703AB81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ALBUMIN!$X$1:$X$2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79-49A5-B8B7-A896703AB81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ALBUMIN!$Z$1:$Z$2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479-49A5-B8B7-A896703AB81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ALBUMIN!$W$5:$W$5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ALBUMIN!$X$5:$X$5</c:f>
              <c:numCache>
                <c:formatCode>General</c:formatCode>
                <c:ptCount val="1"/>
                <c:pt idx="0">
                  <c:v>3.7581699346404913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479-49A5-B8B7-A896703A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1600"/>
        <c:axId val="54683520"/>
      </c:scatterChart>
      <c:valAx>
        <c:axId val="54681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4683520"/>
        <c:crosses val="autoZero"/>
        <c:crossBetween val="midCat"/>
        <c:majorUnit val="1"/>
      </c:valAx>
      <c:valAx>
        <c:axId val="54683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085896923691599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46816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CK!$V$1:$V$2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E9-43E9-95F9-591D741D7F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CK!$X$1:$X$2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E9-43E9-95F9-591D741D7F4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CK!$Z$1:$Z$2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4E9-43E9-95F9-591D741D7F4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CK!$W$5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CK!$X$5</c:f>
              <c:numCache>
                <c:formatCode>General</c:formatCode>
                <c:ptCount val="1"/>
                <c:pt idx="0">
                  <c:v>0.59585492227979564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4E9-43E9-95F9-591D741D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1856"/>
        <c:axId val="111416832"/>
      </c:scatterChart>
      <c:valAx>
        <c:axId val="1117218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416832"/>
        <c:crosses val="autoZero"/>
        <c:crossBetween val="midCat"/>
        <c:majorUnit val="1"/>
      </c:valAx>
      <c:valAx>
        <c:axId val="111416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72185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CREA!$O$1:$O$2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A2-4010-A99A-942F98129312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CREA!$Q$1:$Q$2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A2-4010-A99A-942F98129312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CREA!$S$1:$S$2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A2-4010-A99A-942F9812931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CREA!$Q$5</c:f>
              <c:numCache>
                <c:formatCode>General</c:formatCode>
                <c:ptCount val="1"/>
                <c:pt idx="0">
                  <c:v>4.8161764705882435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A2-4010-A99A-942F9812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1696"/>
        <c:axId val="111503616"/>
      </c:scatterChart>
      <c:valAx>
        <c:axId val="111501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503616"/>
        <c:crosses val="autoZero"/>
        <c:crossBetween val="midCat"/>
        <c:majorUnit val="1"/>
      </c:valAx>
      <c:valAx>
        <c:axId val="111503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50169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CREA!$V$1:$V$2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27-46A0-9487-F879AF98576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CREA!$X$1:$X$2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27-46A0-9487-F879AF98576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CREA!$Z$1:$Z$2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27-46A0-9487-F879AF98576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CREA!$W$5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CREA!$X$5</c:f>
              <c:numCache>
                <c:formatCode>General</c:formatCode>
                <c:ptCount val="1"/>
                <c:pt idx="0">
                  <c:v>2.2253258845437522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A27-46A0-9487-F879AF98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8288"/>
        <c:axId val="111630208"/>
      </c:scatterChart>
      <c:valAx>
        <c:axId val="1116282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630208"/>
        <c:crosses val="autoZero"/>
        <c:crossBetween val="midCat"/>
        <c:majorUnit val="1"/>
      </c:valAx>
      <c:valAx>
        <c:axId val="111630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62828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GGT!$O$1:$O$2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C45-43FE-8EE4-C39AE860EF02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GGT!$Q$1:$Q$2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C45-43FE-8EE4-C39AE860EF02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GGT!$S$1:$S$2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45-43FE-8EE4-C39AE860EF0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GGT!$Q$5</c:f>
              <c:numCache>
                <c:formatCode>General</c:formatCode>
                <c:ptCount val="1"/>
                <c:pt idx="0">
                  <c:v>4.6312178387650009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C45-43FE-8EE4-C39AE860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4608"/>
        <c:axId val="111766528"/>
      </c:scatterChart>
      <c:valAx>
        <c:axId val="111764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766528"/>
        <c:crosses val="autoZero"/>
        <c:crossBetween val="midCat"/>
        <c:majorUnit val="1"/>
      </c:valAx>
      <c:valAx>
        <c:axId val="111766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76460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GGT!$V$1:$V$2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96-4722-8363-690AF2A6235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GGT!$X$1:$X$2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896-4722-8363-690AF2A62351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GGT!$Z$1:$Z$2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896-4722-8363-690AF2A6235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GGT!$W$5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GGT!$X$5</c:f>
              <c:numCache>
                <c:formatCode>General</c:formatCode>
                <c:ptCount val="1"/>
                <c:pt idx="0">
                  <c:v>1.2654320987654391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896-4722-8363-690AF2A6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3360"/>
        <c:axId val="110705280"/>
      </c:scatterChart>
      <c:valAx>
        <c:axId val="110703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705280"/>
        <c:crosses val="autoZero"/>
        <c:crossBetween val="midCat"/>
        <c:majorUnit val="1"/>
      </c:valAx>
      <c:valAx>
        <c:axId val="110705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7033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GLU!$O$1:$O$2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1B-4245-A45B-CF5D32DD78C7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GLU!$Q$1:$Q$2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1B-4245-A45B-CF5D32DD78C7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GLU!$S$1:$S$2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1B-4245-A45B-CF5D32DD78C7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GLU!$Q$5</c:f>
              <c:numCache>
                <c:formatCode>General</c:formatCode>
                <c:ptCount val="1"/>
                <c:pt idx="0">
                  <c:v>4.2518837459633891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1B-4245-A45B-CF5D32DD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2448"/>
        <c:axId val="110882816"/>
      </c:scatterChart>
      <c:valAx>
        <c:axId val="1108724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882816"/>
        <c:crosses val="autoZero"/>
        <c:crossBetween val="midCat"/>
        <c:majorUnit val="1"/>
      </c:valAx>
      <c:valAx>
        <c:axId val="1108828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87244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GLU!$V$1:$V$2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FB-4CB0-A9BF-B50E0CA8F0E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GLU!$X$1:$X$2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FB-4CB0-A9BF-B50E0CA8F0E7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GLU!$Z$1:$Z$2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0FB-4CB0-A9BF-B50E0CA8F0E7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GLU!$W$5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GLU!$X$5</c:f>
              <c:numCache>
                <c:formatCode>General</c:formatCode>
                <c:ptCount val="1"/>
                <c:pt idx="0">
                  <c:v>3.2327586206896552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0FB-4CB0-A9BF-B50E0CA8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0624"/>
        <c:axId val="110812544"/>
      </c:scatterChart>
      <c:valAx>
        <c:axId val="1108106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812544"/>
        <c:crosses val="autoZero"/>
        <c:crossBetween val="midCat"/>
        <c:majorUnit val="1"/>
      </c:valAx>
      <c:valAx>
        <c:axId val="110812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081062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PHO!$O$1:$O$2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D6-40A3-BFA8-98231F384A8B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PHO!$Q$1:$Q$2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D6-40A3-BFA8-98231F384A8B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PHO!$S$1:$S$2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D6-40A3-BFA8-98231F384A8B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PHO!$Q$5</c:f>
              <c:numCache>
                <c:formatCode>General</c:formatCode>
                <c:ptCount val="1"/>
                <c:pt idx="0">
                  <c:v>1.7835820895522312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D6-40A3-BFA8-98231F38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8992"/>
        <c:axId val="112239360"/>
      </c:scatterChart>
      <c:valAx>
        <c:axId val="112228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239360"/>
        <c:crosses val="autoZero"/>
        <c:crossBetween val="midCat"/>
        <c:majorUnit val="1"/>
      </c:valAx>
      <c:valAx>
        <c:axId val="112239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22899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PHO!$V$1:$V$2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5B-49CD-B243-948DB5815E9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PHO!$X$1:$X$2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5B-49CD-B243-948DB5815E9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PHO!$Z$1:$Z$2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5B-49CD-B243-948DB5815E9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PHO!$W$5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PHO!$X$5</c:f>
              <c:numCache>
                <c:formatCode>General</c:formatCode>
                <c:ptCount val="1"/>
                <c:pt idx="0">
                  <c:v>0.36160714285714074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45B-49CD-B243-948DB581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2592"/>
        <c:axId val="112165248"/>
      </c:scatterChart>
      <c:valAx>
        <c:axId val="112142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165248"/>
        <c:crosses val="autoZero"/>
        <c:crossBetween val="midCat"/>
        <c:majorUnit val="1"/>
      </c:valAx>
      <c:valAx>
        <c:axId val="112165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14259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IRON!$O$1:$O$2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EC0-45A6-AB50-EAD2919EE6DD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IRON!$Q$1:$Q$2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C0-45A6-AB50-EAD2919EE6DD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IRON!$S$1:$S$2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EC0-45A6-AB50-EAD2919EE6DD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IRON!$Q$5</c:f>
              <c:numCache>
                <c:formatCode>General</c:formatCode>
                <c:ptCount val="1"/>
                <c:pt idx="0">
                  <c:v>3.2754010695187206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EC0-45A6-AB50-EAD2919E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3648"/>
        <c:axId val="112285568"/>
      </c:scatterChart>
      <c:valAx>
        <c:axId val="1122836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285568"/>
        <c:crosses val="autoZero"/>
        <c:crossBetween val="midCat"/>
        <c:majorUnit val="1"/>
      </c:valAx>
      <c:valAx>
        <c:axId val="112285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28364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ALP!$O$1:$O$2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61-4D03-AFCF-D67791D4969F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ALP!$Q$1:$Q$2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061-4D03-AFCF-D67791D4969F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ALP!$S$1:$S$2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061-4D03-AFCF-D67791D4969F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ALP!$P$5:$P$5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ALP!$Q$5:$Q$5</c:f>
              <c:numCache>
                <c:formatCode>General</c:formatCode>
                <c:ptCount val="1"/>
                <c:pt idx="0">
                  <c:v>2.8682170542635679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061-4D03-AFCF-D67791D4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83840"/>
        <c:axId val="84085760"/>
      </c:scatterChart>
      <c:valAx>
        <c:axId val="84083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4085760"/>
        <c:crosses val="autoZero"/>
        <c:crossBetween val="midCat"/>
        <c:majorUnit val="1"/>
      </c:valAx>
      <c:valAx>
        <c:axId val="840857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408384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IRON!$U$1:$U$2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IRON!$V$1:$V$2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69-462C-93F2-A777C63C666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IRON!$W$1:$W$2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IRON!$X$1:$X$2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69-462C-93F2-A777C63C6664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IRON!$Y$1:$Y$2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IRON!$Z$1:$Z$2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369-462C-93F2-A777C63C6664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IRON!$W$5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IRON!$X$5</c:f>
              <c:numCache>
                <c:formatCode>General</c:formatCode>
                <c:ptCount val="1"/>
                <c:pt idx="0">
                  <c:v>1.4114832535885113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369-462C-93F2-A777C63C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2672"/>
        <c:axId val="112023040"/>
      </c:scatterChart>
      <c:valAx>
        <c:axId val="1120126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023040"/>
        <c:crosses val="autoZero"/>
        <c:crossBetween val="midCat"/>
        <c:majorUnit val="1"/>
      </c:valAx>
      <c:valAx>
        <c:axId val="112023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0126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LDH!$O$1:$O$2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77E-4780-B5AE-BC85B0A0FFF1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LDH!$Q$1:$Q$2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77E-4780-B5AE-BC85B0A0FFF1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LDH!$S$1:$S$2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77E-4780-B5AE-BC85B0A0FFF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LDH!$Q$5</c:f>
              <c:numCache>
                <c:formatCode>General</c:formatCode>
                <c:ptCount val="1"/>
                <c:pt idx="0">
                  <c:v>5.4430379746835404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77E-4780-B5AE-BC85B0A0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2688"/>
        <c:axId val="112724608"/>
      </c:scatterChart>
      <c:valAx>
        <c:axId val="112722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724608"/>
        <c:crosses val="autoZero"/>
        <c:crossBetween val="midCat"/>
        <c:majorUnit val="1"/>
      </c:valAx>
      <c:valAx>
        <c:axId val="112724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72268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LDH!$V$1:$V$2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E-43F6-B241-E27DB8A6335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LDH!$X$1:$X$2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E-43F6-B241-E27DB8A6335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LDH!$Z$1:$Z$2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E-43F6-B241-E27DB8A6335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LDH!$W$5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LDH!$X$5</c:f>
              <c:numCache>
                <c:formatCode>General</c:formatCode>
                <c:ptCount val="1"/>
                <c:pt idx="0">
                  <c:v>1.7733089579524761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E-43F6-B241-E27DB8A6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1568"/>
        <c:axId val="112863488"/>
      </c:scatterChart>
      <c:valAx>
        <c:axId val="1128615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863488"/>
        <c:crosses val="autoZero"/>
        <c:crossBetween val="midCat"/>
        <c:majorUnit val="1"/>
      </c:valAx>
      <c:valAx>
        <c:axId val="11286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86156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LIPASE!$N$1:$N$2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LIPASE!$O$1:$O$2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B5-4A12-B436-6311AF3F0688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LIPASE!$P$1:$P$2</c:f>
              <c:numCache>
                <c:formatCode>General</c:formatCode>
                <c:ptCount val="2"/>
                <c:pt idx="0">
                  <c:v>0</c:v>
                </c:pt>
                <c:pt idx="1">
                  <c:v>16.666666666666668</c:v>
                </c:pt>
              </c:numCache>
            </c:numRef>
          </c:xVal>
          <c:yVal>
            <c:numRef>
              <c:f>LIPASE!$Q$1:$Q$2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2B5-4A12-B436-6311AF3F0688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LIPASE!$R$1:$R$2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LIPASE!$S$1:$S$2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2B5-4A12-B436-6311AF3F0688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LIPASE!$Q$5</c:f>
              <c:numCache>
                <c:formatCode>General</c:formatCode>
                <c:ptCount val="1"/>
                <c:pt idx="0">
                  <c:v>12.068452380952383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2B5-4A12-B436-6311AF3F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5120"/>
        <c:axId val="112967040"/>
      </c:scatterChart>
      <c:valAx>
        <c:axId val="1129651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967040"/>
        <c:crosses val="autoZero"/>
        <c:crossBetween val="midCat"/>
        <c:majorUnit val="1"/>
      </c:valAx>
      <c:valAx>
        <c:axId val="112967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96512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LIPASE!$U$1:$U$2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LIPASE!$V$1:$V$2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D3-42F0-93A0-280C9D47A32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LIPASE!$W$1:$W$2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LIPASE!$X$1:$X$2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D3-42F0-93A0-280C9D47A32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LIPASE!$Y$1:$Y$2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LIPASE!$Z$1:$Z$2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4D3-42F0-93A0-280C9D47A32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LIPASE!$W$5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LIPASE!$X$5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4D3-42F0-93A0-280C9D47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4368"/>
        <c:axId val="113036288"/>
      </c:scatterChart>
      <c:valAx>
        <c:axId val="1130343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036288"/>
        <c:crosses val="autoZero"/>
        <c:crossBetween val="midCat"/>
        <c:majorUnit val="1"/>
      </c:valAx>
      <c:valAx>
        <c:axId val="113036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03436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MG!$N$1:$N$2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MG!$O$1:$O$2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42-4F64-BACE-A496BDD9F168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MG!$P$1:$P$2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MG!$Q$1:$Q$2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42-4F64-BACE-A496BDD9F168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MG!$R$1:$R$2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MG!$S$1:$S$2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42-4F64-BACE-A496BDD9F168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MG!$Q$5</c:f>
              <c:numCache>
                <c:formatCode>General</c:formatCode>
                <c:ptCount val="1"/>
                <c:pt idx="0">
                  <c:v>1.8410852713178418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42-4F64-BACE-A496BDD9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9696"/>
        <c:axId val="113480064"/>
      </c:scatterChart>
      <c:valAx>
        <c:axId val="113469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480064"/>
        <c:crosses val="autoZero"/>
        <c:crossBetween val="midCat"/>
        <c:majorUnit val="1"/>
      </c:valAx>
      <c:valAx>
        <c:axId val="113480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46969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MG!$U$1:$U$2</c:f>
              <c:numCache>
                <c:formatCode>General</c:formatCode>
                <c:ptCount val="2"/>
                <c:pt idx="0">
                  <c:v>0</c:v>
                </c:pt>
                <c:pt idx="1">
                  <c:v>3.75</c:v>
                </c:pt>
              </c:numCache>
            </c:numRef>
          </c:xVal>
          <c:yVal>
            <c:numRef>
              <c:f>MG!$V$1:$V$2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40-4F28-BFCE-13BA7EA3527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MG!$W$1:$W$2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MG!$X$1:$X$2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40-4F28-BFCE-13BA7EA3527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MG!$Y$1:$Y$2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MG!$Z$1:$Z$2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A40-4F28-BFCE-13BA7EA3527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MG!$W$5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MG!$X$5</c:f>
              <c:numCache>
                <c:formatCode>General</c:formatCode>
                <c:ptCount val="1"/>
                <c:pt idx="0">
                  <c:v>1.502403846153846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A40-4F28-BFCE-13BA7EA3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3552"/>
        <c:axId val="113238016"/>
      </c:scatterChart>
      <c:valAx>
        <c:axId val="1132235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238016"/>
        <c:crosses val="autoZero"/>
        <c:crossBetween val="midCat"/>
        <c:majorUnit val="1"/>
      </c:valAx>
      <c:valAx>
        <c:axId val="113238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2235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K!$O$1:$O$2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41F-45BD-878B-147DE7DA3396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K!$Q$1:$Q$2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41F-45BD-878B-147DE7DA3396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K!$S$1:$S$2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41F-45BD-878B-147DE7DA339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K!$Q$5</c:f>
              <c:numCache>
                <c:formatCode>General</c:formatCode>
                <c:ptCount val="1"/>
                <c:pt idx="0">
                  <c:v>1.3749999999999929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41F-45BD-878B-147DE7DA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2544"/>
        <c:axId val="113259648"/>
      </c:scatterChart>
      <c:valAx>
        <c:axId val="1133725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259648"/>
        <c:crosses val="autoZero"/>
        <c:crossBetween val="midCat"/>
        <c:majorUnit val="1"/>
      </c:valAx>
      <c:valAx>
        <c:axId val="113259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37254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K!$V$1:$V$2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08-455E-8FE4-99E7339B883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K!$X$1:$X$2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08-455E-8FE4-99E7339B883E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K!$Z$1:$Z$2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08-455E-8FE4-99E7339B883E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K!$W$5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K!$X$5</c:f>
              <c:numCache>
                <c:formatCode>General</c:formatCode>
                <c:ptCount val="1"/>
                <c:pt idx="0">
                  <c:v>0.75987841945288492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708-455E-8FE4-99E7339B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8048"/>
        <c:axId val="113390336"/>
      </c:scatterChart>
      <c:valAx>
        <c:axId val="1132980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390336"/>
        <c:crosses val="autoZero"/>
        <c:crossBetween val="midCat"/>
        <c:majorUnit val="1"/>
      </c:valAx>
      <c:valAx>
        <c:axId val="113390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29804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Na!$N$1:$N$2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Na!$O$1:$O$2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D5-46F2-9A37-EA1FE5AFFECB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Na!$P$1:$P$2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Na!$Q$1:$Q$2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D5-46F2-9A37-EA1FE5AFFECB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Na!$R$1:$R$2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Na!$S$1:$S$2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DD5-46F2-9A37-EA1FE5AFFECB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Na!$Q$5</c:f>
              <c:numCache>
                <c:formatCode>General</c:formatCode>
                <c:ptCount val="1"/>
                <c:pt idx="0">
                  <c:v>1.7479674796748015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DD5-46F2-9A37-EA1FE5AF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056"/>
        <c:axId val="113583616"/>
      </c:scatterChart>
      <c:valAx>
        <c:axId val="113565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583616"/>
        <c:crosses val="autoZero"/>
        <c:crossBetween val="midCat"/>
        <c:majorUnit val="1"/>
      </c:valAx>
      <c:valAx>
        <c:axId val="113583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56505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ALP!$V$1:$V$2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38-4863-9ED3-41F0470FA61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ALP!$X$1:$X$2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C38-4863-9ED3-41F0470FA616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ALP!$Z$1:$Z$2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C38-4863-9ED3-41F0470FA61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ALP!$W$5:$W$5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ALP!$X$5:$X$5</c:f>
              <c:numCache>
                <c:formatCode>General</c:formatCode>
                <c:ptCount val="1"/>
                <c:pt idx="0">
                  <c:v>3.2943469785575004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C38-4863-9ED3-41F0470F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5504"/>
        <c:axId val="83792256"/>
      </c:scatterChart>
      <c:valAx>
        <c:axId val="837655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792256"/>
        <c:crosses val="autoZero"/>
        <c:crossBetween val="midCat"/>
        <c:majorUnit val="1"/>
      </c:valAx>
      <c:valAx>
        <c:axId val="83792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76550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Na!$U$1:$U$2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Na!$V$1:$V$2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2C-40B0-907C-C5555772ECC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Na!$W$1:$W$2</c:f>
              <c:numCache>
                <c:formatCode>General</c:formatCode>
                <c:ptCount val="2"/>
                <c:pt idx="0">
                  <c:v>0</c:v>
                </c:pt>
                <c:pt idx="1">
                  <c:v>1.6666666666666667</c:v>
                </c:pt>
              </c:numCache>
            </c:numRef>
          </c:xVal>
          <c:yVal>
            <c:numRef>
              <c:f>Na!$X$1:$X$2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92C-40B0-907C-C5555772ECC5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Na!$Y$1:$Y$2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Na!$Z$1:$Z$2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92C-40B0-907C-C5555772ECC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Na!$X$5</c:f>
              <c:numCache>
                <c:formatCode>General</c:formatCode>
                <c:ptCount val="1"/>
                <c:pt idx="0">
                  <c:v>1.1217948717948718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92C-40B0-907C-C5555772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8400"/>
        <c:axId val="113718400"/>
      </c:scatterChart>
      <c:valAx>
        <c:axId val="1136384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718400"/>
        <c:crosses val="autoZero"/>
        <c:crossBetween val="midCat"/>
        <c:majorUnit val="1"/>
      </c:valAx>
      <c:valAx>
        <c:axId val="113718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363840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TRIG!$O$1:$O$2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F42-48FA-AA39-5543C86827DA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TRIG!$Q$1:$Q$2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F42-48FA-AA39-5543C86827DA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TRIG!$S$1:$S$2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F42-48FA-AA39-5543C86827DA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TRIG!$Q$5</c:f>
              <c:numCache>
                <c:formatCode>General</c:formatCode>
                <c:ptCount val="1"/>
                <c:pt idx="0">
                  <c:v>0.29801324503310506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F42-48FA-AA39-5543C868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0256"/>
        <c:axId val="114002176"/>
      </c:scatterChart>
      <c:valAx>
        <c:axId val="114000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4002176"/>
        <c:crosses val="autoZero"/>
        <c:crossBetween val="midCat"/>
        <c:majorUnit val="1"/>
      </c:valAx>
      <c:valAx>
        <c:axId val="114002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400025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TRIG!$V$1:$V$2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6F-4DF3-9683-B6F432B093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TRIG!$X$1:$X$2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6F-4DF3-9683-B6F432B0934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TRIG!$Z$1:$Z$2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6F-4DF3-9683-B6F432B0934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TRIG!$W$5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TRIG!$X$5</c:f>
              <c:numCache>
                <c:formatCode>General</c:formatCode>
                <c:ptCount val="1"/>
                <c:pt idx="0">
                  <c:v>1.2179487179487216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6F-4DF3-9683-B6F432B0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1312"/>
        <c:axId val="114063232"/>
      </c:scatterChart>
      <c:valAx>
        <c:axId val="114061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4063232"/>
        <c:crosses val="autoZero"/>
        <c:crossBetween val="midCat"/>
        <c:majorUnit val="1"/>
      </c:valAx>
      <c:valAx>
        <c:axId val="114063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40613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TP!$N$1:$N$2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TP!$O$1:$O$2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98E-414F-9F84-F3906478C915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TP!$P$1:$P$2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TP!$Q$1:$Q$2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98E-414F-9F84-F3906478C915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TP!$R$1:$R$2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TP!$S$1:$S$2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98E-414F-9F84-F3906478C915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TP!$Q$5</c:f>
              <c:numCache>
                <c:formatCode>General</c:formatCode>
                <c:ptCount val="1"/>
                <c:pt idx="0">
                  <c:v>2.9113924050633075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98E-414F-9F84-F3906478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5312"/>
        <c:axId val="111967232"/>
      </c:scatterChart>
      <c:valAx>
        <c:axId val="111965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967232"/>
        <c:crosses val="autoZero"/>
        <c:crossBetween val="midCat"/>
        <c:majorUnit val="1"/>
      </c:valAx>
      <c:valAx>
        <c:axId val="111967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196531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TP!$U$1:$U$2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TP!$V$1:$V$2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70-4E01-808F-3F5697F300A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TP!$W$1:$W$2</c:f>
              <c:numCache>
                <c:formatCode>General</c:formatCode>
                <c:ptCount val="2"/>
                <c:pt idx="0">
                  <c:v>0</c:v>
                </c:pt>
                <c:pt idx="1">
                  <c:v>3.3333333333333335</c:v>
                </c:pt>
              </c:numCache>
            </c:numRef>
          </c:xVal>
          <c:yVal>
            <c:numRef>
              <c:f>TP!$X$1:$X$2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70-4E01-808F-3F5697F300A4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TP!$Y$1:$Y$2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TP!$Z$1:$Z$2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D70-4E01-808F-3F5697F300A4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TP!$W$5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TP!$X$5</c:f>
              <c:numCache>
                <c:formatCode>General</c:formatCode>
                <c:ptCount val="1"/>
                <c:pt idx="0">
                  <c:v>0.83440308087291903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D70-4E01-808F-3F5697F3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4384"/>
        <c:axId val="112626304"/>
      </c:scatterChart>
      <c:valAx>
        <c:axId val="1126243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626304"/>
        <c:crosses val="autoZero"/>
        <c:crossBetween val="midCat"/>
        <c:majorUnit val="1"/>
      </c:valAx>
      <c:valAx>
        <c:axId val="112626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62438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UREA!$N$1:$N$2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UREA!$O$1:$O$2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8F-4446-9A58-BF6521E6DCFC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UREA!$P$1:$P$2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UREA!$Q$1:$Q$2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8F-4446-9A58-BF6521E6DCFC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UREA!$R$1:$R$2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UREA!$S$1:$S$2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8F-4446-9A58-BF6521E6DCF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UREA!$Q$5</c:f>
              <c:numCache>
                <c:formatCode>General</c:formatCode>
                <c:ptCount val="1"/>
                <c:pt idx="0">
                  <c:v>1.2987012987012987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08F-4446-9A58-BF6521E6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552"/>
        <c:axId val="116596736"/>
      </c:scatterChart>
      <c:valAx>
        <c:axId val="1127115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596736"/>
        <c:crosses val="autoZero"/>
        <c:crossBetween val="midCat"/>
        <c:majorUnit val="1"/>
      </c:valAx>
      <c:valAx>
        <c:axId val="116596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271155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UREA!$U$1:$U$2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UREA!$V$1:$V$2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95-4A48-859B-7A7504DB35F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UREA!$W$1:$W$2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UREA!$X$1:$X$2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95-4A48-859B-7A7504DB35F9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UREA!$Y$1:$Y$2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UREA!$Z$1:$Z$2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495-4A48-859B-7A7504DB35F9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UREA!$W$5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UREA!$X$5</c:f>
              <c:numCache>
                <c:formatCode>General</c:formatCode>
                <c:ptCount val="1"/>
                <c:pt idx="0">
                  <c:v>1.1918604651162856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495-4A48-859B-7A7504DB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5136"/>
        <c:axId val="116637056"/>
      </c:scatterChart>
      <c:valAx>
        <c:axId val="1166351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637056"/>
        <c:crosses val="autoZero"/>
        <c:crossBetween val="midCat"/>
        <c:majorUnit val="1"/>
      </c:valAx>
      <c:valAx>
        <c:axId val="116637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63513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TBA!$N$1:$N$2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TBA!$O$1:$O$2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0E2-AF4D-8E35-E58C812123A3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TBA!$P$1:$P$2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TBA!$Q$1:$Q$2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0E2-AF4D-8E35-E58C812123A3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TBA!$R$1:$R$2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TBA!$S$1:$S$2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0E2-AF4D-8E35-E58C812123A3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TBA!$Q$5</c:f>
              <c:numCache>
                <c:formatCode>General</c:formatCode>
                <c:ptCount val="1"/>
                <c:pt idx="0">
                  <c:v>5.7222222222222481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0E2-AF4D-8E35-E58C8121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7360"/>
        <c:axId val="116790016"/>
      </c:scatterChart>
      <c:valAx>
        <c:axId val="1167673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790016"/>
        <c:crosses val="autoZero"/>
        <c:crossBetween val="midCat"/>
        <c:majorUnit val="1"/>
      </c:valAx>
      <c:valAx>
        <c:axId val="116790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767360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TBA!$U$1:$U$2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TBA!$V$1:$V$2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3A-8944-BEDF-4B7A9AC8D09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TBA!$W$1:$W$2</c:f>
              <c:numCache>
                <c:formatCode>General</c:formatCode>
                <c:ptCount val="2"/>
                <c:pt idx="0">
                  <c:v>0</c:v>
                </c:pt>
                <c:pt idx="1">
                  <c:v>6.666666666666667</c:v>
                </c:pt>
              </c:numCache>
            </c:numRef>
          </c:xVal>
          <c:yVal>
            <c:numRef>
              <c:f>TBA!$X$1:$X$2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3A-8944-BEDF-4B7A9AC8D09C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TBA!$Y$1:$Y$2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TBA!$Z$1:$Z$2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3A-8944-BEDF-4B7A9AC8D09C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TBA!$W$5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TBA!$X$5</c:f>
              <c:numCache>
                <c:formatCode>General</c:formatCode>
                <c:ptCount val="1"/>
                <c:pt idx="0">
                  <c:v>7.9812646370023277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73A-8944-BEDF-4B7A9AC8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8896"/>
        <c:axId val="116867456"/>
      </c:scatterChart>
      <c:valAx>
        <c:axId val="1168488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867456"/>
        <c:crosses val="autoZero"/>
        <c:crossBetween val="midCat"/>
        <c:majorUnit val="1"/>
      </c:valAx>
      <c:valAx>
        <c:axId val="116867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1684889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ALT!$O$1:$O$2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38-4167-AD57-7C76455D1419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ALT!$Q$1:$Q$2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38-4167-AD57-7C76455D1419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ALT!$S$1:$S$2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338-4167-AD57-7C76455D1419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ALT!$Q$5</c:f>
              <c:numCache>
                <c:formatCode>General</c:formatCode>
                <c:ptCount val="1"/>
                <c:pt idx="0">
                  <c:v>0.23529411764706218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338-4167-AD57-7C76455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2816"/>
        <c:axId val="99537280"/>
      </c:scatterChart>
      <c:valAx>
        <c:axId val="995228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9537280"/>
        <c:crosses val="autoZero"/>
        <c:crossBetween val="midCat"/>
        <c:majorUnit val="1"/>
      </c:valAx>
      <c:valAx>
        <c:axId val="99537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952281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ALT!$V$1:$V$2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71-4186-BEFD-C21977864AA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ALT!$X$1:$X$2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671-4186-BEFD-C21977864AA2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ALT!$Z$1:$Z$2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671-4186-BEFD-C21977864AA2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ALT!$W$5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ALT!$X$5</c:f>
              <c:numCache>
                <c:formatCode>General</c:formatCode>
                <c:ptCount val="1"/>
                <c:pt idx="0">
                  <c:v>3.9062500000008882E-2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671-4186-BEFD-C2197786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72"/>
        <c:axId val="83935232"/>
      </c:scatterChart>
      <c:valAx>
        <c:axId val="839166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935232"/>
        <c:crosses val="autoZero"/>
        <c:crossBetween val="midCat"/>
        <c:majorUnit val="1"/>
      </c:valAx>
      <c:valAx>
        <c:axId val="83935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916672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AMYLASE!$N$1:$N$2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AMYLASE!$O$1:$O$2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E-4D16-A766-2EB1FEC39803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AMYLASE!$P$1:$P$2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AMYLASE!$Q$1:$Q$2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8EE-4D16-A766-2EB1FEC39803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AMYLASE!$R$1:$R$2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AMYLASE!$S$1:$S$2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8EE-4D16-A766-2EB1FEC39803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AMYLASE!$Q$5</c:f>
              <c:numCache>
                <c:formatCode>General</c:formatCode>
                <c:ptCount val="1"/>
                <c:pt idx="0">
                  <c:v>3.4013605442176869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8EE-4D16-A766-2EB1FEC3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0608"/>
        <c:axId val="109155072"/>
      </c:scatterChart>
      <c:valAx>
        <c:axId val="1091406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155072"/>
        <c:crosses val="autoZero"/>
        <c:crossBetween val="midCat"/>
        <c:majorUnit val="1"/>
      </c:valAx>
      <c:valAx>
        <c:axId val="10915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9140608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2 MEDx Chart</a:t>
            </a:r>
          </a:p>
        </c:rich>
      </c:tx>
      <c:layout>
        <c:manualLayout>
          <c:xMode val="edge"/>
          <c:yMode val="edge"/>
          <c:x val="0.132321214542549"/>
          <c:y val="1.29886998311469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8445864962"/>
          <c:y val="0.124042083387453"/>
          <c:w val="0.800159808230124"/>
          <c:h val="0.702039225873489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AMYLASE!$U$1:$U$2</c:f>
              <c:numCache>
                <c:formatCode>General</c:formatCode>
                <c:ptCount val="2"/>
                <c:pt idx="0">
                  <c:v>0</c:v>
                </c:pt>
                <c:pt idx="1">
                  <c:v>6.25</c:v>
                </c:pt>
              </c:numCache>
            </c:numRef>
          </c:xVal>
          <c:yVal>
            <c:numRef>
              <c:f>AMYLASE!$V$1:$V$2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34-42A5-B6FD-F196E8391DC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AMYLASE!$W$1:$W$2</c:f>
              <c:numCache>
                <c:formatCode>General</c:formatCode>
                <c:ptCount val="2"/>
                <c:pt idx="0">
                  <c:v>0</c:v>
                </c:pt>
                <c:pt idx="1">
                  <c:v>8.3333333333333339</c:v>
                </c:pt>
              </c:numCache>
            </c:numRef>
          </c:xVal>
          <c:yVal>
            <c:numRef>
              <c:f>AMYLASE!$X$1:$X$2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34-42A5-B6FD-F196E8391DC1}"/>
            </c:ext>
          </c:extLst>
        </c:ser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AMYLASE!$Y$1:$Y$2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xVal>
          <c:yVal>
            <c:numRef>
              <c:f>AMYLASE!$Z$1:$Z$2</c:f>
              <c:numCache>
                <c:formatCode>General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934-42A5-B6FD-F196E8391DC1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AMYLASE!$W$5</c:f>
              <c:numCache>
                <c:formatCode>General</c:formatCode>
                <c:ptCount val="1"/>
                <c:pt idx="0">
                  <c:v>1.4937903479182917</c:v>
                </c:pt>
              </c:numCache>
            </c:numRef>
          </c:xVal>
          <c:yVal>
            <c:numRef>
              <c:f>AMYLASE!$X$5</c:f>
              <c:numCache>
                <c:formatCode>General</c:formatCode>
                <c:ptCount val="1"/>
                <c:pt idx="0">
                  <c:v>4.0000000000000053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934-42A5-B6FD-F196E839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3776"/>
        <c:axId val="99578240"/>
      </c:scatterChart>
      <c:valAx>
        <c:axId val="995637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0599280862999"/>
              <c:y val="0.90881932718534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9578240"/>
        <c:crosses val="autoZero"/>
        <c:crossBetween val="midCat"/>
        <c:majorUnit val="1"/>
      </c:valAx>
      <c:valAx>
        <c:axId val="99578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4286855773072307E-3"/>
              <c:y val="0.13586180023379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9563776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400" b="1" strike="noStrike" spc="-1">
                <a:solidFill>
                  <a:srgbClr val="000000"/>
                </a:solidFill>
                <a:latin typeface="Calibri"/>
              </a:rPr>
              <a:t>Analyte IQC 1 MEDx Chart</a:t>
            </a:r>
          </a:p>
        </c:rich>
      </c:tx>
      <c:layout>
        <c:manualLayout>
          <c:xMode val="edge"/>
          <c:yMode val="edge"/>
          <c:x val="0.132314514213319"/>
          <c:y val="1.2982054219167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68223929052"/>
          <c:y val="0.124220440371643"/>
          <c:w val="0.80014252909969097"/>
          <c:h val="0.70217640320733099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18A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AST!$N$1:$N$2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AST!$O$1:$O$2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3C-4E1A-8879-3DED63C4C486}"/>
            </c:ext>
          </c:extLst>
        </c:ser>
        <c:ser>
          <c:idx val="1"/>
          <c:order val="1"/>
          <c:spPr>
            <a:ln w="19080">
              <a:solidFill>
                <a:srgbClr val="639A3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AST!$P$1:$P$2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AST!$Q$1:$Q$2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3C-4E1A-8879-3DED63C4C486}"/>
            </c:ext>
          </c:extLst>
        </c:ser>
        <c:ser>
          <c:idx val="2"/>
          <c:order val="2"/>
          <c:spPr>
            <a:ln w="19080">
              <a:solidFill>
                <a:srgbClr val="90A2D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AST!$R$1:$R$2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AST!$S$1:$S$2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23C-4E1A-8879-3DED63C4C486}"/>
            </c:ext>
          </c:extLst>
        </c:ser>
        <c:ser>
          <c:idx val="3"/>
          <c:order val="3"/>
          <c:spPr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AST!$P$5</c:f>
              <c:numCache>
                <c:formatCode>General</c:formatCode>
                <c:ptCount val="1"/>
                <c:pt idx="0">
                  <c:v>1.6098832977587079</c:v>
                </c:pt>
              </c:numCache>
            </c:numRef>
          </c:xVal>
          <c:yVal>
            <c:numRef>
              <c:f>AST!$Q$5</c:f>
              <c:numCache>
                <c:formatCode>General</c:formatCode>
                <c:ptCount val="1"/>
                <c:pt idx="0">
                  <c:v>1.4792899408284024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23C-4E1A-8879-3DED63C4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3264"/>
        <c:axId val="107034112"/>
      </c:scatterChart>
      <c:valAx>
        <c:axId val="1070032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Imprecision (CV)</a:t>
                </a:r>
              </a:p>
            </c:rich>
          </c:tx>
          <c:layout>
            <c:manualLayout>
              <c:xMode val="edge"/>
              <c:yMode val="edge"/>
              <c:x val="0.29503523636075701"/>
              <c:y val="0.90887107038309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034112"/>
        <c:crosses val="autoZero"/>
        <c:crossBetween val="midCat"/>
        <c:majorUnit val="1"/>
      </c:valAx>
      <c:valAx>
        <c:axId val="107034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Allowable Inaccuracy (bias%)</a:t>
                </a:r>
              </a:p>
            </c:rich>
          </c:tx>
          <c:layout>
            <c:manualLayout>
              <c:xMode val="edge"/>
              <c:yMode val="edge"/>
              <c:x val="9.5811228125742293E-3"/>
              <c:y val="0.135929744177166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07003264"/>
        <c:crosses val="autoZero"/>
        <c:crossBetween val="midCat"/>
        <c:majorUnit val="2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52920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171000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71471</xdr:colOff>
      <xdr:row>6</xdr:row>
      <xdr:rowOff>8281</xdr:rowOff>
    </xdr:from>
    <xdr:to>
      <xdr:col>23</xdr:col>
      <xdr:colOff>207057</xdr:colOff>
      <xdr:row>21</xdr:row>
      <xdr:rowOff>54576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52920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171000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13493</xdr:colOff>
      <xdr:row>5</xdr:row>
      <xdr:rowOff>24847</xdr:rowOff>
    </xdr:from>
    <xdr:to>
      <xdr:col>11</xdr:col>
      <xdr:colOff>563210</xdr:colOff>
      <xdr:row>20</xdr:row>
      <xdr:rowOff>71142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F710D4-64BF-FE4B-83DC-A1E3EDA4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A977F684-D28C-9B42-8D70-2800DCC1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609840</xdr:colOff>
      <xdr:row>0</xdr:row>
      <xdr:rowOff>0</xdr:rowOff>
    </xdr:from>
    <xdr:to>
      <xdr:col>19</xdr:col>
      <xdr:colOff>24840</xdr:colOff>
      <xdr:row>15</xdr:row>
      <xdr:rowOff>46294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9360</xdr:colOff>
      <xdr:row>0</xdr:row>
      <xdr:rowOff>0</xdr:rowOff>
    </xdr:from>
    <xdr:to>
      <xdr:col>26</xdr:col>
      <xdr:colOff>190080</xdr:colOff>
      <xdr:row>14</xdr:row>
      <xdr:rowOff>164374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dexx-my.sharepoint.com/personal/simone-manzocchi_idexx_com/Documents/IDEXX/BIOCHIMICA%20e%20QC/AU680/VALIDAZIONE/VALIDATION%20AU680%20DEFIN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SSAY PRECISION"/>
      <sheetName val="INTERASSAY PREC"/>
      <sheetName val="RIQAS"/>
      <sheetName val="ALB"/>
      <sheetName val="ALP"/>
      <sheetName val="ALT"/>
      <sheetName val="AMYL"/>
      <sheetName val="AST"/>
      <sheetName val="Bile Acid"/>
      <sheetName val="CA"/>
      <sheetName val="CL"/>
      <sheetName val="CHOL"/>
      <sheetName val="CK"/>
      <sheetName val="CREA"/>
      <sheetName val="FRUC"/>
      <sheetName val="GGT"/>
      <sheetName val="GLDH"/>
      <sheetName val="GLUC"/>
      <sheetName val="LDH"/>
      <sheetName val="LIP"/>
      <sheetName val="MG"/>
      <sheetName val="PHOS"/>
      <sheetName val="K"/>
      <sheetName val="NA"/>
      <sheetName val="T BIL"/>
      <sheetName val="TP"/>
      <sheetName val="TRIG"/>
      <sheetName val="UREA"/>
      <sheetName val="CRP"/>
      <sheetName val="SDMA"/>
      <sheetName val="T4"/>
      <sheetName val="PHENO"/>
      <sheetName val="UR PR"/>
      <sheetName val="UR CREA"/>
    </sheetNames>
    <sheetDataSet>
      <sheetData sheetId="0" refreshError="1"/>
      <sheetData sheetId="1" refreshError="1">
        <row r="25">
          <cell r="B25">
            <v>1.6098832977587079</v>
          </cell>
        </row>
        <row r="54">
          <cell r="B54">
            <v>1.4937903479182917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92" zoomScaleNormal="80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2.29</v>
      </c>
      <c r="C3" s="9">
        <v>0.26500000000000001</v>
      </c>
      <c r="D3" s="5">
        <f>C32</f>
        <v>2.2815000000000003</v>
      </c>
      <c r="E3" s="5">
        <f>C31</f>
        <v>7.0507558385421901E-2</v>
      </c>
      <c r="F3" s="5">
        <f>'[1]INTERASSAY PREC'!B25</f>
        <v>1.6098832977587079</v>
      </c>
      <c r="G3" s="5">
        <f>(D3-B3)/B3*100</f>
        <v>-0.37117903930129825</v>
      </c>
      <c r="H3" s="5">
        <f>ABS(G3)+(2*F3)</f>
        <v>3.5909456348187141</v>
      </c>
      <c r="I3" s="10">
        <v>15</v>
      </c>
      <c r="J3" s="5">
        <f>(I3-G3)/F3</f>
        <v>9.5480082691094275</v>
      </c>
      <c r="K3" s="6">
        <f>ABS(G3)/(1.5*F3)</f>
        <v>0.15370846645346142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x14ac:dyDescent="0.25">
      <c r="A4" s="13" t="s">
        <v>13</v>
      </c>
      <c r="B4" s="14">
        <v>4.59</v>
      </c>
      <c r="C4" s="14">
        <v>0.53</v>
      </c>
      <c r="D4" s="15">
        <f>D32</f>
        <v>4.4175000000000013</v>
      </c>
      <c r="E4" s="15">
        <f>D31</f>
        <v>0.46814162274610777</v>
      </c>
      <c r="F4" s="15">
        <f>'[1]INTERASSAY PREC'!B54</f>
        <v>1.4937903479182917</v>
      </c>
      <c r="G4" s="15">
        <f>(D4-B4)/B4*100</f>
        <v>-3.7581699346404913</v>
      </c>
      <c r="H4" s="15">
        <f>ABS(G4)+(2*F4)</f>
        <v>6.7457506304770742</v>
      </c>
      <c r="I4" s="16">
        <v>15</v>
      </c>
      <c r="J4" s="15">
        <f>(I4-G4)/F4</f>
        <v>12.557431476767407</v>
      </c>
      <c r="K4" s="17">
        <f>ABS(G4)/(1.5*F4)</f>
        <v>1.6772411380118957</v>
      </c>
      <c r="M4" s="11"/>
      <c r="N4" s="2" t="s">
        <v>12</v>
      </c>
      <c r="O4" s="2">
        <f>SLOPE(Q4:Q5,P4:P5)</f>
        <v>-9.0868828697490436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-7.5257080627317192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0.37117903930129825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3.7581699346404913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2.2599999999999998</v>
      </c>
      <c r="D10" s="23">
        <v>4.54</v>
      </c>
    </row>
    <row r="11" spans="1:26" x14ac:dyDescent="0.25">
      <c r="A11" s="5">
        <v>2</v>
      </c>
      <c r="B11" s="5"/>
      <c r="C11" s="23">
        <v>2.23</v>
      </c>
      <c r="D11" s="23">
        <v>4.51</v>
      </c>
    </row>
    <row r="12" spans="1:26" x14ac:dyDescent="0.25">
      <c r="A12" s="5">
        <v>3</v>
      </c>
      <c r="B12" s="5"/>
      <c r="C12" s="23">
        <v>2.16</v>
      </c>
      <c r="D12" s="23">
        <v>4.51</v>
      </c>
    </row>
    <row r="13" spans="1:26" x14ac:dyDescent="0.25">
      <c r="A13" s="5">
        <v>4</v>
      </c>
      <c r="B13" s="5"/>
      <c r="C13" s="23">
        <v>2.2999999999999998</v>
      </c>
      <c r="D13" s="23">
        <v>4.66</v>
      </c>
    </row>
    <row r="14" spans="1:26" x14ac:dyDescent="0.25">
      <c r="A14" s="5">
        <v>5</v>
      </c>
      <c r="B14" s="5"/>
      <c r="C14" s="23">
        <v>2.2200000000000002</v>
      </c>
      <c r="D14" s="23">
        <v>4.49</v>
      </c>
    </row>
    <row r="15" spans="1:26" x14ac:dyDescent="0.25">
      <c r="A15" s="5">
        <v>6</v>
      </c>
      <c r="B15" s="5"/>
      <c r="C15" s="23">
        <v>2.15</v>
      </c>
      <c r="D15" s="23">
        <v>4.4400000000000004</v>
      </c>
    </row>
    <row r="16" spans="1:26" ht="15.75" customHeight="1" x14ac:dyDescent="0.25">
      <c r="A16" s="5">
        <v>7</v>
      </c>
      <c r="B16" s="5"/>
      <c r="C16" s="23">
        <v>2.21</v>
      </c>
      <c r="D16" s="23">
        <v>4.5199999999999996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2.2200000000000002</v>
      </c>
      <c r="D17" s="23">
        <v>2.4500000000000002</v>
      </c>
    </row>
    <row r="18" spans="1:12" x14ac:dyDescent="0.25">
      <c r="A18" s="5">
        <v>9</v>
      </c>
      <c r="B18" s="5"/>
      <c r="C18" s="23">
        <v>2.25</v>
      </c>
      <c r="D18" s="23">
        <v>4.5599999999999996</v>
      </c>
    </row>
    <row r="19" spans="1:12" x14ac:dyDescent="0.25">
      <c r="A19" s="5">
        <v>10</v>
      </c>
      <c r="B19" s="5"/>
      <c r="C19" s="23">
        <v>2.27</v>
      </c>
      <c r="D19" s="23">
        <v>4.55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2.25</v>
      </c>
      <c r="D20" s="23">
        <v>4.5199999999999996</v>
      </c>
      <c r="L20" s="25"/>
    </row>
    <row r="21" spans="1:12" x14ac:dyDescent="0.25">
      <c r="A21" s="5">
        <v>12</v>
      </c>
      <c r="B21" s="5"/>
      <c r="C21" s="23">
        <v>2.31</v>
      </c>
      <c r="D21" s="23">
        <v>4.43</v>
      </c>
      <c r="F21" s="26"/>
      <c r="G21" s="26"/>
      <c r="L21" s="25"/>
    </row>
    <row r="22" spans="1:12" x14ac:dyDescent="0.25">
      <c r="A22" s="5">
        <v>13</v>
      </c>
      <c r="B22" s="5"/>
      <c r="C22" s="23">
        <v>2.33</v>
      </c>
      <c r="D22" s="23">
        <v>4.46</v>
      </c>
      <c r="F22" s="26"/>
      <c r="G22" s="26"/>
      <c r="L22" s="25"/>
    </row>
    <row r="23" spans="1:12" x14ac:dyDescent="0.25">
      <c r="A23" s="5">
        <v>14</v>
      </c>
      <c r="B23" s="5"/>
      <c r="C23" s="23">
        <v>2.34</v>
      </c>
      <c r="D23" s="23">
        <v>4.63</v>
      </c>
      <c r="F23" s="26"/>
      <c r="G23" s="26"/>
      <c r="L23" s="25"/>
    </row>
    <row r="24" spans="1:12" x14ac:dyDescent="0.25">
      <c r="A24" s="5">
        <v>15</v>
      </c>
      <c r="B24" s="5"/>
      <c r="C24" s="23">
        <v>2.4</v>
      </c>
      <c r="D24" s="23">
        <v>4.58</v>
      </c>
      <c r="F24" s="26"/>
      <c r="G24" s="26"/>
      <c r="L24" s="25"/>
    </row>
    <row r="25" spans="1:12" x14ac:dyDescent="0.25">
      <c r="A25" s="5">
        <v>16</v>
      </c>
      <c r="B25" s="5"/>
      <c r="C25" s="23">
        <v>2.35</v>
      </c>
      <c r="D25" s="23">
        <v>4.59</v>
      </c>
      <c r="F25" s="26"/>
      <c r="G25" s="26"/>
      <c r="L25" s="25"/>
    </row>
    <row r="26" spans="1:12" x14ac:dyDescent="0.25">
      <c r="A26" s="5">
        <v>17</v>
      </c>
      <c r="B26" s="5"/>
      <c r="C26" s="23">
        <v>2.36</v>
      </c>
      <c r="D26" s="23">
        <v>4.54</v>
      </c>
      <c r="F26" s="26"/>
      <c r="G26" s="26"/>
      <c r="L26" s="25"/>
    </row>
    <row r="27" spans="1:12" x14ac:dyDescent="0.25">
      <c r="A27" s="5">
        <v>18</v>
      </c>
      <c r="B27" s="5"/>
      <c r="C27" s="23">
        <v>2.38</v>
      </c>
      <c r="D27" s="23">
        <v>4.54</v>
      </c>
      <c r="F27" s="26"/>
      <c r="G27" s="26"/>
      <c r="L27" s="25"/>
    </row>
    <row r="28" spans="1:12" x14ac:dyDescent="0.25">
      <c r="A28" s="5">
        <v>19</v>
      </c>
      <c r="B28" s="5"/>
      <c r="C28" s="23">
        <v>2.3199999999999998</v>
      </c>
      <c r="D28" s="23">
        <v>4.37</v>
      </c>
      <c r="F28" s="26"/>
      <c r="G28" s="26"/>
      <c r="L28" s="25"/>
    </row>
    <row r="29" spans="1:12" x14ac:dyDescent="0.25">
      <c r="A29" s="5">
        <v>20</v>
      </c>
      <c r="B29" s="5"/>
      <c r="C29" s="23">
        <v>2.3199999999999998</v>
      </c>
      <c r="D29" s="23">
        <v>4.46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7.0507558385421901E-2</v>
      </c>
      <c r="D31" s="5">
        <f>STDEVA(D10:D29)</f>
        <v>0.46814162274610777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2.2815000000000003</v>
      </c>
      <c r="D32" s="5">
        <f>AVERAGE(D10:D29)</f>
        <v>4.4175000000000013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x14ac:dyDescent="0.25">
      <c r="A61" s="30"/>
    </row>
  </sheetData>
  <mergeCells count="3">
    <mergeCell ref="A1:K1"/>
    <mergeCell ref="N16:O16"/>
    <mergeCell ref="U16:V16"/>
  </mergeCells>
  <conditionalFormatting sqref="P6">
    <cfRule type="cellIs" dxfId="215" priority="2" operator="equal">
      <formula>"Excellent"</formula>
    </cfRule>
    <cfRule type="cellIs" dxfId="214" priority="3" operator="equal">
      <formula>"Good"</formula>
    </cfRule>
    <cfRule type="cellIs" dxfId="213" priority="4" operator="equal">
      <formula>"Marginal"</formula>
    </cfRule>
  </conditionalFormatting>
  <conditionalFormatting sqref="P16">
    <cfRule type="cellIs" dxfId="212" priority="5" operator="equal">
      <formula>"Excellent"</formula>
    </cfRule>
    <cfRule type="cellIs" dxfId="211" priority="6" operator="equal">
      <formula>"Good"</formula>
    </cfRule>
    <cfRule type="cellIs" dxfId="210" priority="7" operator="equal">
      <formula>"Marginal"</formula>
    </cfRule>
  </conditionalFormatting>
  <conditionalFormatting sqref="W16">
    <cfRule type="cellIs" dxfId="209" priority="8" operator="equal">
      <formula>"Excellent"</formula>
    </cfRule>
    <cfRule type="cellIs" dxfId="208" priority="9" operator="equal">
      <formula>"Good"</formula>
    </cfRule>
    <cfRule type="cellIs" dxfId="207" priority="10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C5C2F2DB-7DA6-45D8-905F-1EE4E12E30D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2" id="{BE45305D-33EA-4CE6-9C13-AC23AD8273C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30</v>
      </c>
      <c r="P1" s="2">
        <v>0</v>
      </c>
      <c r="Q1" s="2">
        <f>I3</f>
        <v>30</v>
      </c>
      <c r="R1" s="2">
        <v>0</v>
      </c>
      <c r="S1" s="2">
        <f>I3</f>
        <v>30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7.5</v>
      </c>
      <c r="O2" s="2">
        <v>0</v>
      </c>
      <c r="P2" s="2">
        <f>I3/3</f>
        <v>10</v>
      </c>
      <c r="Q2" s="2">
        <v>0</v>
      </c>
      <c r="R2" s="2">
        <f>I3/2</f>
        <v>15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172</v>
      </c>
      <c r="C3" s="9">
        <v>17</v>
      </c>
      <c r="D3" s="5">
        <f>C32</f>
        <v>168.35</v>
      </c>
      <c r="E3" s="5">
        <f>C31</f>
        <v>3.1165939573093002</v>
      </c>
      <c r="F3" s="5">
        <f>'[1]INTERASSAY PREC'!B25</f>
        <v>1.6098832977587079</v>
      </c>
      <c r="G3" s="5">
        <f>(D3-B3)/B3*100</f>
        <v>-2.1220930232558173</v>
      </c>
      <c r="H3" s="5">
        <f>ABS(G3)+(2*F3)</f>
        <v>5.341859618773233</v>
      </c>
      <c r="I3" s="10">
        <v>30</v>
      </c>
      <c r="J3" s="5">
        <f>(I3-G3)/F3</f>
        <v>19.953056888021912</v>
      </c>
      <c r="K3" s="6">
        <f>ABS(G3)/(1.5*F3)</f>
        <v>0.87877716610896039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386</v>
      </c>
      <c r="C4" s="14">
        <v>38.5</v>
      </c>
      <c r="D4" s="15">
        <f>D32</f>
        <v>388.3</v>
      </c>
      <c r="E4" s="15">
        <f>D31</f>
        <v>7.9478563809766705</v>
      </c>
      <c r="F4" s="15">
        <f>'[1]INTERASSAY PREC'!B54</f>
        <v>1.4937903479182917</v>
      </c>
      <c r="G4" s="15">
        <f>(D4-B4)/B4*100</f>
        <v>0.59585492227979564</v>
      </c>
      <c r="H4" s="15">
        <f>ABS(G4)+(2*F4)</f>
        <v>3.5834356181163791</v>
      </c>
      <c r="I4" s="16">
        <v>30</v>
      </c>
      <c r="J4" s="15">
        <f>(I4-G4)/F4</f>
        <v>19.684251621184377</v>
      </c>
      <c r="K4" s="17">
        <f>ABS(G4)/(1.5*F4)</f>
        <v>0.26592527887650097</v>
      </c>
      <c r="M4" s="11"/>
      <c r="N4" s="2" t="s">
        <v>12</v>
      </c>
      <c r="O4" s="2">
        <f>SLOPE(Q4:Q5,P4:P5)</f>
        <v>-17.31672538969503</v>
      </c>
      <c r="P4" s="2">
        <v>0</v>
      </c>
      <c r="Q4" s="2">
        <f>I3</f>
        <v>30</v>
      </c>
      <c r="R4" s="2"/>
      <c r="S4" s="2"/>
      <c r="T4" s="2"/>
      <c r="U4" s="2" t="s">
        <v>12</v>
      </c>
      <c r="V4" s="2">
        <f>SLOPE(X4:X5,W4:W5)</f>
        <v>-19.684251621184373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2.1220930232558173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0.59585492227979564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169</v>
      </c>
      <c r="D10" s="23">
        <v>395</v>
      </c>
    </row>
    <row r="11" spans="1:26" x14ac:dyDescent="0.25">
      <c r="A11" s="5">
        <v>2</v>
      </c>
      <c r="B11" s="5"/>
      <c r="C11" s="23">
        <v>169</v>
      </c>
      <c r="D11" s="32">
        <v>396</v>
      </c>
    </row>
    <row r="12" spans="1:26" x14ac:dyDescent="0.25">
      <c r="A12" s="5">
        <v>3</v>
      </c>
      <c r="B12" s="5"/>
      <c r="C12" s="23">
        <v>163</v>
      </c>
      <c r="D12" s="32">
        <v>390</v>
      </c>
    </row>
    <row r="13" spans="1:26" x14ac:dyDescent="0.25">
      <c r="A13" s="5">
        <v>4</v>
      </c>
      <c r="B13" s="5"/>
      <c r="C13" s="23">
        <v>170</v>
      </c>
      <c r="D13" s="32">
        <v>389</v>
      </c>
    </row>
    <row r="14" spans="1:26" x14ac:dyDescent="0.25">
      <c r="A14" s="5">
        <v>5</v>
      </c>
      <c r="B14" s="5"/>
      <c r="C14" s="23">
        <v>165</v>
      </c>
      <c r="D14" s="32">
        <v>383</v>
      </c>
    </row>
    <row r="15" spans="1:26" x14ac:dyDescent="0.25">
      <c r="A15" s="5">
        <v>6</v>
      </c>
      <c r="B15" s="5"/>
      <c r="C15" s="23">
        <v>167</v>
      </c>
      <c r="D15" s="32">
        <v>389</v>
      </c>
    </row>
    <row r="16" spans="1:26" ht="15.75" customHeight="1" x14ac:dyDescent="0.25">
      <c r="A16" s="5">
        <v>7</v>
      </c>
      <c r="B16" s="5"/>
      <c r="C16" s="23">
        <v>166</v>
      </c>
      <c r="D16" s="32">
        <v>397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167</v>
      </c>
      <c r="D17" s="32">
        <v>400</v>
      </c>
    </row>
    <row r="18" spans="1:12" x14ac:dyDescent="0.25">
      <c r="A18" s="5">
        <v>9</v>
      </c>
      <c r="B18" s="5"/>
      <c r="C18" s="23">
        <v>168</v>
      </c>
      <c r="D18" s="32">
        <v>407</v>
      </c>
    </row>
    <row r="19" spans="1:12" x14ac:dyDescent="0.25">
      <c r="A19" s="5">
        <v>10</v>
      </c>
      <c r="B19" s="5"/>
      <c r="C19" s="23">
        <v>167</v>
      </c>
      <c r="D19" s="32">
        <v>394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164</v>
      </c>
      <c r="D20" s="32">
        <v>382</v>
      </c>
      <c r="L20" s="25"/>
    </row>
    <row r="21" spans="1:12" x14ac:dyDescent="0.25">
      <c r="A21" s="5">
        <v>12</v>
      </c>
      <c r="B21" s="5"/>
      <c r="C21" s="23">
        <v>171</v>
      </c>
      <c r="D21" s="32">
        <v>384</v>
      </c>
      <c r="F21" s="26"/>
      <c r="G21" s="26"/>
      <c r="L21" s="25"/>
    </row>
    <row r="22" spans="1:12" x14ac:dyDescent="0.25">
      <c r="A22" s="5">
        <v>13</v>
      </c>
      <c r="B22" s="5"/>
      <c r="C22" s="23">
        <v>169</v>
      </c>
      <c r="D22" s="32">
        <v>383</v>
      </c>
      <c r="F22" s="26"/>
      <c r="G22" s="26"/>
      <c r="L22" s="25"/>
    </row>
    <row r="23" spans="1:12" x14ac:dyDescent="0.25">
      <c r="A23" s="5">
        <v>14</v>
      </c>
      <c r="B23" s="5"/>
      <c r="C23" s="23">
        <v>174</v>
      </c>
      <c r="D23" s="32">
        <v>392</v>
      </c>
      <c r="F23" s="26"/>
      <c r="G23" s="26"/>
      <c r="L23" s="25"/>
    </row>
    <row r="24" spans="1:12" x14ac:dyDescent="0.25">
      <c r="A24" s="5">
        <v>15</v>
      </c>
      <c r="B24" s="5"/>
      <c r="C24" s="23">
        <v>171</v>
      </c>
      <c r="D24" s="32">
        <v>381</v>
      </c>
      <c r="F24" s="26"/>
      <c r="G24" s="26"/>
      <c r="L24" s="25"/>
    </row>
    <row r="25" spans="1:12" x14ac:dyDescent="0.25">
      <c r="A25" s="5">
        <v>16</v>
      </c>
      <c r="B25" s="5"/>
      <c r="C25" s="23">
        <v>171</v>
      </c>
      <c r="D25" s="32">
        <v>384</v>
      </c>
      <c r="F25" s="26"/>
      <c r="G25" s="26"/>
      <c r="L25" s="25"/>
    </row>
    <row r="26" spans="1:12" x14ac:dyDescent="0.25">
      <c r="A26" s="5">
        <v>17</v>
      </c>
      <c r="B26" s="5"/>
      <c r="C26" s="23">
        <v>173</v>
      </c>
      <c r="D26" s="32">
        <v>379</v>
      </c>
      <c r="F26" s="26"/>
      <c r="G26" s="26"/>
      <c r="L26" s="25"/>
    </row>
    <row r="27" spans="1:12" x14ac:dyDescent="0.25">
      <c r="A27" s="5">
        <v>18</v>
      </c>
      <c r="B27" s="5"/>
      <c r="C27" s="23">
        <v>163</v>
      </c>
      <c r="D27" s="32">
        <v>384</v>
      </c>
      <c r="F27" s="26"/>
      <c r="G27" s="26"/>
      <c r="L27" s="25"/>
    </row>
    <row r="28" spans="1:12" x14ac:dyDescent="0.25">
      <c r="A28" s="5">
        <v>19</v>
      </c>
      <c r="B28" s="5"/>
      <c r="C28" s="23">
        <v>171</v>
      </c>
      <c r="D28" s="32">
        <v>379</v>
      </c>
      <c r="F28" s="26"/>
      <c r="G28" s="26"/>
      <c r="L28" s="25"/>
    </row>
    <row r="29" spans="1:12" x14ac:dyDescent="0.25">
      <c r="A29" s="5">
        <v>20</v>
      </c>
      <c r="B29" s="5"/>
      <c r="C29" s="23">
        <v>169</v>
      </c>
      <c r="D29" s="32">
        <v>378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3.1165939573093002</v>
      </c>
      <c r="D31" s="5">
        <f>STDEVA(D10:D29)</f>
        <v>7.9478563809766705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168.35</v>
      </c>
      <c r="D32" s="5">
        <f>AVERAGE(D10:D29)</f>
        <v>388.3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34" priority="1" operator="equal">
      <formula>"Excellent"</formula>
    </cfRule>
    <cfRule type="cellIs" dxfId="133" priority="2" operator="equal">
      <formula>"Good"</formula>
    </cfRule>
    <cfRule type="cellIs" dxfId="132" priority="3" operator="equal">
      <formula>"Marginal"</formula>
    </cfRule>
  </conditionalFormatting>
  <conditionalFormatting sqref="P16">
    <cfRule type="cellIs" dxfId="131" priority="4" operator="equal">
      <formula>"Excellent"</formula>
    </cfRule>
    <cfRule type="cellIs" dxfId="130" priority="5" operator="equal">
      <formula>"Good"</formula>
    </cfRule>
    <cfRule type="cellIs" dxfId="129" priority="6" operator="equal">
      <formula>"Marginal"</formula>
    </cfRule>
  </conditionalFormatting>
  <conditionalFormatting sqref="W16">
    <cfRule type="cellIs" dxfId="128" priority="7" operator="equal">
      <formula>"Excellent"</formula>
    </cfRule>
    <cfRule type="cellIs" dxfId="127" priority="8" operator="equal">
      <formula>"Good"</formula>
    </cfRule>
    <cfRule type="cellIs" dxfId="126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1C80968-18FB-4668-A822-51A94F9169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5ACE77D-D8BD-4FD8-B886-1519CFFE711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P8" sqref="P8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1.36</v>
      </c>
      <c r="C3" s="9">
        <v>0.15</v>
      </c>
      <c r="D3" s="5">
        <f>C32</f>
        <v>1.2945</v>
      </c>
      <c r="E3" s="5">
        <f>C31</f>
        <v>2.282081229238371E-2</v>
      </c>
      <c r="F3" s="5">
        <f>'[1]INTERASSAY PREC'!B25</f>
        <v>1.6098832977587079</v>
      </c>
      <c r="G3" s="5">
        <f>(D3-B3)/B3*100</f>
        <v>-4.8161764705882435</v>
      </c>
      <c r="H3" s="5">
        <f>ABS(G3)+(2*F3)</f>
        <v>8.0359430661056592</v>
      </c>
      <c r="I3" s="10">
        <v>20</v>
      </c>
      <c r="J3" s="5">
        <f>(I3-G3)/F3</f>
        <v>15.414891567070432</v>
      </c>
      <c r="K3" s="6">
        <f>ABS(G3)/(1.5*F3)</f>
        <v>1.9944205385543008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5.37</v>
      </c>
      <c r="C4" s="14">
        <v>0.59250000000000003</v>
      </c>
      <c r="D4" s="15">
        <f>D32</f>
        <v>5.2505000000000006</v>
      </c>
      <c r="E4" s="15">
        <f>D31</f>
        <v>6.7549202340531689E-2</v>
      </c>
      <c r="F4" s="15">
        <f>'[1]INTERASSAY PREC'!B54</f>
        <v>1.4937903479182917</v>
      </c>
      <c r="G4" s="15">
        <f>(D4-B4)/B4*100</f>
        <v>-2.2253258845437522</v>
      </c>
      <c r="H4" s="15">
        <f>ABS(G4)+(2*F4)</f>
        <v>5.2129065803803361</v>
      </c>
      <c r="I4" s="16">
        <v>20</v>
      </c>
      <c r="J4" s="15">
        <f>(I4-G4)/F4</f>
        <v>14.878477368337801</v>
      </c>
      <c r="K4" s="17">
        <f>ABS(G4)/(1.5*F4)</f>
        <v>0.9931451168922556</v>
      </c>
      <c r="M4" s="11"/>
      <c r="N4" s="2" t="s">
        <v>12</v>
      </c>
      <c r="O4" s="2">
        <f>SLOPE(Q4:Q5,P4:P5)</f>
        <v>-9.4316299514075297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-11.899042017661033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4.8161764705882435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2.2253258845437522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1.27</v>
      </c>
      <c r="D10" s="23">
        <v>5.22</v>
      </c>
    </row>
    <row r="11" spans="1:26" x14ac:dyDescent="0.25">
      <c r="A11" s="5">
        <v>2</v>
      </c>
      <c r="B11" s="5"/>
      <c r="C11" s="23">
        <v>1.31</v>
      </c>
      <c r="D11" s="23">
        <v>5.27</v>
      </c>
    </row>
    <row r="12" spans="1:26" x14ac:dyDescent="0.25">
      <c r="A12" s="5">
        <v>3</v>
      </c>
      <c r="B12" s="5"/>
      <c r="C12" s="23">
        <v>1.27</v>
      </c>
      <c r="D12" s="23">
        <v>5.27</v>
      </c>
    </row>
    <row r="13" spans="1:26" x14ac:dyDescent="0.25">
      <c r="A13" s="5">
        <v>4</v>
      </c>
      <c r="B13" s="5"/>
      <c r="C13" s="23">
        <v>1.29</v>
      </c>
      <c r="D13" s="23">
        <v>5.33</v>
      </c>
    </row>
    <row r="14" spans="1:26" x14ac:dyDescent="0.25">
      <c r="A14" s="5">
        <v>5</v>
      </c>
      <c r="B14" s="5"/>
      <c r="C14" s="23">
        <v>1.28</v>
      </c>
      <c r="D14" s="23">
        <v>5.16</v>
      </c>
    </row>
    <row r="15" spans="1:26" x14ac:dyDescent="0.25">
      <c r="A15" s="5">
        <v>6</v>
      </c>
      <c r="B15" s="5"/>
      <c r="C15" s="23">
        <v>1.26</v>
      </c>
      <c r="D15" s="23">
        <v>5.2</v>
      </c>
    </row>
    <row r="16" spans="1:26" ht="15.75" customHeight="1" x14ac:dyDescent="0.25">
      <c r="A16" s="5">
        <v>7</v>
      </c>
      <c r="B16" s="5"/>
      <c r="C16" s="23">
        <v>1.29</v>
      </c>
      <c r="D16" s="23">
        <v>5.29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1.3</v>
      </c>
      <c r="D17" s="23">
        <v>5.18</v>
      </c>
    </row>
    <row r="18" spans="1:12" x14ac:dyDescent="0.25">
      <c r="A18" s="5">
        <v>9</v>
      </c>
      <c r="B18" s="5"/>
      <c r="C18" s="23">
        <v>1.28</v>
      </c>
      <c r="D18" s="23">
        <v>5.43</v>
      </c>
    </row>
    <row r="19" spans="1:12" x14ac:dyDescent="0.25">
      <c r="A19" s="5">
        <v>10</v>
      </c>
      <c r="B19" s="5"/>
      <c r="C19" s="23">
        <v>1.3</v>
      </c>
      <c r="D19" s="23">
        <v>5.32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1.28</v>
      </c>
      <c r="D20" s="23">
        <v>5.21</v>
      </c>
      <c r="L20" s="25"/>
    </row>
    <row r="21" spans="1:12" x14ac:dyDescent="0.25">
      <c r="A21" s="5">
        <v>12</v>
      </c>
      <c r="B21" s="5"/>
      <c r="C21" s="23">
        <v>1.32</v>
      </c>
      <c r="D21" s="23">
        <v>5.23</v>
      </c>
      <c r="F21" s="26"/>
      <c r="G21" s="26"/>
      <c r="L21" s="25"/>
    </row>
    <row r="22" spans="1:12" x14ac:dyDescent="0.25">
      <c r="A22" s="5">
        <v>13</v>
      </c>
      <c r="B22" s="5"/>
      <c r="C22" s="23">
        <v>1.3</v>
      </c>
      <c r="D22" s="23">
        <v>5.31</v>
      </c>
      <c r="F22" s="26"/>
      <c r="G22" s="26"/>
      <c r="L22" s="25"/>
    </row>
    <row r="23" spans="1:12" x14ac:dyDescent="0.25">
      <c r="A23" s="5">
        <v>14</v>
      </c>
      <c r="B23" s="5"/>
      <c r="C23" s="23">
        <v>1.34</v>
      </c>
      <c r="D23" s="23">
        <v>5.25</v>
      </c>
      <c r="F23" s="26"/>
      <c r="G23" s="26"/>
      <c r="L23" s="25"/>
    </row>
    <row r="24" spans="1:12" x14ac:dyDescent="0.25">
      <c r="A24" s="5">
        <v>15</v>
      </c>
      <c r="B24" s="5"/>
      <c r="C24" s="23">
        <v>1.27</v>
      </c>
      <c r="D24" s="23">
        <v>5.15</v>
      </c>
      <c r="F24" s="26"/>
      <c r="G24" s="26"/>
      <c r="L24" s="25"/>
    </row>
    <row r="25" spans="1:12" x14ac:dyDescent="0.25">
      <c r="A25" s="5">
        <v>16</v>
      </c>
      <c r="B25" s="5"/>
      <c r="C25" s="23">
        <v>1.31</v>
      </c>
      <c r="D25" s="23">
        <v>5.25</v>
      </c>
      <c r="F25" s="26"/>
      <c r="G25" s="26"/>
      <c r="L25" s="25"/>
    </row>
    <row r="26" spans="1:12" x14ac:dyDescent="0.25">
      <c r="A26" s="5">
        <v>17</v>
      </c>
      <c r="B26" s="5"/>
      <c r="C26" s="23">
        <v>1.33</v>
      </c>
      <c r="D26" s="23">
        <v>5.3</v>
      </c>
      <c r="F26" s="26"/>
      <c r="G26" s="26"/>
      <c r="L26" s="25"/>
    </row>
    <row r="27" spans="1:12" x14ac:dyDescent="0.25">
      <c r="A27" s="5">
        <v>18</v>
      </c>
      <c r="B27" s="5"/>
      <c r="C27" s="23">
        <v>1.28</v>
      </c>
      <c r="D27" s="23">
        <v>5.25</v>
      </c>
      <c r="F27" s="26"/>
      <c r="G27" s="26"/>
      <c r="L27" s="25"/>
    </row>
    <row r="28" spans="1:12" x14ac:dyDescent="0.25">
      <c r="A28" s="5">
        <v>19</v>
      </c>
      <c r="B28" s="5"/>
      <c r="C28" s="23">
        <v>1.28</v>
      </c>
      <c r="D28" s="23">
        <v>5.2</v>
      </c>
      <c r="F28" s="26"/>
      <c r="G28" s="26"/>
      <c r="L28" s="25"/>
    </row>
    <row r="29" spans="1:12" x14ac:dyDescent="0.25">
      <c r="A29" s="5">
        <v>20</v>
      </c>
      <c r="B29" s="5"/>
      <c r="C29" s="23">
        <v>1.33</v>
      </c>
      <c r="D29" s="23">
        <v>5.19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2.282081229238371E-2</v>
      </c>
      <c r="D31" s="5">
        <f>STDEVA(D10:D29)</f>
        <v>6.7549202340531689E-2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1.2945</v>
      </c>
      <c r="D32" s="5">
        <f>AVERAGE(D10:D29)</f>
        <v>5.2505000000000006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25" priority="1" operator="equal">
      <formula>"Excellent"</formula>
    </cfRule>
    <cfRule type="cellIs" dxfId="124" priority="2" operator="equal">
      <formula>"Good"</formula>
    </cfRule>
    <cfRule type="cellIs" dxfId="123" priority="3" operator="equal">
      <formula>"Marginal"</formula>
    </cfRule>
  </conditionalFormatting>
  <conditionalFormatting sqref="P16">
    <cfRule type="cellIs" dxfId="122" priority="4" operator="equal">
      <formula>"Excellent"</formula>
    </cfRule>
    <cfRule type="cellIs" dxfId="121" priority="5" operator="equal">
      <formula>"Good"</formula>
    </cfRule>
    <cfRule type="cellIs" dxfId="120" priority="6" operator="equal">
      <formula>"Marginal"</formula>
    </cfRule>
  </conditionalFormatting>
  <conditionalFormatting sqref="W16">
    <cfRule type="cellIs" dxfId="119" priority="7" operator="equal">
      <formula>"Excellent"</formula>
    </cfRule>
    <cfRule type="cellIs" dxfId="118" priority="8" operator="equal">
      <formula>"Good"</formula>
    </cfRule>
    <cfRule type="cellIs" dxfId="117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7E1B11A-3267-41E6-9FD3-A746B07CB0C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0E9DCA3F-3DF6-48BC-ADF8-3776FDF58EE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58.3</v>
      </c>
      <c r="C3" s="9">
        <v>6.4</v>
      </c>
      <c r="D3" s="5">
        <f>C32</f>
        <v>55.6</v>
      </c>
      <c r="E3" s="5">
        <f>C31</f>
        <v>1.7290094517412349</v>
      </c>
      <c r="F3" s="5">
        <f>'[1]INTERASSAY PREC'!B25</f>
        <v>1.6098832977587079</v>
      </c>
      <c r="G3" s="5">
        <f>(D3-B3)/B3*100</f>
        <v>-4.6312178387650009</v>
      </c>
      <c r="H3" s="5">
        <f>ABS(G3)+(2*F3)</f>
        <v>7.8509844342824167</v>
      </c>
      <c r="I3" s="10">
        <v>20</v>
      </c>
      <c r="J3" s="5">
        <f>(I3-G3)/F3</f>
        <v>15.30000210142982</v>
      </c>
      <c r="K3" s="6">
        <f>ABS(G3)/(1.5*F3)</f>
        <v>1.9178275614605602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162</v>
      </c>
      <c r="C4" s="14">
        <v>18.5</v>
      </c>
      <c r="D4" s="15">
        <f>D32</f>
        <v>159.94999999999999</v>
      </c>
      <c r="E4" s="15">
        <f>D31</f>
        <v>2.1878853044122661</v>
      </c>
      <c r="F4" s="15">
        <f>'[1]INTERASSAY PREC'!B54</f>
        <v>1.4937903479182917</v>
      </c>
      <c r="G4" s="15">
        <f>(D4-B4)/B4*100</f>
        <v>-1.2654320987654391</v>
      </c>
      <c r="H4" s="15">
        <f>ABS(G4)+(2*F4)</f>
        <v>4.2530127946020224</v>
      </c>
      <c r="I4" s="16">
        <v>20</v>
      </c>
      <c r="J4" s="15">
        <f>(I4-G4)/F4</f>
        <v>14.235888006908334</v>
      </c>
      <c r="K4" s="17">
        <f>ABS(G4)/(1.5*F4)</f>
        <v>0.56475220927261238</v>
      </c>
      <c r="M4" s="11"/>
      <c r="N4" s="2" t="s">
        <v>12</v>
      </c>
      <c r="O4" s="2">
        <f>SLOPE(Q4:Q5,P4:P5)</f>
        <v>-9.5465194170481418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-12.541631379090498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4.6312178387650009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1.2654320987654391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55</v>
      </c>
      <c r="D10" s="23">
        <v>160</v>
      </c>
    </row>
    <row r="11" spans="1:26" x14ac:dyDescent="0.25">
      <c r="A11" s="5">
        <v>2</v>
      </c>
      <c r="B11" s="5"/>
      <c r="C11" s="23">
        <v>54</v>
      </c>
      <c r="D11" s="32">
        <v>158</v>
      </c>
    </row>
    <row r="12" spans="1:26" x14ac:dyDescent="0.25">
      <c r="A12" s="5">
        <v>3</v>
      </c>
      <c r="B12" s="5"/>
      <c r="C12" s="23">
        <v>54</v>
      </c>
      <c r="D12" s="32">
        <v>158</v>
      </c>
    </row>
    <row r="13" spans="1:26" x14ac:dyDescent="0.25">
      <c r="A13" s="5">
        <v>4</v>
      </c>
      <c r="B13" s="5"/>
      <c r="C13" s="23">
        <v>56</v>
      </c>
      <c r="D13" s="32">
        <v>165</v>
      </c>
    </row>
    <row r="14" spans="1:26" x14ac:dyDescent="0.25">
      <c r="A14" s="5">
        <v>5</v>
      </c>
      <c r="B14" s="5"/>
      <c r="C14" s="23">
        <v>53</v>
      </c>
      <c r="D14" s="32">
        <v>157</v>
      </c>
    </row>
    <row r="15" spans="1:26" x14ac:dyDescent="0.25">
      <c r="A15" s="5">
        <v>6</v>
      </c>
      <c r="B15" s="5"/>
      <c r="C15" s="23">
        <v>54</v>
      </c>
      <c r="D15" s="32">
        <v>159</v>
      </c>
    </row>
    <row r="16" spans="1:26" ht="15.75" customHeight="1" x14ac:dyDescent="0.25">
      <c r="A16" s="5">
        <v>7</v>
      </c>
      <c r="B16" s="5"/>
      <c r="C16" s="23">
        <v>53</v>
      </c>
      <c r="D16" s="32">
        <v>157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54</v>
      </c>
      <c r="D17" s="32">
        <v>163</v>
      </c>
    </row>
    <row r="18" spans="1:12" x14ac:dyDescent="0.25">
      <c r="A18" s="5">
        <v>9</v>
      </c>
      <c r="B18" s="5"/>
      <c r="C18" s="23">
        <v>54</v>
      </c>
      <c r="D18" s="32">
        <v>158</v>
      </c>
    </row>
    <row r="19" spans="1:12" x14ac:dyDescent="0.25">
      <c r="A19" s="5">
        <v>10</v>
      </c>
      <c r="B19" s="5"/>
      <c r="C19" s="23">
        <v>55</v>
      </c>
      <c r="D19" s="32">
        <v>162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57</v>
      </c>
      <c r="D20" s="32">
        <v>158</v>
      </c>
      <c r="L20" s="25"/>
    </row>
    <row r="21" spans="1:12" x14ac:dyDescent="0.25">
      <c r="A21" s="5">
        <v>12</v>
      </c>
      <c r="B21" s="5"/>
      <c r="C21" s="23">
        <v>57</v>
      </c>
      <c r="D21" s="32">
        <v>161</v>
      </c>
      <c r="F21" s="26"/>
      <c r="G21" s="26"/>
      <c r="L21" s="25"/>
    </row>
    <row r="22" spans="1:12" x14ac:dyDescent="0.25">
      <c r="A22" s="5">
        <v>13</v>
      </c>
      <c r="B22" s="5"/>
      <c r="C22" s="23">
        <v>58</v>
      </c>
      <c r="D22" s="32">
        <v>161</v>
      </c>
      <c r="F22" s="26"/>
      <c r="G22" s="26"/>
      <c r="L22" s="25"/>
    </row>
    <row r="23" spans="1:12" x14ac:dyDescent="0.25">
      <c r="A23" s="5">
        <v>14</v>
      </c>
      <c r="B23" s="5"/>
      <c r="C23" s="23">
        <v>56</v>
      </c>
      <c r="D23" s="32">
        <v>161</v>
      </c>
      <c r="F23" s="26"/>
      <c r="G23" s="26"/>
      <c r="L23" s="25"/>
    </row>
    <row r="24" spans="1:12" x14ac:dyDescent="0.25">
      <c r="A24" s="5">
        <v>15</v>
      </c>
      <c r="B24" s="5"/>
      <c r="C24" s="23">
        <v>57</v>
      </c>
      <c r="D24" s="32">
        <v>160</v>
      </c>
      <c r="F24" s="26"/>
      <c r="G24" s="26"/>
      <c r="L24" s="25"/>
    </row>
    <row r="25" spans="1:12" x14ac:dyDescent="0.25">
      <c r="A25" s="5">
        <v>16</v>
      </c>
      <c r="B25" s="5"/>
      <c r="C25" s="23">
        <v>59</v>
      </c>
      <c r="D25" s="32">
        <v>162</v>
      </c>
      <c r="F25" s="26"/>
      <c r="G25" s="26"/>
      <c r="L25" s="25"/>
    </row>
    <row r="26" spans="1:12" x14ac:dyDescent="0.25">
      <c r="A26" s="5">
        <v>17</v>
      </c>
      <c r="B26" s="5"/>
      <c r="C26" s="23">
        <v>55</v>
      </c>
      <c r="D26" s="32">
        <v>161</v>
      </c>
      <c r="F26" s="26"/>
      <c r="G26" s="26"/>
      <c r="L26" s="25"/>
    </row>
    <row r="27" spans="1:12" x14ac:dyDescent="0.25">
      <c r="A27" s="5">
        <v>18</v>
      </c>
      <c r="B27" s="5"/>
      <c r="C27" s="23">
        <v>57</v>
      </c>
      <c r="D27" s="32">
        <v>161</v>
      </c>
      <c r="F27" s="26"/>
      <c r="G27" s="26"/>
      <c r="L27" s="25"/>
    </row>
    <row r="28" spans="1:12" x14ac:dyDescent="0.25">
      <c r="A28" s="5">
        <v>19</v>
      </c>
      <c r="B28" s="5"/>
      <c r="C28" s="23">
        <v>57</v>
      </c>
      <c r="D28" s="32">
        <v>157</v>
      </c>
      <c r="F28" s="26"/>
      <c r="G28" s="26"/>
      <c r="L28" s="25"/>
    </row>
    <row r="29" spans="1:12" x14ac:dyDescent="0.25">
      <c r="A29" s="5">
        <v>20</v>
      </c>
      <c r="B29" s="5"/>
      <c r="C29" s="23">
        <v>57</v>
      </c>
      <c r="D29" s="32">
        <v>160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1.7290094517412349</v>
      </c>
      <c r="D31" s="5">
        <f>STDEVA(D10:D29)</f>
        <v>2.1878853044122661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55.6</v>
      </c>
      <c r="D32" s="5">
        <f>AVERAGE(D10:D29)</f>
        <v>159.94999999999999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16" priority="1" operator="equal">
      <formula>"Excellent"</formula>
    </cfRule>
    <cfRule type="cellIs" dxfId="115" priority="2" operator="equal">
      <formula>"Good"</formula>
    </cfRule>
    <cfRule type="cellIs" dxfId="114" priority="3" operator="equal">
      <formula>"Marginal"</formula>
    </cfRule>
  </conditionalFormatting>
  <conditionalFormatting sqref="P16">
    <cfRule type="cellIs" dxfId="113" priority="4" operator="equal">
      <formula>"Excellent"</formula>
    </cfRule>
    <cfRule type="cellIs" dxfId="112" priority="5" operator="equal">
      <formula>"Good"</formula>
    </cfRule>
    <cfRule type="cellIs" dxfId="111" priority="6" operator="equal">
      <formula>"Marginal"</formula>
    </cfRule>
  </conditionalFormatting>
  <conditionalFormatting sqref="W16">
    <cfRule type="cellIs" dxfId="110" priority="7" operator="equal">
      <formula>"Excellent"</formula>
    </cfRule>
    <cfRule type="cellIs" dxfId="109" priority="8" operator="equal">
      <formula>"Good"</formula>
    </cfRule>
    <cfRule type="cellIs" dxfId="108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49DE3FF4-E921-4918-B52B-3493765FC52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35D942F1-9266-40C2-B958-2936BABE2B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92.9</v>
      </c>
      <c r="C3" s="9">
        <v>7.5</v>
      </c>
      <c r="D3" s="5">
        <f>C32</f>
        <v>96.85</v>
      </c>
      <c r="E3" s="5">
        <f>C31</f>
        <v>2.5188761069384231</v>
      </c>
      <c r="F3" s="5">
        <f>'[1]INTERASSAY PREC'!B25</f>
        <v>1.6098832977587079</v>
      </c>
      <c r="G3" s="5">
        <f>(D3-B3)/B3*100</f>
        <v>4.2518837459633891</v>
      </c>
      <c r="H3" s="5">
        <f>ABS(G3)+(2*F3)</f>
        <v>7.4716503414808049</v>
      </c>
      <c r="I3" s="10">
        <v>20</v>
      </c>
      <c r="J3" s="5">
        <f>(I3-G3)/F3</f>
        <v>9.7821477345353305</v>
      </c>
      <c r="K3" s="6">
        <f>ABS(G3)/(1.5*F3)</f>
        <v>1.7607420164691008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232</v>
      </c>
      <c r="C4" s="14">
        <v>18.5</v>
      </c>
      <c r="D4" s="15">
        <f>D32</f>
        <v>239.5</v>
      </c>
      <c r="E4" s="15">
        <f>D31</f>
        <v>4.8177304112817971</v>
      </c>
      <c r="F4" s="15">
        <f>'[1]INTERASSAY PREC'!B54</f>
        <v>1.4937903479182917</v>
      </c>
      <c r="G4" s="15">
        <f>(D4-B4)/B4*100</f>
        <v>3.2327586206896552</v>
      </c>
      <c r="H4" s="15">
        <f>ABS(G4)+(2*F4)</f>
        <v>6.2203393165262391</v>
      </c>
      <c r="I4" s="16">
        <v>20</v>
      </c>
      <c r="J4" s="15">
        <f>(I4-G4)/F4</f>
        <v>11.224628277105115</v>
      </c>
      <c r="K4" s="17">
        <f>ABS(G4)/(1.5*F4)</f>
        <v>1.4427542772628685</v>
      </c>
      <c r="M4" s="11"/>
      <c r="N4" s="2" t="s">
        <v>12</v>
      </c>
      <c r="O4" s="2">
        <f>SLOPE(Q4:Q5,P4:P5)</f>
        <v>-9.7821477345353305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-11.224628277105113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4.2518837459633891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3.2327586206896552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99</v>
      </c>
      <c r="D10" s="23">
        <v>247</v>
      </c>
    </row>
    <row r="11" spans="1:26" x14ac:dyDescent="0.25">
      <c r="A11" s="5">
        <v>2</v>
      </c>
      <c r="B11" s="5"/>
      <c r="C11" s="23">
        <v>97</v>
      </c>
      <c r="D11" s="23">
        <v>238</v>
      </c>
    </row>
    <row r="12" spans="1:26" x14ac:dyDescent="0.25">
      <c r="A12" s="5">
        <v>3</v>
      </c>
      <c r="B12" s="5"/>
      <c r="C12" s="23">
        <v>95</v>
      </c>
      <c r="D12" s="23">
        <v>233</v>
      </c>
    </row>
    <row r="13" spans="1:26" x14ac:dyDescent="0.25">
      <c r="A13" s="5">
        <v>4</v>
      </c>
      <c r="B13" s="5"/>
      <c r="C13" s="23">
        <v>99</v>
      </c>
      <c r="D13" s="23">
        <v>249</v>
      </c>
    </row>
    <row r="14" spans="1:26" x14ac:dyDescent="0.25">
      <c r="A14" s="5">
        <v>5</v>
      </c>
      <c r="B14" s="5"/>
      <c r="C14" s="23">
        <v>96</v>
      </c>
      <c r="D14" s="23">
        <v>239</v>
      </c>
    </row>
    <row r="15" spans="1:26" x14ac:dyDescent="0.25">
      <c r="A15" s="5">
        <v>6</v>
      </c>
      <c r="B15" s="5"/>
      <c r="C15" s="23">
        <v>93</v>
      </c>
      <c r="D15" s="23">
        <v>239</v>
      </c>
    </row>
    <row r="16" spans="1:26" ht="15.75" customHeight="1" x14ac:dyDescent="0.25">
      <c r="A16" s="5">
        <v>7</v>
      </c>
      <c r="B16" s="5"/>
      <c r="C16" s="23">
        <v>93</v>
      </c>
      <c r="D16" s="23">
        <v>233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94</v>
      </c>
      <c r="D17" s="23">
        <v>234</v>
      </c>
    </row>
    <row r="18" spans="1:12" x14ac:dyDescent="0.25">
      <c r="A18" s="5">
        <v>9</v>
      </c>
      <c r="B18" s="5"/>
      <c r="C18" s="23">
        <v>94</v>
      </c>
      <c r="D18" s="23">
        <v>240</v>
      </c>
    </row>
    <row r="19" spans="1:12" x14ac:dyDescent="0.25">
      <c r="A19" s="5">
        <v>10</v>
      </c>
      <c r="B19" s="5"/>
      <c r="C19" s="23">
        <v>95</v>
      </c>
      <c r="D19" s="23">
        <v>237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96</v>
      </c>
      <c r="D20" s="23">
        <v>241</v>
      </c>
      <c r="L20" s="25"/>
    </row>
    <row r="21" spans="1:12" x14ac:dyDescent="0.25">
      <c r="A21" s="5">
        <v>12</v>
      </c>
      <c r="B21" s="5"/>
      <c r="C21" s="23">
        <v>98</v>
      </c>
      <c r="D21" s="23">
        <v>231</v>
      </c>
      <c r="F21" s="26"/>
      <c r="G21" s="26"/>
      <c r="L21" s="25"/>
    </row>
    <row r="22" spans="1:12" x14ac:dyDescent="0.25">
      <c r="A22" s="5">
        <v>13</v>
      </c>
      <c r="B22" s="5"/>
      <c r="C22" s="23">
        <v>96</v>
      </c>
      <c r="D22" s="23">
        <v>240</v>
      </c>
      <c r="F22" s="26"/>
      <c r="G22" s="26"/>
      <c r="L22" s="25"/>
    </row>
    <row r="23" spans="1:12" x14ac:dyDescent="0.25">
      <c r="A23" s="5">
        <v>14</v>
      </c>
      <c r="B23" s="5"/>
      <c r="C23" s="23">
        <v>98</v>
      </c>
      <c r="D23" s="23">
        <v>237</v>
      </c>
      <c r="F23" s="26"/>
      <c r="G23" s="26"/>
      <c r="L23" s="25"/>
    </row>
    <row r="24" spans="1:12" x14ac:dyDescent="0.25">
      <c r="A24" s="5">
        <v>15</v>
      </c>
      <c r="B24" s="5"/>
      <c r="C24" s="23">
        <v>102</v>
      </c>
      <c r="D24" s="23">
        <v>243</v>
      </c>
      <c r="F24" s="26"/>
      <c r="G24" s="26"/>
      <c r="L24" s="25"/>
    </row>
    <row r="25" spans="1:12" x14ac:dyDescent="0.25">
      <c r="A25" s="5">
        <v>16</v>
      </c>
      <c r="B25" s="5"/>
      <c r="C25" s="23">
        <v>100</v>
      </c>
      <c r="D25" s="23">
        <v>243</v>
      </c>
      <c r="F25" s="26"/>
      <c r="G25" s="26"/>
      <c r="L25" s="25"/>
    </row>
    <row r="26" spans="1:12" x14ac:dyDescent="0.25">
      <c r="A26" s="5">
        <v>17</v>
      </c>
      <c r="B26" s="5"/>
      <c r="C26" s="23">
        <v>99</v>
      </c>
      <c r="D26" s="23">
        <v>247</v>
      </c>
      <c r="F26" s="26"/>
      <c r="G26" s="26"/>
      <c r="L26" s="25"/>
    </row>
    <row r="27" spans="1:12" x14ac:dyDescent="0.25">
      <c r="A27" s="5">
        <v>18</v>
      </c>
      <c r="B27" s="5"/>
      <c r="C27" s="23">
        <v>99</v>
      </c>
      <c r="D27" s="23">
        <v>239</v>
      </c>
      <c r="F27" s="26"/>
      <c r="G27" s="26"/>
      <c r="L27" s="25"/>
    </row>
    <row r="28" spans="1:12" x14ac:dyDescent="0.25">
      <c r="A28" s="5">
        <v>19</v>
      </c>
      <c r="B28" s="5"/>
      <c r="C28" s="23">
        <v>95</v>
      </c>
      <c r="D28" s="23">
        <v>238</v>
      </c>
      <c r="F28" s="26"/>
      <c r="G28" s="26"/>
      <c r="L28" s="25"/>
    </row>
    <row r="29" spans="1:12" x14ac:dyDescent="0.25">
      <c r="A29" s="5">
        <v>20</v>
      </c>
      <c r="B29" s="5"/>
      <c r="C29" s="23">
        <v>99</v>
      </c>
      <c r="D29" s="23">
        <v>242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2.5188761069384231</v>
      </c>
      <c r="D31" s="5">
        <f>STDEVA(D10:D29)</f>
        <v>4.8177304112817971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96.85</v>
      </c>
      <c r="D32" s="5">
        <f>AVERAGE(D10:D29)</f>
        <v>239.5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07" priority="1" operator="equal">
      <formula>"Excellent"</formula>
    </cfRule>
    <cfRule type="cellIs" dxfId="106" priority="2" operator="equal">
      <formula>"Good"</formula>
    </cfRule>
    <cfRule type="cellIs" dxfId="105" priority="3" operator="equal">
      <formula>"Marginal"</formula>
    </cfRule>
  </conditionalFormatting>
  <conditionalFormatting sqref="P16">
    <cfRule type="cellIs" dxfId="104" priority="4" operator="equal">
      <formula>"Excellent"</formula>
    </cfRule>
    <cfRule type="cellIs" dxfId="103" priority="5" operator="equal">
      <formula>"Good"</formula>
    </cfRule>
    <cfRule type="cellIs" dxfId="102" priority="6" operator="equal">
      <formula>"Marginal"</formula>
    </cfRule>
  </conditionalFormatting>
  <conditionalFormatting sqref="W16">
    <cfRule type="cellIs" dxfId="101" priority="7" operator="equal">
      <formula>"Excellent"</formula>
    </cfRule>
    <cfRule type="cellIs" dxfId="100" priority="8" operator="equal">
      <formula>"Good"</formula>
    </cfRule>
    <cfRule type="cellIs" dxfId="9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09BF92C-731A-4EF8-A7B6-AC58E52D4C3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E18B17C-8F80-4A6C-AD89-485379D921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6.7</v>
      </c>
      <c r="C3" s="9">
        <v>0.60499999999999998</v>
      </c>
      <c r="D3" s="5">
        <f>C32</f>
        <v>6.5805000000000007</v>
      </c>
      <c r="E3" s="5">
        <f>C31</f>
        <v>0.15849539259449844</v>
      </c>
      <c r="F3" s="5">
        <f>'[1]INTERASSAY PREC'!B25</f>
        <v>1.6098832977587079</v>
      </c>
      <c r="G3" s="5">
        <f>(D3-B3)/B3*100</f>
        <v>-1.7835820895522312</v>
      </c>
      <c r="H3" s="5">
        <f>ABS(G3)+(2*F3)</f>
        <v>5.0033486850696471</v>
      </c>
      <c r="I3" s="10">
        <v>15</v>
      </c>
      <c r="J3" s="5">
        <f>(I3-G3)/F3</f>
        <v>10.425340838630021</v>
      </c>
      <c r="K3" s="6">
        <f>ABS(G3)/(1.5*F3)</f>
        <v>0.73859684613385679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11.2</v>
      </c>
      <c r="C4" s="14">
        <v>1.0125</v>
      </c>
      <c r="D4" s="15">
        <f>D32</f>
        <v>11.1595</v>
      </c>
      <c r="E4" s="15">
        <f>D31</f>
        <v>0.13406498816854293</v>
      </c>
      <c r="F4" s="15">
        <f>'[1]INTERASSAY PREC'!B54</f>
        <v>1.4937903479182917</v>
      </c>
      <c r="G4" s="15">
        <f>(D4-B4)/B4*100</f>
        <v>-0.36160714285714074</v>
      </c>
      <c r="H4" s="15">
        <f>ABS(G4)+(2*F4)</f>
        <v>3.3491878386937239</v>
      </c>
      <c r="I4" s="16">
        <v>15</v>
      </c>
      <c r="J4" s="15">
        <f>(I4-G4)/F4</f>
        <v>10.283643326698881</v>
      </c>
      <c r="K4" s="17">
        <f>ABS(G4)/(1.5*F4)</f>
        <v>0.16138237129954563</v>
      </c>
      <c r="M4" s="11"/>
      <c r="N4" s="2" t="s">
        <v>12</v>
      </c>
      <c r="O4" s="2">
        <f>SLOPE(Q4:Q5,P4:P5)</f>
        <v>-8.2095503002284502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-9.7994962128002445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1.7835820895522312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0.36160714285714074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6.59</v>
      </c>
      <c r="D10" s="23">
        <v>11.31</v>
      </c>
    </row>
    <row r="11" spans="1:26" x14ac:dyDescent="0.25">
      <c r="A11" s="5">
        <v>2</v>
      </c>
      <c r="B11" s="5"/>
      <c r="C11" s="23">
        <v>6.52</v>
      </c>
      <c r="D11" s="23">
        <v>11.24</v>
      </c>
    </row>
    <row r="12" spans="1:26" x14ac:dyDescent="0.25">
      <c r="A12" s="5">
        <v>3</v>
      </c>
      <c r="B12" s="5"/>
      <c r="C12" s="23">
        <v>6.48</v>
      </c>
      <c r="D12" s="23">
        <v>11.27</v>
      </c>
    </row>
    <row r="13" spans="1:26" x14ac:dyDescent="0.25">
      <c r="A13" s="5">
        <v>4</v>
      </c>
      <c r="B13" s="5"/>
      <c r="C13" s="23">
        <v>6.61</v>
      </c>
      <c r="D13" s="23">
        <v>11.34</v>
      </c>
    </row>
    <row r="14" spans="1:26" x14ac:dyDescent="0.25">
      <c r="A14" s="5">
        <v>5</v>
      </c>
      <c r="B14" s="5"/>
      <c r="C14" s="23">
        <v>6.47</v>
      </c>
      <c r="D14" s="23">
        <v>11.21</v>
      </c>
    </row>
    <row r="15" spans="1:26" x14ac:dyDescent="0.25">
      <c r="A15" s="5">
        <v>6</v>
      </c>
      <c r="B15" s="5"/>
      <c r="C15" s="23">
        <v>6.29</v>
      </c>
      <c r="D15" s="23">
        <v>10.88</v>
      </c>
    </row>
    <row r="16" spans="1:26" ht="15.75" customHeight="1" x14ac:dyDescent="0.25">
      <c r="A16" s="5">
        <v>7</v>
      </c>
      <c r="B16" s="5"/>
      <c r="C16" s="23">
        <v>6.36</v>
      </c>
      <c r="D16" s="23">
        <v>11.02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6.41</v>
      </c>
      <c r="D17" s="23">
        <v>10.96</v>
      </c>
    </row>
    <row r="18" spans="1:12" x14ac:dyDescent="0.25">
      <c r="A18" s="5">
        <v>9</v>
      </c>
      <c r="B18" s="5"/>
      <c r="C18" s="23">
        <v>6.44</v>
      </c>
      <c r="D18" s="23">
        <v>11.42</v>
      </c>
    </row>
    <row r="19" spans="1:12" x14ac:dyDescent="0.25">
      <c r="A19" s="5">
        <v>10</v>
      </c>
      <c r="B19" s="5"/>
      <c r="C19" s="23">
        <v>6.51</v>
      </c>
      <c r="D19" s="23">
        <v>11.21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6.51</v>
      </c>
      <c r="D20" s="23">
        <v>11.09</v>
      </c>
      <c r="L20" s="25"/>
    </row>
    <row r="21" spans="1:12" x14ac:dyDescent="0.25">
      <c r="A21" s="5">
        <v>12</v>
      </c>
      <c r="B21" s="5"/>
      <c r="C21" s="23">
        <v>6.75</v>
      </c>
      <c r="D21" s="23">
        <v>10.99</v>
      </c>
      <c r="F21" s="26"/>
      <c r="G21" s="26"/>
      <c r="L21" s="25"/>
    </row>
    <row r="22" spans="1:12" x14ac:dyDescent="0.25">
      <c r="A22" s="5">
        <v>13</v>
      </c>
      <c r="B22" s="5"/>
      <c r="C22" s="23">
        <v>6.83</v>
      </c>
      <c r="D22" s="23">
        <v>11.16</v>
      </c>
      <c r="F22" s="26"/>
      <c r="G22" s="26"/>
      <c r="L22" s="25"/>
    </row>
    <row r="23" spans="1:12" x14ac:dyDescent="0.25">
      <c r="A23" s="5">
        <v>14</v>
      </c>
      <c r="B23" s="5"/>
      <c r="C23" s="23">
        <v>6.85</v>
      </c>
      <c r="D23" s="23">
        <v>11.09</v>
      </c>
      <c r="F23" s="26"/>
      <c r="G23" s="26"/>
      <c r="L23" s="25"/>
    </row>
    <row r="24" spans="1:12" x14ac:dyDescent="0.25">
      <c r="A24" s="5">
        <v>15</v>
      </c>
      <c r="B24" s="5"/>
      <c r="C24" s="23">
        <v>6.84</v>
      </c>
      <c r="D24" s="23">
        <v>11.13</v>
      </c>
      <c r="F24" s="26"/>
      <c r="G24" s="26"/>
      <c r="L24" s="25"/>
    </row>
    <row r="25" spans="1:12" x14ac:dyDescent="0.25">
      <c r="A25" s="5">
        <v>16</v>
      </c>
      <c r="B25" s="5"/>
      <c r="C25" s="23">
        <v>6.69</v>
      </c>
      <c r="D25" s="23">
        <v>11.11</v>
      </c>
      <c r="F25" s="26"/>
      <c r="G25" s="26"/>
      <c r="L25" s="25"/>
    </row>
    <row r="26" spans="1:12" x14ac:dyDescent="0.25">
      <c r="A26" s="5">
        <v>17</v>
      </c>
      <c r="B26" s="5"/>
      <c r="C26" s="23">
        <v>6.62</v>
      </c>
      <c r="D26" s="23">
        <v>11.26</v>
      </c>
      <c r="F26" s="26"/>
      <c r="G26" s="26"/>
      <c r="L26" s="25"/>
    </row>
    <row r="27" spans="1:12" x14ac:dyDescent="0.25">
      <c r="A27" s="5">
        <v>18</v>
      </c>
      <c r="B27" s="5"/>
      <c r="C27" s="23">
        <v>6.53</v>
      </c>
      <c r="D27" s="23">
        <v>11.18</v>
      </c>
      <c r="F27" s="26"/>
      <c r="G27" s="26"/>
      <c r="L27" s="25"/>
    </row>
    <row r="28" spans="1:12" x14ac:dyDescent="0.25">
      <c r="A28" s="5">
        <v>19</v>
      </c>
      <c r="B28" s="5"/>
      <c r="C28" s="23">
        <v>6.67</v>
      </c>
      <c r="D28" s="23">
        <v>11.21</v>
      </c>
      <c r="F28" s="26"/>
      <c r="G28" s="26"/>
      <c r="L28" s="25"/>
    </row>
    <row r="29" spans="1:12" x14ac:dyDescent="0.25">
      <c r="A29" s="5">
        <v>20</v>
      </c>
      <c r="B29" s="5"/>
      <c r="C29" s="23">
        <v>6.64</v>
      </c>
      <c r="D29" s="23">
        <v>11.11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0.15849539259449844</v>
      </c>
      <c r="D31" s="5">
        <f>STDEVA(D10:D29)</f>
        <v>0.13406498816854293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6.5805000000000007</v>
      </c>
      <c r="D32" s="5">
        <f>AVERAGE(D10:D29)</f>
        <v>11.1595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98" priority="1" operator="equal">
      <formula>"Excellent"</formula>
    </cfRule>
    <cfRule type="cellIs" dxfId="97" priority="2" operator="equal">
      <formula>"Good"</formula>
    </cfRule>
    <cfRule type="cellIs" dxfId="96" priority="3" operator="equal">
      <formula>"Marginal"</formula>
    </cfRule>
  </conditionalFormatting>
  <conditionalFormatting sqref="P16">
    <cfRule type="cellIs" dxfId="95" priority="4" operator="equal">
      <formula>"Excellent"</formula>
    </cfRule>
    <cfRule type="cellIs" dxfId="94" priority="5" operator="equal">
      <formula>"Good"</formula>
    </cfRule>
    <cfRule type="cellIs" dxfId="93" priority="6" operator="equal">
      <formula>"Marginal"</formula>
    </cfRule>
  </conditionalFormatting>
  <conditionalFormatting sqref="W16">
    <cfRule type="cellIs" dxfId="92" priority="7" operator="equal">
      <formula>"Excellent"</formula>
    </cfRule>
    <cfRule type="cellIs" dxfId="91" priority="8" operator="equal">
      <formula>"Good"</formula>
    </cfRule>
    <cfRule type="cellIs" dxfId="9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B0A32E1A-B30C-4A03-B35B-67F09ED71A8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CA68EED-2E59-4C3E-95BA-569E6CF22C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I16" sqref="I16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74.8</v>
      </c>
      <c r="C3" s="9">
        <v>5.25</v>
      </c>
      <c r="D3" s="5">
        <f>C32</f>
        <v>77.25</v>
      </c>
      <c r="E3" s="5">
        <f>C31</f>
        <v>3.6110211414793083</v>
      </c>
      <c r="F3" s="5">
        <f>'[1]INTERASSAY PREC'!B25</f>
        <v>1.6098832977587079</v>
      </c>
      <c r="G3" s="5">
        <f>(D3-B3)/B3*100</f>
        <v>3.2754010695187206</v>
      </c>
      <c r="H3" s="5">
        <f>ABS(G3)+(2*F3)</f>
        <v>6.4951676650361367</v>
      </c>
      <c r="I3" s="10">
        <v>15</v>
      </c>
      <c r="J3" s="5">
        <f>(I3-G3)/F3</f>
        <v>7.2828874905431702</v>
      </c>
      <c r="K3" s="6">
        <f>ABS(G3)/(1.5*F3)</f>
        <v>1.3563720525907106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209</v>
      </c>
      <c r="C4" s="14">
        <v>14.75</v>
      </c>
      <c r="D4" s="15">
        <f>D32</f>
        <v>211.95</v>
      </c>
      <c r="E4" s="15">
        <f>D31</f>
        <v>4.430456790041073</v>
      </c>
      <c r="F4" s="15">
        <f>'[1]INTERASSAY PREC'!B54</f>
        <v>1.4937903479182917</v>
      </c>
      <c r="G4" s="15">
        <f>(D4-B4)/B4*100</f>
        <v>1.4114832535885113</v>
      </c>
      <c r="H4" s="15">
        <f>ABS(G4)+(2*F4)</f>
        <v>4.3990639494250949</v>
      </c>
      <c r="I4" s="16">
        <v>30</v>
      </c>
      <c r="J4" s="15">
        <f>(I4-G4)/F4</f>
        <v>19.138239034849651</v>
      </c>
      <c r="K4" s="17">
        <f>ABS(G4)/(1.5*F4)</f>
        <v>0.62993366976631793</v>
      </c>
      <c r="M4" s="11"/>
      <c r="N4" s="2" t="s">
        <v>12</v>
      </c>
      <c r="O4" s="2">
        <f>SLOPE(Q4:Q5,P4:P5)</f>
        <v>-7.2828874905431711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-19.138239034849647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3.2754010695187206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1.4114832535885113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84</v>
      </c>
      <c r="D10" s="23">
        <v>214</v>
      </c>
    </row>
    <row r="11" spans="1:26" x14ac:dyDescent="0.25">
      <c r="A11" s="5">
        <v>2</v>
      </c>
      <c r="B11" s="5"/>
      <c r="C11" s="23">
        <v>77</v>
      </c>
      <c r="D11" s="23">
        <v>215</v>
      </c>
    </row>
    <row r="12" spans="1:26" x14ac:dyDescent="0.25">
      <c r="A12" s="5">
        <v>3</v>
      </c>
      <c r="B12" s="5"/>
      <c r="C12" s="23">
        <v>74</v>
      </c>
      <c r="D12" s="23">
        <v>211</v>
      </c>
    </row>
    <row r="13" spans="1:26" x14ac:dyDescent="0.25">
      <c r="A13" s="5">
        <v>4</v>
      </c>
      <c r="B13" s="5"/>
      <c r="C13" s="23">
        <v>72</v>
      </c>
      <c r="D13" s="23">
        <v>213</v>
      </c>
    </row>
    <row r="14" spans="1:26" x14ac:dyDescent="0.25">
      <c r="A14" s="5">
        <v>5</v>
      </c>
      <c r="B14" s="5"/>
      <c r="C14" s="23">
        <v>78</v>
      </c>
      <c r="D14" s="23">
        <v>220</v>
      </c>
    </row>
    <row r="15" spans="1:26" x14ac:dyDescent="0.25">
      <c r="A15" s="5">
        <v>6</v>
      </c>
      <c r="B15" s="5"/>
      <c r="C15" s="23">
        <v>76</v>
      </c>
      <c r="D15" s="23">
        <v>210</v>
      </c>
    </row>
    <row r="16" spans="1:26" ht="15.75" customHeight="1" x14ac:dyDescent="0.25">
      <c r="A16" s="5">
        <v>7</v>
      </c>
      <c r="B16" s="5"/>
      <c r="C16" s="23">
        <v>72</v>
      </c>
      <c r="D16" s="23">
        <v>211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75</v>
      </c>
      <c r="D17" s="23">
        <v>217</v>
      </c>
    </row>
    <row r="18" spans="1:12" x14ac:dyDescent="0.25">
      <c r="A18" s="5">
        <v>9</v>
      </c>
      <c r="B18" s="5"/>
      <c r="C18" s="23">
        <v>81</v>
      </c>
      <c r="D18" s="23">
        <v>219</v>
      </c>
    </row>
    <row r="19" spans="1:12" x14ac:dyDescent="0.25">
      <c r="A19" s="5">
        <v>10</v>
      </c>
      <c r="B19" s="5"/>
      <c r="C19" s="23">
        <v>81</v>
      </c>
      <c r="D19" s="23">
        <v>213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76</v>
      </c>
      <c r="D20" s="23">
        <v>205</v>
      </c>
      <c r="L20" s="25"/>
    </row>
    <row r="21" spans="1:12" x14ac:dyDescent="0.25">
      <c r="A21" s="5">
        <v>12</v>
      </c>
      <c r="B21" s="5"/>
      <c r="C21" s="23">
        <v>80</v>
      </c>
      <c r="D21" s="23">
        <v>209</v>
      </c>
      <c r="F21" s="26"/>
      <c r="G21" s="26"/>
      <c r="L21" s="25"/>
    </row>
    <row r="22" spans="1:12" x14ac:dyDescent="0.25">
      <c r="A22" s="5">
        <v>13</v>
      </c>
      <c r="B22" s="5"/>
      <c r="C22" s="23">
        <v>78</v>
      </c>
      <c r="D22" s="23">
        <v>212</v>
      </c>
      <c r="F22" s="26"/>
      <c r="G22" s="26"/>
      <c r="L22" s="25"/>
    </row>
    <row r="23" spans="1:12" x14ac:dyDescent="0.25">
      <c r="A23" s="5">
        <v>14</v>
      </c>
      <c r="B23" s="5"/>
      <c r="C23" s="23">
        <v>84</v>
      </c>
      <c r="D23" s="23">
        <v>217</v>
      </c>
      <c r="F23" s="26"/>
      <c r="G23" s="26"/>
      <c r="L23" s="25"/>
    </row>
    <row r="24" spans="1:12" x14ac:dyDescent="0.25">
      <c r="A24" s="5">
        <v>15</v>
      </c>
      <c r="B24" s="5"/>
      <c r="C24" s="23">
        <v>77</v>
      </c>
      <c r="D24" s="23">
        <v>214</v>
      </c>
      <c r="F24" s="26"/>
      <c r="G24" s="26"/>
      <c r="L24" s="25"/>
    </row>
    <row r="25" spans="1:12" x14ac:dyDescent="0.25">
      <c r="A25" s="5">
        <v>16</v>
      </c>
      <c r="B25" s="5"/>
      <c r="C25" s="23">
        <v>78</v>
      </c>
      <c r="D25" s="23">
        <v>209</v>
      </c>
      <c r="F25" s="26"/>
      <c r="G25" s="26"/>
      <c r="L25" s="25"/>
    </row>
    <row r="26" spans="1:12" x14ac:dyDescent="0.25">
      <c r="A26" s="5">
        <v>17</v>
      </c>
      <c r="B26" s="5"/>
      <c r="C26" s="23">
        <v>76</v>
      </c>
      <c r="D26" s="23">
        <v>211</v>
      </c>
      <c r="F26" s="26"/>
      <c r="G26" s="26"/>
      <c r="L26" s="25"/>
    </row>
    <row r="27" spans="1:12" x14ac:dyDescent="0.25">
      <c r="A27" s="5">
        <v>18</v>
      </c>
      <c r="B27" s="5"/>
      <c r="C27" s="23">
        <v>80</v>
      </c>
      <c r="D27" s="23">
        <v>210</v>
      </c>
      <c r="F27" s="26"/>
      <c r="G27" s="26"/>
      <c r="L27" s="25"/>
    </row>
    <row r="28" spans="1:12" x14ac:dyDescent="0.25">
      <c r="A28" s="5">
        <v>19</v>
      </c>
      <c r="B28" s="5"/>
      <c r="C28" s="23">
        <v>73</v>
      </c>
      <c r="D28" s="23">
        <v>205</v>
      </c>
      <c r="F28" s="26"/>
      <c r="G28" s="26"/>
      <c r="L28" s="25"/>
    </row>
    <row r="29" spans="1:12" x14ac:dyDescent="0.25">
      <c r="A29" s="5">
        <v>20</v>
      </c>
      <c r="B29" s="5"/>
      <c r="C29" s="23">
        <v>73</v>
      </c>
      <c r="D29" s="23">
        <v>204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3.6110211414793083</v>
      </c>
      <c r="D31" s="5">
        <f>STDEVA(D10:D29)</f>
        <v>4.430456790041073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77.25</v>
      </c>
      <c r="D32" s="5">
        <f>AVERAGE(D10:D29)</f>
        <v>211.95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9" priority="1" operator="equal">
      <formula>"Excellent"</formula>
    </cfRule>
    <cfRule type="cellIs" dxfId="88" priority="2" operator="equal">
      <formula>"Good"</formula>
    </cfRule>
    <cfRule type="cellIs" dxfId="87" priority="3" operator="equal">
      <formula>"Marginal"</formula>
    </cfRule>
  </conditionalFormatting>
  <conditionalFormatting sqref="P16">
    <cfRule type="cellIs" dxfId="86" priority="4" operator="equal">
      <formula>"Excellent"</formula>
    </cfRule>
    <cfRule type="cellIs" dxfId="85" priority="5" operator="equal">
      <formula>"Good"</formula>
    </cfRule>
    <cfRule type="cellIs" dxfId="84" priority="6" operator="equal">
      <formula>"Marginal"</formula>
    </cfRule>
  </conditionalFormatting>
  <conditionalFormatting sqref="W16">
    <cfRule type="cellIs" dxfId="83" priority="7" operator="equal">
      <formula>"Excellent"</formula>
    </cfRule>
    <cfRule type="cellIs" dxfId="82" priority="8" operator="equal">
      <formula>"Good"</formula>
    </cfRule>
    <cfRule type="cellIs" dxfId="81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BDE381C-CA35-441E-9430-329409B97D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1038EF4E-4759-47F9-91C7-C5D41B73D36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158</v>
      </c>
      <c r="C3" s="9">
        <v>14</v>
      </c>
      <c r="D3" s="5">
        <f>C32</f>
        <v>149.4</v>
      </c>
      <c r="E3" s="5">
        <f>C31</f>
        <v>8.1975606127676777</v>
      </c>
      <c r="F3" s="5">
        <f>'[1]INTERASSAY PREC'!B25</f>
        <v>1.6098832977587079</v>
      </c>
      <c r="G3" s="5">
        <f>(D3-B3)/B3*100</f>
        <v>-5.4430379746835404</v>
      </c>
      <c r="H3" s="5">
        <f>ABS(G3)+(2*F3)</f>
        <v>8.6628045702009562</v>
      </c>
      <c r="I3" s="10">
        <v>20</v>
      </c>
      <c r="J3" s="5">
        <f>(I3-G3)/F3</f>
        <v>15.804274763335664</v>
      </c>
      <c r="K3" s="6">
        <f>ABS(G3)/(1.5*F3)</f>
        <v>2.2540093360644553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547</v>
      </c>
      <c r="C4" s="14">
        <v>49</v>
      </c>
      <c r="D4" s="15">
        <f>D32</f>
        <v>537.29999999999995</v>
      </c>
      <c r="E4" s="15">
        <f>D31</f>
        <v>14.585861936171364</v>
      </c>
      <c r="F4" s="15">
        <f>'[1]INTERASSAY PREC'!B54</f>
        <v>1.4937903479182917</v>
      </c>
      <c r="G4" s="15">
        <f>(D4-B4)/B4*100</f>
        <v>-1.7733089579524761</v>
      </c>
      <c r="H4" s="15">
        <f>ABS(G4)+(2*F4)</f>
        <v>4.760889653789059</v>
      </c>
      <c r="I4" s="16">
        <v>20</v>
      </c>
      <c r="J4" s="15">
        <f>(I4-G4)/F4</f>
        <v>14.575880067972863</v>
      </c>
      <c r="K4" s="17">
        <f>ABS(G4)/(1.5*F4)</f>
        <v>0.7914135833156305</v>
      </c>
      <c r="M4" s="11"/>
      <c r="N4" s="2" t="s">
        <v>12</v>
      </c>
      <c r="O4" s="2">
        <f>SLOPE(Q4:Q5,P4:P5)</f>
        <v>-9.0422467551422994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-12.20163931802597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5.4430379746835404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1.7733089579524761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142</v>
      </c>
      <c r="D10" s="23">
        <v>515</v>
      </c>
    </row>
    <row r="11" spans="1:26" x14ac:dyDescent="0.25">
      <c r="A11" s="5">
        <v>2</v>
      </c>
      <c r="B11" s="5"/>
      <c r="C11" s="23">
        <v>142</v>
      </c>
      <c r="D11" s="23">
        <v>537</v>
      </c>
    </row>
    <row r="12" spans="1:26" x14ac:dyDescent="0.25">
      <c r="A12" s="5">
        <v>3</v>
      </c>
      <c r="B12" s="5"/>
      <c r="C12" s="23">
        <v>134</v>
      </c>
      <c r="D12" s="23">
        <v>512</v>
      </c>
    </row>
    <row r="13" spans="1:26" x14ac:dyDescent="0.25">
      <c r="A13" s="5">
        <v>4</v>
      </c>
      <c r="B13" s="5"/>
      <c r="C13" s="23">
        <v>152</v>
      </c>
      <c r="D13" s="23">
        <v>555</v>
      </c>
    </row>
    <row r="14" spans="1:26" x14ac:dyDescent="0.25">
      <c r="A14" s="5">
        <v>5</v>
      </c>
      <c r="B14" s="5"/>
      <c r="C14" s="23">
        <v>150</v>
      </c>
      <c r="D14" s="23">
        <v>547</v>
      </c>
    </row>
    <row r="15" spans="1:26" x14ac:dyDescent="0.25">
      <c r="A15" s="5">
        <v>6</v>
      </c>
      <c r="B15" s="5"/>
      <c r="C15" s="23">
        <v>138</v>
      </c>
      <c r="D15" s="23">
        <v>527</v>
      </c>
    </row>
    <row r="16" spans="1:26" ht="15.75" customHeight="1" x14ac:dyDescent="0.25">
      <c r="A16" s="5">
        <v>7</v>
      </c>
      <c r="B16" s="5"/>
      <c r="C16" s="23">
        <v>144</v>
      </c>
      <c r="D16" s="23">
        <v>538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152</v>
      </c>
      <c r="D17" s="23">
        <v>536</v>
      </c>
    </row>
    <row r="18" spans="1:12" x14ac:dyDescent="0.25">
      <c r="A18" s="5">
        <v>9</v>
      </c>
      <c r="B18" s="5"/>
      <c r="C18" s="23">
        <v>147</v>
      </c>
      <c r="D18" s="23">
        <v>542</v>
      </c>
    </row>
    <row r="19" spans="1:12" x14ac:dyDescent="0.25">
      <c r="A19" s="5">
        <v>10</v>
      </c>
      <c r="B19" s="5"/>
      <c r="C19" s="23">
        <v>149</v>
      </c>
      <c r="D19" s="23">
        <v>531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147</v>
      </c>
      <c r="D20" s="23">
        <v>541</v>
      </c>
      <c r="L20" s="25"/>
    </row>
    <row r="21" spans="1:12" x14ac:dyDescent="0.25">
      <c r="A21" s="5">
        <v>12</v>
      </c>
      <c r="B21" s="5"/>
      <c r="C21" s="23">
        <v>157</v>
      </c>
      <c r="D21" s="23">
        <v>536</v>
      </c>
      <c r="F21" s="26"/>
      <c r="G21" s="26"/>
      <c r="L21" s="25"/>
    </row>
    <row r="22" spans="1:12" x14ac:dyDescent="0.25">
      <c r="A22" s="5">
        <v>13</v>
      </c>
      <c r="B22" s="5"/>
      <c r="C22" s="23">
        <v>163</v>
      </c>
      <c r="D22" s="23">
        <v>541</v>
      </c>
      <c r="F22" s="26"/>
      <c r="G22" s="26"/>
      <c r="L22" s="25"/>
    </row>
    <row r="23" spans="1:12" x14ac:dyDescent="0.25">
      <c r="A23" s="5">
        <v>14</v>
      </c>
      <c r="B23" s="5"/>
      <c r="C23" s="23">
        <v>163</v>
      </c>
      <c r="D23" s="23">
        <v>573</v>
      </c>
      <c r="F23" s="26"/>
      <c r="G23" s="26"/>
      <c r="L23" s="25"/>
    </row>
    <row r="24" spans="1:12" x14ac:dyDescent="0.25">
      <c r="A24" s="5">
        <v>15</v>
      </c>
      <c r="B24" s="5"/>
      <c r="C24" s="23">
        <v>157</v>
      </c>
      <c r="D24" s="23">
        <v>549</v>
      </c>
      <c r="F24" s="26"/>
      <c r="G24" s="26"/>
      <c r="L24" s="25"/>
    </row>
    <row r="25" spans="1:12" x14ac:dyDescent="0.25">
      <c r="A25" s="5">
        <v>16</v>
      </c>
      <c r="B25" s="5"/>
      <c r="C25" s="23">
        <v>155</v>
      </c>
      <c r="D25" s="23">
        <v>554</v>
      </c>
      <c r="F25" s="26"/>
      <c r="G25" s="26"/>
      <c r="L25" s="25"/>
    </row>
    <row r="26" spans="1:12" x14ac:dyDescent="0.25">
      <c r="A26" s="5">
        <v>17</v>
      </c>
      <c r="B26" s="5"/>
      <c r="C26" s="23">
        <v>144</v>
      </c>
      <c r="D26" s="23">
        <v>517</v>
      </c>
      <c r="F26" s="26"/>
      <c r="G26" s="26"/>
      <c r="L26" s="25"/>
    </row>
    <row r="27" spans="1:12" x14ac:dyDescent="0.25">
      <c r="A27" s="5">
        <v>18</v>
      </c>
      <c r="B27" s="5"/>
      <c r="C27" s="23">
        <v>144</v>
      </c>
      <c r="D27" s="23">
        <v>538</v>
      </c>
      <c r="F27" s="26"/>
      <c r="G27" s="26"/>
      <c r="L27" s="25"/>
    </row>
    <row r="28" spans="1:12" x14ac:dyDescent="0.25">
      <c r="A28" s="5">
        <v>19</v>
      </c>
      <c r="B28" s="5"/>
      <c r="C28" s="23">
        <v>146</v>
      </c>
      <c r="D28" s="23">
        <v>524</v>
      </c>
      <c r="F28" s="26"/>
      <c r="G28" s="26"/>
      <c r="L28" s="25"/>
    </row>
    <row r="29" spans="1:12" x14ac:dyDescent="0.25">
      <c r="A29" s="5">
        <v>20</v>
      </c>
      <c r="B29" s="5"/>
      <c r="C29" s="23">
        <v>162</v>
      </c>
      <c r="D29" s="23">
        <v>533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8.1975606127676777</v>
      </c>
      <c r="D31" s="5">
        <f>STDEVA(D10:D29)</f>
        <v>14.585861936171364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149.4</v>
      </c>
      <c r="D32" s="5">
        <f>AVERAGE(D10:D29)</f>
        <v>537.29999999999995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0" priority="1" operator="equal">
      <formula>"Excellent"</formula>
    </cfRule>
    <cfRule type="cellIs" dxfId="79" priority="2" operator="equal">
      <formula>"Good"</formula>
    </cfRule>
    <cfRule type="cellIs" dxfId="78" priority="3" operator="equal">
      <formula>"Marginal"</formula>
    </cfRule>
  </conditionalFormatting>
  <conditionalFormatting sqref="P16">
    <cfRule type="cellIs" dxfId="77" priority="4" operator="equal">
      <formula>"Excellent"</formula>
    </cfRule>
    <cfRule type="cellIs" dxfId="76" priority="5" operator="equal">
      <formula>"Good"</formula>
    </cfRule>
    <cfRule type="cellIs" dxfId="75" priority="6" operator="equal">
      <formula>"Marginal"</formula>
    </cfRule>
  </conditionalFormatting>
  <conditionalFormatting sqref="W16">
    <cfRule type="cellIs" dxfId="74" priority="7" operator="equal">
      <formula>"Excellent"</formula>
    </cfRule>
    <cfRule type="cellIs" dxfId="73" priority="8" operator="equal">
      <formula>"Good"</formula>
    </cfRule>
    <cfRule type="cellIs" dxfId="72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68B88F3-3DC1-4F92-AA77-8B40CD3424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519B4E1-09FD-4782-B20D-73686782783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50</v>
      </c>
      <c r="P1" s="2">
        <v>0</v>
      </c>
      <c r="Q1" s="2">
        <f>I3</f>
        <v>50</v>
      </c>
      <c r="R1" s="2">
        <v>0</v>
      </c>
      <c r="S1" s="2">
        <f>I3</f>
        <v>50</v>
      </c>
      <c r="T1" s="3"/>
      <c r="U1" s="2">
        <v>0</v>
      </c>
      <c r="V1" s="2">
        <f>I4</f>
        <v>0</v>
      </c>
      <c r="W1" s="2">
        <v>0</v>
      </c>
      <c r="X1" s="2">
        <f>I4</f>
        <v>0</v>
      </c>
      <c r="Y1" s="2">
        <v>0</v>
      </c>
      <c r="Z1" s="2">
        <f>I4</f>
        <v>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12.5</v>
      </c>
      <c r="O2" s="2">
        <v>0</v>
      </c>
      <c r="P2" s="2">
        <f>I3/3</f>
        <v>16.666666666666668</v>
      </c>
      <c r="Q2" s="2">
        <v>0</v>
      </c>
      <c r="R2" s="2">
        <f>I3/2</f>
        <v>25</v>
      </c>
      <c r="S2" s="2">
        <v>0</v>
      </c>
      <c r="T2" s="2"/>
      <c r="U2" s="2">
        <f>I4/4</f>
        <v>0</v>
      </c>
      <c r="V2" s="2">
        <v>0</v>
      </c>
      <c r="W2" s="2">
        <f>I4/3</f>
        <v>0</v>
      </c>
      <c r="X2" s="2">
        <v>0</v>
      </c>
      <c r="Y2" s="2">
        <f>I4/2</f>
        <v>0</v>
      </c>
      <c r="Z2" s="2">
        <v>0</v>
      </c>
    </row>
    <row r="3" spans="1:26" x14ac:dyDescent="0.25">
      <c r="A3" s="4" t="s">
        <v>11</v>
      </c>
      <c r="B3" s="9">
        <v>84</v>
      </c>
      <c r="C3" s="9">
        <v>8.5</v>
      </c>
      <c r="D3" s="5">
        <f>C32</f>
        <v>94.137500000000003</v>
      </c>
      <c r="E3" s="5">
        <f>C31</f>
        <v>4.8609257023956376</v>
      </c>
      <c r="F3" s="5">
        <f>'[1]INTERASSAY PREC'!B25</f>
        <v>1.6098832977587079</v>
      </c>
      <c r="G3" s="5">
        <f>(D3-B3)/B3*100</f>
        <v>12.068452380952383</v>
      </c>
      <c r="H3" s="5">
        <f>ABS(G3)+(2*F3)</f>
        <v>15.2882189764698</v>
      </c>
      <c r="I3" s="10">
        <v>50</v>
      </c>
      <c r="J3" s="5">
        <f>(I3-G3)/F3</f>
        <v>23.561675353645956</v>
      </c>
      <c r="K3" s="6">
        <f>ABS(G3)/(1.5*F3)</f>
        <v>4.9976510296343335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 t="e">
        <f>SLOPE(V1:V2,U1:U2)</f>
        <v>#DIV/0!</v>
      </c>
      <c r="W3" s="2"/>
      <c r="X3" s="2" t="e">
        <f>SLOPE(X1:X2,W1:W2)</f>
        <v>#DIV/0!</v>
      </c>
      <c r="Y3" s="2"/>
      <c r="Z3" s="2" t="e">
        <f>SLOPE(Z1:Z2,Y1:Y2)</f>
        <v>#DIV/0!</v>
      </c>
    </row>
    <row r="4" spans="1:26" ht="15.75" thickBot="1" x14ac:dyDescent="0.3">
      <c r="A4" s="13" t="s">
        <v>13</v>
      </c>
      <c r="B4" s="14"/>
      <c r="C4" s="14"/>
      <c r="D4" s="15" t="e">
        <f>D32</f>
        <v>#DIV/0!</v>
      </c>
      <c r="E4" s="15" t="e">
        <f>D31</f>
        <v>#DIV/0!</v>
      </c>
      <c r="F4" s="15"/>
      <c r="G4" s="15" t="e">
        <f>(D4-B4)/B4*100</f>
        <v>#DIV/0!</v>
      </c>
      <c r="H4" s="15" t="e">
        <f>ABS(G4)+(2*F4)</f>
        <v>#DIV/0!</v>
      </c>
      <c r="I4" s="16"/>
      <c r="J4" s="15" t="e">
        <f>(I4-G4)/F4</f>
        <v>#DIV/0!</v>
      </c>
      <c r="K4" s="17" t="e">
        <f>ABS(G4)/(1.5*F4)</f>
        <v>#DIV/0!</v>
      </c>
      <c r="M4" s="11"/>
      <c r="N4" s="2" t="s">
        <v>12</v>
      </c>
      <c r="O4" s="2">
        <f>SLOPE(Q4:Q5,P4:P5)</f>
        <v>-23.561675353645953</v>
      </c>
      <c r="P4" s="2">
        <v>0</v>
      </c>
      <c r="Q4" s="2">
        <f>I3</f>
        <v>50</v>
      </c>
      <c r="R4" s="2"/>
      <c r="S4" s="2"/>
      <c r="T4" s="2"/>
      <c r="U4" s="2" t="s">
        <v>12</v>
      </c>
      <c r="V4" s="2" t="e">
        <f>SLOPE(X4:X5,W4:W5)</f>
        <v>#DIV/0!</v>
      </c>
      <c r="W4" s="2">
        <v>0</v>
      </c>
      <c r="X4" s="2">
        <f>I4</f>
        <v>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12.068452380952383</v>
      </c>
      <c r="R5" s="2"/>
      <c r="S5" s="2"/>
      <c r="T5" s="2"/>
      <c r="U5" s="2"/>
      <c r="V5" s="2"/>
      <c r="W5" s="2">
        <f>F4</f>
        <v>0</v>
      </c>
      <c r="X5" s="2" t="e">
        <f>ABS(G4)</f>
        <v>#DIV/0!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86.93</v>
      </c>
      <c r="D10" s="23"/>
    </row>
    <row r="11" spans="1:26" x14ac:dyDescent="0.25">
      <c r="A11" s="5">
        <v>2</v>
      </c>
      <c r="B11" s="5"/>
      <c r="C11" s="23">
        <v>91.86</v>
      </c>
      <c r="D11" s="23"/>
    </row>
    <row r="12" spans="1:26" x14ac:dyDescent="0.25">
      <c r="A12" s="5">
        <v>3</v>
      </c>
      <c r="B12" s="5"/>
      <c r="C12" s="23">
        <v>99.05</v>
      </c>
      <c r="D12" s="23"/>
    </row>
    <row r="13" spans="1:26" x14ac:dyDescent="0.25">
      <c r="A13" s="5">
        <v>4</v>
      </c>
      <c r="B13" s="5"/>
      <c r="C13" s="23">
        <v>96.02</v>
      </c>
      <c r="D13" s="23"/>
      <c r="G13" s="31" t="s">
        <v>19</v>
      </c>
    </row>
    <row r="14" spans="1:26" x14ac:dyDescent="0.25">
      <c r="A14" s="5">
        <v>5</v>
      </c>
      <c r="B14" s="5"/>
      <c r="C14" s="23">
        <v>92.23</v>
      </c>
      <c r="D14" s="23"/>
      <c r="G14" t="s">
        <v>20</v>
      </c>
    </row>
    <row r="15" spans="1:26" x14ac:dyDescent="0.25">
      <c r="A15" s="5">
        <v>6</v>
      </c>
      <c r="B15" s="5"/>
      <c r="C15" s="23">
        <v>97.54</v>
      </c>
      <c r="D15" s="23"/>
    </row>
    <row r="16" spans="1:26" ht="15.75" customHeight="1" x14ac:dyDescent="0.25">
      <c r="A16" s="5">
        <v>7</v>
      </c>
      <c r="B16" s="5"/>
      <c r="C16" s="23">
        <v>97.16</v>
      </c>
      <c r="D16" s="23"/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e">
        <f>IF(V4&lt;V3,"Excellent",IF(V4&lt;X3,"Good",IF(V4&lt;Z3,"Marginal","Poor")))</f>
        <v>#DIV/0!</v>
      </c>
    </row>
    <row r="17" spans="1:12" x14ac:dyDescent="0.25">
      <c r="A17" s="5">
        <v>8</v>
      </c>
      <c r="B17" s="5"/>
      <c r="C17" s="23">
        <v>95.27</v>
      </c>
      <c r="D17" s="23"/>
    </row>
    <row r="18" spans="1:12" x14ac:dyDescent="0.25">
      <c r="A18" s="5">
        <v>9</v>
      </c>
      <c r="B18" s="5"/>
      <c r="C18" s="23">
        <v>98.3</v>
      </c>
      <c r="D18" s="23"/>
    </row>
    <row r="19" spans="1:12" x14ac:dyDescent="0.25">
      <c r="A19" s="5">
        <v>10</v>
      </c>
      <c r="B19" s="5"/>
      <c r="C19" s="23">
        <v>93.75</v>
      </c>
      <c r="D19" s="23"/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91.86</v>
      </c>
      <c r="D20" s="23"/>
      <c r="L20" s="25"/>
    </row>
    <row r="21" spans="1:12" x14ac:dyDescent="0.25">
      <c r="A21" s="5">
        <v>12</v>
      </c>
      <c r="B21" s="5"/>
      <c r="C21" s="23">
        <v>102.46</v>
      </c>
      <c r="D21" s="23"/>
      <c r="F21" s="26"/>
      <c r="G21" s="26"/>
      <c r="L21" s="25"/>
    </row>
    <row r="22" spans="1:12" x14ac:dyDescent="0.25">
      <c r="A22" s="5">
        <v>13</v>
      </c>
      <c r="B22" s="5"/>
      <c r="C22" s="23">
        <v>88.07</v>
      </c>
      <c r="D22" s="23"/>
      <c r="F22" s="26"/>
      <c r="G22" s="26"/>
      <c r="L22" s="25"/>
    </row>
    <row r="23" spans="1:12" x14ac:dyDescent="0.25">
      <c r="A23" s="5">
        <v>14</v>
      </c>
      <c r="B23" s="5"/>
      <c r="C23" s="23">
        <v>89.96</v>
      </c>
      <c r="D23" s="23"/>
      <c r="F23" s="26"/>
      <c r="G23" s="26"/>
      <c r="L23" s="25"/>
    </row>
    <row r="24" spans="1:12" x14ac:dyDescent="0.25">
      <c r="A24" s="5">
        <v>15</v>
      </c>
      <c r="B24" s="5"/>
      <c r="C24" s="23">
        <v>87.69</v>
      </c>
      <c r="D24" s="23"/>
      <c r="F24" s="26"/>
      <c r="G24" s="26"/>
      <c r="L24" s="25"/>
    </row>
    <row r="25" spans="1:12" x14ac:dyDescent="0.25">
      <c r="A25" s="5">
        <v>16</v>
      </c>
      <c r="B25" s="5"/>
      <c r="C25" s="23">
        <v>93.75</v>
      </c>
      <c r="D25" s="23"/>
      <c r="F25" s="26"/>
      <c r="G25" s="26"/>
      <c r="L25" s="25"/>
    </row>
    <row r="26" spans="1:12" x14ac:dyDescent="0.25">
      <c r="A26" s="5">
        <v>17</v>
      </c>
      <c r="B26" s="5"/>
      <c r="C26" s="23">
        <v>93.37</v>
      </c>
      <c r="D26" s="23"/>
      <c r="F26" s="26"/>
      <c r="G26" s="26"/>
      <c r="L26" s="25"/>
    </row>
    <row r="27" spans="1:12" x14ac:dyDescent="0.25">
      <c r="A27" s="5">
        <v>18</v>
      </c>
      <c r="B27" s="5"/>
      <c r="C27" s="23">
        <v>86.55</v>
      </c>
      <c r="D27" s="23"/>
      <c r="F27" s="26"/>
      <c r="G27" s="26"/>
      <c r="L27" s="25"/>
    </row>
    <row r="28" spans="1:12" x14ac:dyDescent="0.25">
      <c r="A28" s="5">
        <v>19</v>
      </c>
      <c r="B28" s="5"/>
      <c r="C28" s="23">
        <v>102.95</v>
      </c>
      <c r="D28" s="23"/>
      <c r="F28" s="26"/>
      <c r="G28" s="26"/>
      <c r="L28" s="25"/>
    </row>
    <row r="29" spans="1:12" x14ac:dyDescent="0.25">
      <c r="A29" s="5">
        <v>20</v>
      </c>
      <c r="B29" s="5"/>
      <c r="C29" s="23">
        <v>97.98</v>
      </c>
      <c r="D29" s="23"/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4.8609257023956376</v>
      </c>
      <c r="D31" s="5" t="e">
        <f>STDEVA(D10:D29)</f>
        <v>#DIV/0!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94.137500000000003</v>
      </c>
      <c r="D32" s="5" t="e">
        <f>AVERAGE(D10:D29)</f>
        <v>#DIV/0!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71" priority="1" operator="equal">
      <formula>"Excellent"</formula>
    </cfRule>
    <cfRule type="cellIs" dxfId="70" priority="2" operator="equal">
      <formula>"Good"</formula>
    </cfRule>
    <cfRule type="cellIs" dxfId="69" priority="3" operator="equal">
      <formula>"Marginal"</formula>
    </cfRule>
  </conditionalFormatting>
  <conditionalFormatting sqref="P16">
    <cfRule type="cellIs" dxfId="68" priority="4" operator="equal">
      <formula>"Excellent"</formula>
    </cfRule>
    <cfRule type="cellIs" dxfId="67" priority="5" operator="equal">
      <formula>"Good"</formula>
    </cfRule>
    <cfRule type="cellIs" dxfId="66" priority="6" operator="equal">
      <formula>"Marginal"</formula>
    </cfRule>
  </conditionalFormatting>
  <conditionalFormatting sqref="W16">
    <cfRule type="cellIs" dxfId="65" priority="7" operator="equal">
      <formula>"Excellent"</formula>
    </cfRule>
    <cfRule type="cellIs" dxfId="64" priority="8" operator="equal">
      <formula>"Good"</formula>
    </cfRule>
    <cfRule type="cellIs" dxfId="63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463845D-6F8E-4A92-91CF-D942433D510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0506AD86-1240-4EDB-B501-AA3D2CBB04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15</v>
      </c>
      <c r="P1" s="2">
        <v>0</v>
      </c>
      <c r="Q1" s="2">
        <f>I3</f>
        <v>15</v>
      </c>
      <c r="R1" s="2">
        <v>0</v>
      </c>
      <c r="S1" s="2">
        <f>I3</f>
        <v>15</v>
      </c>
      <c r="T1" s="3"/>
      <c r="U1" s="2">
        <v>0</v>
      </c>
      <c r="V1" s="2">
        <f>I4</f>
        <v>15</v>
      </c>
      <c r="W1" s="2">
        <v>0</v>
      </c>
      <c r="X1" s="2">
        <f>I4</f>
        <v>15</v>
      </c>
      <c r="Y1" s="2">
        <v>0</v>
      </c>
      <c r="Z1" s="2">
        <f>I4</f>
        <v>15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3.75</v>
      </c>
      <c r="O2" s="2">
        <v>0</v>
      </c>
      <c r="P2" s="2">
        <f>I3/3</f>
        <v>5</v>
      </c>
      <c r="Q2" s="2">
        <v>0</v>
      </c>
      <c r="R2" s="2">
        <f>I3/2</f>
        <v>7.5</v>
      </c>
      <c r="S2" s="2">
        <v>0</v>
      </c>
      <c r="T2" s="2"/>
      <c r="U2" s="2">
        <f>I4/4</f>
        <v>3.75</v>
      </c>
      <c r="V2" s="2">
        <v>0</v>
      </c>
      <c r="W2" s="2">
        <f>I4/3</f>
        <v>5</v>
      </c>
      <c r="X2" s="2">
        <v>0</v>
      </c>
      <c r="Y2" s="2">
        <f>I4/2</f>
        <v>7.5</v>
      </c>
      <c r="Z2" s="2">
        <v>0</v>
      </c>
    </row>
    <row r="3" spans="1:26" x14ac:dyDescent="0.25">
      <c r="A3" s="4" t="s">
        <v>11</v>
      </c>
      <c r="B3" s="9">
        <v>2.58</v>
      </c>
      <c r="C3" s="9">
        <v>0.20749999999999999</v>
      </c>
      <c r="D3" s="5">
        <f>C32</f>
        <v>2.5324999999999998</v>
      </c>
      <c r="E3" s="5">
        <f>C31</f>
        <v>0.10973053118291286</v>
      </c>
      <c r="F3" s="5">
        <f>'[1]INTERASSAY PREC'!B25</f>
        <v>1.6098832977587079</v>
      </c>
      <c r="G3" s="5">
        <f>(D3-B3)/B3*100</f>
        <v>-1.8410852713178418</v>
      </c>
      <c r="H3" s="5">
        <f>ABS(G3)+(2*F3)</f>
        <v>5.0608518668352573</v>
      </c>
      <c r="I3" s="10">
        <v>15</v>
      </c>
      <c r="J3" s="5">
        <f>(I3-G3)/F3</f>
        <v>10.461059689708025</v>
      </c>
      <c r="K3" s="6">
        <f>ABS(G3)/(1.5*F3)</f>
        <v>0.76240941351919334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4.16</v>
      </c>
      <c r="C4" s="14">
        <v>0.33</v>
      </c>
      <c r="D4" s="15">
        <f>D32</f>
        <v>4.0975000000000001</v>
      </c>
      <c r="E4" s="15">
        <f>D31</f>
        <v>0.11656825423217433</v>
      </c>
      <c r="F4" s="15">
        <f>'[1]INTERASSAY PREC'!B54</f>
        <v>1.4937903479182917</v>
      </c>
      <c r="G4" s="15">
        <f>(D4-B4)/B4*100</f>
        <v>-1.502403846153846</v>
      </c>
      <c r="H4" s="15">
        <f>ABS(G4)+(2*F4)</f>
        <v>4.4899845419904292</v>
      </c>
      <c r="I4" s="16">
        <v>15</v>
      </c>
      <c r="J4" s="15">
        <f>(I4-G4)/F4</f>
        <v>11.04733597264916</v>
      </c>
      <c r="K4" s="17">
        <f>ABS(G4)/(1.5*F4)</f>
        <v>0.67051080193306378</v>
      </c>
      <c r="M4" s="11"/>
      <c r="N4" s="2" t="s">
        <v>12</v>
      </c>
      <c r="O4" s="2">
        <f>SLOPE(Q4:Q5,P4:P5)</f>
        <v>-8.1738314491504465</v>
      </c>
      <c r="P4" s="2">
        <v>0</v>
      </c>
      <c r="Q4" s="2">
        <f>I3</f>
        <v>15</v>
      </c>
      <c r="R4" s="2"/>
      <c r="S4" s="2"/>
      <c r="T4" s="2"/>
      <c r="U4" s="2" t="s">
        <v>12</v>
      </c>
      <c r="V4" s="2">
        <f>SLOPE(X4:X5,W4:W5)</f>
        <v>-9.0358035668499657</v>
      </c>
      <c r="W4" s="2">
        <v>0</v>
      </c>
      <c r="X4" s="2">
        <f>I4</f>
        <v>15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1.8410852713178418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1.502403846153846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2.5499999999999998</v>
      </c>
      <c r="D10" s="23">
        <v>4.13</v>
      </c>
    </row>
    <row r="11" spans="1:26" x14ac:dyDescent="0.25">
      <c r="A11" s="5">
        <v>2</v>
      </c>
      <c r="B11" s="5"/>
      <c r="C11" s="23">
        <v>2.65</v>
      </c>
      <c r="D11" s="23">
        <v>4.22</v>
      </c>
    </row>
    <row r="12" spans="1:26" x14ac:dyDescent="0.25">
      <c r="A12" s="5">
        <v>3</v>
      </c>
      <c r="B12" s="5"/>
      <c r="C12" s="23">
        <v>2.62</v>
      </c>
      <c r="D12" s="23">
        <v>4.21</v>
      </c>
    </row>
    <row r="13" spans="1:26" x14ac:dyDescent="0.25">
      <c r="A13" s="5">
        <v>4</v>
      </c>
      <c r="B13" s="5"/>
      <c r="C13" s="23">
        <v>2.54</v>
      </c>
      <c r="D13" s="23">
        <v>4.2</v>
      </c>
    </row>
    <row r="14" spans="1:26" x14ac:dyDescent="0.25">
      <c r="A14" s="5">
        <v>5</v>
      </c>
      <c r="B14" s="5"/>
      <c r="C14" s="23">
        <v>2.4900000000000002</v>
      </c>
      <c r="D14" s="23">
        <v>4.16</v>
      </c>
    </row>
    <row r="15" spans="1:26" x14ac:dyDescent="0.25">
      <c r="A15" s="5">
        <v>6</v>
      </c>
      <c r="B15" s="5"/>
      <c r="C15" s="23">
        <v>2.85</v>
      </c>
      <c r="D15" s="23">
        <v>4.05</v>
      </c>
    </row>
    <row r="16" spans="1:26" ht="15.75" customHeight="1" x14ac:dyDescent="0.25">
      <c r="A16" s="5">
        <v>7</v>
      </c>
      <c r="B16" s="5"/>
      <c r="C16" s="23">
        <v>2.5499999999999998</v>
      </c>
      <c r="D16" s="23">
        <v>4.18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2.57</v>
      </c>
      <c r="D17" s="23">
        <v>4.1500000000000004</v>
      </c>
    </row>
    <row r="18" spans="1:12" x14ac:dyDescent="0.25">
      <c r="A18" s="5">
        <v>9</v>
      </c>
      <c r="B18" s="5"/>
      <c r="C18" s="23">
        <v>2.44</v>
      </c>
      <c r="D18" s="23">
        <v>3.97</v>
      </c>
    </row>
    <row r="19" spans="1:12" x14ac:dyDescent="0.25">
      <c r="A19" s="5">
        <v>10</v>
      </c>
      <c r="B19" s="5"/>
      <c r="C19" s="23">
        <v>2.35</v>
      </c>
      <c r="D19" s="23">
        <v>3.96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2.4</v>
      </c>
      <c r="D20" s="23">
        <v>3.92</v>
      </c>
      <c r="L20" s="25"/>
    </row>
    <row r="21" spans="1:12" x14ac:dyDescent="0.25">
      <c r="A21" s="5">
        <v>12</v>
      </c>
      <c r="B21" s="5"/>
      <c r="C21" s="23">
        <v>2.42</v>
      </c>
      <c r="D21" s="23">
        <v>4.03</v>
      </c>
      <c r="F21" s="26"/>
      <c r="G21" s="26"/>
      <c r="L21" s="25"/>
    </row>
    <row r="22" spans="1:12" x14ac:dyDescent="0.25">
      <c r="A22" s="5">
        <v>13</v>
      </c>
      <c r="B22" s="5"/>
      <c r="C22" s="23">
        <v>2.5499999999999998</v>
      </c>
      <c r="D22" s="23">
        <v>4.22</v>
      </c>
      <c r="F22" s="26"/>
      <c r="G22" s="26"/>
      <c r="L22" s="25"/>
    </row>
    <row r="23" spans="1:12" x14ac:dyDescent="0.25">
      <c r="A23" s="5">
        <v>14</v>
      </c>
      <c r="B23" s="5"/>
      <c r="C23" s="23">
        <v>2.56</v>
      </c>
      <c r="D23" s="23">
        <v>4.09</v>
      </c>
      <c r="F23" s="26"/>
      <c r="G23" s="26"/>
      <c r="L23" s="25"/>
    </row>
    <row r="24" spans="1:12" x14ac:dyDescent="0.25">
      <c r="A24" s="5">
        <v>15</v>
      </c>
      <c r="B24" s="5"/>
      <c r="C24" s="23">
        <v>2.46</v>
      </c>
      <c r="D24" s="23">
        <v>3.95</v>
      </c>
      <c r="F24" s="26"/>
      <c r="G24" s="26"/>
      <c r="L24" s="25"/>
    </row>
    <row r="25" spans="1:12" x14ac:dyDescent="0.25">
      <c r="A25" s="5">
        <v>16</v>
      </c>
      <c r="B25" s="5"/>
      <c r="C25" s="23">
        <v>2.4700000000000002</v>
      </c>
      <c r="D25" s="23">
        <v>3.97</v>
      </c>
      <c r="F25" s="26"/>
      <c r="G25" s="26"/>
      <c r="L25" s="25"/>
    </row>
    <row r="26" spans="1:12" x14ac:dyDescent="0.25">
      <c r="A26" s="5">
        <v>17</v>
      </c>
      <c r="B26" s="5"/>
      <c r="C26" s="23">
        <v>2.4700000000000002</v>
      </c>
      <c r="D26" s="23">
        <v>3.99</v>
      </c>
      <c r="F26" s="26"/>
      <c r="G26" s="26"/>
      <c r="L26" s="25"/>
    </row>
    <row r="27" spans="1:12" x14ac:dyDescent="0.25">
      <c r="A27" s="5">
        <v>18</v>
      </c>
      <c r="B27" s="5"/>
      <c r="C27" s="23">
        <v>2.48</v>
      </c>
      <c r="D27" s="23">
        <v>4.01</v>
      </c>
      <c r="F27" s="26"/>
      <c r="G27" s="26"/>
      <c r="L27" s="25"/>
    </row>
    <row r="28" spans="1:12" x14ac:dyDescent="0.25">
      <c r="A28" s="5">
        <v>19</v>
      </c>
      <c r="B28" s="5"/>
      <c r="C28" s="23">
        <v>2.62</v>
      </c>
      <c r="D28" s="23">
        <v>4.26</v>
      </c>
      <c r="F28" s="26"/>
      <c r="G28" s="26"/>
      <c r="L28" s="25"/>
    </row>
    <row r="29" spans="1:12" x14ac:dyDescent="0.25">
      <c r="A29" s="5">
        <v>20</v>
      </c>
      <c r="B29" s="5"/>
      <c r="C29" s="23">
        <v>2.61</v>
      </c>
      <c r="D29" s="23">
        <v>4.28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0.10973053118291286</v>
      </c>
      <c r="D31" s="5">
        <f>STDEVA(D10:D29)</f>
        <v>0.11656825423217433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2.5324999999999998</v>
      </c>
      <c r="D32" s="5">
        <f>AVERAGE(D10:D29)</f>
        <v>4.0975000000000001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62" priority="1" operator="equal">
      <formula>"Excellent"</formula>
    </cfRule>
    <cfRule type="cellIs" dxfId="61" priority="2" operator="equal">
      <formula>"Good"</formula>
    </cfRule>
    <cfRule type="cellIs" dxfId="60" priority="3" operator="equal">
      <formula>"Marginal"</formula>
    </cfRule>
  </conditionalFormatting>
  <conditionalFormatting sqref="P16">
    <cfRule type="cellIs" dxfId="59" priority="4" operator="equal">
      <formula>"Excellent"</formula>
    </cfRule>
    <cfRule type="cellIs" dxfId="58" priority="5" operator="equal">
      <formula>"Good"</formula>
    </cfRule>
    <cfRule type="cellIs" dxfId="57" priority="6" operator="equal">
      <formula>"Marginal"</formula>
    </cfRule>
  </conditionalFormatting>
  <conditionalFormatting sqref="W16">
    <cfRule type="cellIs" dxfId="56" priority="7" operator="equal">
      <formula>"Excellent"</formula>
    </cfRule>
    <cfRule type="cellIs" dxfId="55" priority="8" operator="equal">
      <formula>"Good"</formula>
    </cfRule>
    <cfRule type="cellIs" dxfId="54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AC3F15C3-654D-4E15-8084-9898B09CEC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BCA39910-F4CB-4C95-BF93-87E08ED0E2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A2" sqref="A2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4</v>
      </c>
      <c r="C3" s="9">
        <v>0.18</v>
      </c>
      <c r="D3" s="5">
        <f>C32</f>
        <v>3.9450000000000003</v>
      </c>
      <c r="E3" s="5">
        <f>C31</f>
        <v>6.8633274115326035E-2</v>
      </c>
      <c r="F3" s="5">
        <f>'[1]INTERASSAY PREC'!B25</f>
        <v>1.6098832977587079</v>
      </c>
      <c r="G3" s="5">
        <f>(D3-B3)/B3*100</f>
        <v>-1.3749999999999929</v>
      </c>
      <c r="H3" s="5">
        <f>ABS(G3)+(2*F3)</f>
        <v>4.5947665955174086</v>
      </c>
      <c r="I3" s="10">
        <v>5</v>
      </c>
      <c r="J3" s="5">
        <f>(I3-G3)/F3</f>
        <v>3.9599143670074208</v>
      </c>
      <c r="K3" s="6">
        <f>ABS(G3)/(1.5*F3)</f>
        <v>0.56939945146511706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6.58</v>
      </c>
      <c r="C4" s="14">
        <v>0.29499999999999998</v>
      </c>
      <c r="D4" s="15">
        <f>D32</f>
        <v>6.63</v>
      </c>
      <c r="E4" s="15">
        <f>D31</f>
        <v>9.787209698591863E-2</v>
      </c>
      <c r="F4" s="15">
        <f>'[1]INTERASSAY PREC'!B54</f>
        <v>1.4937903479182917</v>
      </c>
      <c r="G4" s="15">
        <f>(D4-B4)/B4*100</f>
        <v>0.75987841945288492</v>
      </c>
      <c r="H4" s="15">
        <f>ABS(G4)+(2*F4)</f>
        <v>3.7474591152894683</v>
      </c>
      <c r="I4" s="16">
        <v>5</v>
      </c>
      <c r="J4" s="15">
        <f>(I4-G4)/F4</f>
        <v>2.8384984455523097</v>
      </c>
      <c r="K4" s="17">
        <f>ABS(G4)/(1.5*F4)</f>
        <v>0.33912765179836302</v>
      </c>
      <c r="M4" s="11"/>
      <c r="N4" s="2" t="s">
        <v>12</v>
      </c>
      <c r="O4" s="2">
        <f>SLOPE(Q4:Q5,P4:P5)</f>
        <v>-2.2517160126120697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-2.8384984455523097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1.3749999999999929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0.75987841945288492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3.9</v>
      </c>
      <c r="D10" s="23">
        <v>6.7</v>
      </c>
    </row>
    <row r="11" spans="1:26" x14ac:dyDescent="0.25">
      <c r="A11" s="5">
        <v>2</v>
      </c>
      <c r="B11" s="5"/>
      <c r="C11" s="23">
        <v>4</v>
      </c>
      <c r="D11" s="23">
        <v>6.7</v>
      </c>
    </row>
    <row r="12" spans="1:26" x14ac:dyDescent="0.25">
      <c r="A12" s="5">
        <v>3</v>
      </c>
      <c r="B12" s="5"/>
      <c r="C12" s="23">
        <v>3.9</v>
      </c>
      <c r="D12" s="23">
        <v>6.6</v>
      </c>
    </row>
    <row r="13" spans="1:26" x14ac:dyDescent="0.25">
      <c r="A13" s="5">
        <v>4</v>
      </c>
      <c r="B13" s="5"/>
      <c r="C13" s="23">
        <v>4</v>
      </c>
      <c r="D13" s="23">
        <v>6.6</v>
      </c>
    </row>
    <row r="14" spans="1:26" x14ac:dyDescent="0.25">
      <c r="A14" s="5">
        <v>5</v>
      </c>
      <c r="B14" s="5"/>
      <c r="C14" s="23">
        <v>3.9</v>
      </c>
      <c r="D14" s="23">
        <v>6.5</v>
      </c>
    </row>
    <row r="15" spans="1:26" x14ac:dyDescent="0.25">
      <c r="A15" s="5">
        <v>6</v>
      </c>
      <c r="B15" s="5"/>
      <c r="C15" s="23">
        <v>3.8</v>
      </c>
      <c r="D15" s="23">
        <v>6.7</v>
      </c>
    </row>
    <row r="16" spans="1:26" ht="15.75" customHeight="1" x14ac:dyDescent="0.25">
      <c r="A16" s="5">
        <v>7</v>
      </c>
      <c r="B16" s="5"/>
      <c r="C16" s="23">
        <v>4</v>
      </c>
      <c r="D16" s="23">
        <v>6.5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Marginal</v>
      </c>
    </row>
    <row r="17" spans="1:12" x14ac:dyDescent="0.25">
      <c r="A17" s="5">
        <v>8</v>
      </c>
      <c r="B17" s="5"/>
      <c r="C17" s="23">
        <v>4</v>
      </c>
      <c r="D17" s="23">
        <v>6.7</v>
      </c>
    </row>
    <row r="18" spans="1:12" x14ac:dyDescent="0.25">
      <c r="A18" s="5">
        <v>9</v>
      </c>
      <c r="B18" s="5"/>
      <c r="C18" s="23">
        <v>4</v>
      </c>
      <c r="D18" s="23">
        <v>6.8</v>
      </c>
    </row>
    <row r="19" spans="1:12" x14ac:dyDescent="0.25">
      <c r="A19" s="5">
        <v>10</v>
      </c>
      <c r="B19" s="5"/>
      <c r="C19" s="23">
        <v>3.8</v>
      </c>
      <c r="D19" s="23">
        <v>6.7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3.9</v>
      </c>
      <c r="D20" s="23">
        <v>6.5</v>
      </c>
      <c r="L20" s="25"/>
    </row>
    <row r="21" spans="1:12" x14ac:dyDescent="0.25">
      <c r="A21" s="5">
        <v>12</v>
      </c>
      <c r="B21" s="5"/>
      <c r="C21" s="23">
        <v>4</v>
      </c>
      <c r="D21" s="23">
        <v>6.5</v>
      </c>
      <c r="F21" s="26"/>
      <c r="G21" s="26"/>
      <c r="L21" s="25"/>
    </row>
    <row r="22" spans="1:12" x14ac:dyDescent="0.25">
      <c r="A22" s="5">
        <v>13</v>
      </c>
      <c r="B22" s="5"/>
      <c r="C22" s="23">
        <v>3.9</v>
      </c>
      <c r="D22" s="23">
        <v>6.6</v>
      </c>
      <c r="F22" s="26"/>
      <c r="G22" s="26"/>
      <c r="L22" s="25"/>
    </row>
    <row r="23" spans="1:12" x14ac:dyDescent="0.25">
      <c r="A23" s="5">
        <v>14</v>
      </c>
      <c r="B23" s="5"/>
      <c r="C23" s="23">
        <v>4</v>
      </c>
      <c r="D23" s="23">
        <v>6.6</v>
      </c>
      <c r="F23" s="26"/>
      <c r="G23" s="26"/>
      <c r="L23" s="25"/>
    </row>
    <row r="24" spans="1:12" x14ac:dyDescent="0.25">
      <c r="A24" s="5">
        <v>15</v>
      </c>
      <c r="B24" s="5"/>
      <c r="C24" s="23">
        <v>3.9</v>
      </c>
      <c r="D24" s="23">
        <v>6.8</v>
      </c>
      <c r="F24" s="26"/>
      <c r="G24" s="26"/>
      <c r="L24" s="25"/>
    </row>
    <row r="25" spans="1:12" x14ac:dyDescent="0.25">
      <c r="A25" s="5">
        <v>16</v>
      </c>
      <c r="B25" s="5"/>
      <c r="C25" s="23">
        <v>4</v>
      </c>
      <c r="D25" s="23">
        <v>6.7</v>
      </c>
      <c r="F25" s="26"/>
      <c r="G25" s="26"/>
      <c r="L25" s="25"/>
    </row>
    <row r="26" spans="1:12" x14ac:dyDescent="0.25">
      <c r="A26" s="5">
        <v>17</v>
      </c>
      <c r="B26" s="5"/>
      <c r="C26" s="23">
        <v>4</v>
      </c>
      <c r="D26" s="23">
        <v>6.6</v>
      </c>
      <c r="F26" s="26"/>
      <c r="G26" s="26"/>
      <c r="L26" s="25"/>
    </row>
    <row r="27" spans="1:12" x14ac:dyDescent="0.25">
      <c r="A27" s="5">
        <v>18</v>
      </c>
      <c r="B27" s="5"/>
      <c r="C27" s="23">
        <v>4</v>
      </c>
      <c r="D27" s="23">
        <v>6.5</v>
      </c>
      <c r="F27" s="26"/>
      <c r="G27" s="26"/>
      <c r="L27" s="25"/>
    </row>
    <row r="28" spans="1:12" x14ac:dyDescent="0.25">
      <c r="A28" s="5">
        <v>19</v>
      </c>
      <c r="B28" s="5"/>
      <c r="C28" s="23">
        <v>4</v>
      </c>
      <c r="D28" s="23">
        <v>6.7</v>
      </c>
      <c r="F28" s="26"/>
      <c r="G28" s="26"/>
      <c r="L28" s="25"/>
    </row>
    <row r="29" spans="1:12" x14ac:dyDescent="0.25">
      <c r="A29" s="5">
        <v>20</v>
      </c>
      <c r="B29" s="5"/>
      <c r="C29" s="23">
        <v>3.9</v>
      </c>
      <c r="D29" s="23">
        <v>6.6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6.8633274115326035E-2</v>
      </c>
      <c r="D31" s="5">
        <f>STDEVA(D10:D29)</f>
        <v>9.787209698591863E-2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3.9450000000000003</v>
      </c>
      <c r="D32" s="5">
        <f>AVERAGE(D10:D29)</f>
        <v>6.63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53" priority="1" operator="equal">
      <formula>"Excellent"</formula>
    </cfRule>
    <cfRule type="cellIs" dxfId="52" priority="2" operator="equal">
      <formula>"Good"</formula>
    </cfRule>
    <cfRule type="cellIs" dxfId="51" priority="3" operator="equal">
      <formula>"Marginal"</formula>
    </cfRule>
  </conditionalFormatting>
  <conditionalFormatting sqref="P16">
    <cfRule type="cellIs" dxfId="50" priority="4" operator="equal">
      <formula>"Excellent"</formula>
    </cfRule>
    <cfRule type="cellIs" dxfId="49" priority="5" operator="equal">
      <formula>"Good"</formula>
    </cfRule>
    <cfRule type="cellIs" dxfId="48" priority="6" operator="equal">
      <formula>"Marginal"</formula>
    </cfRule>
  </conditionalFormatting>
  <conditionalFormatting sqref="W16">
    <cfRule type="cellIs" dxfId="47" priority="7" operator="equal">
      <formula>"Excellent"</formula>
    </cfRule>
    <cfRule type="cellIs" dxfId="46" priority="8" operator="equal">
      <formula>"Good"</formula>
    </cfRule>
    <cfRule type="cellIs" dxfId="45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875DCF6-1862-4E95-BB84-4DA1995A4E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E449EB4C-75FE-43ED-B19C-480996475E7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83" zoomScaleNormal="80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129</v>
      </c>
      <c r="C3" s="9">
        <v>16.05</v>
      </c>
      <c r="D3" s="5">
        <f>C32</f>
        <v>125.3</v>
      </c>
      <c r="E3" s="5">
        <f>C31</f>
        <v>8.7123626622113672</v>
      </c>
      <c r="F3" s="5">
        <f>'[1]INTERASSAY PREC'!B25</f>
        <v>1.6098832977587079</v>
      </c>
      <c r="G3" s="5">
        <f>(D3-B3)/B3*100</f>
        <v>-2.8682170542635679</v>
      </c>
      <c r="H3" s="5">
        <f>ABS(G3)+(2*F3)</f>
        <v>6.0879836497809841</v>
      </c>
      <c r="I3" s="10">
        <v>20</v>
      </c>
      <c r="J3" s="5">
        <f>(I3-G3)/F3</f>
        <v>14.204891178199611</v>
      </c>
      <c r="K3" s="6">
        <f>ABS(G3)/(1.5*F3)</f>
        <v>1.1877536126404202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x14ac:dyDescent="0.25">
      <c r="A4" s="13" t="s">
        <v>13</v>
      </c>
      <c r="B4" s="14">
        <v>513</v>
      </c>
      <c r="C4" s="14">
        <v>64</v>
      </c>
      <c r="D4" s="15">
        <f>D32</f>
        <v>496.1</v>
      </c>
      <c r="E4" s="15">
        <f>D31</f>
        <v>19.595649356023152</v>
      </c>
      <c r="F4" s="15">
        <f>'[1]INTERASSAY PREC'!B54</f>
        <v>1.4937903479182917</v>
      </c>
      <c r="G4" s="15">
        <f>(D4-B4)/B4*100</f>
        <v>-3.2943469785575004</v>
      </c>
      <c r="H4" s="15">
        <f>ABS(G4)+(2*F4)</f>
        <v>6.2819276743940833</v>
      </c>
      <c r="I4" s="16">
        <v>20</v>
      </c>
      <c r="J4" s="15">
        <f>(I4-G4)/F4</f>
        <v>15.594120695062671</v>
      </c>
      <c r="K4" s="17">
        <f>ABS(G4)/(1.5*F4)</f>
        <v>1.4702406680421694</v>
      </c>
      <c r="M4" s="11"/>
      <c r="N4" s="2" t="s">
        <v>12</v>
      </c>
      <c r="O4" s="2">
        <f>SLOPE(Q4:Q5,P4:P5)</f>
        <v>-10.641630340278351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-11.183398690936164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2.8682170542635679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3.2943469785575004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125</v>
      </c>
      <c r="D10" s="23">
        <v>508</v>
      </c>
    </row>
    <row r="11" spans="1:26" x14ac:dyDescent="0.25">
      <c r="A11" s="5">
        <v>2</v>
      </c>
      <c r="B11" s="5"/>
      <c r="C11" s="23">
        <v>125</v>
      </c>
      <c r="D11" s="23">
        <v>495</v>
      </c>
    </row>
    <row r="12" spans="1:26" x14ac:dyDescent="0.25">
      <c r="A12" s="5">
        <v>3</v>
      </c>
      <c r="B12" s="5"/>
      <c r="C12" s="23">
        <v>119</v>
      </c>
      <c r="D12" s="23">
        <v>500</v>
      </c>
    </row>
    <row r="13" spans="1:26" x14ac:dyDescent="0.25">
      <c r="A13" s="5">
        <v>4</v>
      </c>
      <c r="B13" s="5"/>
      <c r="C13" s="23">
        <v>124</v>
      </c>
      <c r="D13" s="23">
        <v>506</v>
      </c>
    </row>
    <row r="14" spans="1:26" x14ac:dyDescent="0.25">
      <c r="A14" s="5">
        <v>5</v>
      </c>
      <c r="B14" s="5"/>
      <c r="C14" s="23">
        <v>118</v>
      </c>
      <c r="D14" s="23">
        <v>493</v>
      </c>
    </row>
    <row r="15" spans="1:26" x14ac:dyDescent="0.25">
      <c r="A15" s="5">
        <v>6</v>
      </c>
      <c r="B15" s="5"/>
      <c r="C15" s="23">
        <v>113</v>
      </c>
      <c r="D15" s="23">
        <v>462</v>
      </c>
    </row>
    <row r="16" spans="1:26" ht="15.75" customHeight="1" x14ac:dyDescent="0.25">
      <c r="A16" s="5">
        <v>7</v>
      </c>
      <c r="B16" s="5"/>
      <c r="C16" s="23">
        <v>114</v>
      </c>
      <c r="D16" s="23">
        <v>470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124</v>
      </c>
      <c r="D17" s="23">
        <v>501</v>
      </c>
    </row>
    <row r="18" spans="1:12" x14ac:dyDescent="0.25">
      <c r="A18" s="5">
        <v>9</v>
      </c>
      <c r="B18" s="5"/>
      <c r="C18" s="23">
        <v>126</v>
      </c>
      <c r="D18" s="23">
        <v>511</v>
      </c>
    </row>
    <row r="19" spans="1:12" x14ac:dyDescent="0.25">
      <c r="A19" s="5">
        <v>10</v>
      </c>
      <c r="B19" s="5"/>
      <c r="C19" s="23">
        <v>124</v>
      </c>
      <c r="D19" s="23">
        <v>503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117</v>
      </c>
      <c r="D20" s="23">
        <v>476</v>
      </c>
      <c r="L20" s="25"/>
    </row>
    <row r="21" spans="1:12" x14ac:dyDescent="0.25">
      <c r="A21" s="5">
        <v>12</v>
      </c>
      <c r="B21" s="5"/>
      <c r="C21" s="23">
        <v>136</v>
      </c>
      <c r="D21" s="23">
        <v>504</v>
      </c>
      <c r="F21" s="26"/>
      <c r="G21" s="26"/>
      <c r="L21" s="25"/>
    </row>
    <row r="22" spans="1:12" x14ac:dyDescent="0.25">
      <c r="A22" s="5">
        <v>13</v>
      </c>
      <c r="B22" s="5"/>
      <c r="C22" s="23">
        <v>140</v>
      </c>
      <c r="D22" s="23">
        <v>522</v>
      </c>
      <c r="F22" s="26"/>
      <c r="G22" s="26"/>
      <c r="L22" s="25"/>
    </row>
    <row r="23" spans="1:12" x14ac:dyDescent="0.25">
      <c r="A23" s="5">
        <v>14</v>
      </c>
      <c r="B23" s="5"/>
      <c r="C23" s="23">
        <v>132</v>
      </c>
      <c r="D23" s="23">
        <v>494</v>
      </c>
      <c r="F23" s="26"/>
      <c r="G23" s="26"/>
      <c r="L23" s="25"/>
    </row>
    <row r="24" spans="1:12" x14ac:dyDescent="0.25">
      <c r="A24" s="5">
        <v>15</v>
      </c>
      <c r="B24" s="5"/>
      <c r="C24" s="23">
        <v>133</v>
      </c>
      <c r="D24" s="23">
        <v>506</v>
      </c>
      <c r="F24" s="26"/>
      <c r="G24" s="26"/>
      <c r="L24" s="25"/>
    </row>
    <row r="25" spans="1:12" x14ac:dyDescent="0.25">
      <c r="A25" s="5">
        <v>16</v>
      </c>
      <c r="B25" s="5"/>
      <c r="C25" s="23">
        <v>115</v>
      </c>
      <c r="D25" s="23">
        <v>456</v>
      </c>
      <c r="F25" s="26"/>
      <c r="G25" s="26"/>
      <c r="L25" s="25"/>
    </row>
    <row r="26" spans="1:12" x14ac:dyDescent="0.25">
      <c r="A26" s="5">
        <v>17</v>
      </c>
      <c r="B26" s="5"/>
      <c r="C26" s="23">
        <v>114</v>
      </c>
      <c r="D26" s="23">
        <v>472</v>
      </c>
      <c r="F26" s="26"/>
      <c r="G26" s="26"/>
      <c r="L26" s="25"/>
    </row>
    <row r="27" spans="1:12" x14ac:dyDescent="0.25">
      <c r="A27" s="5">
        <v>18</v>
      </c>
      <c r="B27" s="5"/>
      <c r="C27" s="23">
        <v>137</v>
      </c>
      <c r="D27" s="23">
        <v>531</v>
      </c>
      <c r="F27" s="26"/>
      <c r="G27" s="26"/>
      <c r="L27" s="25"/>
    </row>
    <row r="28" spans="1:12" x14ac:dyDescent="0.25">
      <c r="A28" s="5">
        <v>19</v>
      </c>
      <c r="B28" s="5"/>
      <c r="C28" s="23">
        <v>136</v>
      </c>
      <c r="D28" s="23">
        <v>501</v>
      </c>
      <c r="F28" s="26"/>
      <c r="G28" s="26"/>
      <c r="L28" s="25"/>
    </row>
    <row r="29" spans="1:12" x14ac:dyDescent="0.25">
      <c r="A29" s="5">
        <v>20</v>
      </c>
      <c r="B29" s="5"/>
      <c r="C29" s="23">
        <v>134</v>
      </c>
      <c r="D29" s="23">
        <v>511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8.7123626622113672</v>
      </c>
      <c r="D31" s="5">
        <f>STDEVA(D10:D29)</f>
        <v>19.595649356023152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125.3</v>
      </c>
      <c r="D32" s="5">
        <f>AVERAGE(D10:D29)</f>
        <v>496.1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x14ac:dyDescent="0.25">
      <c r="A61" s="30"/>
    </row>
  </sheetData>
  <mergeCells count="3">
    <mergeCell ref="A1:K1"/>
    <mergeCell ref="N16:O16"/>
    <mergeCell ref="U16:V16"/>
  </mergeCells>
  <conditionalFormatting sqref="P6">
    <cfRule type="cellIs" dxfId="206" priority="2" operator="equal">
      <formula>"Excellent"</formula>
    </cfRule>
    <cfRule type="cellIs" dxfId="205" priority="3" operator="equal">
      <formula>"Good"</formula>
    </cfRule>
    <cfRule type="cellIs" dxfId="204" priority="4" operator="equal">
      <formula>"Marginal"</formula>
    </cfRule>
  </conditionalFormatting>
  <conditionalFormatting sqref="P16">
    <cfRule type="cellIs" dxfId="203" priority="5" operator="equal">
      <formula>"Excellent"</formula>
    </cfRule>
    <cfRule type="cellIs" dxfId="202" priority="6" operator="equal">
      <formula>"Good"</formula>
    </cfRule>
    <cfRule type="cellIs" dxfId="201" priority="7" operator="equal">
      <formula>"Marginal"</formula>
    </cfRule>
  </conditionalFormatting>
  <conditionalFormatting sqref="W16">
    <cfRule type="cellIs" dxfId="200" priority="8" operator="equal">
      <formula>"Excellent"</formula>
    </cfRule>
    <cfRule type="cellIs" dxfId="199" priority="9" operator="equal">
      <formula>"Good"</formula>
    </cfRule>
    <cfRule type="cellIs" dxfId="198" priority="10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F084D8E7-ACAF-42A5-8312-4FC433EE9C3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2" id="{20CFD0E7-BF99-4435-89FE-321120633F5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123</v>
      </c>
      <c r="C3" s="9">
        <v>4</v>
      </c>
      <c r="D3" s="5">
        <f>C32</f>
        <v>120.85</v>
      </c>
      <c r="E3" s="5">
        <f>C31</f>
        <v>2.8335397241649982</v>
      </c>
      <c r="F3" s="5">
        <f>'[1]INTERASSAY PREC'!B25</f>
        <v>1.6098832977587079</v>
      </c>
      <c r="G3" s="5">
        <f>(D3-B3)/B3*100</f>
        <v>-1.7479674796748015</v>
      </c>
      <c r="H3" s="5">
        <f>ABS(G3)+(2*F3)</f>
        <v>4.967734075192217</v>
      </c>
      <c r="I3" s="10">
        <v>5</v>
      </c>
      <c r="J3" s="5">
        <f>(I3-G3)/F3</f>
        <v>4.191587979743236</v>
      </c>
      <c r="K3" s="6">
        <f>ABS(G3)/(1.5*F3)</f>
        <v>0.72384852662232746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156</v>
      </c>
      <c r="C4" s="14">
        <v>5</v>
      </c>
      <c r="D4" s="15">
        <f>D32</f>
        <v>157.75</v>
      </c>
      <c r="E4" s="15">
        <f>D31</f>
        <v>1.7129537431920892</v>
      </c>
      <c r="F4" s="15">
        <f>'[1]INTERASSAY PREC'!B54</f>
        <v>1.4937903479182917</v>
      </c>
      <c r="G4" s="15">
        <f>(D4-B4)/B4*100</f>
        <v>1.1217948717948718</v>
      </c>
      <c r="H4" s="15">
        <f>ABS(G4)+(2*F4)</f>
        <v>4.1093755676314547</v>
      </c>
      <c r="I4" s="16">
        <v>5</v>
      </c>
      <c r="J4" s="15">
        <f>(I4-G4)/F4</f>
        <v>2.5962178250848229</v>
      </c>
      <c r="K4" s="17">
        <f>ABS(G4)/(1.5*F4)</f>
        <v>0.50064806544335438</v>
      </c>
      <c r="M4" s="11"/>
      <c r="N4" s="2" t="s">
        <v>12</v>
      </c>
      <c r="O4" s="2">
        <f>SLOPE(Q4:Q5,P4:P5)</f>
        <v>-2.020042399876254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-2.5962178250848229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1.7479674796748015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1.1217948717948718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121</v>
      </c>
      <c r="D10" s="23">
        <v>159</v>
      </c>
    </row>
    <row r="11" spans="1:26" x14ac:dyDescent="0.25">
      <c r="A11" s="5">
        <v>2</v>
      </c>
      <c r="B11" s="5"/>
      <c r="C11" s="23">
        <v>121</v>
      </c>
      <c r="D11" s="23">
        <v>159</v>
      </c>
    </row>
    <row r="12" spans="1:26" x14ac:dyDescent="0.25">
      <c r="A12" s="5">
        <v>3</v>
      </c>
      <c r="B12" s="5"/>
      <c r="C12" s="23">
        <v>116</v>
      </c>
      <c r="D12" s="23">
        <v>156</v>
      </c>
    </row>
    <row r="13" spans="1:26" x14ac:dyDescent="0.25">
      <c r="A13" s="5">
        <v>4</v>
      </c>
      <c r="B13" s="5"/>
      <c r="C13" s="23">
        <v>121</v>
      </c>
      <c r="D13" s="23">
        <v>158</v>
      </c>
    </row>
    <row r="14" spans="1:26" x14ac:dyDescent="0.25">
      <c r="A14" s="5">
        <v>5</v>
      </c>
      <c r="B14" s="5"/>
      <c r="C14" s="23">
        <v>120</v>
      </c>
      <c r="D14" s="23">
        <v>157</v>
      </c>
    </row>
    <row r="15" spans="1:26" x14ac:dyDescent="0.25">
      <c r="A15" s="5">
        <v>6</v>
      </c>
      <c r="B15" s="5"/>
      <c r="C15" s="23">
        <v>116</v>
      </c>
      <c r="D15" s="23">
        <v>156</v>
      </c>
    </row>
    <row r="16" spans="1:26" ht="15.75" customHeight="1" x14ac:dyDescent="0.25">
      <c r="A16" s="5">
        <v>7</v>
      </c>
      <c r="B16" s="5"/>
      <c r="C16" s="23">
        <v>123</v>
      </c>
      <c r="D16" s="23">
        <v>156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Marginal</v>
      </c>
    </row>
    <row r="17" spans="1:12" x14ac:dyDescent="0.25">
      <c r="A17" s="5">
        <v>8</v>
      </c>
      <c r="B17" s="5"/>
      <c r="C17" s="23">
        <v>122</v>
      </c>
      <c r="D17" s="23">
        <v>159</v>
      </c>
    </row>
    <row r="18" spans="1:12" x14ac:dyDescent="0.25">
      <c r="A18" s="5">
        <v>9</v>
      </c>
      <c r="B18" s="5"/>
      <c r="C18" s="23">
        <v>123</v>
      </c>
      <c r="D18" s="23">
        <v>163</v>
      </c>
    </row>
    <row r="19" spans="1:12" x14ac:dyDescent="0.25">
      <c r="A19" s="5">
        <v>10</v>
      </c>
      <c r="B19" s="5"/>
      <c r="C19" s="23">
        <v>113</v>
      </c>
      <c r="D19" s="23">
        <v>158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122</v>
      </c>
      <c r="D20" s="23">
        <v>157</v>
      </c>
      <c r="L20" s="25"/>
    </row>
    <row r="21" spans="1:12" x14ac:dyDescent="0.25">
      <c r="A21" s="5">
        <v>12</v>
      </c>
      <c r="B21" s="5"/>
      <c r="C21" s="23">
        <v>123</v>
      </c>
      <c r="D21" s="23">
        <v>155</v>
      </c>
      <c r="F21" s="26"/>
      <c r="G21" s="26"/>
      <c r="L21" s="25"/>
    </row>
    <row r="22" spans="1:12" x14ac:dyDescent="0.25">
      <c r="A22" s="5">
        <v>13</v>
      </c>
      <c r="B22" s="5"/>
      <c r="C22" s="23">
        <v>122</v>
      </c>
      <c r="D22" s="23">
        <v>158</v>
      </c>
      <c r="F22" s="26"/>
      <c r="G22" s="26"/>
      <c r="L22" s="25"/>
    </row>
    <row r="23" spans="1:12" x14ac:dyDescent="0.25">
      <c r="A23" s="5">
        <v>14</v>
      </c>
      <c r="B23" s="5"/>
      <c r="C23" s="23">
        <v>123</v>
      </c>
      <c r="D23" s="23">
        <v>158</v>
      </c>
      <c r="F23" s="26"/>
      <c r="G23" s="26"/>
      <c r="L23" s="25"/>
    </row>
    <row r="24" spans="1:12" x14ac:dyDescent="0.25">
      <c r="A24" s="5">
        <v>15</v>
      </c>
      <c r="B24" s="5"/>
      <c r="C24" s="23">
        <v>122</v>
      </c>
      <c r="D24" s="23">
        <v>157</v>
      </c>
      <c r="F24" s="26"/>
      <c r="G24" s="26"/>
      <c r="L24" s="25"/>
    </row>
    <row r="25" spans="1:12" x14ac:dyDescent="0.25">
      <c r="A25" s="5">
        <v>16</v>
      </c>
      <c r="B25" s="5"/>
      <c r="C25" s="23">
        <v>119</v>
      </c>
      <c r="D25" s="23">
        <v>159</v>
      </c>
      <c r="F25" s="26"/>
      <c r="G25" s="26"/>
      <c r="L25" s="25"/>
    </row>
    <row r="26" spans="1:12" x14ac:dyDescent="0.25">
      <c r="A26" s="5">
        <v>17</v>
      </c>
      <c r="B26" s="5"/>
      <c r="C26" s="23">
        <v>121</v>
      </c>
      <c r="D26" s="23">
        <v>158</v>
      </c>
      <c r="F26" s="26"/>
      <c r="G26" s="26"/>
      <c r="L26" s="25"/>
    </row>
    <row r="27" spans="1:12" x14ac:dyDescent="0.25">
      <c r="A27" s="5">
        <v>18</v>
      </c>
      <c r="B27" s="5"/>
      <c r="C27" s="23">
        <v>124</v>
      </c>
      <c r="D27" s="23">
        <v>158</v>
      </c>
      <c r="F27" s="26"/>
      <c r="G27" s="26"/>
      <c r="L27" s="25"/>
    </row>
    <row r="28" spans="1:12" x14ac:dyDescent="0.25">
      <c r="A28" s="5">
        <v>19</v>
      </c>
      <c r="B28" s="5"/>
      <c r="C28" s="23">
        <v>122</v>
      </c>
      <c r="D28" s="23">
        <v>156</v>
      </c>
      <c r="F28" s="26"/>
      <c r="G28" s="26"/>
      <c r="L28" s="25"/>
    </row>
    <row r="29" spans="1:12" x14ac:dyDescent="0.25">
      <c r="A29" s="5">
        <v>20</v>
      </c>
      <c r="B29" s="5"/>
      <c r="C29" s="23">
        <v>123</v>
      </c>
      <c r="D29" s="23">
        <v>158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2.8335397241649982</v>
      </c>
      <c r="D31" s="5">
        <f>STDEVA(D10:D29)</f>
        <v>1.7129537431920892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120.85</v>
      </c>
      <c r="D32" s="5">
        <f>AVERAGE(D10:D29)</f>
        <v>157.75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44" priority="1" operator="equal">
      <formula>"Excellent"</formula>
    </cfRule>
    <cfRule type="cellIs" dxfId="43" priority="2" operator="equal">
      <formula>"Good"</formula>
    </cfRule>
    <cfRule type="cellIs" dxfId="42" priority="3" operator="equal">
      <formula>"Marginal"</formula>
    </cfRule>
  </conditionalFormatting>
  <conditionalFormatting sqref="P16">
    <cfRule type="cellIs" dxfId="41" priority="4" operator="equal">
      <formula>"Excellent"</formula>
    </cfRule>
    <cfRule type="cellIs" dxfId="40" priority="5" operator="equal">
      <formula>"Good"</formula>
    </cfRule>
    <cfRule type="cellIs" dxfId="39" priority="6" operator="equal">
      <formula>"Marginal"</formula>
    </cfRule>
  </conditionalFormatting>
  <conditionalFormatting sqref="W16">
    <cfRule type="cellIs" dxfId="38" priority="7" operator="equal">
      <formula>"Excellent"</formula>
    </cfRule>
    <cfRule type="cellIs" dxfId="37" priority="8" operator="equal">
      <formula>"Good"</formula>
    </cfRule>
    <cfRule type="cellIs" dxfId="36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1D5AF4C-0538-4031-AFED-F07DDD85DD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6EE60B9-C3A8-4F52-9AB6-9B182ADE1F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2" zoomScale="115" zoomScaleNormal="115" workbookViewId="0">
      <selection activeCell="M8" sqref="M8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151</v>
      </c>
      <c r="C3" s="9">
        <v>13.75</v>
      </c>
      <c r="D3" s="5">
        <f>C32</f>
        <v>151.44999999999999</v>
      </c>
      <c r="E3" s="5">
        <f>C31</f>
        <v>6.9393993369667619</v>
      </c>
      <c r="F3" s="5">
        <f>'[1]INTERASSAY PREC'!B25</f>
        <v>1.6098832977587079</v>
      </c>
      <c r="G3" s="5">
        <f>(D3-B3)/B3*100</f>
        <v>0.29801324503310506</v>
      </c>
      <c r="H3" s="5">
        <f>ABS(G3)+(2*F3)</f>
        <v>3.5177798405505207</v>
      </c>
      <c r="I3" s="10">
        <v>25</v>
      </c>
      <c r="J3" s="5">
        <f>(I3-G3)/F3</f>
        <v>15.343961136411066</v>
      </c>
      <c r="K3" s="6">
        <f>ABS(G3)/(1.5*F3)</f>
        <v>0.12340987509177485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312</v>
      </c>
      <c r="C4" s="14">
        <v>28.25</v>
      </c>
      <c r="D4" s="15">
        <f>D32</f>
        <v>315.8</v>
      </c>
      <c r="E4" s="15">
        <f>D31</f>
        <v>6.0140187106984939</v>
      </c>
      <c r="F4" s="15">
        <f>'[1]INTERASSAY PREC'!B54</f>
        <v>1.4937903479182917</v>
      </c>
      <c r="G4" s="15">
        <f>(D4-B4)/B4*100</f>
        <v>1.2179487179487216</v>
      </c>
      <c r="H4" s="15">
        <f>ABS(G4)+(2*F4)</f>
        <v>4.205529413785305</v>
      </c>
      <c r="I4" s="16">
        <v>25</v>
      </c>
      <c r="J4" s="15">
        <f>(I4-G4)/F4</f>
        <v>15.920608481098663</v>
      </c>
      <c r="K4" s="17">
        <f>ABS(G4)/(1.5*F4)</f>
        <v>0.54356075676707205</v>
      </c>
      <c r="M4" s="11"/>
      <c r="N4" s="2" t="s">
        <v>12</v>
      </c>
      <c r="O4" s="2">
        <f>SLOPE(Q4:Q5,P4:P5)</f>
        <v>-15.343961136411064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-15.920608481098663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0.29801324503310506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1.2179487179487216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149</v>
      </c>
      <c r="D10" s="23">
        <v>315</v>
      </c>
    </row>
    <row r="11" spans="1:26" x14ac:dyDescent="0.25">
      <c r="A11" s="5">
        <v>2</v>
      </c>
      <c r="B11" s="5"/>
      <c r="C11" s="23">
        <v>147</v>
      </c>
      <c r="D11" s="23">
        <v>312</v>
      </c>
    </row>
    <row r="12" spans="1:26" x14ac:dyDescent="0.25">
      <c r="A12" s="5">
        <v>3</v>
      </c>
      <c r="B12" s="5"/>
      <c r="C12" s="23">
        <v>145</v>
      </c>
      <c r="D12" s="23">
        <v>309</v>
      </c>
    </row>
    <row r="13" spans="1:26" x14ac:dyDescent="0.25">
      <c r="A13" s="5">
        <v>4</v>
      </c>
      <c r="B13" s="5"/>
      <c r="C13" s="23">
        <v>151</v>
      </c>
      <c r="D13" s="23">
        <v>320</v>
      </c>
    </row>
    <row r="14" spans="1:26" x14ac:dyDescent="0.25">
      <c r="A14" s="5">
        <v>5</v>
      </c>
      <c r="B14" s="5"/>
      <c r="C14" s="23">
        <v>149</v>
      </c>
      <c r="D14" s="23">
        <v>311</v>
      </c>
    </row>
    <row r="15" spans="1:26" x14ac:dyDescent="0.25">
      <c r="A15" s="5">
        <v>6</v>
      </c>
      <c r="B15" s="5"/>
      <c r="C15" s="23">
        <v>143</v>
      </c>
      <c r="D15" s="23">
        <v>307</v>
      </c>
    </row>
    <row r="16" spans="1:26" ht="15.75" customHeight="1" x14ac:dyDescent="0.25">
      <c r="A16" s="5">
        <v>7</v>
      </c>
      <c r="B16" s="5"/>
      <c r="C16" s="23">
        <v>142</v>
      </c>
      <c r="D16" s="23">
        <v>305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144</v>
      </c>
      <c r="D17" s="23">
        <v>313</v>
      </c>
    </row>
    <row r="18" spans="1:12" x14ac:dyDescent="0.25">
      <c r="A18" s="5">
        <v>9</v>
      </c>
      <c r="B18" s="5"/>
      <c r="C18" s="23">
        <v>149</v>
      </c>
      <c r="D18" s="23">
        <v>325</v>
      </c>
    </row>
    <row r="19" spans="1:12" x14ac:dyDescent="0.25">
      <c r="A19" s="5">
        <v>10</v>
      </c>
      <c r="B19" s="5"/>
      <c r="C19" s="23">
        <v>149</v>
      </c>
      <c r="D19" s="23">
        <v>319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149</v>
      </c>
      <c r="D20" s="23">
        <v>313</v>
      </c>
      <c r="L20" s="25"/>
    </row>
    <row r="21" spans="1:12" x14ac:dyDescent="0.25">
      <c r="A21" s="5">
        <v>12</v>
      </c>
      <c r="B21" s="5"/>
      <c r="C21" s="23">
        <v>157</v>
      </c>
      <c r="D21" s="23">
        <v>320</v>
      </c>
      <c r="F21" s="26"/>
      <c r="G21" s="26"/>
      <c r="L21" s="25"/>
    </row>
    <row r="22" spans="1:12" x14ac:dyDescent="0.25">
      <c r="A22" s="5">
        <v>13</v>
      </c>
      <c r="B22" s="5"/>
      <c r="C22" s="23">
        <v>157</v>
      </c>
      <c r="D22" s="23">
        <v>317</v>
      </c>
      <c r="F22" s="26"/>
      <c r="G22" s="26"/>
      <c r="L22" s="25"/>
    </row>
    <row r="23" spans="1:12" x14ac:dyDescent="0.25">
      <c r="A23" s="5">
        <v>14</v>
      </c>
      <c r="B23" s="5"/>
      <c r="C23" s="23">
        <v>167</v>
      </c>
      <c r="D23" s="23">
        <v>325</v>
      </c>
      <c r="F23" s="26"/>
      <c r="G23" s="26"/>
      <c r="L23" s="25"/>
    </row>
    <row r="24" spans="1:12" x14ac:dyDescent="0.25">
      <c r="A24" s="5">
        <v>15</v>
      </c>
      <c r="B24" s="5"/>
      <c r="C24" s="23">
        <v>162</v>
      </c>
      <c r="D24" s="23">
        <v>324</v>
      </c>
      <c r="F24" s="26"/>
      <c r="G24" s="26"/>
      <c r="L24" s="25"/>
    </row>
    <row r="25" spans="1:12" x14ac:dyDescent="0.25">
      <c r="A25" s="5">
        <v>16</v>
      </c>
      <c r="B25" s="5"/>
      <c r="C25" s="23">
        <v>163</v>
      </c>
      <c r="D25" s="23">
        <v>325</v>
      </c>
      <c r="F25" s="26"/>
      <c r="G25" s="26"/>
      <c r="L25" s="25"/>
    </row>
    <row r="26" spans="1:12" x14ac:dyDescent="0.25">
      <c r="A26" s="5">
        <v>17</v>
      </c>
      <c r="B26" s="5"/>
      <c r="C26" s="23">
        <v>150</v>
      </c>
      <c r="D26" s="23">
        <v>311</v>
      </c>
      <c r="F26" s="26"/>
      <c r="G26" s="26"/>
      <c r="L26" s="25"/>
    </row>
    <row r="27" spans="1:12" x14ac:dyDescent="0.25">
      <c r="A27" s="5">
        <v>18</v>
      </c>
      <c r="B27" s="5"/>
      <c r="C27" s="23">
        <v>146</v>
      </c>
      <c r="D27" s="23">
        <v>315</v>
      </c>
      <c r="F27" s="26"/>
      <c r="G27" s="26"/>
      <c r="L27" s="25"/>
    </row>
    <row r="28" spans="1:12" x14ac:dyDescent="0.25">
      <c r="A28" s="5">
        <v>19</v>
      </c>
      <c r="B28" s="5"/>
      <c r="C28" s="23">
        <v>154</v>
      </c>
      <c r="D28" s="23">
        <v>315</v>
      </c>
      <c r="F28" s="26"/>
      <c r="G28" s="26"/>
      <c r="L28" s="25"/>
    </row>
    <row r="29" spans="1:12" x14ac:dyDescent="0.25">
      <c r="A29" s="5">
        <v>20</v>
      </c>
      <c r="B29" s="5"/>
      <c r="C29" s="23">
        <v>156</v>
      </c>
      <c r="D29" s="23">
        <v>315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6.9393993369667619</v>
      </c>
      <c r="D31" s="5">
        <f>STDEVA(D10:D29)</f>
        <v>6.0140187106984939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151.44999999999999</v>
      </c>
      <c r="D32" s="5">
        <f>AVERAGE(D10:D29)</f>
        <v>315.8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35" priority="1" operator="equal">
      <formula>"Excellent"</formula>
    </cfRule>
    <cfRule type="cellIs" dxfId="34" priority="2" operator="equal">
      <formula>"Good"</formula>
    </cfRule>
    <cfRule type="cellIs" dxfId="33" priority="3" operator="equal">
      <formula>"Marginal"</formula>
    </cfRule>
  </conditionalFormatting>
  <conditionalFormatting sqref="P16">
    <cfRule type="cellIs" dxfId="32" priority="4" operator="equal">
      <formula>"Excellent"</formula>
    </cfRule>
    <cfRule type="cellIs" dxfId="31" priority="5" operator="equal">
      <formula>"Good"</formula>
    </cfRule>
    <cfRule type="cellIs" dxfId="30" priority="6" operator="equal">
      <formula>"Marginal"</formula>
    </cfRule>
  </conditionalFormatting>
  <conditionalFormatting sqref="W16">
    <cfRule type="cellIs" dxfId="29" priority="7" operator="equal">
      <formula>"Excellent"</formula>
    </cfRule>
    <cfRule type="cellIs" dxfId="28" priority="8" operator="equal">
      <formula>"Good"</formula>
    </cfRule>
    <cfRule type="cellIs" dxfId="27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7F78CBD-A132-44A6-9414-BA0268F7567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6070D8A-2507-481E-A625-D69A692D3F9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10</v>
      </c>
      <c r="P1" s="2">
        <v>0</v>
      </c>
      <c r="Q1" s="2">
        <f>I3</f>
        <v>10</v>
      </c>
      <c r="R1" s="2">
        <v>0</v>
      </c>
      <c r="S1" s="2">
        <f>I3</f>
        <v>10</v>
      </c>
      <c r="T1" s="3"/>
      <c r="U1" s="2">
        <v>0</v>
      </c>
      <c r="V1" s="2">
        <f>I4</f>
        <v>10</v>
      </c>
      <c r="W1" s="2">
        <v>0</v>
      </c>
      <c r="X1" s="2">
        <f>I4</f>
        <v>10</v>
      </c>
      <c r="Y1" s="2">
        <v>0</v>
      </c>
      <c r="Z1" s="2">
        <f>I4</f>
        <v>10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2.5</v>
      </c>
      <c r="O2" s="2">
        <v>0</v>
      </c>
      <c r="P2" s="2">
        <f>I3/3</f>
        <v>3.3333333333333335</v>
      </c>
      <c r="Q2" s="2">
        <v>0</v>
      </c>
      <c r="R2" s="2">
        <f>I3/2</f>
        <v>5</v>
      </c>
      <c r="S2" s="2">
        <v>0</v>
      </c>
      <c r="T2" s="2"/>
      <c r="U2" s="2">
        <f>I4/4</f>
        <v>2.5</v>
      </c>
      <c r="V2" s="2">
        <v>0</v>
      </c>
      <c r="W2" s="2">
        <f>I4/3</f>
        <v>3.3333333333333335</v>
      </c>
      <c r="X2" s="2">
        <v>0</v>
      </c>
      <c r="Y2" s="2">
        <f>I4/2</f>
        <v>5</v>
      </c>
      <c r="Z2" s="2">
        <v>0</v>
      </c>
    </row>
    <row r="3" spans="1:26" x14ac:dyDescent="0.25">
      <c r="A3" s="4" t="s">
        <v>11</v>
      </c>
      <c r="B3" s="9">
        <v>3.95</v>
      </c>
      <c r="C3" s="9">
        <v>0.215</v>
      </c>
      <c r="D3" s="5">
        <f>C32</f>
        <v>3.8349999999999995</v>
      </c>
      <c r="E3" s="5">
        <f>C31</f>
        <v>8.1272770088724897E-2</v>
      </c>
      <c r="F3" s="5">
        <f>'[1]INTERASSAY PREC'!B25</f>
        <v>1.6098832977587079</v>
      </c>
      <c r="G3" s="5">
        <f>(D3-B3)/B3*100</f>
        <v>-2.9113924050633075</v>
      </c>
      <c r="H3" s="5">
        <f>ABS(G3)+(2*F3)</f>
        <v>6.1311590005807233</v>
      </c>
      <c r="I3" s="10">
        <v>10</v>
      </c>
      <c r="J3" s="5">
        <f>(I3-G3)/F3</f>
        <v>8.020079730647959</v>
      </c>
      <c r="K3" s="6">
        <f>ABS(G3)/(1.5*F3)</f>
        <v>1.2056329006856463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7.79</v>
      </c>
      <c r="C4" s="14">
        <v>0.42499999999999999</v>
      </c>
      <c r="D4" s="15">
        <f>D32</f>
        <v>7.7249999999999996</v>
      </c>
      <c r="E4" s="15">
        <f>D31</f>
        <v>0.12926920095594879</v>
      </c>
      <c r="F4" s="15">
        <f>'[1]INTERASSAY PREC'!B54</f>
        <v>1.4937903479182917</v>
      </c>
      <c r="G4" s="15">
        <f>(D4-B4)/B4*100</f>
        <v>-0.83440308087291903</v>
      </c>
      <c r="H4" s="15">
        <f>ABS(G4)+(2*F4)</f>
        <v>3.8219837767095024</v>
      </c>
      <c r="I4" s="16">
        <v>10</v>
      </c>
      <c r="J4" s="15">
        <f>(I4-G4)/F4</f>
        <v>7.2529609633450027</v>
      </c>
      <c r="K4" s="17">
        <f>ABS(G4)/(1.5*F4)</f>
        <v>0.37238741123019575</v>
      </c>
      <c r="M4" s="11"/>
      <c r="N4" s="2" t="s">
        <v>12</v>
      </c>
      <c r="O4" s="2">
        <f>SLOPE(Q4:Q5,P4:P5)</f>
        <v>-4.4031810285910211</v>
      </c>
      <c r="P4" s="2">
        <v>0</v>
      </c>
      <c r="Q4" s="2">
        <f>I3</f>
        <v>10</v>
      </c>
      <c r="R4" s="2"/>
      <c r="S4" s="2"/>
      <c r="T4" s="2"/>
      <c r="U4" s="2" t="s">
        <v>12</v>
      </c>
      <c r="V4" s="2">
        <f>SLOPE(X4:X5,W4:W5)</f>
        <v>-6.1357987296544145</v>
      </c>
      <c r="W4" s="2">
        <v>0</v>
      </c>
      <c r="X4" s="2">
        <f>I4</f>
        <v>10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2.9113924050633075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0.83440308087291903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3.8</v>
      </c>
      <c r="D10" s="23">
        <v>7.7</v>
      </c>
    </row>
    <row r="11" spans="1:26" x14ac:dyDescent="0.25">
      <c r="A11" s="5">
        <v>2</v>
      </c>
      <c r="B11" s="5"/>
      <c r="C11" s="23">
        <v>3.8</v>
      </c>
      <c r="D11" s="23">
        <v>7.7</v>
      </c>
    </row>
    <row r="12" spans="1:26" x14ac:dyDescent="0.25">
      <c r="A12" s="5">
        <v>3</v>
      </c>
      <c r="B12" s="5"/>
      <c r="C12" s="23">
        <v>3.7</v>
      </c>
      <c r="D12" s="23">
        <v>7.6</v>
      </c>
    </row>
    <row r="13" spans="1:26" x14ac:dyDescent="0.25">
      <c r="A13" s="5">
        <v>4</v>
      </c>
      <c r="B13" s="5"/>
      <c r="C13" s="23">
        <v>3.9</v>
      </c>
      <c r="D13" s="23">
        <v>8</v>
      </c>
    </row>
    <row r="14" spans="1:26" x14ac:dyDescent="0.25">
      <c r="A14" s="5">
        <v>5</v>
      </c>
      <c r="B14" s="5"/>
      <c r="C14" s="23">
        <v>3.8</v>
      </c>
      <c r="D14" s="23">
        <v>7.8</v>
      </c>
    </row>
    <row r="15" spans="1:26" x14ac:dyDescent="0.25">
      <c r="A15" s="5">
        <v>6</v>
      </c>
      <c r="B15" s="5"/>
      <c r="C15" s="23">
        <v>3.7</v>
      </c>
      <c r="D15" s="23">
        <v>7.6</v>
      </c>
    </row>
    <row r="16" spans="1:26" ht="15.75" customHeight="1" x14ac:dyDescent="0.25">
      <c r="A16" s="5">
        <v>7</v>
      </c>
      <c r="B16" s="5"/>
      <c r="C16" s="23">
        <v>3.8</v>
      </c>
      <c r="D16" s="23">
        <v>7.8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3.8</v>
      </c>
      <c r="D17" s="23">
        <v>7.7</v>
      </c>
    </row>
    <row r="18" spans="1:12" x14ac:dyDescent="0.25">
      <c r="A18" s="5">
        <v>9</v>
      </c>
      <c r="B18" s="5"/>
      <c r="C18" s="23">
        <v>3.8</v>
      </c>
      <c r="D18" s="23">
        <v>7.9</v>
      </c>
    </row>
    <row r="19" spans="1:12" x14ac:dyDescent="0.25">
      <c r="A19" s="5">
        <v>10</v>
      </c>
      <c r="B19" s="5"/>
      <c r="C19" s="23">
        <v>3.8</v>
      </c>
      <c r="D19" s="23">
        <v>7.7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3.8</v>
      </c>
      <c r="D20" s="23">
        <v>7.8</v>
      </c>
      <c r="L20" s="25"/>
    </row>
    <row r="21" spans="1:12" x14ac:dyDescent="0.25">
      <c r="A21" s="5">
        <v>12</v>
      </c>
      <c r="B21" s="5"/>
      <c r="C21" s="23">
        <v>3.9</v>
      </c>
      <c r="D21" s="23">
        <v>7.7</v>
      </c>
      <c r="F21" s="26"/>
      <c r="G21" s="26"/>
      <c r="L21" s="25"/>
    </row>
    <row r="22" spans="1:12" x14ac:dyDescent="0.25">
      <c r="A22" s="5">
        <v>13</v>
      </c>
      <c r="B22" s="5"/>
      <c r="C22" s="23">
        <v>4</v>
      </c>
      <c r="D22" s="23">
        <v>7.8</v>
      </c>
      <c r="F22" s="26"/>
      <c r="G22" s="26"/>
      <c r="L22" s="25"/>
    </row>
    <row r="23" spans="1:12" x14ac:dyDescent="0.25">
      <c r="A23" s="5">
        <v>14</v>
      </c>
      <c r="B23" s="5"/>
      <c r="C23" s="23">
        <v>4</v>
      </c>
      <c r="D23" s="23">
        <v>7.8</v>
      </c>
      <c r="F23" s="26"/>
      <c r="G23" s="26"/>
      <c r="L23" s="25"/>
    </row>
    <row r="24" spans="1:12" x14ac:dyDescent="0.25">
      <c r="A24" s="5">
        <v>15</v>
      </c>
      <c r="B24" s="5"/>
      <c r="C24" s="23">
        <v>3.9</v>
      </c>
      <c r="D24" s="23">
        <v>7.7</v>
      </c>
      <c r="F24" s="26"/>
      <c r="G24" s="26"/>
      <c r="L24" s="25"/>
    </row>
    <row r="25" spans="1:12" x14ac:dyDescent="0.25">
      <c r="A25" s="5">
        <v>16</v>
      </c>
      <c r="B25" s="5"/>
      <c r="C25" s="23">
        <v>3.9</v>
      </c>
      <c r="D25" s="23">
        <v>7.8</v>
      </c>
      <c r="F25" s="26"/>
      <c r="G25" s="26"/>
      <c r="L25" s="25"/>
    </row>
    <row r="26" spans="1:12" x14ac:dyDescent="0.25">
      <c r="A26" s="5">
        <v>17</v>
      </c>
      <c r="B26" s="5"/>
      <c r="C26" s="23">
        <v>3.9</v>
      </c>
      <c r="D26" s="23">
        <v>7.6</v>
      </c>
      <c r="F26" s="26"/>
      <c r="G26" s="26"/>
      <c r="L26" s="25"/>
    </row>
    <row r="27" spans="1:12" x14ac:dyDescent="0.25">
      <c r="A27" s="5">
        <v>18</v>
      </c>
      <c r="B27" s="5"/>
      <c r="C27" s="23">
        <v>3.8</v>
      </c>
      <c r="D27" s="23">
        <v>7.8</v>
      </c>
      <c r="F27" s="26"/>
      <c r="G27" s="26"/>
      <c r="L27" s="25"/>
    </row>
    <row r="28" spans="1:12" x14ac:dyDescent="0.25">
      <c r="A28" s="5">
        <v>19</v>
      </c>
      <c r="B28" s="5"/>
      <c r="C28" s="23">
        <v>3.8</v>
      </c>
      <c r="D28" s="23">
        <v>7.6</v>
      </c>
      <c r="F28" s="26"/>
      <c r="G28" s="26"/>
      <c r="L28" s="25"/>
    </row>
    <row r="29" spans="1:12" x14ac:dyDescent="0.25">
      <c r="A29" s="5">
        <v>20</v>
      </c>
      <c r="B29" s="5"/>
      <c r="C29" s="23">
        <v>3.8</v>
      </c>
      <c r="D29" s="23">
        <v>7.4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8.1272770088724897E-2</v>
      </c>
      <c r="D31" s="5">
        <f>STDEVA(D10:D29)</f>
        <v>0.12926920095594879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3.8349999999999995</v>
      </c>
      <c r="D32" s="5">
        <f>AVERAGE(D10:D29)</f>
        <v>7.7249999999999996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26" priority="1" operator="equal">
      <formula>"Excellent"</formula>
    </cfRule>
    <cfRule type="cellIs" dxfId="25" priority="2" operator="equal">
      <formula>"Good"</formula>
    </cfRule>
    <cfRule type="cellIs" dxfId="24" priority="3" operator="equal">
      <formula>"Marginal"</formula>
    </cfRule>
  </conditionalFormatting>
  <conditionalFormatting sqref="P16">
    <cfRule type="cellIs" dxfId="23" priority="4" operator="equal">
      <formula>"Excellent"</formula>
    </cfRule>
    <cfRule type="cellIs" dxfId="22" priority="5" operator="equal">
      <formula>"Good"</formula>
    </cfRule>
    <cfRule type="cellIs" dxfId="21" priority="6" operator="equal">
      <formula>"Marginal"</formula>
    </cfRule>
  </conditionalFormatting>
  <conditionalFormatting sqref="W16">
    <cfRule type="cellIs" dxfId="20" priority="7" operator="equal">
      <formula>"Excellent"</formula>
    </cfRule>
    <cfRule type="cellIs" dxfId="19" priority="8" operator="equal">
      <formula>"Good"</formula>
    </cfRule>
    <cfRule type="cellIs" dxfId="18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6927297-C25B-4210-9F3B-425F5159E1B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B926385B-868C-468B-9DD6-EC152686D88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activeCell="H25" sqref="H25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12</v>
      </c>
      <c r="P1" s="2">
        <v>0</v>
      </c>
      <c r="Q1" s="2">
        <f>I3</f>
        <v>12</v>
      </c>
      <c r="R1" s="2">
        <v>0</v>
      </c>
      <c r="S1" s="2">
        <f>I3</f>
        <v>12</v>
      </c>
      <c r="T1" s="3"/>
      <c r="U1" s="2">
        <v>0</v>
      </c>
      <c r="V1" s="2">
        <f>I4</f>
        <v>12</v>
      </c>
      <c r="W1" s="2">
        <v>0</v>
      </c>
      <c r="X1" s="2">
        <f>I4</f>
        <v>12</v>
      </c>
      <c r="Y1" s="2">
        <v>0</v>
      </c>
      <c r="Z1" s="2">
        <f>I4</f>
        <v>12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3</v>
      </c>
      <c r="O2" s="2">
        <v>0</v>
      </c>
      <c r="P2" s="2">
        <f>I3/3</f>
        <v>4</v>
      </c>
      <c r="Q2" s="2">
        <v>0</v>
      </c>
      <c r="R2" s="2">
        <f>I3/2</f>
        <v>6</v>
      </c>
      <c r="S2" s="2">
        <v>0</v>
      </c>
      <c r="T2" s="2"/>
      <c r="U2" s="2">
        <f>I4/4</f>
        <v>3</v>
      </c>
      <c r="V2" s="2">
        <v>0</v>
      </c>
      <c r="W2" s="2">
        <f>I4/3</f>
        <v>4</v>
      </c>
      <c r="X2" s="2">
        <v>0</v>
      </c>
      <c r="Y2" s="2">
        <f>I4/2</f>
        <v>6</v>
      </c>
      <c r="Z2" s="2">
        <v>0</v>
      </c>
    </row>
    <row r="3" spans="1:26" x14ac:dyDescent="0.25">
      <c r="A3" s="4" t="s">
        <v>11</v>
      </c>
      <c r="B3" s="9">
        <v>38.5</v>
      </c>
      <c r="C3" s="9">
        <v>4.25</v>
      </c>
      <c r="D3" s="5">
        <f>C32</f>
        <v>38</v>
      </c>
      <c r="E3" s="5">
        <f>C31</f>
        <v>1.2565617248750864</v>
      </c>
      <c r="F3" s="5">
        <f>'[1]INTERASSAY PREC'!B25</f>
        <v>1.6098832977587079</v>
      </c>
      <c r="G3" s="5">
        <f>(D3-B3)/B3*100</f>
        <v>-1.2987012987012987</v>
      </c>
      <c r="H3" s="5">
        <f>ABS(G3)+(2*F3)</f>
        <v>4.5184678942187144</v>
      </c>
      <c r="I3" s="10">
        <v>12</v>
      </c>
      <c r="J3" s="5">
        <f>(I3-G3)/F3</f>
        <v>8.2606616996498161</v>
      </c>
      <c r="K3" s="6">
        <f>ABS(G3)/(1.5*F3)</f>
        <v>0.53780349607095157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172</v>
      </c>
      <c r="C4" s="14">
        <v>18.75</v>
      </c>
      <c r="D4" s="15">
        <f>D32</f>
        <v>169.95</v>
      </c>
      <c r="E4" s="15">
        <f>D31</f>
        <v>5.3061533296630943</v>
      </c>
      <c r="F4" s="15">
        <f>'[1]INTERASSAY PREC'!B54</f>
        <v>1.4937903479182917</v>
      </c>
      <c r="G4" s="15">
        <f>(D4-B4)/B4*100</f>
        <v>-1.1918604651162856</v>
      </c>
      <c r="H4" s="15">
        <f>ABS(G4)+(2*F4)</f>
        <v>4.1794411609528694</v>
      </c>
      <c r="I4" s="16">
        <v>12</v>
      </c>
      <c r="J4" s="15">
        <f>(I4-G4)/F4</f>
        <v>8.8311324835510732</v>
      </c>
      <c r="K4" s="17">
        <f>ABS(G4)/(1.5*F4)</f>
        <v>0.53191777850094879</v>
      </c>
      <c r="M4" s="11"/>
      <c r="N4" s="2" t="s">
        <v>12</v>
      </c>
      <c r="O4" s="2">
        <f>SLOPE(Q4:Q5,P4:P5)</f>
        <v>-6.6472512114369611</v>
      </c>
      <c r="P4" s="2">
        <v>0</v>
      </c>
      <c r="Q4" s="2">
        <f>I3</f>
        <v>12</v>
      </c>
      <c r="R4" s="2"/>
      <c r="S4" s="2"/>
      <c r="T4" s="2"/>
      <c r="U4" s="2" t="s">
        <v>12</v>
      </c>
      <c r="V4" s="2">
        <f>SLOPE(X4:X5,W4:W5)</f>
        <v>-7.2353791480482261</v>
      </c>
      <c r="W4" s="2">
        <v>0</v>
      </c>
      <c r="X4" s="2">
        <f>I4</f>
        <v>12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1.2987012987012987</v>
      </c>
      <c r="R5" s="2"/>
      <c r="S5" s="2"/>
      <c r="T5" s="2"/>
      <c r="U5" s="2"/>
      <c r="V5" s="2"/>
      <c r="W5" s="2">
        <f>F4</f>
        <v>1.4937903479182917</v>
      </c>
      <c r="X5" s="2">
        <f>ABS(G4)</f>
        <v>1.1918604651162856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39</v>
      </c>
      <c r="D10" s="23">
        <v>177</v>
      </c>
    </row>
    <row r="11" spans="1:26" x14ac:dyDescent="0.25">
      <c r="A11" s="5">
        <v>2</v>
      </c>
      <c r="B11" s="5"/>
      <c r="C11" s="23">
        <v>39</v>
      </c>
      <c r="D11" s="23">
        <v>174</v>
      </c>
    </row>
    <row r="12" spans="1:26" x14ac:dyDescent="0.25">
      <c r="A12" s="5">
        <v>3</v>
      </c>
      <c r="B12" s="5"/>
      <c r="C12" s="23">
        <v>38</v>
      </c>
      <c r="D12" s="23">
        <v>173</v>
      </c>
    </row>
    <row r="13" spans="1:26" x14ac:dyDescent="0.25">
      <c r="A13" s="5">
        <v>4</v>
      </c>
      <c r="B13" s="5"/>
      <c r="C13" s="23">
        <v>40</v>
      </c>
      <c r="D13" s="23">
        <v>176</v>
      </c>
    </row>
    <row r="14" spans="1:26" x14ac:dyDescent="0.25">
      <c r="A14" s="5">
        <v>5</v>
      </c>
      <c r="B14" s="5"/>
      <c r="C14" s="23">
        <v>39</v>
      </c>
      <c r="D14" s="23">
        <v>173</v>
      </c>
    </row>
    <row r="15" spans="1:26" x14ac:dyDescent="0.25">
      <c r="A15" s="5">
        <v>6</v>
      </c>
      <c r="B15" s="5"/>
      <c r="C15" s="23">
        <v>39</v>
      </c>
      <c r="D15" s="23">
        <v>173</v>
      </c>
    </row>
    <row r="16" spans="1:26" ht="15.75" customHeight="1" x14ac:dyDescent="0.25">
      <c r="A16" s="5">
        <v>7</v>
      </c>
      <c r="B16" s="5"/>
      <c r="C16" s="23">
        <v>39</v>
      </c>
      <c r="D16" s="23">
        <v>171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38</v>
      </c>
      <c r="D17" s="23">
        <v>170</v>
      </c>
    </row>
    <row r="18" spans="1:12" x14ac:dyDescent="0.25">
      <c r="A18" s="5">
        <v>9</v>
      </c>
      <c r="B18" s="5"/>
      <c r="C18" s="23">
        <v>39</v>
      </c>
      <c r="D18" s="23">
        <v>175</v>
      </c>
    </row>
    <row r="19" spans="1:12" x14ac:dyDescent="0.25">
      <c r="A19" s="5">
        <v>10</v>
      </c>
      <c r="B19" s="5"/>
      <c r="C19" s="23">
        <v>39</v>
      </c>
      <c r="D19" s="23">
        <v>175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39</v>
      </c>
      <c r="D20" s="23">
        <v>174</v>
      </c>
      <c r="L20" s="25"/>
    </row>
    <row r="21" spans="1:12" x14ac:dyDescent="0.25">
      <c r="A21" s="5">
        <v>12</v>
      </c>
      <c r="B21" s="5"/>
      <c r="C21" s="23">
        <v>38</v>
      </c>
      <c r="D21" s="23">
        <v>168</v>
      </c>
      <c r="F21" s="26"/>
      <c r="G21" s="26"/>
      <c r="L21" s="25"/>
    </row>
    <row r="22" spans="1:12" x14ac:dyDescent="0.25">
      <c r="A22" s="5">
        <v>13</v>
      </c>
      <c r="B22" s="5"/>
      <c r="C22" s="23">
        <v>36</v>
      </c>
      <c r="D22" s="23">
        <v>159</v>
      </c>
      <c r="F22" s="26"/>
      <c r="G22" s="26"/>
      <c r="L22" s="25"/>
    </row>
    <row r="23" spans="1:12" x14ac:dyDescent="0.25">
      <c r="A23" s="5">
        <v>14</v>
      </c>
      <c r="B23" s="5"/>
      <c r="C23" s="23">
        <v>36</v>
      </c>
      <c r="D23" s="23">
        <v>160</v>
      </c>
      <c r="F23" s="26"/>
      <c r="G23" s="26"/>
      <c r="L23" s="25"/>
    </row>
    <row r="24" spans="1:12" x14ac:dyDescent="0.25">
      <c r="A24" s="5">
        <v>15</v>
      </c>
      <c r="B24" s="5"/>
      <c r="C24" s="23">
        <v>38</v>
      </c>
      <c r="D24" s="23">
        <v>166</v>
      </c>
      <c r="F24" s="26"/>
      <c r="G24" s="26"/>
      <c r="L24" s="25"/>
    </row>
    <row r="25" spans="1:12" x14ac:dyDescent="0.25">
      <c r="A25" s="5">
        <v>16</v>
      </c>
      <c r="B25" s="5"/>
      <c r="C25" s="23">
        <v>36</v>
      </c>
      <c r="D25" s="23">
        <v>163</v>
      </c>
      <c r="F25" s="26"/>
      <c r="G25" s="26"/>
      <c r="L25" s="25"/>
    </row>
    <row r="26" spans="1:12" x14ac:dyDescent="0.25">
      <c r="A26" s="5">
        <v>17</v>
      </c>
      <c r="B26" s="5"/>
      <c r="C26" s="23">
        <v>36</v>
      </c>
      <c r="D26" s="23">
        <v>163</v>
      </c>
      <c r="F26" s="26"/>
      <c r="G26" s="26"/>
      <c r="L26" s="25"/>
    </row>
    <row r="27" spans="1:12" x14ac:dyDescent="0.25">
      <c r="A27" s="5">
        <v>18</v>
      </c>
      <c r="B27" s="5"/>
      <c r="C27" s="23">
        <v>38</v>
      </c>
      <c r="D27" s="23">
        <v>170</v>
      </c>
      <c r="F27" s="26"/>
      <c r="G27" s="26"/>
      <c r="L27" s="25"/>
    </row>
    <row r="28" spans="1:12" x14ac:dyDescent="0.25">
      <c r="A28" s="5">
        <v>19</v>
      </c>
      <c r="B28" s="5"/>
      <c r="C28" s="23">
        <v>37</v>
      </c>
      <c r="D28" s="23">
        <v>170</v>
      </c>
      <c r="F28" s="26"/>
      <c r="G28" s="26"/>
      <c r="L28" s="25"/>
    </row>
    <row r="29" spans="1:12" x14ac:dyDescent="0.25">
      <c r="A29" s="5">
        <v>20</v>
      </c>
      <c r="B29" s="5"/>
      <c r="C29" s="23">
        <v>37</v>
      </c>
      <c r="D29" s="23">
        <v>169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1.2565617248750864</v>
      </c>
      <c r="D31" s="5">
        <f>STDEVA(D10:D29)</f>
        <v>5.3061533296630943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38</v>
      </c>
      <c r="D32" s="5">
        <f>AVERAGE(D10:D29)</f>
        <v>169.95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" priority="1" operator="equal">
      <formula>"Excellent"</formula>
    </cfRule>
    <cfRule type="cellIs" dxfId="16" priority="2" operator="equal">
      <formula>"Good"</formula>
    </cfRule>
    <cfRule type="cellIs" dxfId="15" priority="3" operator="equal">
      <formula>"Marginal"</formula>
    </cfRule>
  </conditionalFormatting>
  <conditionalFormatting sqref="P16">
    <cfRule type="cellIs" dxfId="14" priority="4" operator="equal">
      <formula>"Excellent"</formula>
    </cfRule>
    <cfRule type="cellIs" dxfId="13" priority="5" operator="equal">
      <formula>"Good"</formula>
    </cfRule>
    <cfRule type="cellIs" dxfId="12" priority="6" operator="equal">
      <formula>"Marginal"</formula>
    </cfRule>
  </conditionalFormatting>
  <conditionalFormatting sqref="W16">
    <cfRule type="cellIs" dxfId="11" priority="7" operator="equal">
      <formula>"Excellent"</formula>
    </cfRule>
    <cfRule type="cellIs" dxfId="10" priority="8" operator="equal">
      <formula>"Good"</formula>
    </cfRule>
    <cfRule type="cellIs" dxfId="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24CE347-40E2-49BC-98AE-2549176C24F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9AB8B05-6DC0-40D6-87E3-1B769D2A307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115" zoomScaleNormal="115" workbookViewId="0">
      <selection activeCell="F18" sqref="F18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9</v>
      </c>
      <c r="C3" s="9">
        <v>0.4</v>
      </c>
      <c r="D3" s="5">
        <f>C32</f>
        <v>9.5150000000000023</v>
      </c>
      <c r="E3" s="5">
        <f>C31</f>
        <v>0.87015727556030154</v>
      </c>
      <c r="F3" s="5">
        <f>'[1]INTERASSAY PREC'!B25</f>
        <v>1.6098832977587079</v>
      </c>
      <c r="G3" s="5">
        <f>(D3-B3)/B3*100</f>
        <v>5.7222222222222481</v>
      </c>
      <c r="H3" s="5">
        <f>ABS(G3)+(2*F3)</f>
        <v>8.9419888177396629</v>
      </c>
      <c r="I3" s="10">
        <v>20</v>
      </c>
      <c r="J3" s="5">
        <f>(I3-G3)/F3</f>
        <v>8.8688278197900345</v>
      </c>
      <c r="K3" s="6">
        <f>ABS(G3)/(1.5*F3)</f>
        <v>2.3696219596326316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85.4</v>
      </c>
      <c r="C4" s="14">
        <v>7.7</v>
      </c>
      <c r="D4" s="15">
        <f>D32</f>
        <v>92.215999999999994</v>
      </c>
      <c r="E4" s="15">
        <f>D31</f>
        <v>3.9487964855396802</v>
      </c>
      <c r="F4" s="15">
        <f>'[1]INTERASSAY PREC'!B54</f>
        <v>1.4937903479182917</v>
      </c>
      <c r="G4" s="15">
        <f>(D4-B4)/B4*100</f>
        <v>7.9812646370023277</v>
      </c>
      <c r="H4" s="15">
        <f>ABS(G4)+(2*F4)</f>
        <v>10.96884533283891</v>
      </c>
      <c r="I4" s="16">
        <v>20</v>
      </c>
      <c r="J4" s="15">
        <f>(I4-G4)/F4</f>
        <v>8.0457979794464975</v>
      </c>
      <c r="K4" s="17">
        <f>ABS(G4)/(1.5*F4)</f>
        <v>3.5619744757019469</v>
      </c>
      <c r="M4" s="11"/>
      <c r="N4" s="2" t="s">
        <v>12</v>
      </c>
      <c r="O4" s="2">
        <f>SLOPE(Q4:Q5,P4:P5)</f>
        <v>-8.8688278197900345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-8.0457979794464975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5.7222222222222481</v>
      </c>
      <c r="R5" s="2"/>
      <c r="S5" s="2"/>
      <c r="T5" s="2"/>
      <c r="U5" s="2"/>
      <c r="V5" s="2"/>
      <c r="W5" s="2">
        <f>F4</f>
        <v>1.4937903479182917</v>
      </c>
      <c r="X5" s="2">
        <f>ABS(G4)</f>
        <v>7.9812646370023277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8.5299999999999994</v>
      </c>
      <c r="D10" s="23">
        <v>90.86</v>
      </c>
    </row>
    <row r="11" spans="1:26" x14ac:dyDescent="0.25">
      <c r="A11" s="5">
        <v>2</v>
      </c>
      <c r="B11" s="5"/>
      <c r="C11" s="23">
        <v>8.93</v>
      </c>
      <c r="D11" s="23">
        <v>96.57</v>
      </c>
    </row>
    <row r="12" spans="1:26" x14ac:dyDescent="0.25">
      <c r="A12" s="5">
        <v>3</v>
      </c>
      <c r="B12" s="5"/>
      <c r="C12" s="23">
        <v>9.11</v>
      </c>
      <c r="D12" s="23">
        <v>93.28</v>
      </c>
    </row>
    <row r="13" spans="1:26" x14ac:dyDescent="0.25">
      <c r="A13" s="5">
        <v>4</v>
      </c>
      <c r="B13" s="5"/>
      <c r="C13" s="23">
        <v>9.89</v>
      </c>
      <c r="D13" s="23">
        <v>93.56</v>
      </c>
    </row>
    <row r="14" spans="1:26" x14ac:dyDescent="0.25">
      <c r="A14" s="5">
        <v>5</v>
      </c>
      <c r="B14" s="5"/>
      <c r="C14" s="23">
        <v>8.75</v>
      </c>
      <c r="D14" s="23">
        <v>94.52</v>
      </c>
    </row>
    <row r="15" spans="1:26" x14ac:dyDescent="0.25">
      <c r="A15" s="5">
        <v>6</v>
      </c>
      <c r="B15" s="5"/>
      <c r="C15" s="23">
        <v>8.6</v>
      </c>
      <c r="D15" s="23">
        <v>92.18</v>
      </c>
    </row>
    <row r="16" spans="1:26" ht="15.75" customHeight="1" x14ac:dyDescent="0.25">
      <c r="A16" s="5">
        <v>7</v>
      </c>
      <c r="B16" s="5"/>
      <c r="C16" s="23">
        <v>10.029999999999999</v>
      </c>
      <c r="D16" s="23">
        <v>92.91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9.2200000000000006</v>
      </c>
      <c r="D17" s="23">
        <v>92.76</v>
      </c>
    </row>
    <row r="18" spans="1:12" x14ac:dyDescent="0.25">
      <c r="A18" s="5">
        <v>9</v>
      </c>
      <c r="B18" s="5"/>
      <c r="C18" s="23">
        <v>9.2200000000000006</v>
      </c>
      <c r="D18" s="23">
        <v>93.29</v>
      </c>
    </row>
    <row r="19" spans="1:12" x14ac:dyDescent="0.25">
      <c r="A19" s="5">
        <v>10</v>
      </c>
      <c r="B19" s="5"/>
      <c r="C19" s="23">
        <v>9.17</v>
      </c>
      <c r="D19" s="23">
        <v>86.79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12.58</v>
      </c>
      <c r="D20" s="23">
        <v>88.61</v>
      </c>
      <c r="L20" s="25"/>
    </row>
    <row r="21" spans="1:12" x14ac:dyDescent="0.25">
      <c r="A21" s="5">
        <v>12</v>
      </c>
      <c r="B21" s="5"/>
      <c r="C21" s="23">
        <v>9.4</v>
      </c>
      <c r="D21" s="23">
        <v>103.54</v>
      </c>
      <c r="F21" s="26"/>
      <c r="G21" s="26"/>
      <c r="L21" s="25"/>
    </row>
    <row r="22" spans="1:12" x14ac:dyDescent="0.25">
      <c r="A22" s="5">
        <v>13</v>
      </c>
      <c r="B22" s="5"/>
      <c r="C22" s="23">
        <v>9.65</v>
      </c>
      <c r="D22" s="23">
        <v>89.25</v>
      </c>
      <c r="F22" s="26"/>
      <c r="G22" s="26"/>
      <c r="L22" s="25"/>
    </row>
    <row r="23" spans="1:12" x14ac:dyDescent="0.25">
      <c r="A23" s="5">
        <v>14</v>
      </c>
      <c r="B23" s="5"/>
      <c r="C23" s="23">
        <v>9.4</v>
      </c>
      <c r="D23" s="23">
        <v>87.81</v>
      </c>
      <c r="F23" s="26"/>
      <c r="G23" s="26"/>
      <c r="L23" s="25"/>
    </row>
    <row r="24" spans="1:12" x14ac:dyDescent="0.25">
      <c r="A24" s="5">
        <v>15</v>
      </c>
      <c r="B24" s="5"/>
      <c r="C24" s="23">
        <v>10.27</v>
      </c>
      <c r="D24" s="23">
        <v>97.22</v>
      </c>
      <c r="F24" s="26"/>
      <c r="G24" s="26"/>
      <c r="L24" s="25"/>
    </row>
    <row r="25" spans="1:12" x14ac:dyDescent="0.25">
      <c r="A25" s="5">
        <v>16</v>
      </c>
      <c r="B25" s="5"/>
      <c r="C25" s="23">
        <v>9.89</v>
      </c>
      <c r="D25" s="23">
        <v>92.44</v>
      </c>
      <c r="F25" s="26"/>
      <c r="G25" s="26"/>
      <c r="L25" s="25"/>
    </row>
    <row r="26" spans="1:12" x14ac:dyDescent="0.25">
      <c r="A26" s="5">
        <v>17</v>
      </c>
      <c r="B26" s="5"/>
      <c r="C26" s="23">
        <v>9.51</v>
      </c>
      <c r="D26" s="23">
        <v>87.28</v>
      </c>
      <c r="F26" s="26"/>
      <c r="G26" s="26"/>
      <c r="L26" s="25"/>
    </row>
    <row r="27" spans="1:12" x14ac:dyDescent="0.25">
      <c r="A27" s="5">
        <v>18</v>
      </c>
      <c r="B27" s="5"/>
      <c r="C27" s="23">
        <v>8.76</v>
      </c>
      <c r="D27" s="23">
        <v>89.21</v>
      </c>
      <c r="F27" s="26"/>
      <c r="G27" s="26"/>
      <c r="L27" s="25"/>
    </row>
    <row r="28" spans="1:12" x14ac:dyDescent="0.25">
      <c r="A28" s="5">
        <v>19</v>
      </c>
      <c r="B28" s="5"/>
      <c r="C28" s="23">
        <v>9.74</v>
      </c>
      <c r="D28" s="23">
        <v>92.78</v>
      </c>
      <c r="F28" s="26"/>
      <c r="G28" s="26"/>
      <c r="L28" s="25"/>
    </row>
    <row r="29" spans="1:12" x14ac:dyDescent="0.25">
      <c r="A29" s="5">
        <v>20</v>
      </c>
      <c r="B29" s="5"/>
      <c r="C29" s="23">
        <v>9.65</v>
      </c>
      <c r="D29" s="23">
        <v>89.46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0.87015727556030154</v>
      </c>
      <c r="D31" s="5">
        <f>STDEVA(D10:D29)</f>
        <v>3.9487964855396802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9.5150000000000023</v>
      </c>
      <c r="D32" s="5">
        <f>AVERAGE(D10:D29)</f>
        <v>92.215999999999994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8" priority="1" operator="equal">
      <formula>"Excellent"</formula>
    </cfRule>
    <cfRule type="cellIs" dxfId="7" priority="2" operator="equal">
      <formula>"Good"</formula>
    </cfRule>
    <cfRule type="cellIs" dxfId="6" priority="3" operator="equal">
      <formula>"Marginal"</formula>
    </cfRule>
  </conditionalFormatting>
  <conditionalFormatting sqref="P16">
    <cfRule type="cellIs" dxfId="5" priority="4" operator="equal">
      <formula>"Excellent"</formula>
    </cfRule>
    <cfRule type="cellIs" dxfId="4" priority="5" operator="equal">
      <formula>"Good"</formula>
    </cfRule>
    <cfRule type="cellIs" dxfId="3" priority="6" operator="equal">
      <formula>"Marginal"</formula>
    </cfRule>
  </conditionalFormatting>
  <conditionalFormatting sqref="W16">
    <cfRule type="cellIs" dxfId="2" priority="7" operator="equal">
      <formula>"Excellent"</formula>
    </cfRule>
    <cfRule type="cellIs" dxfId="1" priority="8" operator="equal">
      <formula>"Good"</formula>
    </cfRule>
    <cfRule type="cellIs" dxfId="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C3B8386-952B-4E41-80C5-00B9CEBBFBD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75548648-681E-D941-A1BA-485C042FA3B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08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42.5</v>
      </c>
      <c r="C3" s="9">
        <v>4.9000000000000004</v>
      </c>
      <c r="D3" s="5">
        <f>C32</f>
        <v>42.4</v>
      </c>
      <c r="E3" s="5">
        <f>C31</f>
        <v>1.0954451150103326</v>
      </c>
      <c r="F3" s="5">
        <f>'[1]INTERASSAY PREC'!B25</f>
        <v>1.6098832977587079</v>
      </c>
      <c r="G3" s="5">
        <f>(D3-B3)/B3*100</f>
        <v>-0.23529411764706218</v>
      </c>
      <c r="H3" s="5">
        <f>ABS(G3)+(2*F3)</f>
        <v>3.4550607131644777</v>
      </c>
      <c r="I3" s="10">
        <v>25</v>
      </c>
      <c r="J3" s="5">
        <f>(I3-G3)/F3</f>
        <v>15.675231957980952</v>
      </c>
      <c r="K3" s="6">
        <f>ABS(G3)/(1.5*F3)</f>
        <v>9.7437339288150265E-2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128</v>
      </c>
      <c r="C4" s="14">
        <v>14.6</v>
      </c>
      <c r="D4" s="15">
        <f>D32</f>
        <v>128.05000000000001</v>
      </c>
      <c r="E4" s="15">
        <f>D31</f>
        <v>1.394538218230416</v>
      </c>
      <c r="F4" s="15">
        <f>'[1]INTERASSAY PREC'!B54</f>
        <v>1.4937903479182917</v>
      </c>
      <c r="G4" s="15">
        <f>(D4-B4)/B4*100</f>
        <v>3.9062500000008882E-2</v>
      </c>
      <c r="H4" s="15">
        <f>ABS(G4)+(2*F4)</f>
        <v>3.0266431958365922</v>
      </c>
      <c r="I4" s="16">
        <v>25</v>
      </c>
      <c r="J4" s="15">
        <f>(I4-G4)/F4</f>
        <v>16.709799694973878</v>
      </c>
      <c r="K4" s="17">
        <f>ABS(G4)/(1.5*F4)</f>
        <v>1.7433280850263622E-2</v>
      </c>
      <c r="M4" s="11"/>
      <c r="N4" s="2" t="s">
        <v>12</v>
      </c>
      <c r="O4" s="2">
        <f>SLOPE(Q4:Q5,P4:P5)</f>
        <v>-15.382919940116501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-16.709799694973874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0.23529411764706218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3.9062500000008882E-2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41</v>
      </c>
      <c r="D10" s="23">
        <v>128</v>
      </c>
    </row>
    <row r="11" spans="1:26" x14ac:dyDescent="0.25">
      <c r="A11" s="5">
        <v>2</v>
      </c>
      <c r="B11" s="5"/>
      <c r="C11" s="23">
        <v>42</v>
      </c>
      <c r="D11" s="23">
        <v>128</v>
      </c>
    </row>
    <row r="12" spans="1:26" x14ac:dyDescent="0.25">
      <c r="A12" s="5">
        <v>3</v>
      </c>
      <c r="B12" s="5"/>
      <c r="C12" s="23">
        <v>41</v>
      </c>
      <c r="D12" s="23">
        <v>127</v>
      </c>
    </row>
    <row r="13" spans="1:26" x14ac:dyDescent="0.25">
      <c r="A13" s="5">
        <v>4</v>
      </c>
      <c r="B13" s="5"/>
      <c r="C13" s="23">
        <v>42</v>
      </c>
      <c r="D13" s="23">
        <v>127</v>
      </c>
    </row>
    <row r="14" spans="1:26" x14ac:dyDescent="0.25">
      <c r="A14" s="5">
        <v>5</v>
      </c>
      <c r="B14" s="5"/>
      <c r="C14" s="23">
        <v>41</v>
      </c>
      <c r="D14" s="23">
        <v>126</v>
      </c>
    </row>
    <row r="15" spans="1:26" x14ac:dyDescent="0.25">
      <c r="A15" s="5">
        <v>6</v>
      </c>
      <c r="B15" s="5"/>
      <c r="C15" s="23">
        <v>42</v>
      </c>
      <c r="D15" s="23">
        <v>128</v>
      </c>
    </row>
    <row r="16" spans="1:26" ht="15.75" customHeight="1" x14ac:dyDescent="0.25">
      <c r="A16" s="5">
        <v>7</v>
      </c>
      <c r="B16" s="5"/>
      <c r="C16" s="23">
        <v>42</v>
      </c>
      <c r="D16" s="23">
        <v>129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42</v>
      </c>
      <c r="D17" s="23">
        <v>130</v>
      </c>
    </row>
    <row r="18" spans="1:12" x14ac:dyDescent="0.25">
      <c r="A18" s="5">
        <v>9</v>
      </c>
      <c r="B18" s="5"/>
      <c r="C18" s="23">
        <v>41</v>
      </c>
      <c r="D18" s="23">
        <v>130</v>
      </c>
    </row>
    <row r="19" spans="1:12" x14ac:dyDescent="0.25">
      <c r="A19" s="5">
        <v>10</v>
      </c>
      <c r="B19" s="5"/>
      <c r="C19" s="23">
        <v>42</v>
      </c>
      <c r="D19" s="23">
        <v>130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42</v>
      </c>
      <c r="D20" s="23">
        <v>126</v>
      </c>
      <c r="L20" s="25"/>
    </row>
    <row r="21" spans="1:12" x14ac:dyDescent="0.25">
      <c r="A21" s="5">
        <v>12</v>
      </c>
      <c r="B21" s="5"/>
      <c r="C21" s="23">
        <v>45</v>
      </c>
      <c r="D21" s="23">
        <v>127</v>
      </c>
      <c r="F21" s="26"/>
      <c r="G21" s="26"/>
      <c r="L21" s="25"/>
    </row>
    <row r="22" spans="1:12" x14ac:dyDescent="0.25">
      <c r="A22" s="5">
        <v>13</v>
      </c>
      <c r="B22" s="5"/>
      <c r="C22" s="23">
        <v>43</v>
      </c>
      <c r="D22" s="23">
        <v>128</v>
      </c>
      <c r="F22" s="26"/>
      <c r="G22" s="26"/>
      <c r="L22" s="25"/>
    </row>
    <row r="23" spans="1:12" x14ac:dyDescent="0.25">
      <c r="A23" s="5">
        <v>14</v>
      </c>
      <c r="B23" s="5"/>
      <c r="C23" s="23">
        <v>44</v>
      </c>
      <c r="D23" s="23">
        <v>130</v>
      </c>
      <c r="F23" s="26"/>
      <c r="G23" s="26"/>
      <c r="L23" s="25"/>
    </row>
    <row r="24" spans="1:12" x14ac:dyDescent="0.25">
      <c r="A24" s="5">
        <v>15</v>
      </c>
      <c r="B24" s="5"/>
      <c r="C24" s="23">
        <v>43</v>
      </c>
      <c r="D24" s="23">
        <v>127</v>
      </c>
      <c r="F24" s="26"/>
      <c r="G24" s="26"/>
      <c r="L24" s="25"/>
    </row>
    <row r="25" spans="1:12" x14ac:dyDescent="0.25">
      <c r="A25" s="5">
        <v>16</v>
      </c>
      <c r="B25" s="5"/>
      <c r="C25" s="23">
        <v>44</v>
      </c>
      <c r="D25" s="23">
        <v>129</v>
      </c>
      <c r="F25" s="26"/>
      <c r="G25" s="26"/>
      <c r="L25" s="25"/>
    </row>
    <row r="26" spans="1:12" x14ac:dyDescent="0.25">
      <c r="A26" s="5">
        <v>17</v>
      </c>
      <c r="B26" s="5"/>
      <c r="C26" s="23">
        <v>42</v>
      </c>
      <c r="D26" s="23">
        <v>129</v>
      </c>
      <c r="F26" s="26"/>
      <c r="G26" s="26"/>
      <c r="L26" s="25"/>
    </row>
    <row r="27" spans="1:12" x14ac:dyDescent="0.25">
      <c r="A27" s="5">
        <v>18</v>
      </c>
      <c r="B27" s="5"/>
      <c r="C27" s="23">
        <v>43</v>
      </c>
      <c r="D27" s="23">
        <v>129</v>
      </c>
      <c r="F27" s="26"/>
      <c r="G27" s="26"/>
      <c r="L27" s="25"/>
    </row>
    <row r="28" spans="1:12" x14ac:dyDescent="0.25">
      <c r="A28" s="5">
        <v>19</v>
      </c>
      <c r="B28" s="5"/>
      <c r="C28" s="23">
        <v>43</v>
      </c>
      <c r="D28" s="23">
        <v>127</v>
      </c>
      <c r="F28" s="26"/>
      <c r="G28" s="26"/>
      <c r="L28" s="25"/>
    </row>
    <row r="29" spans="1:12" x14ac:dyDescent="0.25">
      <c r="A29" s="5">
        <v>20</v>
      </c>
      <c r="B29" s="5"/>
      <c r="C29" s="23">
        <v>43</v>
      </c>
      <c r="D29" s="23">
        <v>126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1.0954451150103326</v>
      </c>
      <c r="D31" s="5">
        <f>STDEVA(D10:D29)</f>
        <v>1.394538218230416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42.4</v>
      </c>
      <c r="D32" s="5">
        <f>AVERAGE(D10:D29)</f>
        <v>128.05000000000001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97" priority="1" operator="equal">
      <formula>"Excellent"</formula>
    </cfRule>
    <cfRule type="cellIs" dxfId="196" priority="2" operator="equal">
      <formula>"Good"</formula>
    </cfRule>
    <cfRule type="cellIs" dxfId="195" priority="3" operator="equal">
      <formula>"Marginal"</formula>
    </cfRule>
  </conditionalFormatting>
  <conditionalFormatting sqref="P16">
    <cfRule type="cellIs" dxfId="194" priority="4" operator="equal">
      <formula>"Excellent"</formula>
    </cfRule>
    <cfRule type="cellIs" dxfId="193" priority="5" operator="equal">
      <formula>"Good"</formula>
    </cfRule>
    <cfRule type="cellIs" dxfId="192" priority="6" operator="equal">
      <formula>"Marginal"</formula>
    </cfRule>
  </conditionalFormatting>
  <conditionalFormatting sqref="W16">
    <cfRule type="cellIs" dxfId="191" priority="7" operator="equal">
      <formula>"Excellent"</formula>
    </cfRule>
    <cfRule type="cellIs" dxfId="190" priority="8" operator="equal">
      <formula>"Good"</formula>
    </cfRule>
    <cfRule type="cellIs" dxfId="189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1F96A2AF-CD0D-4569-A811-16536E7EE05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98BF9FD-8778-4933-B45A-3E5919CED27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88.2</v>
      </c>
      <c r="C3" s="9">
        <v>8.85</v>
      </c>
      <c r="D3" s="5">
        <f>C32</f>
        <v>91.2</v>
      </c>
      <c r="E3" s="5">
        <f>C31</f>
        <v>2.8946411467435911</v>
      </c>
      <c r="F3" s="5">
        <f>'[1]INTERASSAY PREC'!B25</f>
        <v>1.6098832977587079</v>
      </c>
      <c r="G3" s="5">
        <f>(D3-B3)/B3*100</f>
        <v>3.4013605442176869</v>
      </c>
      <c r="H3" s="5">
        <f>ABS(G3)+(2*F3)</f>
        <v>6.621127139735103</v>
      </c>
      <c r="I3" s="10">
        <v>25</v>
      </c>
      <c r="J3" s="5">
        <f>(I3-G3)/F3</f>
        <v>13.41627650019856</v>
      </c>
      <c r="K3" s="6">
        <f>ABS(G3)/(1.5*F3)</f>
        <v>1.4085329659001113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245</v>
      </c>
      <c r="C4" s="14">
        <v>24.5</v>
      </c>
      <c r="D4" s="15">
        <f>D32</f>
        <v>254.8</v>
      </c>
      <c r="E4" s="15">
        <f>D31</f>
        <v>7.1052241714330009</v>
      </c>
      <c r="F4" s="15">
        <f>'[1]INTERASSAY PREC'!B54</f>
        <v>1.4937903479182917</v>
      </c>
      <c r="G4" s="15">
        <f>(D4-B4)/B4*100</f>
        <v>4.0000000000000053</v>
      </c>
      <c r="H4" s="15">
        <f>ABS(G4)+(2*F4)</f>
        <v>6.9875806958365887</v>
      </c>
      <c r="I4" s="16">
        <v>25</v>
      </c>
      <c r="J4" s="15">
        <f>(I4-G4)/F4</f>
        <v>14.058197677649384</v>
      </c>
      <c r="K4" s="17">
        <f>ABS(G4)/(1.5*F4)</f>
        <v>1.7851679590665916</v>
      </c>
      <c r="M4" s="11"/>
      <c r="N4" s="2" t="s">
        <v>12</v>
      </c>
      <c r="O4" s="2">
        <f>SLOPE(Q4:Q5,P4:P5)</f>
        <v>-13.41627650019856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-14.058197677649384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3.4013605442176869</v>
      </c>
      <c r="R5" s="2"/>
      <c r="S5" s="2"/>
      <c r="T5" s="2"/>
      <c r="U5" s="2"/>
      <c r="V5" s="2"/>
      <c r="W5" s="2">
        <f>F4</f>
        <v>1.4937903479182917</v>
      </c>
      <c r="X5" s="2">
        <f>ABS(G4)</f>
        <v>4.0000000000000053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91</v>
      </c>
      <c r="D10" s="23">
        <v>262</v>
      </c>
    </row>
    <row r="11" spans="1:26" x14ac:dyDescent="0.25">
      <c r="A11" s="5">
        <v>2</v>
      </c>
      <c r="B11" s="5"/>
      <c r="C11" s="23">
        <v>91</v>
      </c>
      <c r="D11" s="23">
        <v>256</v>
      </c>
    </row>
    <row r="12" spans="1:26" x14ac:dyDescent="0.25">
      <c r="A12" s="5">
        <v>3</v>
      </c>
      <c r="B12" s="5"/>
      <c r="C12" s="23">
        <v>89</v>
      </c>
      <c r="D12" s="23">
        <v>256</v>
      </c>
    </row>
    <row r="13" spans="1:26" x14ac:dyDescent="0.25">
      <c r="A13" s="5">
        <v>4</v>
      </c>
      <c r="B13" s="5"/>
      <c r="C13" s="23">
        <v>94</v>
      </c>
      <c r="D13" s="23">
        <v>264</v>
      </c>
    </row>
    <row r="14" spans="1:26" x14ac:dyDescent="0.25">
      <c r="A14" s="5">
        <v>5</v>
      </c>
      <c r="B14" s="5"/>
      <c r="C14" s="23">
        <v>91</v>
      </c>
      <c r="D14" s="23">
        <v>257</v>
      </c>
    </row>
    <row r="15" spans="1:26" x14ac:dyDescent="0.25">
      <c r="A15" s="5">
        <v>6</v>
      </c>
      <c r="B15" s="5"/>
      <c r="C15" s="23">
        <v>87</v>
      </c>
      <c r="D15" s="23">
        <v>240</v>
      </c>
    </row>
    <row r="16" spans="1:26" ht="15.75" customHeight="1" x14ac:dyDescent="0.25">
      <c r="A16" s="5">
        <v>7</v>
      </c>
      <c r="B16" s="5"/>
      <c r="C16" s="23">
        <v>85</v>
      </c>
      <c r="D16" s="23">
        <v>242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89</v>
      </c>
      <c r="D17" s="23">
        <v>255</v>
      </c>
    </row>
    <row r="18" spans="1:12" x14ac:dyDescent="0.25">
      <c r="A18" s="5">
        <v>9</v>
      </c>
      <c r="B18" s="5"/>
      <c r="C18" s="23">
        <v>91</v>
      </c>
      <c r="D18" s="23">
        <v>267</v>
      </c>
    </row>
    <row r="19" spans="1:12" x14ac:dyDescent="0.25">
      <c r="A19" s="5">
        <v>10</v>
      </c>
      <c r="B19" s="5"/>
      <c r="C19" s="23">
        <v>90</v>
      </c>
      <c r="D19" s="23">
        <v>259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90</v>
      </c>
      <c r="D20" s="23">
        <v>256</v>
      </c>
      <c r="L20" s="25"/>
    </row>
    <row r="21" spans="1:12" x14ac:dyDescent="0.25">
      <c r="A21" s="5">
        <v>12</v>
      </c>
      <c r="B21" s="5"/>
      <c r="C21" s="23">
        <v>92</v>
      </c>
      <c r="D21" s="23">
        <v>250</v>
      </c>
      <c r="F21" s="26"/>
      <c r="G21" s="26"/>
      <c r="L21" s="25"/>
    </row>
    <row r="22" spans="1:12" x14ac:dyDescent="0.25">
      <c r="A22" s="5">
        <v>13</v>
      </c>
      <c r="B22" s="5"/>
      <c r="C22" s="23">
        <v>92</v>
      </c>
      <c r="D22" s="23">
        <v>250</v>
      </c>
      <c r="F22" s="26"/>
      <c r="G22" s="26"/>
      <c r="L22" s="25"/>
    </row>
    <row r="23" spans="1:12" x14ac:dyDescent="0.25">
      <c r="A23" s="5">
        <v>14</v>
      </c>
      <c r="B23" s="5"/>
      <c r="C23" s="23">
        <v>98</v>
      </c>
      <c r="D23" s="23">
        <v>264</v>
      </c>
      <c r="F23" s="26"/>
      <c r="G23" s="26"/>
      <c r="L23" s="25"/>
    </row>
    <row r="24" spans="1:12" x14ac:dyDescent="0.25">
      <c r="A24" s="5">
        <v>15</v>
      </c>
      <c r="B24" s="5"/>
      <c r="C24" s="23">
        <v>91</v>
      </c>
      <c r="D24" s="23">
        <v>249</v>
      </c>
      <c r="F24" s="26"/>
      <c r="G24" s="26"/>
      <c r="L24" s="25"/>
    </row>
    <row r="25" spans="1:12" x14ac:dyDescent="0.25">
      <c r="A25" s="5">
        <v>16</v>
      </c>
      <c r="B25" s="5"/>
      <c r="C25" s="23">
        <v>95</v>
      </c>
      <c r="D25" s="23">
        <v>257</v>
      </c>
      <c r="F25" s="26"/>
      <c r="G25" s="26"/>
      <c r="L25" s="25"/>
    </row>
    <row r="26" spans="1:12" x14ac:dyDescent="0.25">
      <c r="A26" s="5">
        <v>17</v>
      </c>
      <c r="B26" s="5"/>
      <c r="C26" s="23">
        <v>94</v>
      </c>
      <c r="D26" s="23">
        <v>257</v>
      </c>
      <c r="F26" s="26"/>
      <c r="G26" s="26"/>
      <c r="L26" s="25"/>
    </row>
    <row r="27" spans="1:12" x14ac:dyDescent="0.25">
      <c r="A27" s="5">
        <v>18</v>
      </c>
      <c r="B27" s="5"/>
      <c r="C27" s="23">
        <v>89</v>
      </c>
      <c r="D27" s="23">
        <v>252</v>
      </c>
      <c r="F27" s="26"/>
      <c r="G27" s="26"/>
      <c r="L27" s="25"/>
    </row>
    <row r="28" spans="1:12" x14ac:dyDescent="0.25">
      <c r="A28" s="5">
        <v>19</v>
      </c>
      <c r="B28" s="5"/>
      <c r="C28" s="23">
        <v>94</v>
      </c>
      <c r="D28" s="23">
        <v>257</v>
      </c>
      <c r="F28" s="26"/>
      <c r="G28" s="26"/>
      <c r="L28" s="25"/>
    </row>
    <row r="29" spans="1:12" x14ac:dyDescent="0.25">
      <c r="A29" s="5">
        <v>20</v>
      </c>
      <c r="B29" s="5"/>
      <c r="C29" s="23">
        <v>91</v>
      </c>
      <c r="D29" s="23">
        <v>246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2.8946411467435911</v>
      </c>
      <c r="D31" s="5">
        <f>STDEVA(D10:D29)</f>
        <v>7.1052241714330009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91.2</v>
      </c>
      <c r="D32" s="5">
        <f>AVERAGE(D10:D29)</f>
        <v>254.8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88" priority="1" operator="equal">
      <formula>"Excellent"</formula>
    </cfRule>
    <cfRule type="cellIs" dxfId="187" priority="2" operator="equal">
      <formula>"Good"</formula>
    </cfRule>
    <cfRule type="cellIs" dxfId="186" priority="3" operator="equal">
      <formula>"Marginal"</formula>
    </cfRule>
  </conditionalFormatting>
  <conditionalFormatting sqref="P16">
    <cfRule type="cellIs" dxfId="185" priority="4" operator="equal">
      <formula>"Excellent"</formula>
    </cfRule>
    <cfRule type="cellIs" dxfId="184" priority="5" operator="equal">
      <formula>"Good"</formula>
    </cfRule>
    <cfRule type="cellIs" dxfId="183" priority="6" operator="equal">
      <formula>"Marginal"</formula>
    </cfRule>
  </conditionalFormatting>
  <conditionalFormatting sqref="W16">
    <cfRule type="cellIs" dxfId="182" priority="7" operator="equal">
      <formula>"Excellent"</formula>
    </cfRule>
    <cfRule type="cellIs" dxfId="181" priority="8" operator="equal">
      <formula>"Good"</formula>
    </cfRule>
    <cfRule type="cellIs" dxfId="180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521F747-681D-4EED-9D73-C904393D39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22989646-D36F-44CF-9CA7-63AF24744AE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30</v>
      </c>
      <c r="P1" s="2">
        <v>0</v>
      </c>
      <c r="Q1" s="2">
        <f>I3</f>
        <v>30</v>
      </c>
      <c r="R1" s="2">
        <v>0</v>
      </c>
      <c r="S1" s="2">
        <f>I3</f>
        <v>30</v>
      </c>
      <c r="T1" s="3"/>
      <c r="U1" s="2">
        <v>0</v>
      </c>
      <c r="V1" s="2">
        <f>I4</f>
        <v>30</v>
      </c>
      <c r="W1" s="2">
        <v>0</v>
      </c>
      <c r="X1" s="2">
        <f>I4</f>
        <v>30</v>
      </c>
      <c r="Y1" s="2">
        <v>0</v>
      </c>
      <c r="Z1" s="2">
        <f>I4</f>
        <v>30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7.5</v>
      </c>
      <c r="O2" s="2">
        <v>0</v>
      </c>
      <c r="P2" s="2">
        <f>I3/3</f>
        <v>10</v>
      </c>
      <c r="Q2" s="2">
        <v>0</v>
      </c>
      <c r="R2" s="2">
        <f>I3/2</f>
        <v>15</v>
      </c>
      <c r="S2" s="2">
        <v>0</v>
      </c>
      <c r="T2" s="2"/>
      <c r="U2" s="2">
        <f>I4/4</f>
        <v>7.5</v>
      </c>
      <c r="V2" s="2">
        <v>0</v>
      </c>
      <c r="W2" s="2">
        <f>I4/3</f>
        <v>10</v>
      </c>
      <c r="X2" s="2">
        <v>0</v>
      </c>
      <c r="Y2" s="2">
        <f>I4/2</f>
        <v>15</v>
      </c>
      <c r="Z2" s="2">
        <v>0</v>
      </c>
    </row>
    <row r="3" spans="1:26" x14ac:dyDescent="0.25">
      <c r="A3" s="4" t="s">
        <v>11</v>
      </c>
      <c r="B3" s="9">
        <v>50.7</v>
      </c>
      <c r="C3" s="9">
        <v>5.85</v>
      </c>
      <c r="D3" s="5">
        <f>C32</f>
        <v>51.45</v>
      </c>
      <c r="E3" s="5">
        <f>C31</f>
        <v>1.1909748329127612</v>
      </c>
      <c r="F3" s="5">
        <f>'[1]INTERASSAY PREC'!B25</f>
        <v>1.6098832977587079</v>
      </c>
      <c r="G3" s="5">
        <f>(D3-B3)/B3*100</f>
        <v>1.4792899408284024</v>
      </c>
      <c r="H3" s="5">
        <f>ABS(G3)+(2*F3)</f>
        <v>4.6990565363458181</v>
      </c>
      <c r="I3" s="10">
        <v>30</v>
      </c>
      <c r="J3" s="5">
        <f>(I3-G3)/F3</f>
        <v>17.716010905186952</v>
      </c>
      <c r="K3" s="6">
        <f>ABS(G3)/(1.5*F3)</f>
        <v>0.61258682244768159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142</v>
      </c>
      <c r="C4" s="14">
        <v>8.25</v>
      </c>
      <c r="D4" s="15">
        <f>D32</f>
        <v>138.94999999999999</v>
      </c>
      <c r="E4" s="15">
        <f>D31</f>
        <v>1.8488972531299777</v>
      </c>
      <c r="F4" s="15">
        <f>'[1]INTERASSAY PREC'!B54</f>
        <v>1.4937903479182917</v>
      </c>
      <c r="G4" s="15">
        <f>(D4-B4)/B4*100</f>
        <v>-2.14788732394367</v>
      </c>
      <c r="H4" s="15">
        <f>ABS(G4)+(2*F4)</f>
        <v>5.1354680197802534</v>
      </c>
      <c r="I4" s="16">
        <v>30</v>
      </c>
      <c r="J4" s="15">
        <f>(I4-G4)/F4</f>
        <v>21.521016900895198</v>
      </c>
      <c r="K4" s="17">
        <f>ABS(G4)/(1.5*F4)</f>
        <v>0.9585849075973798</v>
      </c>
      <c r="M4" s="11"/>
      <c r="N4" s="2" t="s">
        <v>12</v>
      </c>
      <c r="O4" s="2">
        <f>SLOPE(Q4:Q5,P4:P5)</f>
        <v>-17.716010905186948</v>
      </c>
      <c r="P4" s="2">
        <v>0</v>
      </c>
      <c r="Q4" s="2">
        <f>I3</f>
        <v>30</v>
      </c>
      <c r="R4" s="2"/>
      <c r="S4" s="2"/>
      <c r="T4" s="2"/>
      <c r="U4" s="2" t="s">
        <v>12</v>
      </c>
      <c r="V4" s="2">
        <f>SLOPE(X4:X5,W4:W5)</f>
        <v>-18.645262178103053</v>
      </c>
      <c r="W4" s="2">
        <v>0</v>
      </c>
      <c r="X4" s="2">
        <f>I4</f>
        <v>30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1.4792899408284024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2.14788732394367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51</v>
      </c>
      <c r="D10" s="23">
        <v>139</v>
      </c>
    </row>
    <row r="11" spans="1:26" x14ac:dyDescent="0.25">
      <c r="A11" s="5">
        <v>2</v>
      </c>
      <c r="B11" s="5"/>
      <c r="C11" s="23">
        <v>51</v>
      </c>
      <c r="D11" s="23">
        <v>139</v>
      </c>
    </row>
    <row r="12" spans="1:26" x14ac:dyDescent="0.25">
      <c r="A12" s="5">
        <v>3</v>
      </c>
      <c r="B12" s="5"/>
      <c r="C12" s="23">
        <v>50</v>
      </c>
      <c r="D12" s="23">
        <v>139</v>
      </c>
    </row>
    <row r="13" spans="1:26" x14ac:dyDescent="0.25">
      <c r="A13" s="5">
        <v>4</v>
      </c>
      <c r="B13" s="5"/>
      <c r="C13" s="23">
        <v>51</v>
      </c>
      <c r="D13" s="23">
        <v>143</v>
      </c>
    </row>
    <row r="14" spans="1:26" x14ac:dyDescent="0.25">
      <c r="A14" s="5">
        <v>5</v>
      </c>
      <c r="B14" s="5"/>
      <c r="C14" s="23">
        <v>49</v>
      </c>
      <c r="D14" s="23">
        <v>137</v>
      </c>
    </row>
    <row r="15" spans="1:26" x14ac:dyDescent="0.25">
      <c r="A15" s="5">
        <v>6</v>
      </c>
      <c r="B15" s="5"/>
      <c r="C15" s="23">
        <v>50</v>
      </c>
      <c r="D15" s="23">
        <v>138</v>
      </c>
    </row>
    <row r="16" spans="1:26" ht="15.75" customHeight="1" x14ac:dyDescent="0.25">
      <c r="A16" s="5">
        <v>7</v>
      </c>
      <c r="B16" s="5"/>
      <c r="C16" s="23">
        <v>51</v>
      </c>
      <c r="D16" s="23">
        <v>140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51</v>
      </c>
      <c r="D17" s="23">
        <v>139</v>
      </c>
    </row>
    <row r="18" spans="1:12" x14ac:dyDescent="0.25">
      <c r="A18" s="5">
        <v>9</v>
      </c>
      <c r="B18" s="5"/>
      <c r="C18" s="23">
        <v>51</v>
      </c>
      <c r="D18" s="23">
        <v>143</v>
      </c>
    </row>
    <row r="19" spans="1:12" x14ac:dyDescent="0.25">
      <c r="A19" s="5">
        <v>10</v>
      </c>
      <c r="B19" s="5"/>
      <c r="C19" s="23">
        <v>51</v>
      </c>
      <c r="D19" s="23">
        <v>140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51</v>
      </c>
      <c r="D20" s="23">
        <v>140</v>
      </c>
      <c r="L20" s="25"/>
    </row>
    <row r="21" spans="1:12" x14ac:dyDescent="0.25">
      <c r="A21" s="5">
        <v>12</v>
      </c>
      <c r="B21" s="5"/>
      <c r="C21" s="23">
        <v>52</v>
      </c>
      <c r="D21" s="23">
        <v>137</v>
      </c>
      <c r="F21" s="26"/>
      <c r="G21" s="26"/>
      <c r="L21" s="25"/>
    </row>
    <row r="22" spans="1:12" x14ac:dyDescent="0.25">
      <c r="A22" s="5">
        <v>13</v>
      </c>
      <c r="B22" s="5"/>
      <c r="C22" s="23">
        <v>53</v>
      </c>
      <c r="D22" s="23">
        <v>138</v>
      </c>
      <c r="F22" s="26"/>
      <c r="G22" s="26"/>
      <c r="L22" s="25"/>
    </row>
    <row r="23" spans="1:12" x14ac:dyDescent="0.25">
      <c r="A23" s="5">
        <v>14</v>
      </c>
      <c r="B23" s="5"/>
      <c r="C23" s="23">
        <v>54</v>
      </c>
      <c r="D23" s="23">
        <v>138</v>
      </c>
      <c r="F23" s="26"/>
      <c r="G23" s="26"/>
      <c r="L23" s="25"/>
    </row>
    <row r="24" spans="1:12" x14ac:dyDescent="0.25">
      <c r="A24" s="5">
        <v>15</v>
      </c>
      <c r="B24" s="5"/>
      <c r="C24" s="23">
        <v>52</v>
      </c>
      <c r="D24" s="23">
        <v>137</v>
      </c>
      <c r="F24" s="26"/>
      <c r="G24" s="26"/>
      <c r="L24" s="25"/>
    </row>
    <row r="25" spans="1:12" x14ac:dyDescent="0.25">
      <c r="A25" s="5">
        <v>16</v>
      </c>
      <c r="B25" s="5"/>
      <c r="C25" s="23">
        <v>52</v>
      </c>
      <c r="D25" s="23">
        <v>139</v>
      </c>
      <c r="F25" s="26"/>
      <c r="G25" s="26"/>
      <c r="L25" s="25"/>
    </row>
    <row r="26" spans="1:12" x14ac:dyDescent="0.25">
      <c r="A26" s="5">
        <v>17</v>
      </c>
      <c r="B26" s="5"/>
      <c r="C26" s="23">
        <v>51</v>
      </c>
      <c r="D26" s="23">
        <v>140</v>
      </c>
      <c r="F26" s="26"/>
      <c r="G26" s="26"/>
      <c r="L26" s="25"/>
    </row>
    <row r="27" spans="1:12" x14ac:dyDescent="0.25">
      <c r="A27" s="5">
        <v>18</v>
      </c>
      <c r="B27" s="5"/>
      <c r="C27" s="23">
        <v>53</v>
      </c>
      <c r="D27" s="23">
        <v>140</v>
      </c>
      <c r="F27" s="26"/>
      <c r="G27" s="26"/>
      <c r="L27" s="25"/>
    </row>
    <row r="28" spans="1:12" x14ac:dyDescent="0.25">
      <c r="A28" s="5">
        <v>19</v>
      </c>
      <c r="B28" s="5"/>
      <c r="C28" s="23">
        <v>52</v>
      </c>
      <c r="D28" s="23">
        <v>136</v>
      </c>
      <c r="F28" s="26"/>
      <c r="G28" s="26"/>
      <c r="L28" s="25"/>
    </row>
    <row r="29" spans="1:12" x14ac:dyDescent="0.25">
      <c r="A29" s="5">
        <v>20</v>
      </c>
      <c r="B29" s="5"/>
      <c r="C29" s="23">
        <v>53</v>
      </c>
      <c r="D29" s="23">
        <v>137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1.1909748329127612</v>
      </c>
      <c r="D31" s="5">
        <f>STDEVA(D10:D29)</f>
        <v>1.8488972531299777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51.45</v>
      </c>
      <c r="D32" s="5">
        <f>AVERAGE(D10:D29)</f>
        <v>138.94999999999999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9" priority="1" operator="equal">
      <formula>"Excellent"</formula>
    </cfRule>
    <cfRule type="cellIs" dxfId="178" priority="2" operator="equal">
      <formula>"Good"</formula>
    </cfRule>
    <cfRule type="cellIs" dxfId="177" priority="3" operator="equal">
      <formula>"Marginal"</formula>
    </cfRule>
  </conditionalFormatting>
  <conditionalFormatting sqref="P16">
    <cfRule type="cellIs" dxfId="176" priority="4" operator="equal">
      <formula>"Excellent"</formula>
    </cfRule>
    <cfRule type="cellIs" dxfId="175" priority="5" operator="equal">
      <formula>"Good"</formula>
    </cfRule>
    <cfRule type="cellIs" dxfId="174" priority="6" operator="equal">
      <formula>"Marginal"</formula>
    </cfRule>
  </conditionalFormatting>
  <conditionalFormatting sqref="W16">
    <cfRule type="cellIs" dxfId="173" priority="7" operator="equal">
      <formula>"Excellent"</formula>
    </cfRule>
    <cfRule type="cellIs" dxfId="172" priority="8" operator="equal">
      <formula>"Good"</formula>
    </cfRule>
    <cfRule type="cellIs" dxfId="171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EE7CEC8-460A-4EDD-BF2F-3A0350B26C4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A148C20E-D5FC-4302-81F1-396B8F1C528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25</v>
      </c>
      <c r="P1" s="2">
        <v>0</v>
      </c>
      <c r="Q1" s="2">
        <f>I3</f>
        <v>25</v>
      </c>
      <c r="R1" s="2">
        <v>0</v>
      </c>
      <c r="S1" s="2">
        <f>I3</f>
        <v>25</v>
      </c>
      <c r="T1" s="3"/>
      <c r="U1" s="2">
        <v>0</v>
      </c>
      <c r="V1" s="2">
        <f>I4</f>
        <v>25</v>
      </c>
      <c r="W1" s="2">
        <v>0</v>
      </c>
      <c r="X1" s="2">
        <f>I4</f>
        <v>25</v>
      </c>
      <c r="Y1" s="2">
        <v>0</v>
      </c>
      <c r="Z1" s="2">
        <f>I4</f>
        <v>25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6.25</v>
      </c>
      <c r="O2" s="2">
        <v>0</v>
      </c>
      <c r="P2" s="2">
        <f>I3/3</f>
        <v>8.3333333333333339</v>
      </c>
      <c r="Q2" s="2">
        <v>0</v>
      </c>
      <c r="R2" s="2">
        <f>I3/2</f>
        <v>12.5</v>
      </c>
      <c r="S2" s="2">
        <v>0</v>
      </c>
      <c r="T2" s="2"/>
      <c r="U2" s="2">
        <f>I4/4</f>
        <v>6.25</v>
      </c>
      <c r="V2" s="2">
        <v>0</v>
      </c>
      <c r="W2" s="2">
        <f>I4/3</f>
        <v>8.3333333333333339</v>
      </c>
      <c r="X2" s="2">
        <v>0</v>
      </c>
      <c r="Y2" s="2">
        <f>I4/2</f>
        <v>12.5</v>
      </c>
      <c r="Z2" s="2">
        <v>0</v>
      </c>
    </row>
    <row r="3" spans="1:26" x14ac:dyDescent="0.25">
      <c r="A3" s="4" t="s">
        <v>11</v>
      </c>
      <c r="B3" s="9">
        <v>1.63</v>
      </c>
      <c r="C3" s="9">
        <v>0.21249999999999999</v>
      </c>
      <c r="D3" s="5">
        <f>C32</f>
        <v>1.6105</v>
      </c>
      <c r="E3" s="5">
        <f>C31</f>
        <v>3.7623480910057593E-2</v>
      </c>
      <c r="F3" s="5">
        <f>'[1]INTERASSAY PREC'!B25</f>
        <v>1.6098832977587079</v>
      </c>
      <c r="G3" s="5">
        <f>(D3-B3)/B3*100</f>
        <v>-1.1963190184048988</v>
      </c>
      <c r="H3" s="5">
        <f>ABS(G3)+(2*F3)</f>
        <v>4.4160856139223146</v>
      </c>
      <c r="I3" s="10">
        <v>25</v>
      </c>
      <c r="J3" s="5">
        <f>(I3-G3)/F3</f>
        <v>16.27218510489277</v>
      </c>
      <c r="K3" s="6">
        <f>ABS(G3)/(1.5*F3)</f>
        <v>0.49540610389602924</v>
      </c>
      <c r="M3" s="11"/>
      <c r="N3" s="12" t="s">
        <v>12</v>
      </c>
      <c r="O3" s="2">
        <f>SLOPE(O1:O2,N1:N2)</f>
        <v>-4</v>
      </c>
      <c r="P3" s="2"/>
      <c r="Q3" s="2">
        <f>SLOPE(Q1:Q2,P1:P2)</f>
        <v>-2.9999999999999996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-2.9999999999999996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6.37</v>
      </c>
      <c r="C4" s="14">
        <v>0.82750000000000001</v>
      </c>
      <c r="D4" s="15">
        <f>D32</f>
        <v>6.4090000000000007</v>
      </c>
      <c r="E4" s="15">
        <f>D31</f>
        <v>9.7543512557756812E-2</v>
      </c>
      <c r="F4" s="15">
        <f>'[1]INTERASSAY PREC'!B54</f>
        <v>1.4937903479182917</v>
      </c>
      <c r="G4" s="15">
        <f>(D4-B4)/B4*100</f>
        <v>0.6122448979591929</v>
      </c>
      <c r="H4" s="15">
        <f>ABS(G4)+(2*F4)</f>
        <v>3.5998255937957762</v>
      </c>
      <c r="I4" s="16">
        <v>25</v>
      </c>
      <c r="J4" s="15">
        <f>(I4-G4)/F4</f>
        <v>16.326089625647242</v>
      </c>
      <c r="K4" s="17">
        <f>ABS(G4)/(1.5*F4)</f>
        <v>0.27323999373468616</v>
      </c>
      <c r="M4" s="11"/>
      <c r="N4" s="2" t="s">
        <v>12</v>
      </c>
      <c r="O4" s="2">
        <f>SLOPE(Q4:Q5,P4:P5)</f>
        <v>-14.785966793204683</v>
      </c>
      <c r="P4" s="2">
        <v>0</v>
      </c>
      <c r="Q4" s="2">
        <f>I3</f>
        <v>25</v>
      </c>
      <c r="R4" s="2"/>
      <c r="S4" s="2"/>
      <c r="T4" s="2"/>
      <c r="U4" s="2" t="s">
        <v>12</v>
      </c>
      <c r="V4" s="2">
        <f>SLOPE(X4:X5,W4:W5)</f>
        <v>-16.326089625647242</v>
      </c>
      <c r="W4" s="2">
        <v>0</v>
      </c>
      <c r="X4" s="2">
        <f>I4</f>
        <v>25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1.1963190184048988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0.6122448979591929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1.58</v>
      </c>
      <c r="D10" s="23">
        <v>6.64</v>
      </c>
    </row>
    <row r="11" spans="1:26" x14ac:dyDescent="0.25">
      <c r="A11" s="5">
        <v>2</v>
      </c>
      <c r="B11" s="5"/>
      <c r="C11" s="23">
        <v>1.59</v>
      </c>
      <c r="D11" s="32">
        <v>6.5</v>
      </c>
    </row>
    <row r="12" spans="1:26" x14ac:dyDescent="0.25">
      <c r="A12" s="5">
        <v>3</v>
      </c>
      <c r="B12" s="5"/>
      <c r="C12" s="23">
        <v>1.57</v>
      </c>
      <c r="D12" s="32">
        <v>6.37</v>
      </c>
    </row>
    <row r="13" spans="1:26" x14ac:dyDescent="0.25">
      <c r="A13" s="5">
        <v>4</v>
      </c>
      <c r="B13" s="5"/>
      <c r="C13" s="23">
        <v>1.6</v>
      </c>
      <c r="D13" s="32">
        <v>6.47</v>
      </c>
    </row>
    <row r="14" spans="1:26" x14ac:dyDescent="0.25">
      <c r="A14" s="5">
        <v>5</v>
      </c>
      <c r="B14" s="5"/>
      <c r="C14" s="23">
        <v>1.56</v>
      </c>
      <c r="D14" s="32">
        <v>6.4</v>
      </c>
    </row>
    <row r="15" spans="1:26" x14ac:dyDescent="0.25">
      <c r="A15" s="5">
        <v>6</v>
      </c>
      <c r="B15" s="5"/>
      <c r="C15" s="23">
        <v>1.56</v>
      </c>
      <c r="D15" s="32">
        <v>6.31</v>
      </c>
    </row>
    <row r="16" spans="1:26" ht="15.75" customHeight="1" x14ac:dyDescent="0.25">
      <c r="A16" s="5">
        <v>7</v>
      </c>
      <c r="B16" s="5"/>
      <c r="C16" s="23">
        <v>1.58</v>
      </c>
      <c r="D16" s="32">
        <v>6.47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1.59</v>
      </c>
      <c r="D17" s="32">
        <v>6.63</v>
      </c>
    </row>
    <row r="18" spans="1:12" x14ac:dyDescent="0.25">
      <c r="A18" s="5">
        <v>9</v>
      </c>
      <c r="B18" s="5"/>
      <c r="C18" s="23">
        <v>1.58</v>
      </c>
      <c r="D18" s="32">
        <v>6.42</v>
      </c>
    </row>
    <row r="19" spans="1:12" x14ac:dyDescent="0.25">
      <c r="A19" s="5">
        <v>10</v>
      </c>
      <c r="B19" s="5"/>
      <c r="C19" s="23">
        <v>1.58</v>
      </c>
      <c r="D19" s="32">
        <v>6.33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1.63</v>
      </c>
      <c r="D20" s="32">
        <v>6.31</v>
      </c>
      <c r="L20" s="25"/>
    </row>
    <row r="21" spans="1:12" x14ac:dyDescent="0.25">
      <c r="A21" s="5">
        <v>12</v>
      </c>
      <c r="B21" s="5"/>
      <c r="C21" s="23">
        <v>1.65</v>
      </c>
      <c r="D21" s="32">
        <v>6.36</v>
      </c>
      <c r="F21" s="26"/>
      <c r="G21" s="26"/>
      <c r="L21" s="25"/>
    </row>
    <row r="22" spans="1:12" x14ac:dyDescent="0.25">
      <c r="A22" s="5">
        <v>13</v>
      </c>
      <c r="B22" s="5"/>
      <c r="C22" s="23">
        <v>1.67</v>
      </c>
      <c r="D22" s="32">
        <v>6.39</v>
      </c>
      <c r="F22" s="26"/>
      <c r="G22" s="26"/>
      <c r="L22" s="25"/>
    </row>
    <row r="23" spans="1:12" x14ac:dyDescent="0.25">
      <c r="A23" s="5">
        <v>14</v>
      </c>
      <c r="B23" s="5"/>
      <c r="C23" s="23">
        <v>1.65</v>
      </c>
      <c r="D23" s="32">
        <v>6.39</v>
      </c>
      <c r="F23" s="26"/>
      <c r="G23" s="26"/>
      <c r="L23" s="25"/>
    </row>
    <row r="24" spans="1:12" x14ac:dyDescent="0.25">
      <c r="A24" s="5">
        <v>15</v>
      </c>
      <c r="B24" s="5"/>
      <c r="C24" s="23">
        <v>1.64</v>
      </c>
      <c r="D24" s="32">
        <v>6.36</v>
      </c>
      <c r="F24" s="26"/>
      <c r="G24" s="26"/>
      <c r="L24" s="25"/>
    </row>
    <row r="25" spans="1:12" x14ac:dyDescent="0.25">
      <c r="A25" s="5">
        <v>16</v>
      </c>
      <c r="B25" s="5"/>
      <c r="C25" s="23">
        <v>1.66</v>
      </c>
      <c r="D25" s="32">
        <v>6.42</v>
      </c>
      <c r="F25" s="26"/>
      <c r="G25" s="26"/>
      <c r="L25" s="25"/>
    </row>
    <row r="26" spans="1:12" x14ac:dyDescent="0.25">
      <c r="A26" s="5">
        <v>17</v>
      </c>
      <c r="B26" s="5"/>
      <c r="C26" s="23">
        <v>1.58</v>
      </c>
      <c r="D26" s="32">
        <v>6.36</v>
      </c>
      <c r="F26" s="26"/>
      <c r="G26" s="26"/>
      <c r="L26" s="25"/>
    </row>
    <row r="27" spans="1:12" x14ac:dyDescent="0.25">
      <c r="A27" s="5">
        <v>18</v>
      </c>
      <c r="B27" s="5"/>
      <c r="C27" s="23">
        <v>1.66</v>
      </c>
      <c r="D27" s="32">
        <v>6.45</v>
      </c>
      <c r="F27" s="26"/>
      <c r="G27" s="26"/>
      <c r="L27" s="25"/>
    </row>
    <row r="28" spans="1:12" x14ac:dyDescent="0.25">
      <c r="A28" s="5">
        <v>19</v>
      </c>
      <c r="B28" s="5"/>
      <c r="C28" s="23">
        <v>1.64</v>
      </c>
      <c r="D28" s="32">
        <v>6.27</v>
      </c>
      <c r="F28" s="26"/>
      <c r="G28" s="26"/>
      <c r="L28" s="25"/>
    </row>
    <row r="29" spans="1:12" x14ac:dyDescent="0.25">
      <c r="A29" s="5">
        <v>20</v>
      </c>
      <c r="B29" s="5"/>
      <c r="C29" s="23">
        <v>1.64</v>
      </c>
      <c r="D29" s="32">
        <v>6.33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3.7623480910057593E-2</v>
      </c>
      <c r="D31" s="5">
        <f>STDEVA(D10:D29)</f>
        <v>9.7543512557756812E-2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1.6105</v>
      </c>
      <c r="D32" s="5">
        <f>AVERAGE(D10:D29)</f>
        <v>6.4090000000000007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70" priority="1" operator="equal">
      <formula>"Excellent"</formula>
    </cfRule>
    <cfRule type="cellIs" dxfId="169" priority="2" operator="equal">
      <formula>"Good"</formula>
    </cfRule>
    <cfRule type="cellIs" dxfId="168" priority="3" operator="equal">
      <formula>"Marginal"</formula>
    </cfRule>
  </conditionalFormatting>
  <conditionalFormatting sqref="P16">
    <cfRule type="cellIs" dxfId="167" priority="4" operator="equal">
      <formula>"Excellent"</formula>
    </cfRule>
    <cfRule type="cellIs" dxfId="166" priority="5" operator="equal">
      <formula>"Good"</formula>
    </cfRule>
    <cfRule type="cellIs" dxfId="165" priority="6" operator="equal">
      <formula>"Marginal"</formula>
    </cfRule>
  </conditionalFormatting>
  <conditionalFormatting sqref="W16">
    <cfRule type="cellIs" dxfId="164" priority="7" operator="equal">
      <formula>"Excellent"</formula>
    </cfRule>
    <cfRule type="cellIs" dxfId="163" priority="8" operator="equal">
      <formula>"Good"</formula>
    </cfRule>
    <cfRule type="cellIs" dxfId="162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FDE59F7-5144-4E25-ACFC-1326427A667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E3618C4B-518F-4548-8B92-CF185C90E1C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4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10</v>
      </c>
      <c r="P1" s="2">
        <v>0</v>
      </c>
      <c r="Q1" s="2">
        <f>I3</f>
        <v>10</v>
      </c>
      <c r="R1" s="2">
        <v>0</v>
      </c>
      <c r="S1" s="2">
        <f>I3</f>
        <v>10</v>
      </c>
      <c r="T1" s="3"/>
      <c r="U1" s="2">
        <v>0</v>
      </c>
      <c r="V1" s="2">
        <f>I4</f>
        <v>10</v>
      </c>
      <c r="W1" s="2">
        <v>0</v>
      </c>
      <c r="X1" s="2">
        <f>I4</f>
        <v>10</v>
      </c>
      <c r="Y1" s="2">
        <v>0</v>
      </c>
      <c r="Z1" s="2">
        <f>I4</f>
        <v>10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2.5</v>
      </c>
      <c r="O2" s="2">
        <v>0</v>
      </c>
      <c r="P2" s="2">
        <f>I3/3</f>
        <v>3.3333333333333335</v>
      </c>
      <c r="Q2" s="2">
        <v>0</v>
      </c>
      <c r="R2" s="2">
        <f>I3/2</f>
        <v>5</v>
      </c>
      <c r="S2" s="2">
        <v>0</v>
      </c>
      <c r="T2" s="2"/>
      <c r="U2" s="2">
        <f>I4/4</f>
        <v>2.5</v>
      </c>
      <c r="V2" s="2">
        <v>0</v>
      </c>
      <c r="W2" s="2">
        <f>I4/3</f>
        <v>3.3333333333333335</v>
      </c>
      <c r="X2" s="2">
        <v>0</v>
      </c>
      <c r="Y2" s="2">
        <f>I4/2</f>
        <v>5</v>
      </c>
      <c r="Z2" s="2">
        <v>0</v>
      </c>
    </row>
    <row r="3" spans="1:26" x14ac:dyDescent="0.25">
      <c r="A3" s="4" t="s">
        <v>11</v>
      </c>
      <c r="B3" s="9">
        <v>9.32</v>
      </c>
      <c r="C3" s="9">
        <v>0.50249999999999995</v>
      </c>
      <c r="D3" s="5">
        <f>C32</f>
        <v>8.8939999999999984</v>
      </c>
      <c r="E3" s="5">
        <f>C31</f>
        <v>0.13315602245407263</v>
      </c>
      <c r="F3" s="5">
        <f>'[1]INTERASSAY PREC'!B25</f>
        <v>1.6098832977587079</v>
      </c>
      <c r="G3" s="5">
        <f>(D3-B3)/B3*100</f>
        <v>-4.5708154506437975</v>
      </c>
      <c r="H3" s="5">
        <f>ABS(G3)+(2*F3)</f>
        <v>7.7905820461612132</v>
      </c>
      <c r="I3" s="10">
        <v>10</v>
      </c>
      <c r="J3" s="5">
        <f>(I3-G3)/F3</f>
        <v>9.0508519909048069</v>
      </c>
      <c r="K3" s="6">
        <f>ABS(G3)/(1.5*F3)</f>
        <v>1.8928144075235445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12.1</v>
      </c>
      <c r="C4" s="14">
        <v>0.65</v>
      </c>
      <c r="D4" s="15">
        <f>D32</f>
        <v>11.730499999999999</v>
      </c>
      <c r="E4" s="15">
        <f>D31</f>
        <v>0.19283139622069076</v>
      </c>
      <c r="F4" s="15">
        <f>'[1]INTERASSAY PREC'!B54</f>
        <v>1.4937903479182917</v>
      </c>
      <c r="G4" s="15">
        <f>(D4-B4)/B4*100</f>
        <v>-3.0537190082644661</v>
      </c>
      <c r="H4" s="15">
        <f>ABS(G4)+(2*F4)</f>
        <v>6.0412997041010499</v>
      </c>
      <c r="I4" s="16">
        <v>10</v>
      </c>
      <c r="J4" s="15">
        <f>(I4-G4)/F4</f>
        <v>8.7386553450795805</v>
      </c>
      <c r="K4" s="17">
        <f>ABS(G4)/(1.5*F4)</f>
        <v>1.3628503323865815</v>
      </c>
      <c r="M4" s="11"/>
      <c r="N4" s="2" t="s">
        <v>12</v>
      </c>
      <c r="O4" s="2">
        <f>SLOPE(Q4:Q5,P4:P5)</f>
        <v>-3.3724087683341741</v>
      </c>
      <c r="P4" s="2">
        <v>0</v>
      </c>
      <c r="Q4" s="2">
        <f>I3</f>
        <v>10</v>
      </c>
      <c r="R4" s="2"/>
      <c r="S4" s="2"/>
      <c r="T4" s="2"/>
      <c r="U4" s="2" t="s">
        <v>12</v>
      </c>
      <c r="V4" s="2">
        <f>SLOPE(X4:X5,W4:W5)</f>
        <v>-4.6501043479198367</v>
      </c>
      <c r="W4" s="2">
        <v>0</v>
      </c>
      <c r="X4" s="2">
        <f>I4</f>
        <v>10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4.5708154506437975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3.0537190082644661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8.93</v>
      </c>
      <c r="D10" s="23">
        <v>11.83</v>
      </c>
    </row>
    <row r="11" spans="1:26" x14ac:dyDescent="0.25">
      <c r="A11" s="5">
        <v>2</v>
      </c>
      <c r="B11" s="5"/>
      <c r="C11" s="23">
        <v>8.9700000000000006</v>
      </c>
      <c r="D11" s="23">
        <v>12.14</v>
      </c>
    </row>
    <row r="12" spans="1:26" x14ac:dyDescent="0.25">
      <c r="A12" s="5">
        <v>3</v>
      </c>
      <c r="B12" s="5"/>
      <c r="C12" s="23">
        <v>8.6999999999999993</v>
      </c>
      <c r="D12" s="23">
        <v>11.56</v>
      </c>
    </row>
    <row r="13" spans="1:26" x14ac:dyDescent="0.25">
      <c r="A13" s="5">
        <v>4</v>
      </c>
      <c r="B13" s="5"/>
      <c r="C13" s="23">
        <v>8.7799999999999994</v>
      </c>
      <c r="D13" s="23">
        <v>12.05</v>
      </c>
    </row>
    <row r="14" spans="1:26" x14ac:dyDescent="0.25">
      <c r="A14" s="5">
        <v>5</v>
      </c>
      <c r="B14" s="5"/>
      <c r="C14" s="23">
        <v>8.83</v>
      </c>
      <c r="D14" s="23">
        <v>11.79</v>
      </c>
    </row>
    <row r="15" spans="1:26" x14ac:dyDescent="0.25">
      <c r="A15" s="5">
        <v>6</v>
      </c>
      <c r="B15" s="5"/>
      <c r="C15" s="23">
        <v>8.76</v>
      </c>
      <c r="D15" s="23">
        <v>11.65</v>
      </c>
    </row>
    <row r="16" spans="1:26" ht="15.75" customHeight="1" x14ac:dyDescent="0.25">
      <c r="A16" s="5">
        <v>7</v>
      </c>
      <c r="B16" s="5"/>
      <c r="C16" s="23">
        <v>8.91</v>
      </c>
      <c r="D16" s="23">
        <v>11.74</v>
      </c>
      <c r="N16" s="34" t="s">
        <v>18</v>
      </c>
      <c r="O16" s="34"/>
      <c r="P16" s="24" t="str">
        <f>IF(O4&lt;O3,"Excellent",IF(O4&lt;Q3,"Good",IF(O4&lt;S3,"Marginal","Poor")))</f>
        <v>Good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9</v>
      </c>
      <c r="D17" s="23">
        <v>11.92</v>
      </c>
    </row>
    <row r="18" spans="1:12" x14ac:dyDescent="0.25">
      <c r="A18" s="5">
        <v>9</v>
      </c>
      <c r="B18" s="5"/>
      <c r="C18" s="23">
        <v>8.82</v>
      </c>
      <c r="D18" s="23">
        <v>11.95</v>
      </c>
    </row>
    <row r="19" spans="1:12" x14ac:dyDescent="0.25">
      <c r="A19" s="5">
        <v>10</v>
      </c>
      <c r="B19" s="5"/>
      <c r="C19" s="23">
        <v>8.89</v>
      </c>
      <c r="D19" s="23">
        <v>11.78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8.84</v>
      </c>
      <c r="D20" s="23">
        <v>11.67</v>
      </c>
      <c r="L20" s="25"/>
    </row>
    <row r="21" spans="1:12" x14ac:dyDescent="0.25">
      <c r="A21" s="5">
        <v>12</v>
      </c>
      <c r="B21" s="5"/>
      <c r="C21" s="23">
        <v>8.9</v>
      </c>
      <c r="D21" s="23">
        <v>11.65</v>
      </c>
      <c r="F21" s="26"/>
      <c r="G21" s="26"/>
      <c r="L21" s="25"/>
    </row>
    <row r="22" spans="1:12" x14ac:dyDescent="0.25">
      <c r="A22" s="5">
        <v>13</v>
      </c>
      <c r="B22" s="5"/>
      <c r="C22" s="23">
        <v>9.19</v>
      </c>
      <c r="D22" s="23">
        <v>11.57</v>
      </c>
      <c r="F22" s="26"/>
      <c r="G22" s="26"/>
      <c r="L22" s="25"/>
    </row>
    <row r="23" spans="1:12" x14ac:dyDescent="0.25">
      <c r="A23" s="5">
        <v>14</v>
      </c>
      <c r="B23" s="5"/>
      <c r="C23" s="23">
        <v>8.93</v>
      </c>
      <c r="D23" s="23">
        <v>11.69</v>
      </c>
      <c r="F23" s="26"/>
      <c r="G23" s="26"/>
      <c r="L23" s="25"/>
    </row>
    <row r="24" spans="1:12" x14ac:dyDescent="0.25">
      <c r="A24" s="5">
        <v>15</v>
      </c>
      <c r="B24" s="5"/>
      <c r="C24" s="23">
        <v>8.91</v>
      </c>
      <c r="D24" s="23">
        <v>11.6</v>
      </c>
      <c r="F24" s="26"/>
      <c r="G24" s="26"/>
      <c r="L24" s="25"/>
    </row>
    <row r="25" spans="1:12" x14ac:dyDescent="0.25">
      <c r="A25" s="5">
        <v>16</v>
      </c>
      <c r="B25" s="5"/>
      <c r="C25" s="23">
        <v>8.81</v>
      </c>
      <c r="D25" s="23">
        <v>11.49</v>
      </c>
      <c r="F25" s="26"/>
      <c r="G25" s="26"/>
      <c r="L25" s="25"/>
    </row>
    <row r="26" spans="1:12" x14ac:dyDescent="0.25">
      <c r="A26" s="5">
        <v>17</v>
      </c>
      <c r="B26" s="5"/>
      <c r="C26" s="23">
        <v>9.01</v>
      </c>
      <c r="D26" s="23">
        <v>11.42</v>
      </c>
      <c r="F26" s="26"/>
      <c r="G26" s="26"/>
      <c r="L26" s="25"/>
    </row>
    <row r="27" spans="1:12" x14ac:dyDescent="0.25">
      <c r="A27" s="5">
        <v>18</v>
      </c>
      <c r="B27" s="5"/>
      <c r="C27" s="23">
        <v>8.61</v>
      </c>
      <c r="D27" s="23">
        <v>11.8</v>
      </c>
      <c r="F27" s="26"/>
      <c r="G27" s="26"/>
      <c r="L27" s="25"/>
    </row>
    <row r="28" spans="1:12" x14ac:dyDescent="0.25">
      <c r="A28" s="5">
        <v>19</v>
      </c>
      <c r="B28" s="5"/>
      <c r="C28" s="23">
        <v>9.07</v>
      </c>
      <c r="D28" s="23">
        <v>11.85</v>
      </c>
      <c r="F28" s="26"/>
      <c r="G28" s="26"/>
      <c r="L28" s="25"/>
    </row>
    <row r="29" spans="1:12" x14ac:dyDescent="0.25">
      <c r="A29" s="5">
        <v>20</v>
      </c>
      <c r="B29" s="5"/>
      <c r="C29" s="23">
        <v>9.02</v>
      </c>
      <c r="D29" s="23">
        <v>11.46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0.13315602245407263</v>
      </c>
      <c r="D31" s="5">
        <f>STDEVA(D10:D29)</f>
        <v>0.19283139622069076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8.8939999999999984</v>
      </c>
      <c r="D32" s="5">
        <f>AVERAGE(D10:D29)</f>
        <v>11.730499999999999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61" priority="1" operator="equal">
      <formula>"Excellent"</formula>
    </cfRule>
    <cfRule type="cellIs" dxfId="160" priority="2" operator="equal">
      <formula>"Good"</formula>
    </cfRule>
    <cfRule type="cellIs" dxfId="159" priority="3" operator="equal">
      <formula>"Marginal"</formula>
    </cfRule>
  </conditionalFormatting>
  <conditionalFormatting sqref="P16">
    <cfRule type="cellIs" dxfId="158" priority="4" operator="equal">
      <formula>"Excellent"</formula>
    </cfRule>
    <cfRule type="cellIs" dxfId="157" priority="5" operator="equal">
      <formula>"Good"</formula>
    </cfRule>
    <cfRule type="cellIs" dxfId="156" priority="6" operator="equal">
      <formula>"Marginal"</formula>
    </cfRule>
  </conditionalFormatting>
  <conditionalFormatting sqref="W16">
    <cfRule type="cellIs" dxfId="155" priority="7" operator="equal">
      <formula>"Excellent"</formula>
    </cfRule>
    <cfRule type="cellIs" dxfId="154" priority="8" operator="equal">
      <formula>"Good"</formula>
    </cfRule>
    <cfRule type="cellIs" dxfId="153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C5704552-2444-45D8-9041-DF6998A30B2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6CC2BDCE-5F2A-4804-B27A-EF35E0000C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5</v>
      </c>
      <c r="P1" s="2">
        <v>0</v>
      </c>
      <c r="Q1" s="2">
        <f>I3</f>
        <v>5</v>
      </c>
      <c r="R1" s="2">
        <v>0</v>
      </c>
      <c r="S1" s="2">
        <f>I3</f>
        <v>5</v>
      </c>
      <c r="T1" s="3"/>
      <c r="U1" s="2">
        <v>0</v>
      </c>
      <c r="V1" s="2">
        <f>I4</f>
        <v>5</v>
      </c>
      <c r="W1" s="2">
        <v>0</v>
      </c>
      <c r="X1" s="2">
        <f>I4</f>
        <v>5</v>
      </c>
      <c r="Y1" s="2">
        <v>0</v>
      </c>
      <c r="Z1" s="2">
        <f>I4</f>
        <v>5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1.25</v>
      </c>
      <c r="O2" s="2">
        <v>0</v>
      </c>
      <c r="P2" s="2">
        <f>I3/3</f>
        <v>1.6666666666666667</v>
      </c>
      <c r="Q2" s="2">
        <v>0</v>
      </c>
      <c r="R2" s="2">
        <f>I3/2</f>
        <v>2.5</v>
      </c>
      <c r="S2" s="2">
        <v>0</v>
      </c>
      <c r="T2" s="2"/>
      <c r="U2" s="2">
        <f>I4/4</f>
        <v>1.25</v>
      </c>
      <c r="V2" s="2">
        <v>0</v>
      </c>
      <c r="W2" s="2">
        <f>I4/3</f>
        <v>1.6666666666666667</v>
      </c>
      <c r="X2" s="2">
        <v>0</v>
      </c>
      <c r="Y2" s="2">
        <f>I4/2</f>
        <v>2.5</v>
      </c>
      <c r="Z2" s="2">
        <v>0</v>
      </c>
    </row>
    <row r="3" spans="1:26" x14ac:dyDescent="0.25">
      <c r="A3" s="4" t="s">
        <v>11</v>
      </c>
      <c r="B3" s="9">
        <v>88.9</v>
      </c>
      <c r="C3" s="9">
        <v>4</v>
      </c>
      <c r="D3" s="5">
        <f>C32</f>
        <v>87.55</v>
      </c>
      <c r="E3" s="5">
        <f>C31</f>
        <v>1.3168942730211068</v>
      </c>
      <c r="F3" s="5">
        <f>'[1]INTERASSAY PREC'!B25</f>
        <v>1.6098832977587079</v>
      </c>
      <c r="G3" s="5">
        <f>(D3-B3)/B3*100</f>
        <v>-1.5185601799775124</v>
      </c>
      <c r="H3" s="5">
        <f>ABS(G3)+(2*F3)</f>
        <v>4.7383267754949276</v>
      </c>
      <c r="I3" s="10">
        <v>5</v>
      </c>
      <c r="J3" s="5">
        <f>(I3-G3)/F3</f>
        <v>4.0490886445326213</v>
      </c>
      <c r="K3" s="6">
        <f>ABS(G3)/(1.5*F3)</f>
        <v>0.62884896981525051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112</v>
      </c>
      <c r="C4" s="14">
        <v>5</v>
      </c>
      <c r="D4" s="15">
        <f>D32</f>
        <v>111.45</v>
      </c>
      <c r="E4" s="15">
        <f>D31</f>
        <v>1.1459310165698642</v>
      </c>
      <c r="F4" s="15">
        <f>'[1]INTERASSAY PREC'!B54</f>
        <v>1.4937903479182917</v>
      </c>
      <c r="G4" s="15">
        <f>(D4-B4)/B4*100</f>
        <v>-0.49107142857142605</v>
      </c>
      <c r="H4" s="15">
        <f>ABS(G4)+(2*F4)</f>
        <v>3.4786521244080095</v>
      </c>
      <c r="I4" s="16">
        <v>5</v>
      </c>
      <c r="J4" s="15">
        <f>(I4-G4)/F4</f>
        <v>3.6759317907118922</v>
      </c>
      <c r="K4" s="17">
        <f>ABS(G4)/(1.5*F4)</f>
        <v>0.21916124497469175</v>
      </c>
      <c r="M4" s="11"/>
      <c r="N4" s="2" t="s">
        <v>12</v>
      </c>
      <c r="O4" s="2">
        <f>SLOPE(Q4:Q5,P4:P5)</f>
        <v>-2.1625417350868696</v>
      </c>
      <c r="P4" s="2">
        <v>0</v>
      </c>
      <c r="Q4" s="2">
        <f>I3</f>
        <v>5</v>
      </c>
      <c r="R4" s="2"/>
      <c r="S4" s="2"/>
      <c r="T4" s="2"/>
      <c r="U4" s="2" t="s">
        <v>12</v>
      </c>
      <c r="V4" s="2">
        <f>SLOPE(X4:X5,W4:W5)</f>
        <v>-3.0184480557878164</v>
      </c>
      <c r="W4" s="2">
        <v>0</v>
      </c>
      <c r="X4" s="2">
        <f>I4</f>
        <v>5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1.5185601799775124</v>
      </c>
      <c r="R5" s="2"/>
      <c r="S5" s="2"/>
      <c r="T5" s="2"/>
      <c r="U5" s="2"/>
      <c r="V5" s="2"/>
      <c r="W5" s="2">
        <f>F4</f>
        <v>1.4937903479182917</v>
      </c>
      <c r="X5" s="2">
        <f>ABS(G4)</f>
        <v>0.49107142857142605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88</v>
      </c>
      <c r="D10" s="23">
        <v>111</v>
      </c>
    </row>
    <row r="11" spans="1:26" x14ac:dyDescent="0.25">
      <c r="A11" s="5">
        <v>2</v>
      </c>
      <c r="B11" s="5"/>
      <c r="C11" s="23">
        <v>88</v>
      </c>
      <c r="D11" s="23">
        <v>113</v>
      </c>
    </row>
    <row r="12" spans="1:26" x14ac:dyDescent="0.25">
      <c r="A12" s="5">
        <v>3</v>
      </c>
      <c r="B12" s="5"/>
      <c r="C12" s="23">
        <v>85</v>
      </c>
      <c r="D12" s="23">
        <v>110</v>
      </c>
    </row>
    <row r="13" spans="1:26" x14ac:dyDescent="0.25">
      <c r="A13" s="5">
        <v>4</v>
      </c>
      <c r="B13" s="5"/>
      <c r="C13" s="23">
        <v>87</v>
      </c>
      <c r="D13" s="23">
        <v>112</v>
      </c>
    </row>
    <row r="14" spans="1:26" x14ac:dyDescent="0.25">
      <c r="A14" s="5">
        <v>5</v>
      </c>
      <c r="B14" s="5"/>
      <c r="C14" s="23">
        <v>87</v>
      </c>
      <c r="D14" s="23">
        <v>111</v>
      </c>
    </row>
    <row r="15" spans="1:26" x14ac:dyDescent="0.25">
      <c r="A15" s="5">
        <v>6</v>
      </c>
      <c r="B15" s="5"/>
      <c r="C15" s="23">
        <v>85</v>
      </c>
      <c r="D15" s="23">
        <v>110</v>
      </c>
    </row>
    <row r="16" spans="1:26" ht="15.75" customHeight="1" x14ac:dyDescent="0.25">
      <c r="A16" s="5">
        <v>7</v>
      </c>
      <c r="B16" s="5"/>
      <c r="C16" s="23">
        <v>88</v>
      </c>
      <c r="D16" s="23">
        <v>111</v>
      </c>
      <c r="N16" s="34" t="s">
        <v>18</v>
      </c>
      <c r="O16" s="34"/>
      <c r="P16" s="24" t="str">
        <f>IF(O4&lt;O3,"Excellent",IF(O4&lt;Q3,"Good",IF(O4&lt;S3,"Marginal","Poor")))</f>
        <v>Marginal</v>
      </c>
      <c r="U16" s="34" t="s">
        <v>18</v>
      </c>
      <c r="V16" s="34"/>
      <c r="W16" s="24" t="str">
        <f>IF(V4&lt;V3,"Excellent",IF(V4&lt;X3,"Good",IF(V4&lt;Z3,"Marginal","Poor")))</f>
        <v>Good</v>
      </c>
    </row>
    <row r="17" spans="1:12" x14ac:dyDescent="0.25">
      <c r="A17" s="5">
        <v>8</v>
      </c>
      <c r="B17" s="5"/>
      <c r="C17" s="23">
        <v>89</v>
      </c>
      <c r="D17" s="23">
        <v>112</v>
      </c>
    </row>
    <row r="18" spans="1:12" x14ac:dyDescent="0.25">
      <c r="A18" s="5">
        <v>9</v>
      </c>
      <c r="B18" s="5"/>
      <c r="C18" s="23">
        <v>89</v>
      </c>
      <c r="D18" s="23">
        <v>115</v>
      </c>
    </row>
    <row r="19" spans="1:12" x14ac:dyDescent="0.25">
      <c r="A19" s="5">
        <v>10</v>
      </c>
      <c r="B19" s="5"/>
      <c r="C19" s="23">
        <v>85</v>
      </c>
      <c r="D19" s="23">
        <v>111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88</v>
      </c>
      <c r="D20" s="23">
        <v>111</v>
      </c>
      <c r="L20" s="25"/>
    </row>
    <row r="21" spans="1:12" x14ac:dyDescent="0.25">
      <c r="A21" s="5">
        <v>12</v>
      </c>
      <c r="B21" s="5"/>
      <c r="C21" s="23">
        <v>88</v>
      </c>
      <c r="D21" s="23">
        <v>110</v>
      </c>
      <c r="F21" s="26"/>
      <c r="G21" s="26"/>
      <c r="L21" s="25"/>
    </row>
    <row r="22" spans="1:12" x14ac:dyDescent="0.25">
      <c r="A22" s="5">
        <v>13</v>
      </c>
      <c r="B22" s="5"/>
      <c r="C22" s="23">
        <v>88</v>
      </c>
      <c r="D22" s="23">
        <v>112</v>
      </c>
      <c r="F22" s="26"/>
      <c r="G22" s="26"/>
      <c r="L22" s="25"/>
    </row>
    <row r="23" spans="1:12" x14ac:dyDescent="0.25">
      <c r="A23" s="5">
        <v>14</v>
      </c>
      <c r="B23" s="5"/>
      <c r="C23" s="23">
        <v>89</v>
      </c>
      <c r="D23" s="23">
        <v>111</v>
      </c>
      <c r="F23" s="26"/>
      <c r="G23" s="26"/>
      <c r="L23" s="25"/>
    </row>
    <row r="24" spans="1:12" x14ac:dyDescent="0.25">
      <c r="A24" s="5">
        <v>15</v>
      </c>
      <c r="B24" s="5"/>
      <c r="C24" s="23">
        <v>87</v>
      </c>
      <c r="D24" s="23">
        <v>111</v>
      </c>
      <c r="F24" s="26"/>
      <c r="G24" s="26"/>
      <c r="L24" s="25"/>
    </row>
    <row r="25" spans="1:12" x14ac:dyDescent="0.25">
      <c r="A25" s="5">
        <v>16</v>
      </c>
      <c r="B25" s="5"/>
      <c r="C25" s="23">
        <v>87</v>
      </c>
      <c r="D25" s="23">
        <v>111</v>
      </c>
      <c r="F25" s="26"/>
      <c r="G25" s="26"/>
      <c r="L25" s="25"/>
    </row>
    <row r="26" spans="1:12" x14ac:dyDescent="0.25">
      <c r="A26" s="5">
        <v>17</v>
      </c>
      <c r="B26" s="5"/>
      <c r="C26" s="23">
        <v>87</v>
      </c>
      <c r="D26" s="23">
        <v>112</v>
      </c>
      <c r="F26" s="26"/>
      <c r="G26" s="26"/>
      <c r="L26" s="25"/>
    </row>
    <row r="27" spans="1:12" x14ac:dyDescent="0.25">
      <c r="A27" s="5">
        <v>18</v>
      </c>
      <c r="B27" s="5"/>
      <c r="C27" s="23">
        <v>88</v>
      </c>
      <c r="D27" s="23">
        <v>112</v>
      </c>
      <c r="F27" s="26"/>
      <c r="G27" s="26"/>
      <c r="L27" s="25"/>
    </row>
    <row r="28" spans="1:12" x14ac:dyDescent="0.25">
      <c r="A28" s="5">
        <v>19</v>
      </c>
      <c r="B28" s="5"/>
      <c r="C28" s="23">
        <v>89</v>
      </c>
      <c r="D28" s="23">
        <v>112</v>
      </c>
      <c r="F28" s="26"/>
      <c r="G28" s="26"/>
      <c r="L28" s="25"/>
    </row>
    <row r="29" spans="1:12" x14ac:dyDescent="0.25">
      <c r="A29" s="5">
        <v>20</v>
      </c>
      <c r="B29" s="5"/>
      <c r="C29" s="23">
        <v>89</v>
      </c>
      <c r="D29" s="23">
        <v>111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1.3168942730211068</v>
      </c>
      <c r="D31" s="5">
        <f>STDEVA(D10:D29)</f>
        <v>1.1459310165698642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87.55</v>
      </c>
      <c r="D32" s="5">
        <f>AVERAGE(D10:D29)</f>
        <v>111.45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52" priority="1" operator="equal">
      <formula>"Excellent"</formula>
    </cfRule>
    <cfRule type="cellIs" dxfId="151" priority="2" operator="equal">
      <formula>"Good"</formula>
    </cfRule>
    <cfRule type="cellIs" dxfId="150" priority="3" operator="equal">
      <formula>"Marginal"</formula>
    </cfRule>
  </conditionalFormatting>
  <conditionalFormatting sqref="P16">
    <cfRule type="cellIs" dxfId="149" priority="4" operator="equal">
      <formula>"Excellent"</formula>
    </cfRule>
    <cfRule type="cellIs" dxfId="148" priority="5" operator="equal">
      <formula>"Good"</formula>
    </cfRule>
    <cfRule type="cellIs" dxfId="147" priority="6" operator="equal">
      <formula>"Marginal"</formula>
    </cfRule>
  </conditionalFormatting>
  <conditionalFormatting sqref="W16">
    <cfRule type="cellIs" dxfId="146" priority="7" operator="equal">
      <formula>"Excellent"</formula>
    </cfRule>
    <cfRule type="cellIs" dxfId="145" priority="8" operator="equal">
      <formula>"Good"</formula>
    </cfRule>
    <cfRule type="cellIs" dxfId="144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6F57DE3F-13B5-46A9-AFF0-392277C86C8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CC8B3E0A-249A-46DB-8F78-A2CCF89F49A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zoomScale="115" zoomScaleNormal="115" workbookViewId="0">
      <selection sqref="A1:K1"/>
    </sheetView>
  </sheetViews>
  <sheetFormatPr defaultColWidth="8.85546875" defaultRowHeight="15" x14ac:dyDescent="0.25"/>
  <cols>
    <col min="1" max="1" width="9.140625" customWidth="1"/>
    <col min="2" max="2" width="13.85546875" customWidth="1"/>
    <col min="3" max="3" width="13.28515625" customWidth="1"/>
    <col min="4" max="4" width="13.42578125" customWidth="1"/>
    <col min="5" max="5" width="6.28515625" customWidth="1"/>
    <col min="6" max="7" width="9.140625" customWidth="1"/>
    <col min="8" max="8" width="9.85546875" customWidth="1"/>
    <col min="9" max="11" width="9.140625" customWidth="1"/>
    <col min="12" max="12" width="12.28515625" customWidth="1"/>
    <col min="13" max="15" width="9.140625" customWidth="1"/>
    <col min="16" max="16" width="11.42578125" customWidth="1"/>
    <col min="17" max="17" width="12.28515625" customWidth="1"/>
    <col min="18" max="18" width="9.140625" customWidth="1"/>
    <col min="19" max="19" width="12.28515625" customWidth="1"/>
    <col min="20" max="20" width="9.140625" customWidth="1"/>
    <col min="21" max="21" width="10.7109375" customWidth="1"/>
    <col min="22" max="22" width="9.140625" customWidth="1"/>
    <col min="23" max="24" width="11.42578125" customWidth="1"/>
    <col min="25" max="1025" width="9.140625" customWidth="1"/>
  </cols>
  <sheetData>
    <row r="1" spans="1:26" x14ac:dyDescent="0.25">
      <c r="A1" s="33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M1" s="1"/>
      <c r="N1" s="2">
        <v>0</v>
      </c>
      <c r="O1" s="2">
        <f>I3</f>
        <v>20</v>
      </c>
      <c r="P1" s="2">
        <v>0</v>
      </c>
      <c r="Q1" s="2">
        <f>I3</f>
        <v>20</v>
      </c>
      <c r="R1" s="2">
        <v>0</v>
      </c>
      <c r="S1" s="2">
        <f>I3</f>
        <v>20</v>
      </c>
      <c r="T1" s="3"/>
      <c r="U1" s="2">
        <v>0</v>
      </c>
      <c r="V1" s="2">
        <f>I4</f>
        <v>20</v>
      </c>
      <c r="W1" s="2">
        <v>0</v>
      </c>
      <c r="X1" s="2">
        <f>I4</f>
        <v>20</v>
      </c>
      <c r="Y1" s="2">
        <v>0</v>
      </c>
      <c r="Z1" s="2">
        <f>I4</f>
        <v>20</v>
      </c>
    </row>
    <row r="2" spans="1:2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6" t="s">
        <v>10</v>
      </c>
      <c r="L2" s="7"/>
      <c r="M2" s="8"/>
      <c r="N2" s="2">
        <f>I3/4</f>
        <v>5</v>
      </c>
      <c r="O2" s="2">
        <v>0</v>
      </c>
      <c r="P2" s="2">
        <f>I3/3</f>
        <v>6.666666666666667</v>
      </c>
      <c r="Q2" s="2">
        <v>0</v>
      </c>
      <c r="R2" s="2">
        <f>I3/2</f>
        <v>10</v>
      </c>
      <c r="S2" s="2">
        <v>0</v>
      </c>
      <c r="T2" s="2"/>
      <c r="U2" s="2">
        <f>I4/4</f>
        <v>5</v>
      </c>
      <c r="V2" s="2">
        <v>0</v>
      </c>
      <c r="W2" s="2">
        <f>I4/3</f>
        <v>6.666666666666667</v>
      </c>
      <c r="X2" s="2">
        <v>0</v>
      </c>
      <c r="Y2" s="2">
        <f>I4/2</f>
        <v>10</v>
      </c>
      <c r="Z2" s="2">
        <v>0</v>
      </c>
    </row>
    <row r="3" spans="1:26" x14ac:dyDescent="0.25">
      <c r="A3" s="4" t="s">
        <v>11</v>
      </c>
      <c r="B3" s="9">
        <v>156</v>
      </c>
      <c r="C3" s="9">
        <v>11</v>
      </c>
      <c r="D3" s="5">
        <f>C32</f>
        <v>152.15</v>
      </c>
      <c r="E3" s="5">
        <f>C31</f>
        <v>5.3829653342255215</v>
      </c>
      <c r="F3" s="5">
        <f>'[1]INTERASSAY PREC'!B25</f>
        <v>1.6098832977587079</v>
      </c>
      <c r="G3" s="5">
        <f>(D3-B3)/B3*100</f>
        <v>-2.4679487179487145</v>
      </c>
      <c r="H3" s="5">
        <f>ABS(G3)+(2*F3)</f>
        <v>5.6877153134661302</v>
      </c>
      <c r="I3" s="10">
        <v>20</v>
      </c>
      <c r="J3" s="5">
        <f>(I3-G3)/F3</f>
        <v>13.956259282414303</v>
      </c>
      <c r="K3" s="6">
        <f>ABS(G3)/(1.5*F3)</f>
        <v>1.0219990154502141</v>
      </c>
      <c r="M3" s="11"/>
      <c r="N3" s="12" t="s">
        <v>12</v>
      </c>
      <c r="O3" s="2">
        <f>SLOPE(O1:O2,N1:N2)</f>
        <v>-4</v>
      </c>
      <c r="P3" s="2"/>
      <c r="Q3" s="2">
        <f>SLOPE(Q1:Q2,P1:P2)</f>
        <v>-3</v>
      </c>
      <c r="R3" s="2"/>
      <c r="S3" s="2">
        <f>SLOPE(S1:S2,R1:R2)</f>
        <v>-2</v>
      </c>
      <c r="T3" s="2"/>
      <c r="U3" s="12" t="s">
        <v>12</v>
      </c>
      <c r="V3" s="2">
        <f>SLOPE(V1:V2,U1:U2)</f>
        <v>-4</v>
      </c>
      <c r="W3" s="2"/>
      <c r="X3" s="2">
        <f>SLOPE(X1:X2,W1:W2)</f>
        <v>-3</v>
      </c>
      <c r="Y3" s="2"/>
      <c r="Z3" s="2">
        <f>SLOPE(Z1:Z2,Y1:Y2)</f>
        <v>-2</v>
      </c>
    </row>
    <row r="4" spans="1:26" ht="15.75" thickBot="1" x14ac:dyDescent="0.3">
      <c r="A4" s="13" t="s">
        <v>13</v>
      </c>
      <c r="B4" s="14">
        <v>305</v>
      </c>
      <c r="C4" s="14">
        <v>21.25</v>
      </c>
      <c r="D4" s="15">
        <f>D32</f>
        <v>298.85000000000002</v>
      </c>
      <c r="E4" s="15">
        <f>D31</f>
        <v>5.0081512504484538</v>
      </c>
      <c r="F4" s="15">
        <f>'[1]INTERASSAY PREC'!B54</f>
        <v>1.4937903479182917</v>
      </c>
      <c r="G4" s="15">
        <f>(D4-B4)/B4*100</f>
        <v>-2.0163934426229435</v>
      </c>
      <c r="H4" s="15">
        <f>ABS(G4)+(2*F4)</f>
        <v>5.0039741384595269</v>
      </c>
      <c r="I4" s="16">
        <v>20</v>
      </c>
      <c r="J4" s="15">
        <f>(I4-G4)/F4</f>
        <v>14.738610055490335</v>
      </c>
      <c r="K4" s="17">
        <f>ABS(G4)/(1.5*F4)</f>
        <v>0.89990024166061344</v>
      </c>
      <c r="M4" s="11"/>
      <c r="N4" s="2" t="s">
        <v>12</v>
      </c>
      <c r="O4" s="2">
        <f>SLOPE(Q4:Q5,P4:P5)</f>
        <v>-10.890262236063659</v>
      </c>
      <c r="P4" s="2">
        <v>0</v>
      </c>
      <c r="Q4" s="2">
        <f>I3</f>
        <v>20</v>
      </c>
      <c r="R4" s="2"/>
      <c r="S4" s="2"/>
      <c r="T4" s="2"/>
      <c r="U4" s="2" t="s">
        <v>12</v>
      </c>
      <c r="V4" s="2">
        <f>SLOPE(X4:X5,W4:W5)</f>
        <v>-12.038909330508496</v>
      </c>
      <c r="W4" s="2">
        <v>0</v>
      </c>
      <c r="X4" s="2">
        <f>I4</f>
        <v>20</v>
      </c>
      <c r="Y4" s="2"/>
      <c r="Z4" s="2"/>
    </row>
    <row r="5" spans="1:26" x14ac:dyDescent="0.25">
      <c r="M5" s="11"/>
      <c r="N5" s="2"/>
      <c r="O5" s="2"/>
      <c r="P5" s="2">
        <f>F3</f>
        <v>1.6098832977587079</v>
      </c>
      <c r="Q5" s="2">
        <f>ABS(G3)</f>
        <v>2.4679487179487145</v>
      </c>
      <c r="R5" s="2"/>
      <c r="S5" s="2"/>
      <c r="T5" s="2"/>
      <c r="U5" s="2"/>
      <c r="V5" s="2"/>
      <c r="W5" s="2">
        <f>F4</f>
        <v>1.4937903479182917</v>
      </c>
      <c r="X5" s="2">
        <f>ABS(G4)</f>
        <v>2.0163934426229435</v>
      </c>
      <c r="Y5" s="2"/>
      <c r="Z5" s="2"/>
    </row>
    <row r="6" spans="1:26" x14ac:dyDescent="0.25">
      <c r="M6" s="11"/>
      <c r="N6" s="18"/>
      <c r="O6" s="19"/>
      <c r="P6" s="1"/>
      <c r="Q6" s="20"/>
      <c r="R6" s="2"/>
      <c r="S6" s="2"/>
      <c r="T6" s="2"/>
      <c r="U6" s="2"/>
      <c r="V6" s="2"/>
      <c r="W6" s="2"/>
      <c r="X6" s="21"/>
      <c r="Y6" s="21"/>
      <c r="Z6" s="21"/>
    </row>
    <row r="8" spans="1:26" x14ac:dyDescent="0.25">
      <c r="F8" s="22"/>
    </row>
    <row r="9" spans="1:26" x14ac:dyDescent="0.25">
      <c r="A9" s="5" t="s">
        <v>14</v>
      </c>
      <c r="B9" s="5" t="s">
        <v>15</v>
      </c>
      <c r="C9" s="5" t="s">
        <v>16</v>
      </c>
      <c r="D9" s="5" t="s">
        <v>17</v>
      </c>
    </row>
    <row r="10" spans="1:26" x14ac:dyDescent="0.25">
      <c r="A10" s="5">
        <v>1</v>
      </c>
      <c r="B10" s="5"/>
      <c r="C10" s="23">
        <v>151</v>
      </c>
      <c r="D10" s="23">
        <v>301</v>
      </c>
    </row>
    <row r="11" spans="1:26" x14ac:dyDescent="0.25">
      <c r="A11" s="5">
        <v>2</v>
      </c>
      <c r="B11" s="5"/>
      <c r="C11" s="23">
        <v>148</v>
      </c>
      <c r="D11" s="23">
        <v>298</v>
      </c>
    </row>
    <row r="12" spans="1:26" x14ac:dyDescent="0.25">
      <c r="A12" s="5">
        <v>3</v>
      </c>
      <c r="B12" s="5"/>
      <c r="C12" s="23">
        <v>147</v>
      </c>
      <c r="D12" s="23">
        <v>296</v>
      </c>
    </row>
    <row r="13" spans="1:26" x14ac:dyDescent="0.25">
      <c r="A13" s="5">
        <v>4</v>
      </c>
      <c r="B13" s="5"/>
      <c r="C13" s="23">
        <v>152</v>
      </c>
      <c r="D13" s="23">
        <v>306</v>
      </c>
    </row>
    <row r="14" spans="1:26" x14ac:dyDescent="0.25">
      <c r="A14" s="5">
        <v>5</v>
      </c>
      <c r="B14" s="5"/>
      <c r="C14" s="23">
        <v>149</v>
      </c>
      <c r="D14" s="23">
        <v>292</v>
      </c>
    </row>
    <row r="15" spans="1:26" x14ac:dyDescent="0.25">
      <c r="A15" s="5">
        <v>6</v>
      </c>
      <c r="B15" s="5"/>
      <c r="C15" s="23">
        <v>146</v>
      </c>
      <c r="D15" s="23">
        <v>292</v>
      </c>
    </row>
    <row r="16" spans="1:26" ht="15.75" customHeight="1" x14ac:dyDescent="0.25">
      <c r="A16" s="5">
        <v>7</v>
      </c>
      <c r="B16" s="5"/>
      <c r="C16" s="23">
        <v>148</v>
      </c>
      <c r="D16" s="23">
        <v>292</v>
      </c>
      <c r="N16" s="34" t="s">
        <v>18</v>
      </c>
      <c r="O16" s="34"/>
      <c r="P16" s="24" t="str">
        <f>IF(O4&lt;O3,"Excellent",IF(O4&lt;Q3,"Good",IF(O4&lt;S3,"Marginal","Poor")))</f>
        <v>Excellent</v>
      </c>
      <c r="U16" s="34" t="s">
        <v>18</v>
      </c>
      <c r="V16" s="34"/>
      <c r="W16" s="24" t="str">
        <f>IF(V4&lt;V3,"Excellent",IF(V4&lt;X3,"Good",IF(V4&lt;Z3,"Marginal","Poor")))</f>
        <v>Excellent</v>
      </c>
    </row>
    <row r="17" spans="1:12" x14ac:dyDescent="0.25">
      <c r="A17" s="5">
        <v>8</v>
      </c>
      <c r="B17" s="5"/>
      <c r="C17" s="23">
        <v>147</v>
      </c>
      <c r="D17" s="23">
        <v>297</v>
      </c>
    </row>
    <row r="18" spans="1:12" x14ac:dyDescent="0.25">
      <c r="A18" s="5">
        <v>9</v>
      </c>
      <c r="B18" s="5"/>
      <c r="C18" s="23">
        <v>148</v>
      </c>
      <c r="D18" s="23">
        <v>305</v>
      </c>
    </row>
    <row r="19" spans="1:12" x14ac:dyDescent="0.25">
      <c r="A19" s="5">
        <v>10</v>
      </c>
      <c r="B19" s="5"/>
      <c r="C19" s="23">
        <v>149</v>
      </c>
      <c r="D19" s="23">
        <v>301</v>
      </c>
      <c r="I19" s="7"/>
      <c r="J19" s="7"/>
      <c r="K19" s="7"/>
      <c r="L19" s="7"/>
    </row>
    <row r="20" spans="1:12" x14ac:dyDescent="0.25">
      <c r="A20" s="5">
        <v>11</v>
      </c>
      <c r="B20" s="5"/>
      <c r="C20" s="23">
        <v>148</v>
      </c>
      <c r="D20" s="23">
        <v>293</v>
      </c>
      <c r="L20" s="25"/>
    </row>
    <row r="21" spans="1:12" x14ac:dyDescent="0.25">
      <c r="A21" s="5">
        <v>12</v>
      </c>
      <c r="B21" s="5"/>
      <c r="C21" s="23">
        <v>162</v>
      </c>
      <c r="D21" s="23">
        <v>304</v>
      </c>
      <c r="F21" s="26"/>
      <c r="G21" s="26"/>
      <c r="L21" s="25"/>
    </row>
    <row r="22" spans="1:12" x14ac:dyDescent="0.25">
      <c r="A22" s="5">
        <v>13</v>
      </c>
      <c r="B22" s="5"/>
      <c r="C22" s="23">
        <v>162</v>
      </c>
      <c r="D22" s="23">
        <v>310</v>
      </c>
      <c r="F22" s="26"/>
      <c r="G22" s="26"/>
      <c r="L22" s="25"/>
    </row>
    <row r="23" spans="1:12" x14ac:dyDescent="0.25">
      <c r="A23" s="5">
        <v>14</v>
      </c>
      <c r="B23" s="5"/>
      <c r="C23" s="23">
        <v>160</v>
      </c>
      <c r="D23" s="23">
        <v>301</v>
      </c>
      <c r="F23" s="26"/>
      <c r="G23" s="26"/>
      <c r="L23" s="25"/>
    </row>
    <row r="24" spans="1:12" x14ac:dyDescent="0.25">
      <c r="A24" s="5">
        <v>15</v>
      </c>
      <c r="B24" s="5"/>
      <c r="C24" s="23">
        <v>155</v>
      </c>
      <c r="D24" s="23">
        <v>298</v>
      </c>
      <c r="F24" s="26"/>
      <c r="G24" s="26"/>
      <c r="L24" s="25"/>
    </row>
    <row r="25" spans="1:12" x14ac:dyDescent="0.25">
      <c r="A25" s="5">
        <v>16</v>
      </c>
      <c r="B25" s="5"/>
      <c r="C25" s="23">
        <v>157</v>
      </c>
      <c r="D25" s="23">
        <v>298</v>
      </c>
      <c r="F25" s="26"/>
      <c r="G25" s="26"/>
      <c r="L25" s="25"/>
    </row>
    <row r="26" spans="1:12" x14ac:dyDescent="0.25">
      <c r="A26" s="5">
        <v>17</v>
      </c>
      <c r="B26" s="5"/>
      <c r="C26" s="23">
        <v>155</v>
      </c>
      <c r="D26" s="23">
        <v>296</v>
      </c>
      <c r="F26" s="26"/>
      <c r="G26" s="26"/>
      <c r="L26" s="25"/>
    </row>
    <row r="27" spans="1:12" x14ac:dyDescent="0.25">
      <c r="A27" s="5">
        <v>18</v>
      </c>
      <c r="B27" s="5"/>
      <c r="C27" s="23">
        <v>147</v>
      </c>
      <c r="D27" s="23">
        <v>296</v>
      </c>
      <c r="F27" s="26"/>
      <c r="G27" s="26"/>
      <c r="L27" s="25"/>
    </row>
    <row r="28" spans="1:12" x14ac:dyDescent="0.25">
      <c r="A28" s="5">
        <v>19</v>
      </c>
      <c r="B28" s="5"/>
      <c r="C28" s="23">
        <v>153</v>
      </c>
      <c r="D28" s="23">
        <v>298</v>
      </c>
      <c r="F28" s="26"/>
      <c r="G28" s="26"/>
      <c r="L28" s="25"/>
    </row>
    <row r="29" spans="1:12" x14ac:dyDescent="0.25">
      <c r="A29" s="5">
        <v>20</v>
      </c>
      <c r="B29" s="5"/>
      <c r="C29" s="23">
        <v>159</v>
      </c>
      <c r="D29" s="23">
        <v>303</v>
      </c>
      <c r="F29" s="26"/>
      <c r="G29" s="26"/>
      <c r="L29" s="25"/>
    </row>
    <row r="30" spans="1:12" x14ac:dyDescent="0.25">
      <c r="C30" s="26"/>
      <c r="D30" s="26"/>
      <c r="F30" s="26"/>
      <c r="G30" s="26"/>
      <c r="L30" s="25"/>
    </row>
    <row r="31" spans="1:12" x14ac:dyDescent="0.25">
      <c r="B31" s="5" t="s">
        <v>4</v>
      </c>
      <c r="C31" s="5">
        <f>STDEV(C10:C29)</f>
        <v>5.3829653342255215</v>
      </c>
      <c r="D31" s="5">
        <f>STDEVA(D10:D29)</f>
        <v>5.0081512504484538</v>
      </c>
      <c r="F31" s="26"/>
      <c r="G31" s="26"/>
      <c r="L31" s="25"/>
    </row>
    <row r="32" spans="1:12" x14ac:dyDescent="0.25">
      <c r="B32" s="5" t="s">
        <v>3</v>
      </c>
      <c r="C32" s="5">
        <f>AVERAGE(C10:C29)</f>
        <v>152.15</v>
      </c>
      <c r="D32" s="5">
        <f>AVERAGE(D10:D29)</f>
        <v>298.85000000000002</v>
      </c>
      <c r="F32" s="26"/>
      <c r="G32" s="26"/>
      <c r="L32" s="25"/>
    </row>
    <row r="33" spans="1:12" x14ac:dyDescent="0.25">
      <c r="C33" s="26"/>
      <c r="D33" s="26"/>
      <c r="F33" s="26"/>
      <c r="G33" s="26"/>
      <c r="L33" s="25"/>
    </row>
    <row r="34" spans="1:12" x14ac:dyDescent="0.25">
      <c r="C34" s="26"/>
      <c r="D34" s="26"/>
      <c r="F34" s="26"/>
      <c r="G34" s="26"/>
      <c r="L34" s="25"/>
    </row>
    <row r="35" spans="1:12" x14ac:dyDescent="0.25">
      <c r="C35" s="26"/>
      <c r="D35" s="26"/>
      <c r="F35" s="26"/>
      <c r="G35" s="26"/>
      <c r="L35" s="25"/>
    </row>
    <row r="36" spans="1:12" x14ac:dyDescent="0.25">
      <c r="C36" s="26"/>
      <c r="D36" s="26"/>
      <c r="F36" s="26"/>
      <c r="G36" s="26"/>
      <c r="L36" s="25"/>
    </row>
    <row r="37" spans="1:12" x14ac:dyDescent="0.25">
      <c r="C37" s="26"/>
      <c r="D37" s="26"/>
      <c r="F37" s="26"/>
      <c r="G37" s="26"/>
      <c r="L37" s="25"/>
    </row>
    <row r="38" spans="1:12" x14ac:dyDescent="0.25">
      <c r="C38" s="26"/>
      <c r="D38" s="26"/>
      <c r="F38" s="26"/>
      <c r="G38" s="26"/>
      <c r="L38" s="25"/>
    </row>
    <row r="39" spans="1:12" x14ac:dyDescent="0.25">
      <c r="C39" s="26"/>
      <c r="D39" s="26"/>
      <c r="F39" s="26"/>
      <c r="G39" s="26"/>
      <c r="L39" s="25"/>
    </row>
    <row r="40" spans="1:12" x14ac:dyDescent="0.25">
      <c r="C40" s="26"/>
      <c r="D40" s="26"/>
      <c r="F40" s="26"/>
      <c r="G40" s="26"/>
      <c r="L40" s="25"/>
    </row>
    <row r="41" spans="1:12" x14ac:dyDescent="0.25">
      <c r="C41" s="26"/>
      <c r="D41" s="26"/>
      <c r="F41" s="26"/>
      <c r="G41" s="26"/>
      <c r="L41" s="25"/>
    </row>
    <row r="42" spans="1:12" x14ac:dyDescent="0.25">
      <c r="C42" s="26"/>
      <c r="D42" s="26"/>
      <c r="F42" s="26"/>
      <c r="G42" s="26"/>
      <c r="L42" s="25"/>
    </row>
    <row r="43" spans="1:12" x14ac:dyDescent="0.25">
      <c r="C43" s="26"/>
      <c r="D43" s="26"/>
      <c r="F43" s="26"/>
      <c r="G43" s="26"/>
      <c r="L43" s="25"/>
    </row>
    <row r="44" spans="1:12" x14ac:dyDescent="0.25">
      <c r="C44" s="26"/>
      <c r="D44" s="26"/>
      <c r="F44" s="26"/>
      <c r="G44" s="26"/>
      <c r="L44" s="25"/>
    </row>
    <row r="46" spans="1:12" ht="15.75" thickBot="1" x14ac:dyDescent="0.3"/>
    <row r="47" spans="1:12" x14ac:dyDescent="0.25">
      <c r="A47" s="27"/>
    </row>
    <row r="48" spans="1:12" x14ac:dyDescent="0.25">
      <c r="A48" s="28"/>
    </row>
    <row r="49" spans="1:23" x14ac:dyDescent="0.25">
      <c r="A49" s="28"/>
    </row>
    <row r="50" spans="1:23" x14ac:dyDescent="0.25">
      <c r="A50" s="28"/>
      <c r="V50">
        <v>0</v>
      </c>
      <c r="W50" s="29">
        <v>5</v>
      </c>
    </row>
    <row r="51" spans="1:23" x14ac:dyDescent="0.25">
      <c r="A51" s="28"/>
      <c r="V51">
        <v>0</v>
      </c>
      <c r="W51" s="5">
        <f>((H44*1.96)/100)*W50</f>
        <v>0</v>
      </c>
    </row>
    <row r="52" spans="1:23" x14ac:dyDescent="0.25">
      <c r="A52" s="28"/>
      <c r="V52">
        <v>0</v>
      </c>
      <c r="W52">
        <f>W50</f>
        <v>5</v>
      </c>
    </row>
    <row r="53" spans="1:23" x14ac:dyDescent="0.25">
      <c r="A53" s="28"/>
      <c r="V53">
        <v>0</v>
      </c>
      <c r="W53">
        <f>-W51</f>
        <v>0</v>
      </c>
    </row>
    <row r="54" spans="1:23" x14ac:dyDescent="0.25">
      <c r="A54" s="28"/>
    </row>
    <row r="55" spans="1:23" x14ac:dyDescent="0.25">
      <c r="A55" s="28"/>
    </row>
    <row r="56" spans="1:23" x14ac:dyDescent="0.25">
      <c r="A56" s="28"/>
    </row>
    <row r="57" spans="1:23" x14ac:dyDescent="0.25">
      <c r="A57" s="28"/>
    </row>
    <row r="58" spans="1:23" x14ac:dyDescent="0.25">
      <c r="A58" s="28"/>
    </row>
    <row r="59" spans="1:23" x14ac:dyDescent="0.25">
      <c r="A59" s="28"/>
    </row>
    <row r="60" spans="1:23" x14ac:dyDescent="0.25">
      <c r="A60" s="28"/>
    </row>
    <row r="61" spans="1:23" ht="15.75" thickBot="1" x14ac:dyDescent="0.3">
      <c r="A61" s="30"/>
    </row>
  </sheetData>
  <mergeCells count="3">
    <mergeCell ref="A1:K1"/>
    <mergeCell ref="N16:O16"/>
    <mergeCell ref="U16:V16"/>
  </mergeCells>
  <conditionalFormatting sqref="P6">
    <cfRule type="cellIs" dxfId="143" priority="1" operator="equal">
      <formula>"Excellent"</formula>
    </cfRule>
    <cfRule type="cellIs" dxfId="142" priority="2" operator="equal">
      <formula>"Good"</formula>
    </cfRule>
    <cfRule type="cellIs" dxfId="141" priority="3" operator="equal">
      <formula>"Marginal"</formula>
    </cfRule>
  </conditionalFormatting>
  <conditionalFormatting sqref="P16">
    <cfRule type="cellIs" dxfId="140" priority="4" operator="equal">
      <formula>"Excellent"</formula>
    </cfRule>
    <cfRule type="cellIs" dxfId="139" priority="5" operator="equal">
      <formula>"Good"</formula>
    </cfRule>
    <cfRule type="cellIs" dxfId="138" priority="6" operator="equal">
      <formula>"Marginal"</formula>
    </cfRule>
  </conditionalFormatting>
  <conditionalFormatting sqref="W16">
    <cfRule type="cellIs" dxfId="137" priority="7" operator="equal">
      <formula>"Excellent"</formula>
    </cfRule>
    <cfRule type="cellIs" dxfId="136" priority="8" operator="equal">
      <formula>"Good"</formula>
    </cfRule>
    <cfRule type="cellIs" dxfId="135" priority="9" operator="equal">
      <formula>"Marginal"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F5E60152-A49F-4D37-B891-4193491E7CA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K22:K44</xm:sqref>
        </x14:conditionalFormatting>
        <x14:conditionalFormatting xmlns:xm="http://schemas.microsoft.com/office/excel/2006/main">
          <x14:cfRule type="iconSet" priority="11" id="{74A17E9D-A47F-45ED-A65E-8D57D62A40E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K21:K44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ALBUMIN</vt:lpstr>
      <vt:lpstr>ALP</vt:lpstr>
      <vt:lpstr>ALT</vt:lpstr>
      <vt:lpstr>AMYLASE</vt:lpstr>
      <vt:lpstr>AST</vt:lpstr>
      <vt:lpstr>tBIL</vt:lpstr>
      <vt:lpstr>tCALCIUM</vt:lpstr>
      <vt:lpstr>CL</vt:lpstr>
      <vt:lpstr>CHOL</vt:lpstr>
      <vt:lpstr>CK</vt:lpstr>
      <vt:lpstr>CREA</vt:lpstr>
      <vt:lpstr>GGT</vt:lpstr>
      <vt:lpstr>GLU</vt:lpstr>
      <vt:lpstr>PHO</vt:lpstr>
      <vt:lpstr>IRON</vt:lpstr>
      <vt:lpstr>LDH</vt:lpstr>
      <vt:lpstr>LIPASE</vt:lpstr>
      <vt:lpstr>MG</vt:lpstr>
      <vt:lpstr>K</vt:lpstr>
      <vt:lpstr>Na</vt:lpstr>
      <vt:lpstr>TRIG</vt:lpstr>
      <vt:lpstr>TP</vt:lpstr>
      <vt:lpstr>UREA</vt:lpstr>
      <vt:lpstr>TBA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Manzocchi, Simone</dc:creator>
  <dc:description/>
  <cp:lastModifiedBy>vito.tranquillo</cp:lastModifiedBy>
  <cp:revision>4</cp:revision>
  <dcterms:created xsi:type="dcterms:W3CDTF">2019-02-11T11:49:19Z</dcterms:created>
  <dcterms:modified xsi:type="dcterms:W3CDTF">2019-06-21T07:22:12Z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