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uly\Dropbox\Clogging Paper\Database files\"/>
    </mc:Choice>
  </mc:AlternateContent>
  <xr:revisionPtr revIDLastSave="0" documentId="13_ncr:1_{E3E52FC4-2D3F-4812-882C-22862149E057}" xr6:coauthVersionLast="47" xr6:coauthVersionMax="47" xr10:uidLastSave="{00000000-0000-0000-0000-000000000000}"/>
  <bookViews>
    <workbookView xWindow="-108" yWindow="-108" windowWidth="23256" windowHeight="12456" xr2:uid="{CCBE8ADF-5C62-4AD2-8E85-8F93C1CA4AC6}"/>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3" i="1" l="1"/>
  <c r="L94" i="1"/>
  <c r="L36" i="1"/>
  <c r="L113" i="1"/>
  <c r="L201" i="1"/>
  <c r="L231" i="1"/>
  <c r="L283" i="1"/>
  <c r="L95" i="1"/>
  <c r="L255" i="1"/>
  <c r="L19" i="1"/>
  <c r="L256" i="1"/>
  <c r="L202" i="1"/>
  <c r="L141" i="1"/>
  <c r="L83" i="1"/>
  <c r="L257" i="1"/>
  <c r="L125" i="1"/>
  <c r="L232" i="1"/>
  <c r="L203" i="1"/>
  <c r="L258" i="1"/>
  <c r="L114" i="1"/>
  <c r="L284" i="1"/>
  <c r="L259" i="1"/>
  <c r="L204" i="1"/>
  <c r="L50" i="1"/>
  <c r="L205" i="1"/>
  <c r="L171" i="1"/>
  <c r="L260" i="1"/>
  <c r="L172" i="1"/>
  <c r="L233" i="1"/>
  <c r="L157" i="1"/>
  <c r="L158" i="1"/>
  <c r="L41" i="1"/>
  <c r="L261" i="1"/>
  <c r="L115" i="1"/>
  <c r="L159" i="1"/>
  <c r="L84" i="1"/>
  <c r="L116" i="1"/>
  <c r="L173" i="1"/>
  <c r="L160" i="1"/>
  <c r="L126" i="1"/>
  <c r="L51" i="1"/>
  <c r="L127" i="1"/>
  <c r="L206" i="1"/>
  <c r="L234" i="1"/>
  <c r="L174" i="1"/>
  <c r="L207" i="1"/>
  <c r="L175" i="1"/>
  <c r="L142" i="1"/>
  <c r="L176" i="1"/>
  <c r="L177" i="1"/>
  <c r="L21" i="1"/>
  <c r="L143" i="1"/>
  <c r="L299" i="1"/>
  <c r="L178" i="1"/>
  <c r="L67" i="1"/>
  <c r="L179" i="1"/>
  <c r="L262" i="1"/>
  <c r="L285" i="1"/>
  <c r="L180" i="1"/>
  <c r="L96" i="1"/>
  <c r="L263" i="1"/>
  <c r="L161" i="1"/>
  <c r="L235" i="1"/>
  <c r="L208" i="1"/>
  <c r="L209" i="1"/>
  <c r="L97" i="1"/>
  <c r="L68" i="1"/>
  <c r="L236" i="1"/>
  <c r="L210" i="1"/>
  <c r="L128" i="1"/>
  <c r="L144" i="1"/>
  <c r="L237" i="1"/>
  <c r="L211" i="1"/>
  <c r="L212" i="1"/>
  <c r="L238" i="1"/>
  <c r="L213" i="1"/>
  <c r="L181" i="1"/>
  <c r="L145" i="1"/>
  <c r="L182" i="1"/>
  <c r="L183" i="1"/>
  <c r="L129" i="1"/>
  <c r="L85" i="1"/>
  <c r="L264" i="1"/>
  <c r="L117" i="1"/>
  <c r="L60" i="1"/>
  <c r="L146" i="1"/>
  <c r="L265" i="1"/>
  <c r="L214" i="1"/>
  <c r="L98" i="1"/>
  <c r="L147" i="1"/>
  <c r="L215" i="1"/>
  <c r="L42" i="1"/>
  <c r="L239" i="1"/>
  <c r="L184" i="1"/>
  <c r="L266" i="1"/>
  <c r="L185" i="1"/>
  <c r="L162" i="1"/>
  <c r="L186" i="1"/>
  <c r="L148" i="1"/>
  <c r="L130" i="1"/>
  <c r="L69" i="1"/>
  <c r="L99" i="1"/>
  <c r="L163" i="1"/>
  <c r="L240" i="1"/>
  <c r="L187" i="1"/>
  <c r="L216" i="1"/>
  <c r="L188" i="1"/>
  <c r="L189" i="1"/>
  <c r="L52" i="1"/>
  <c r="L241" i="1"/>
  <c r="L217" i="1"/>
  <c r="L218" i="1"/>
  <c r="L267" i="1"/>
  <c r="L286" i="1"/>
  <c r="L100" i="1"/>
  <c r="L149" i="1"/>
  <c r="L101" i="1"/>
  <c r="L61" i="1"/>
  <c r="L287" i="1"/>
  <c r="L7" i="1"/>
  <c r="L242" i="1"/>
  <c r="L268" i="1"/>
  <c r="L243" i="1"/>
  <c r="L86" i="1"/>
  <c r="L300" i="1"/>
  <c r="L70" i="1"/>
  <c r="L102" i="1"/>
  <c r="L10" i="1"/>
  <c r="L150" i="1"/>
  <c r="L219" i="1"/>
  <c r="L190" i="1"/>
  <c r="L288" i="1"/>
  <c r="L71" i="1"/>
  <c r="L4" i="1"/>
  <c r="L3" i="1"/>
  <c r="L87" i="1"/>
  <c r="L131" i="1"/>
  <c r="L62" i="1"/>
  <c r="L53" i="1"/>
  <c r="L289" i="1"/>
  <c r="L132" i="1"/>
  <c r="L269" i="1"/>
  <c r="L103" i="1"/>
  <c r="L54" i="1"/>
  <c r="L164" i="1"/>
  <c r="L270" i="1"/>
  <c r="L104" i="1"/>
  <c r="L165" i="1"/>
  <c r="L133" i="1"/>
  <c r="L55" i="1"/>
  <c r="L220" i="1"/>
  <c r="L105" i="1"/>
  <c r="L88" i="1"/>
  <c r="L191" i="1"/>
  <c r="L15" i="1"/>
  <c r="L16" i="1"/>
  <c r="L63" i="1"/>
  <c r="L290" i="1"/>
  <c r="L271" i="1"/>
  <c r="L291" i="1"/>
  <c r="L244" i="1"/>
  <c r="L46" i="1"/>
  <c r="L221" i="1"/>
  <c r="L166" i="1"/>
  <c r="L151" i="1"/>
  <c r="L192" i="1"/>
  <c r="L222" i="1"/>
  <c r="L22" i="1"/>
  <c r="L272" i="1"/>
  <c r="L89" i="1"/>
  <c r="L106" i="1"/>
  <c r="L193" i="1"/>
  <c r="L37" i="1"/>
  <c r="L292" i="1"/>
  <c r="L120" i="1"/>
  <c r="L12" i="1"/>
  <c r="L8" i="1"/>
  <c r="L72" i="1"/>
  <c r="L134" i="1"/>
  <c r="L39" i="1"/>
  <c r="L301" i="1"/>
  <c r="L17" i="1"/>
  <c r="L107" i="1"/>
  <c r="L245" i="1"/>
  <c r="L23" i="1"/>
  <c r="L90" i="1"/>
  <c r="L47" i="1"/>
  <c r="L73" i="1"/>
  <c r="L74" i="1"/>
  <c r="L108" i="1"/>
  <c r="L75" i="1"/>
  <c r="L121" i="1"/>
  <c r="L246" i="1"/>
  <c r="L18" i="1"/>
  <c r="L135" i="1"/>
  <c r="L76" i="1"/>
  <c r="L109" i="1"/>
  <c r="L194" i="1"/>
  <c r="L247" i="1"/>
  <c r="L152" i="1"/>
  <c r="L153" i="1"/>
  <c r="L248" i="1"/>
  <c r="L223" i="1"/>
  <c r="L64" i="1"/>
  <c r="L249" i="1"/>
  <c r="L110" i="1"/>
  <c r="L273" i="1"/>
  <c r="L77" i="1"/>
  <c r="L136" i="1"/>
  <c r="L224" i="1"/>
  <c r="L274" i="1"/>
  <c r="L65" i="1"/>
  <c r="L78" i="1"/>
  <c r="L91" i="1"/>
  <c r="L122" i="1"/>
  <c r="L154" i="1"/>
  <c r="L293" i="1"/>
  <c r="L275" i="1"/>
  <c r="L276" i="1"/>
  <c r="L137" i="1"/>
  <c r="L56" i="1"/>
  <c r="L167" i="1"/>
  <c r="L155" i="1"/>
  <c r="L48" i="1"/>
  <c r="L225" i="1"/>
  <c r="L226" i="1"/>
  <c r="L227" i="1"/>
  <c r="L138" i="1"/>
  <c r="L57" i="1"/>
  <c r="L250" i="1"/>
  <c r="L228" i="1"/>
  <c r="L251" i="1"/>
  <c r="L6" i="1"/>
  <c r="L229" i="1"/>
  <c r="L277" i="1"/>
  <c r="L35" i="1"/>
  <c r="L294" i="1"/>
  <c r="L43" i="1"/>
  <c r="L139" i="1"/>
  <c r="L80" i="1"/>
  <c r="L9" i="1"/>
  <c r="L66" i="1"/>
  <c r="L123" i="1"/>
  <c r="L168" i="1"/>
  <c r="L81" i="1"/>
  <c r="L44" i="1"/>
  <c r="L278" i="1"/>
  <c r="L279" i="1"/>
  <c r="L195" i="1"/>
  <c r="L280" i="1"/>
  <c r="L252" i="1"/>
  <c r="L169" i="1"/>
  <c r="L156" i="1"/>
  <c r="L295" i="1"/>
  <c r="L302" i="1"/>
  <c r="L281" i="1"/>
  <c r="L45" i="1"/>
  <c r="L296" i="1"/>
  <c r="L297" i="1"/>
  <c r="L58" i="1"/>
  <c r="L196" i="1"/>
  <c r="L253" i="1"/>
  <c r="L92" i="1"/>
  <c r="L197" i="1"/>
  <c r="L198" i="1"/>
  <c r="L2" i="1"/>
  <c r="L230" i="1"/>
  <c r="L59" i="1"/>
  <c r="L199" i="1"/>
  <c r="L124" i="1"/>
  <c r="L111" i="1"/>
  <c r="L112" i="1"/>
  <c r="L200" i="1"/>
  <c r="L254" i="1"/>
  <c r="L298" i="1"/>
  <c r="L140" i="1"/>
  <c r="L24" i="1"/>
  <c r="L170" i="1"/>
</calcChain>
</file>

<file path=xl/sharedStrings.xml><?xml version="1.0" encoding="utf-8"?>
<sst xmlns="http://schemas.openxmlformats.org/spreadsheetml/2006/main" count="3951" uniqueCount="2452">
  <si>
    <t>Publication Type</t>
  </si>
  <si>
    <t>Authors</t>
  </si>
  <si>
    <t>Article Title</t>
  </si>
  <si>
    <t>Source Title</t>
  </si>
  <si>
    <t>Document Type</t>
  </si>
  <si>
    <t>Author Keywords</t>
  </si>
  <si>
    <t>Keywords Plus</t>
  </si>
  <si>
    <t>Abstract</t>
  </si>
  <si>
    <t>Reprint Addresses</t>
  </si>
  <si>
    <t>Funding Orgs</t>
  </si>
  <si>
    <t>Publication Year</t>
  </si>
  <si>
    <t>DOI</t>
  </si>
  <si>
    <t>DOI Link</t>
  </si>
  <si>
    <t>WoS Categories</t>
  </si>
  <si>
    <t>Research Areas</t>
  </si>
  <si>
    <t>J</t>
  </si>
  <si>
    <t>Ulrich, C; Hubbard, SS; Florsheim, J; Rosenberry, D; Borglin, S; Trotta, M; Seymour, D</t>
  </si>
  <si>
    <t/>
  </si>
  <si>
    <t>Riverbed Clogging Associated with a California Riverbank Filtration System: An Assessment of Mechanisms and Monitoring Approaches</t>
  </si>
  <si>
    <t>JOURNAL OF HYDROLOGY</t>
  </si>
  <si>
    <t>Article</t>
  </si>
  <si>
    <t>Riverbank filtration; Riverbed clogging; Riverbed permeability; Thermal seepage; Electrical resistivity; Seepage meter</t>
  </si>
  <si>
    <t>SATURATED HYDRAULIC CONDUCTIVITY; MICROBIAL COMMUNITY STRUCTURE; HYPORHEIC ZONE; SURFACE-WATER; GROUNDWATER; INVERSION; TRANSPORT; SOILS; DEPOSITION; SEDIMENTS</t>
  </si>
  <si>
    <t>An experimental field study was performed to investigate riverbed clogging processes and associated monitoring approaches near a dam-controlled riverbank filtration facility in Northern California. Motivated by previous studies at the site that indicated riverbed clogging plays an important role in the performance of the riverbank filtration system, we investigated the spatiotemporal variability and nature of the clogging. In particular, we investigated whether the clogging was due to abiotic or biotic mechanisms. A secondary aspect of the study was the testing of different methods to monitor riverbed clogging and related processes, such as seepage. Monitoring was conducted using both point-based approaches and spatially extensive geophysical approaches, including: grain-size analysis, temperature sensing, electrical resistivity tomography, seepage meters, microbial analysis, and cryocoring, along two transects. The point monitoring measurements suggested a substantial increase in riverbed biomass (2 orders of magnitude) after the dam was raised compared to the small increase (similar to 2%) in fine-grained sediment. These changes were concomitant with decreased seepage. The decreased seepage eventually led to the development of an unsaturated zone beneath the riverbed, which further decreased infiltration capacity. Comparison of our time-lapse grain-size and biomass datasets suggested that biotic processes played a greater role in clogging than did abiotic processes. Cryocoring and autonomous temperature loggers were most useful for locally monitoring clogging agents, while electrical resistivity data were useful for interpreting the spatial extent of a pumping-induced unsaturated zone that developed beneath the riverbed after riverbed clogging was initiated. The improved understanding of spatiotemporally variable riverbed clogging and monitoring approaches is expected to be useful for optimizing the riverbank filtration system operations. Published by Elsevier B.V.</t>
  </si>
  <si>
    <t>Ulrich, C (corresponding author), Lawrence Berkeley Natl Lab, Berkeley, CA 94720 USA.</t>
  </si>
  <si>
    <t>Sonoma County Water Agency</t>
  </si>
  <si>
    <t>10.1016/j.jhydrol.2015.08.012</t>
  </si>
  <si>
    <t>Engineering, Civil; Geosciences, Multidisciplinary; Water Resources</t>
  </si>
  <si>
    <t>Engineering; Geology; Water Resources</t>
  </si>
  <si>
    <t>C</t>
  </si>
  <si>
    <t>Schubert, J</t>
  </si>
  <si>
    <t>Hubbs, SA</t>
  </si>
  <si>
    <t>Experience with riverbed clogging along the Rhine river - There is no such thing as a free lunch</t>
  </si>
  <si>
    <t>Riverbank Filtration Hydrology</t>
  </si>
  <si>
    <t>Proceedings Paper</t>
  </si>
  <si>
    <t>riverbank filtration; clogging of the riverbed; operational experience; field studies; river-aquifer interactions</t>
  </si>
  <si>
    <t>Clogging of the riverbed caused by the operation of riverbank filtration wells is a highly dynamic process, governed not only by varying pumping rates, but by the runoff dynamics of the river and by the quality of the river water. Investigations of the riverbed and the river-aquifer interactions at two RBF sites in the Lower Rhine region will be presented. The different behavior of both RBF plants confirms the importance of stream processes and the adaptation of pumping rate for sustainable yield.</t>
  </si>
  <si>
    <t>Schubert, J (corresponding author), Durener Str 38, Dusseldorf, Germany.</t>
  </si>
  <si>
    <t>Geosciences, Multidisciplinary; Water Resources</t>
  </si>
  <si>
    <t>Geology; Water Resources</t>
  </si>
  <si>
    <t>Pholkern, K; Srisuk, K; Grischek, T; Soares, M; Schäfer, S; Archwichai, L; Saraphirom, P; Pavelic, P; Wirojanagud, W</t>
  </si>
  <si>
    <t>Riverbed clogging experiments at potential river bank filtration sites along the Ping River, Chiang Mai, Thailand</t>
  </si>
  <si>
    <t>ENVIRONMENTAL EARTH SCIENCES</t>
  </si>
  <si>
    <t>RBF; Colmation; External clogging; Internal clogging; Vertical saturated hydraulic conductivity</t>
  </si>
  <si>
    <t>CAPACITY</t>
  </si>
  <si>
    <t>Riverbank filtration (RBF) is a process during which river water is subjected to subsurface flow prior to abstraction wells, often characterized by improved water quality. The induced infiltration of river water through the riverbed also creates a clogging layer. This decreases riverbed permeability and abstraction rates, particularly if the river water has high turbidity, as in Thailand. As Chiang Mai Province is one of the most favorable sites for future RBF construction in Thailand, two sites, Mae Rim and San Pa Tong, were selected to simulate clogging by using a channel experiment. The mobile experimental apparatus was set up at the bank of the river in order to use fresh river water. Riverbed sediment was used as channel bed and filling material for the columns. The aim was to simulate riverbed clogging using river water with high turbidity and determine the effect of clogging, which can be quantified using vertical hydraulic conductivity (Kv). An increase in channel flow velocity caused partial removal of a clogging layer in only the top 0.03 m of the sediment column. The combination of low channel flow and high turbidity leads to much more clogging than high channel flow and low turbidity. A complete manual removal of the external clogging layer led to an increase in Kv, but the initial Kv values were not recovered. The external clogging had a lower effect on Kv than internal clogging. For planning new RBF sites along high-turbidity rivers, reduction in Kv to estimate RBF well yield cannot be calculated based only on initial Kv but requires field experiments.</t>
  </si>
  <si>
    <t>Grischek, T (corresponding author), Univ Appl Sci Dresden, Dresden, Germany.</t>
  </si>
  <si>
    <t>Asian Development Bank; Federal Ministry of Education and Research of Germany (BMBF) [01DP12019]; KhonKaen University; National Science and Technology Development Agency of Thailand</t>
  </si>
  <si>
    <t>10.1007/s12665-015-4160-x</t>
  </si>
  <si>
    <t>Environmental Sciences; Geosciences, Multidisciplinary; Water Resources</t>
  </si>
  <si>
    <t>Environmental Sciences &amp; Ecology; Geology; Water Resources</t>
  </si>
  <si>
    <t>Mucha, I; Bansky, L; Hlavaty, Z; Rodák, D</t>
  </si>
  <si>
    <t>Impact of riverbed clogging -: Colmatation -: On ground water</t>
  </si>
  <si>
    <t>RIVERBANK FILTRATION HYDROLOGY</t>
  </si>
  <si>
    <t>River Bank Filtration; RBF; ground water; colmation; clogging; modeling; water quality; hydrology; Danube river</t>
  </si>
  <si>
    <t>Clogging in RBF systems is defined in hydrogcologic terms, and analytical methods of measuring reduction in riverbed conductivity are presented. Computer modeling techniques are presented, and a program for estimating the impact of clogging is provided. Water quality of the Danube river is presented in context of impact on infiltrated water.</t>
  </si>
  <si>
    <t>GROUND WATER Consulting Ltd, Koliskova 1, Bratislava 84105 4, Slovakia.</t>
  </si>
  <si>
    <t>Goldschneider, AA; Haralampides, KA; MacQuarrie, KTB</t>
  </si>
  <si>
    <t>River sediment and flow characteristics near a bank filtration water supply: Implications for riverbed clogging</t>
  </si>
  <si>
    <t>riverbank filtration; river-aquifer interactions; riverbed clogging; bed armoring; sediment transport</t>
  </si>
  <si>
    <t>AQUIFER; BEDS; RBF</t>
  </si>
  <si>
    <t>Riverbed clogging is an important issue related to the sustainable exploitation 4 of riverbank filtration well fields. In this research, several complementary field techniques are employed to assess the current state and possible evolution of riverbed clogging at a site in the Saint John River, New Brunswick. The study is conducted in regions of the riverbed that have previously been identified as allowing recharge to the semi-confined aquifer that has been used since 1955 to supply water to the City of Fredericton. Flow velocity measurements, video imaging, and suspended sediment and bed sediment analyses conducted during the low flow (summer) period indicate that part of the recharge area closest to the we[[ field, about 20% of the total area, is affected by bed armoring with cobbles and boulders. Consistent with previous studies, with increasing distance from the riverbank the sediment size decreases and the armor layer disappears. Previous research indicates that turbulent impacting of fine particles into the voids between the cobbles and boulders of the armor layer may reduce infiltration by up to 95%; however, the suspended sediment load in the river is mainly composed of organic matter, and the measured concentrations of suspended sediment (up to 3 mg/L) are not considered high enough to create such large reductions in infiltration. Additionally, the mineral fraction of the suspended sediment would not be expected to settle under the calculated average shear velocity of 0.012 m/s. Other sources of particulate matter, such as the degradation of aquatic vegetation on the riverbed, may be more significant with respect to riverbed clogging; however, annual peak flows may also create bed shear stresses that serve to limit longterm clogging effects. (C) 2007 Elsevier B.V. All rights reserved.</t>
  </si>
  <si>
    <t>MacQuarrie, KTB (corresponding author), Univ New Brunswick, Dept Civil Engn, POB 4400, Fredericton, NB E3B 5A3, Canada.</t>
  </si>
  <si>
    <t>10.1016/j.jhydrol.2007.06.031</t>
  </si>
  <si>
    <t>Grischek, T; Bartak, R</t>
  </si>
  <si>
    <t>Riverbed Clogging and Sustainability of Riverbank Filtration</t>
  </si>
  <si>
    <t>WATER</t>
  </si>
  <si>
    <t>clogging; leakage factor; infiltration resistance; riverbank filtration</t>
  </si>
  <si>
    <t>MICROBIAL PROCESSES</t>
  </si>
  <si>
    <t>Clogging refers to a reduction of riverbed hydraulic conductivity. Due to difficulties in determining the thickness of the clogging layer, the leakage coefficient (L) is introduced and used to quantify the recoverable portion of bank filtrate. L was determined at several riverbank filtration (RBF) sites in field tests and using an analytical solution. Results were compared with data from similar experiments in the early 1970s and 1991-1993. In the 1980s, severe river water pollution in conjunction with high water abstraction led to partly unsaturated conditions beneath the riverbed. A leakage coefficient L of 5 x 10(-7) s(-1) was determined. After water quality improvement, L increased to 1-1.5 x 10(-6) s(-1). An alternative, cost and time efficient method is presented to estimate accurate leakage coefficients. The analytical solution is based on groundwater level monitoring data from observation wells next to the river, which can later feed into numerical models. The analytical approach was able to reflect long-term changes as well as seasonal variations. Recommendations for its application are given based on experience.</t>
  </si>
  <si>
    <t>Grischek, T (corresponding author), Univ Appl Sci Dresden, Fac Civil Engn &amp; Architecture, Div Water Sci, D-01069 Dresden, Germany.</t>
  </si>
  <si>
    <t>BMBF [03FH042PX2]; AquaNES project; European Union's Horizon research and innovation programme [689450]</t>
  </si>
  <si>
    <t>10.3390/w8120604</t>
  </si>
  <si>
    <t>Environmental Sciences; Water Resources</t>
  </si>
  <si>
    <t>Environmental Sciences &amp; Ecology; Water Resources</t>
  </si>
  <si>
    <t>Matusiak, M; Dragon, K; Gorski, J; Kruc-Fijalkowska, R; Przybylek, J</t>
  </si>
  <si>
    <t>Surface water and groundwater interaction at long-term exploited riverbank filtration site based on groundwater flow modelling (Mosina-Krajkowo, Poland)</t>
  </si>
  <si>
    <t>JOURNAL OF HYDROLOGY-REGIONAL STUDIES</t>
  </si>
  <si>
    <t>Riverbank filtration; Numerical modelling; Riverbed clogging; Modflow; Modpath</t>
  </si>
  <si>
    <t>ARTIFICIAL RECHARGE; BANK INFILTRATION; PARTICLE-TRACKING; AQUIFER; QUALITY; DESIGN</t>
  </si>
  <si>
    <t>Study region: Poland, Warta River catchment. Study focus: The study aimed to explain the reasons for spatial variability in chloride concentrations at the Mosina-Krajkowo riverbank filtration (RBF) site located along the river. This variability is attributed to RBF's different intensity along the river sections, related, among others, to clogging development. The RBF effectiveness was studied using groundwater flow modelling by: examining the water balance in zones established on hydrogeological setting and chloride concentrations; travel time of the bankfiltrate investigation; RBF parametrisation (i.e. infiltration per unit area and specific infiltration per unit of riverbank). New Hydrological Insights for the Region: The study identifies zones of the most favourable RBF conditions and establishes the variability causes. The overall share bankfiltrate was found at 75.8 %. Its spatial variation ranged widely from 41.1-89.3%, confirming the usefulness of the RBF performance sectional analysis in managing this type of site. The highest proportion of surface water (80 %) occurred along the straight river section, where the riverbed was built by fine and medium sands (preventing penetration of organic suspension into the aquifer). In contrast, the lowest values (&lt;42 %) occurred in the meander zone (with the most favourable RBF conditions at the beginning of site operation), where deep erosion reached coarse-grained sediments in the river bottom, followed by the development of clogging processes and a decrease in the RBF efficiency with time.</t>
  </si>
  <si>
    <t>Matusiak, M (corresponding author), Adam Mickiewicz Univ, Inst Geol, Dept Hydrogeol &amp; Water Protect, Ul Bogumila Krygowskiego 12, PL-61680 Poznan, Poland.</t>
  </si>
  <si>
    <t>AquaNES project; European Union's Horizon 2020 Research and Innovation Program [689450]; H2020 Societal Challenges Programme [689450] Funding Source: H2020 Societal Challenges Programme</t>
  </si>
  <si>
    <t>10.1016/j.ejrh.2021.100882</t>
  </si>
  <si>
    <t>Water Resources</t>
  </si>
  <si>
    <t>Xia, L; You, HC; Liu, JH; Wu, WL; Lin, L</t>
  </si>
  <si>
    <t>Characteristics and origin of clogging-functional bacteria during managed aquifer recharge: A laboratory study</t>
  </si>
  <si>
    <t>JOURNAL OF ENVIRONMENTAL MANAGEMENT</t>
  </si>
  <si>
    <t>Managed aquifer recharge; Bioclogging; High-throughput sequencing; Bacterial community; Saturated hydraulic conductivity; Managed aquifer recharge; Bioclogging; High-throughput sequencing; Bacterial community; Saturated hydraulic conductivity</t>
  </si>
  <si>
    <t>SATURATED HYDRAULIC CONDUCTIVITY; POROUS-MEDIA; EXTRACELLULAR POLYMERS; WATER; COMMUNITY; SEDIMENT; DYNAMICS; FLOW</t>
  </si>
  <si>
    <t>Owing to serious influences on well performance, bacteria-induced clogging has become a dilemma for managed aquifer recharge (MAR). During MAR, surface river water is inoculated into aquifer and mixed with groundwater. Therefore, the clogging-functional bacteria may originate from the river water or the groundwater. However, the origin of the clogging-functional bacteria in the aquifer has not yet been well understood. This study conducted a series of laboratory-scale column experiments involving different recharge modes (using river water, groundwater) to simulate the processes of bacteria-induced clogging and used the high-throughput sequencing technology, aiming to elucidate the community characteristics and the origin of the clogging-functional bacteria involved in MAR bioclogging. Analyses of the bacterial-community characteristics showed significant differences between the river water and groundwater. The bacterial-community characteristics of the clogging aquifer in the different recharge modes were similar to each other and have common genera, namely, Acinetobacter, Brevundimonas, Exiguobacterium, Porphyrobacter, Cloacibacterium, and Sphingobium, which suggests that MAR activity could promote bacterial communities to become identical during surface water infiltration into aquifers, despite differences in the bacterial communities present in the subsurface-and surface systems. This knowledge will assist greatly in targeted treatment and prophylaxis of clogging-functional bacteria during managed aquifer recharge.</t>
  </si>
  <si>
    <t>Lin, L (corresponding author), Shandong Univ Sci &amp; Technol, Coll Ocean Sci &amp; Engn, Qingdao, Peoples R China.</t>
  </si>
  <si>
    <t>National Natural Science Foundation of China [41902250, 41641020]; Natural Science Funds of Shan-dong Province [ZR2019BD041]</t>
  </si>
  <si>
    <t>10.1016/j.jenvman.2022.114880</t>
  </si>
  <si>
    <t>Environmental Sciences</t>
  </si>
  <si>
    <t>Environmental Sciences &amp; Ecology</t>
  </si>
  <si>
    <t>Yadav, PK; Batheja, V; Köhler, A; Cantarella, V; Tufail, M; Werth, C; Grischek, T</t>
  </si>
  <si>
    <t>RBFsim - A tool for early planning stage of riverbank filtration systems</t>
  </si>
  <si>
    <t>SUSTAINABLE WATER RESOURCES MANAGEMENT</t>
  </si>
  <si>
    <t>Riverbank filtration; Web-based simulation; Analytical element modeling</t>
  </si>
  <si>
    <t>AQUIFER; SITES; MODEL</t>
  </si>
  <si>
    <t>Riverbank filtration (RBF) is increasingly being considered an effective method to support the management of water supply and the management of groundwater-river water exchange. Literature, however, provides very limited methods for the initial evaluation of the RBF system. Specifically, initial evaluations need to rely on limited data, be cost-effective, and provide sufficient useful output. The paper provides the development of a tool called RBFsim, designed for the early assessment of flow hydraulics in a riverbank filtration (RBF) scheme during site selection and optimization of well operation. The developed tool allows simplified computation (based on the Analytical Element Method or AEM) of the flow field for single and multiple wells in a 2D homogeneous and isotropic aquifer with uniform flow. The tool superimposes analytical solutions for key RBF quantities such as residence time (the time required for river water to reach the well) and the proportions of water (contributed by the river and groundwater) in the well discharge. These solutions are superimposed on the developed flow field. Additionally, the tool can be used to evaluate the impact of riverbed clogging on the operation of the RBF system. The simplified computation due to AEM and limited data requirements allows the tool to be used in handheld (smartphones) or desktop devices with or without internet connection. RBFsim results are verified by comparing them with results from MODFLOW and MODPATH simulations, which are based on entirely different (finite difference) computational schemes. The obtained results from both these models match within the error margin of less than 5%. Further, the practicality and applicability of RBFsim are illustrated using synthetic and field data. While the tool provides a matching river water contribution ratio with field data, it demonstrates the best-fit residence times primarily for higher well discharge rates. These limitations are attributed to complexities observed in the field, such as a heterogeneous aquifer and nonuniform flow. Overall, the developed tool simplifies the complex computations required, particularly for assessing the feasibility and risk of RBF schemes. The developed tool's methods and code are open-sourced (licensed under CC-BY 4.0), which promotes personalized modifications and extensions. A browser-based (online/offline) simulation tool focusing on the initial assessment of riverbank filtration (RBF) schemes.Analysis and visualization of critical RBF factors such as bank filtrate portion, river capture length, travel time, and effects of riverbed clogging.Exportable data and results are for further analysis with open-source codes available for independent development.</t>
  </si>
  <si>
    <t>Yadav, PK (corresponding author), Dresden Univ Appl Sci, Div Water Sci, Dresden, Germany.</t>
  </si>
  <si>
    <t>MEWAC-FEMAR project by the German Federal Ministry of Education and Research (BMBF) [02WME1612A]; Open Access Publication Fund of Hochschule fur Technik und Wirtschaft Dresden - University of Applied Sciences; Projekt DEAL</t>
  </si>
  <si>
    <t>10.1007/s40899-024-01137-9</t>
  </si>
  <si>
    <t>Escalante, EF</t>
  </si>
  <si>
    <t>Practical Management to Minimize the Effects of Clogging in Managed Aquifer Recharge Wells at Two Sites in the Guadiana Basin, Spain</t>
  </si>
  <si>
    <t>JOURNAL OF HYDROLOGIC ENGINEERING</t>
  </si>
  <si>
    <t>Artificial recharge; Clogging; Depth Investigation of New Areas for Managed Aquifer Recharge (DINA-MAR); Infiltration; Managed aquifer recharge (MAR); Wells; Bores; Encrustation; Mechanic cleaning unit (ULM); Mechanical regeneration set (CRM)</t>
  </si>
  <si>
    <t>According to the experiments performed by the Tragsa Group and in the framework of the research and development Depth Investigation of New Areas for Managed Aquifer Recharge (DINA-MAR) Project, which relates to the management of aquifer recharge in the context of sustainable development, researchers studied clogging in managed aquifer recharge (MAR) facilities in two demonstration sites within the Guadiana Basin in central Spain. The author focused on the detection and distribution of physical (including air), chemical, and biological clogging processes in 25 wells and bores. Several of these sites have been in operation since 1988. The most remarkable detected processes were algae colonies and the combination of carbonate and iron. Synergistic combinations among the different elements have been studied by means of clogging and water sampling, field and laboratory analysis, field photographs, and down-hole videos. These studies were performed at two experimental sites in a permanent development in which new designs and their infiltration capacity and evolution are being investigated. Several outcomes relating to the infiltration capacity of these wells are presented in this paper. Results from both sites were used to implement a practical methodology that improves current well designs and utilizes two devices to clean and maintain injection wells and bores. This paper also outlines several practical recommendations and protocols for the management of MAR wells. These recommendations establish parameters for MAR wells considering various processes, such as single groundwater extraction, pretreatment filters, backwashing frequency, and cleaning methods. (C) 2014 American Society of Civil Engineers.</t>
  </si>
  <si>
    <t>Escalante, EF (corresponding author), TRAGSA Res &amp; Dev, Maldonado 58, Madrid 28006, Spain.</t>
  </si>
  <si>
    <t>Tragsa Group [30/13.053]</t>
  </si>
  <si>
    <t>10.1061/(ASCE)HE.1943-5584.0001047</t>
  </si>
  <si>
    <t>Engineering, Civil; Environmental Sciences; Water Resources</t>
  </si>
  <si>
    <t>Engineering; Environmental Sciences &amp; Ecology; Water Resources</t>
  </si>
  <si>
    <t>Cui, RJ; Page, D; Du, XQ; Zhang, HX; Ye, XY</t>
  </si>
  <si>
    <t>Effect of iron on biological clogging in porous media: Implications for managed aquifer recharge</t>
  </si>
  <si>
    <t>HYDROLOGICAL PROCESSES</t>
  </si>
  <si>
    <t>biological clogging; chemical clogging; managed aquifer recharge (MAR); Pseudomonas aeruginosa</t>
  </si>
  <si>
    <t>EXTRACELLULAR POLYMERIC SUBSTANCES; ACTIVATED-SLUDGE; ESCHERICHIA-COLI; ARTIFICIAL RECHARGE; BIOFILM; RELEASE; STORAGE; WATER; ADHESION; REMOVAL</t>
  </si>
  <si>
    <t>Managed aquifer recharge (MAR) is increasingly being adopted to improve water security internationally. However, clogging during MAR remains one of the greatest challenges for sustainable operations. This study examines the effects of iron on biological clogging processes using column experiments and suggests management options. The results indicated that the presence of iron limits the transport of bacteria through the column, and that concentrations &lt;10 mg/L are correlated with increased bacterial growth. Conversely, the increased viscosity of biofilm subsequently limits the transport of iron through the column. Fourier transform infrared spectroscopy and x-ray photoelectron spectroscopy indicated that large iron-Pseudomonas sp. flocs formed which occupied the sand pore spaces. The effect of iron induced chemical clogging was most notable in the initial stage of the experiment while bio-clogging dominated later. There are many recommended values of iron concentration in water recharge, most of them are advised from the point of pollution perspective. Based on these laboratory results, iron concentrations in recharge water for MAR should be &lt;0.3 mg/L to mitigate clogging effects. Furthermore, using non-corrodible materials for bore screen and pumps, and avoiding external oxidant inputs should be considered to prevent iron related chemical and biological clogging.</t>
  </si>
  <si>
    <t>Du, XQ (corresponding author), Jilin Univ, Key Lab Groundwater Resources &amp; Environm, Minist Educ, Changchun 130021, Peoples R China.</t>
  </si>
  <si>
    <t>National Natural Science Foundation of China [41672231, 41472213]</t>
  </si>
  <si>
    <t>10.1002/hyp.14839</t>
  </si>
  <si>
    <t>Hydraulic aspects of riverbank filtration - field studies</t>
  </si>
  <si>
    <t>riverbank filtration; river-aquifer interactions; riverbed clogging; monitoring concepts; field studies</t>
  </si>
  <si>
    <t>The Dusseldorf waterworks have been using riverbank filtration since 1870 with bank filtration as the most important source for public water supply in this densely populated and industrialised region. There have been many threats to this supply in the last few decades-e.g. poor river water quality, heavy clogging of the riverbed, accidental pollution-which had to be overcome. First field studies in the river Rhine were carried out with a diving cabin in 1953 and 1954 to investigate riverbed clogging during high loads of organic contaminants in the river water. In 1987 a second investigation of the riverbed followed in the same area during which time the water quality of the river had improved. After the Sandoz accident in 1986 a joint research project was carried out in the Lower Rhine region to improve knowledge of flow and transport phenomena of riverbank filtration and to develop numerical models for the dynamic simulation of flow and transport. The main objective of the field studies was to gain more insight into the dynamic river-aquifer interactions and the effects of fluctuating river levels. These fluctuations are not only relevant for clogging processes and the velocities and residence times in the subsoil, but can also affect the quality of the well water. Depth-orientated sampling in the adjacent aquifer was employed. One important finding was a marked age-stratification of the bank-filtered water which balances out fluctuating concentrations of dissolved compounds in the river water. (C) 2002 Elsevier Science B.V. All rights reserved.</t>
  </si>
  <si>
    <t>Stadtwerke Dusseldorf AG, Noherweg 100, D-40233 Dusseldorf, Germany.</t>
  </si>
  <si>
    <t>10.1016/S0022-1694(02)00159-2</t>
  </si>
  <si>
    <t>Lippera, MC; Werban, U; Vienken, T</t>
  </si>
  <si>
    <t>Improving clogging predictions at managed aquifer recharge sites: a quantitative assessment on the vertical distribution of intrusive fines</t>
  </si>
  <si>
    <t>HYDROGEOLOGY JOURNAL</t>
  </si>
  <si>
    <t>Managed aquifer recharge (MAR); Clogging; Soil processes; Hydraulic properties</t>
  </si>
  <si>
    <t>POROUS-MEDIA; HISTORICAL DEVELOPMENT; ARTIFICIAL RECHARGE; PARTICLE-TRANSPORT; LASER-DIFFRACTION; CURRENT SITUATION; SUSPENDED-SOLIDS; INFILTRATION; FLOW; DEPOSITION</t>
  </si>
  <si>
    <t>Managed aquifer recharge (MAR) is an emerging approach to enhancing water storage capacity, improving water supply security and countering groundwater overexploitation. However, physical clogging, i.e. accumulation of suspended organic and inorganic solids within a sediment matrix, can lead to a significant reduction of infiltration rates and present difficulties in the functioning of MAR infrastructure. Clogging and subsequent reduction in infiltration capacity are often quantified based on monitoring data or field investigations, rather than on forecasts. Existing predictive models require specific parameterisation, making an application to heterogeneous sites, or under changing conditions, difficult. Hence, a generalised understanding of how intrusive fine particles distribute over depth during water recharge cycles for typical MAR infiltration basin sediments is needed to predict clogging susceptibility and clogging patterns already in the planning phase and before operation of MAR schemes. The study will contribute to operational reliability, deduce optimised management practices, and, ideally, reduce maintenance efforts. To achieve this goal, data from different soil-column clogging experiments are reviewed and complemented with experiments to establish a generally valid relationship for the vertical distribution of intrusive fines under consideration of the primary porous media's and intruding particles' characteristics. Obtained results allow for quantification of the amount of particles retained at the surface of the porous media, i.e. formation of a filter cake, a description of the distribution of fines over depth, and total clogging depth. Finally, the findings are applied to a real MAR case study site to showcase the quantification of clogging effects on recharge rates.</t>
  </si>
  <si>
    <t>Lippera, MC (corresponding author), Tech Univ Munich, TUM Campus Straubing Biotechnol &amp; Sustainabil, Straubing, Germany.;Lippera, MC (corresponding author), UFZ Helmholtz Ctr Environm Res, Leipzig, Germany.</t>
  </si>
  <si>
    <t>Projekt DEAL; European Union; [814066]</t>
  </si>
  <si>
    <t>10.1007/s10040-022-02581-7</t>
  </si>
  <si>
    <t>Ma, SY; Song, YL; Ye, XY; Du, XQ; Ma, JJ</t>
  </si>
  <si>
    <t>Clogging and Water Quality Change Effects of Typical Metal Pollutants under Intermittent Managed Aquifer Recharge Using Urban Stormwater</t>
  </si>
  <si>
    <t>INTERNATIONAL JOURNAL OF ENVIRONMENTAL RESEARCH AND PUBLIC HEALTH</t>
  </si>
  <si>
    <t>clogging; water quality change; urban stormwater; intermittent MAR; metal contamination</t>
  </si>
  <si>
    <t>BANK FILTRATION; HEAVY-METALS; GROUNDWATER; TRANSPORT; SOIL</t>
  </si>
  <si>
    <t>Managed aquifer recharge (MAR) using urban stormwater facilitates relieving water supply pressure, restoring the ecological environment, and developing sustainable water resources. However, compared to conventional water sources, such as river water and lake water, MAR using urban stormwater is a typically intermittent recharge mode. In order to study the clogging and water quality change effects of Fe, Zn, and Pb, the typical mental pollutants in urban stormwater, a series of intermittent MAR column experiments were performed. The results show that the type of pollutant, the particle size of the medium and the intermittent recharge mode have significant impacts on the pollutant retention and release, which has led to different clogging and water quality change effects. The metals that are easily retained in porous media have greater potential for clogging and less potential for groundwater pollution. The fine medium easily becomes clogged, but it is beneficial in preventing groundwater contamination. There is a higher risk of groundwater contamination for a shallow buried aquifer under intermittent MAR than continuous MAR, mainly because of the de-clogging effect of porous media during the intermittent period.</t>
  </si>
  <si>
    <t>Ye, XY (corresponding author), Jilin Univ, Key Lab Groundwater Resources &amp; Environm, Minist Educ, Changchun 130021, Peoples R China.;Ye, XY (corresponding author), Jilin Univ, Coll New Energy &amp; Environm, Changchun 130021, Peoples R China.</t>
  </si>
  <si>
    <t>National Natural Science Foundation of China [41672231]; General Program of Science and Technology Innovation Fund of China Coal Technology and Engineering Group [2018-2-MS013]</t>
  </si>
  <si>
    <t>10.3390/ijerph182413272</t>
  </si>
  <si>
    <t>Environmental Sciences; Public, Environmental &amp; Occupational Health</t>
  </si>
  <si>
    <t>Environmental Sciences &amp; Ecology; Public, Environmental &amp; Occupational Health</t>
  </si>
  <si>
    <t>Ghodeif, K; Paufler, S; Grischek, T; Wahaab, R; Souaya, E; Bakr, M; Abogabal, A</t>
  </si>
  <si>
    <t>Riverbank filtration in Cairo, Egypt-part I: installation of a new riverbank filtration site and first monitoring results</t>
  </si>
  <si>
    <t>Riverbank filtration; Hydrogeology; Nile River; Egypt; Water quality</t>
  </si>
  <si>
    <t>BANK FILTRATION; GREATER CAIRO; GROUNDWATER; QUALITY; GERMANY; AREAS</t>
  </si>
  <si>
    <t>To cope with the increasing water demand in Cairo, the Holding Company for Water and Wastewater drilled 6 pumping wells to assess the applicability of riverbank filtration (RBF) for the waterworks in Embaba. Results from well drilling and subsequent monitoring of water levels and water quality were used to assess site conditions. Hydrogeology and surface water quality are typical for RBF sites. The aquifer is more than 60 m thick and has a hydraulic conductivity of 6 x 10(-4) m/s. The Nile River is cutting through the upper clay cap that covers the aquifer and is hydraulically connected with the aquifer. Piezometric heads indicate a natural recharge of the aquifer by river water. Thus, the site seems to have high potential for water production. Water quality of the Nile River is feasible for natural treatment via RBF, TOC is &lt; 5.5 mg/l, and NH4+ is &lt; 0.5 mg/l. Major challenges in Embaba arise from frequent riverbed clogging in front of the site as well as the appearance of Fe, Mn and NH4+ in the produced bank filtrate with values slightly exceeding the Egyptian drinking water standards. Disinfection with chlorine oxidizes the dissolved Fe and Mn, causing undesired coloring of the treated bank filtrate. As there is no treatment step for Fe/Mn removal yet, pumping of the RBF wells was frequently stopped. The redox conditions at the site required further detailed investigations with emphasize on NH4+ and Mn to find out if concentrations could be managed without additional treatment.</t>
  </si>
  <si>
    <t>Ghodeif, K (corresponding author), Suez Canal Univ, Dept Geol, 4-5 Km Ring Rd, Ismailia, Egypt.;Ghodeif, K (corresponding author), Holding Co Water &amp; Wastewater, Cairo, Egypt.</t>
  </si>
  <si>
    <t>German Egyptian Research Fund (GERF); Egyptian Science and Technology Fund (STDF) [3160]; German International Bureau (IB) of the Federal Ministry of Education and Research (BMBF) [EGY 10/052]; Giza Company for Water and Waste Water</t>
  </si>
  <si>
    <t>10.1007/s12665-018-7450-2</t>
  </si>
  <si>
    <t>Du, XQ; Fang, YQ; Wang, ZJ; Hou, JW; Ye, XY</t>
  </si>
  <si>
    <t>The Prediction Methods for Potential Suspended Solids Clogging Types during Managed Aquifer Recharge</t>
  </si>
  <si>
    <t>physical clogging; suspended solids; managed aquifer recharge</t>
  </si>
  <si>
    <t>WASTE-WATER; INFILTRATION; TRANSPORT; REMOVAL; STORAGE; FATE</t>
  </si>
  <si>
    <t>The implementation and development of managed aquifer recharge (MAR) have been limited by the clogging attributed to physical, chemical, and biological reactions. In application field of MAR, physical clogging is usually the dominant type. Although numerous studies on the physical clogging mechanism during MAR are available, studies on the more detailed suspended clogging types and its prediction methods still remain few. In this study, a series of column experiments were inducted to show the process of suspended solids clogging process. The suspended solids clogging was divided into three types of surface clogging, inner clogging and mixed clogging based on the different clogging characteristics. Surface clogging indicates that the suspended solids are intercepted by the medium surface when suspended solids grain diameter is larger than pore diameter of infiltration medium. Inner clogging indicates that the suspended solids particles could transport through the infiltration medium. Mixed clogging refers to the comprehensive performance of surface clogging and inner clogging. Each suspended solids clogging type has the different clogging position, different changing laws of hydraulic conductivity and different deposition profile of suspended solids. Based on the experiment data, the ratio of effective medium pore diameter (D-p) and median grain size of suspended solids (d(50)) was proposed as the judgment index for suspended solids clogging types. Surface clogging occurred while D-p/d(50) was less than 5.5, inner clogging occurred while D-p/d(50) was greater than 180, and mixed clogging occurred while D-p/d(50) was between 5.5 and 180. In order to improve the judgment accuracy and applicability, Bayesian method, which considered more ratios of medium pore diameter (D-p) and different level of grain diameter of suspended solids (d(i)), were developed to predict the potential suspended solids types.</t>
  </si>
  <si>
    <t>Wang, ZJ (corresponding author), Jilin Univ, Minist Educ, Key Lab Groundwater Resources &amp; Environm, Changchun 130021, Peoples R China.</t>
  </si>
  <si>
    <t>National Natural Science Foundation of China [40902068, 41002077]</t>
  </si>
  <si>
    <t>10.3390/w6040961</t>
  </si>
  <si>
    <t>Lippera, MC; Werban, U; Rossetto, R; Vienken, T</t>
  </si>
  <si>
    <t>Understanding and predicting physical clogging at managed aquifer recharge systems: A field-based modeling approach</t>
  </si>
  <si>
    <t>ADVANCES IN WATER RESOURCES</t>
  </si>
  <si>
    <t>Managed aquifer recharge; Infiltration basin; Hydraulic conductivity; Physical clogging; Erosion</t>
  </si>
  <si>
    <t>ARTIFICIAL RECHARGE; POROUS-MEDIA; FLOW; GROUNDWATER; BASIN; ASR; MECHANISMS; STORAGE; SOILS</t>
  </si>
  <si>
    <t>Managed aquifer recharge (MAR) techniques are in demand to cope with water scarcity challenges posed by climate change and groundwater overexploitation. One of the long-lasting technical issues associated with MAR systems is physical clogging. The intrusion and deposition of external fines during water recharge reduce the infiltration capacity of the site over time. Operation and maintenance (O &amp; M) costs are experienced directly at the site to restore the original efficiency of infiltration rates. Thus, investors need reliable estimations of the risk of clogging during the planning of the site. As a rule, in MAR design, the main parameter of concern for physical clogging is the total suspended solids (TSS), and most clogging models rely on experiment calibrations in 1D sand columns. However, secondary processes can control the development and spatial distribution of physical clog-ging in field conditions. The proposed work aims to detect key clogging factors directly in the field and to model these processes for reproducibility at other sites. The fieldwork is conducted at the two-stage infiltration basin in Suvereto (Tuscany, Italy). Spatial factors are included in the analysis (i.e. basin topography) to explain clogging patterns in the field altered by erosion processes. The observed clogging profiles at two sampled locations exhibiting clogging are replicated by a mathematical model. Based on the computation of annual erosion rates in the pond and fines' redistribution, the exceeding fines' contents over depth are validated with an RMSE of 2.53% and 12.53%. The infiltration capacity of the site is estimated to reach a stable value of 90% of the initial infil-tration capacity over 20 years, given the Suvereto basin features. The model's parameterisation from field measurements represents a great advantage over existing clogging models due to its transferability to other MAR sites. The assessment of the risk of clogging supported by field characterization and numerical modelling is cost-effective and assists the deduction of O &amp; M schemes for MAR sites.</t>
  </si>
  <si>
    <t>European Union [814066]; European Union's Life Programme [LIFE 14 ENV/IT/001290]; Marie Curie Actions (MSCA) [814066] Funding Source: Marie Curie Actions (MSCA)</t>
  </si>
  <si>
    <t>10.1016/j.advwatres.2023.104462</t>
  </si>
  <si>
    <t>Hartog, N; Stuyfzand, PJ</t>
  </si>
  <si>
    <t>Water Quality Considerations on the Rise as the Use of Managed Aquifer Recharge Systems Widens</t>
  </si>
  <si>
    <t>Editorial Material</t>
  </si>
  <si>
    <t>Managed Aquifer Recharge (MAR); Aquifer Storage and Recovery (ASR); hydrochemistry; source water quality; groundwater quality; water sources; water re-use; pre-treatment; clogging; large-scale MAR; emerging compounds; brackish; saline host aquifers; recovered water quality requirements</t>
  </si>
  <si>
    <t>INFILTRATION RATES; PREDICTION; TRANSPORT; STORAGE; IMPACT; POLICY; SITES; WELLS</t>
  </si>
  <si>
    <t>Managed Aquifer Recharge (MAR) is a promising method of increasing water availability in water stressed areas by subsurface infiltration and storage, to overcome periods of drought, and to stabilize or even reverse salinization of coastal aquifers. Moreover, MAR could be a key technique in making alternative water resources available, such as reuse of communal effluents for agriculture, industry and even indirect potable reuse. As exemplified by the papers in this Special Issue, consideration of water quality plays a major role in developing the full potential for MAR application, ranging from the improvement of water quality to operational issues (e.g., well clogging) or sustainability concerns (e.g., infiltration of treated waste water). With the application of MAR expanding into a wider range of conditions, from deserts to urban and coastal areas, and purposes, from large scale strategic storage of desalinated water and the reuse of waste water, the importance of these considerations are on the rise. Addressing these appropriately will contribute to a greater understanding, operational reliability and acceptance of MAR applications, and lead to a range of engineered MAR systems that help increase their effectiveness to help secure the availability of water at the desired quality for the future.</t>
  </si>
  <si>
    <t>Hartog, N (corresponding author), KWR Watercycle Res Inst, POB 1072, NL-3430 BB Nieuwegein, Netherlands.;Hartog, N (corresponding author), Univ Utrecht, Fac Geosci, NL-3508 TA Utrecht, Netherlands.</t>
  </si>
  <si>
    <t>10.3390/w9100808</t>
  </si>
  <si>
    <t>Hu, B; Liu, LM; Chen, RH; Li, Y; Li, PW; Chen, HY; Liu, G; Teng, YG</t>
  </si>
  <si>
    <t>The Impact of Clogging Issues at a Riverbank Filtration Site in the Lalin River, NE, China: A Laboratory Column Study</t>
  </si>
  <si>
    <t>SUSTAINABILITY</t>
  </si>
  <si>
    <t>riverbank filtration; physical clogging; chemical clogging; column experiment; hydraulic conductivity</t>
  </si>
  <si>
    <t>BANK FILTRATION; HYDRAULIC CONDUCTIVITY; ARTIFICIAL RECHARGE; POROUS-MEDIA; GROUNDWATER; REMOVAL; SEDIMENT; CAPACITY; FLOW</t>
  </si>
  <si>
    <t>Although riverbank filtration (RBF) has been widely applied in China, the managers do not pay enough attention to the inevitable clogging issues during continuous RBF operation. The RBF site, which is located near the Lalin River, northeastern China, was selected as the study area, and the laboratory column experiments were used to simulate the RBF process and further investigate the physical and chemical clogging. The removal of turbidity (59.4-95.1%), COD (21.9-71.7%), NH4+ (10.9-39.4%), Fe (18.5-64.8%), and Mn (19.8-71.7%) demonstrated the water quality improvement by RBF. Whereas, the significant decrease in permeability (39.6-88.2%) also indicated that the clogging issues could not be ignored during RBF. Among them, the physical clogging-dominated area, chemical clogging-dominated area, and the transition zone were located at 0-12.5%, 37.5-100%, and 12.5-37.5% of the infiltration pathway, respectively. Moreover, the concentration of suspended particle materials, mean size of riverbed sediments, and aquifer media are the major impact factors for physical clogging; the precipitation of soluble constituents and redox reaction and other hydrochemical processes were the major impact factors for chemical clogging. The conclusion of this study can contribute to managers alleviating the clogging issues and improving the effectiveness of the sustainable operation in the local RBF system.</t>
  </si>
  <si>
    <t>Liu, G (corresponding author), Chinese Acad Sci, Res Ctr Ecoenvironm Sci, Stake Key Lab Environm Aquat Chem, Beijing 100085, Peoples R China.;Liu, G (corresponding author), Univ Chinese Acad Sci, Beijing 100049, Peoples R China.;Teng, YG (corresponding author), Beijing Normal Univ, Coll Water Sci, Beijing 100875, Peoples R China.</t>
  </si>
  <si>
    <t>National Natural Science Foundation of China [41877355]; National Key R&amp;D Program of China [2018YFE0204100]; Postdoctoral Research Foundation of China [2020M680698]; Open Project Program of Engineering Research Center of Groundwater Pollution Control and Remediation, Ministry of Education of China [GW202102]; Beijing Advanced Innovation Program for Land Surface Science</t>
  </si>
  <si>
    <t>10.3390/su14159330</t>
  </si>
  <si>
    <t>Green &amp; Sustainable Science &amp; Technology; Environmental Sciences; Environmental Studies</t>
  </si>
  <si>
    <t>Science &amp; Technology - Other Topics; Environmental Sciences &amp; Ecology</t>
  </si>
  <si>
    <t>Cui, RJ; Ye, XY; Du, XQ</t>
  </si>
  <si>
    <t>Coupled effects of bacteria and suspended solids on clogging during managed aquifer recharge</t>
  </si>
  <si>
    <t>Managed aquifer recharge; Suspended solids; Combined clogging; Bioclogging; Pseudomonas aeruginosa</t>
  </si>
  <si>
    <t>SATURATED POROUS-MEDIA; ACTIVATED-SLUDGE; CLAY-MINERALS; GROWTH; ASR; MICROORGANISMS; MECHANISMS; INSIGHTS; REMOVAL; STORAGE</t>
  </si>
  <si>
    <t>Managed aquifer recharge (MAR) is an effective strategy for relieving water shortages and their related environmental problems. However, clogging is a major issue in MAR implementation. Bioclogging occurs when nutrients and suspended solids (SS) are available in the water to which bacteria can be attached and subsequently form larger aggregations that result in porous media clogging. The combined clogging of SS and Pseudomonas aeruginosa (P.a) bacteria was investigated using a series column experiment, and scanning electron microscopy (SEM), Fourier transform infrared spectroscopy (FTIR), X-ray photoelectron spectroscopy (XPS), correlation analysis, and pathway analysis were employed to identify the combined clogging interaction between SS and P.a. Low SS concentrations exhibited high mobility and improved the migration of P.a as carriers, while high SS concentrations promoted the deposition of P.a. Thus, SS changed the stage characteristics of bioclogging, and the order of the clogging rate was as follows: SS-P.a group &gt; P.a group &gt; SS group. The interaction mechanisms of the combined clogging included bridging ions, chemical bonds, functional groups, extracellular polymeric substance polymerization, and improved adhesion within the SS-P.a sand system, which formed polymers with large particle sizes that occupied the pores and narrowed the flow path, causing the media to clog. The correlation and pathway analyses demonstrated that the direct effect of biomass was larger than SS on combined clogging, but the indirect effects of biomass were less than those of the SS, indicating that a series of interactions occurred during the SS-P.a combined clogging, and more special attention should be paid to the interaction of SS and bacteria during the aquifer recharge process.</t>
  </si>
  <si>
    <t>Du, XQ (corresponding author), Jilin Univ, Minist Educ, Key Lab Groundwater Resources &amp; Environm, Changchun 130021, Peoples R China.</t>
  </si>
  <si>
    <t>10.1016/j.jhydrol.2021.126543</t>
  </si>
  <si>
    <t>Application of physical clogging models to Managed Aquifer Recharge: a review of modelling approaches from engineering fields</t>
  </si>
  <si>
    <t>ACQUE SOTTERRANEE-ITALIAN JOURNAL OF GROUNDWATER</t>
  </si>
  <si>
    <t>Review</t>
  </si>
  <si>
    <t>Physical clogging; infiltration basin; numerical model; risk assessment; hydraulic conductivity; infiltration; fine sediments</t>
  </si>
  <si>
    <t>DEEP-BED FILTRATION; POROUS-MEDIA; SUSPENDED-SOLIDS; PARTICLE-TRANSPORT; NETWORK MODEL; SOIL FILTERS; FLOW; GROUNDWATER; DEPOSITION; WETLANDS</t>
  </si>
  <si>
    <t>Managed Aquifer Recharge (MAR) sites suffer from the long-lasting problem of clogging. The causes of clogging are physical, biological, chemical and mechanical processes and their complex interaction, with physical clogging being recognised as the predominant process. The intrusion and deposition of particles during water recharge affect the hydraulic properties of the infiltration surface, resulting in a decline in the infiltration capacity of the site over the operating years. Cleaning operations are necessary to restore the original infiltration rates. For this purpose, assessing the risk of clogging can determine the site's vulnerability and improve the scheme's design. Numerical models are essential to replicate physical clogging processes and predict the decline in infiltration rates. So far, predictive tools for physical clogging assessment have been missing in MAR literature. Hence, the purpose of this study is to analyse and reorganise physical clogging models from applied engineering fields dealing with water infiltration in natural heterogeneous systems. The modelling approaches are illustrated, starting from the main assumptions and conceptualisation of the soil volume and intruding particles. The individual processes are untangled from the multiple studies and reorganised in a systematic comparison of mathematical equations relevant to MAR applications. The numerical models' predictive power is evaluated for transferability, following limitations and recommendations for a process-based model applicable to surface spreading schemes. Finally, perspectives are given for clogging risk assessment at MAR sites from modelling and site characterisation. The predictive tool could assist decision-makers in planning the MAR site by implementing cost-effective strategies to lower the risk of physical clogging.</t>
  </si>
  <si>
    <t>European Union [814066]</t>
  </si>
  <si>
    <t>10.7343/as-2023-681</t>
  </si>
  <si>
    <t>Ringleb, J; Sallwey, J; Stefan, C</t>
  </si>
  <si>
    <t>Assessment of Managed Aquifer Recharge through ModelingA Review</t>
  </si>
  <si>
    <t>managed aquifer recharge; modeling; groundwater management; unsaturated zone; ASR</t>
  </si>
  <si>
    <t>ARTIFICIAL RECHARGE; RECOVERY ASR; REACTIVE TRANSPORT; WATER-QUALITY; WASTE-WATER; FRESH-WATER; GROUNDWATER RECHARGE; COASTAL AQUIFER; MULTICOMPONENT TRANSPORT; UNCERTAINTY ANALYSIS</t>
  </si>
  <si>
    <t>Managed aquifer recharge (MAR) is the purposeful recharge of an aquifer for later recovery or environmental benefits and represents a valuable method for sustainable water resources management. Models can be helpful tools for the assessment of MAR systems. This review encompasses a survey and an analysis of case studies which apply flow and transport models to evaluate MAR. The observed modeling objectives include the planning or optimization of MAR schemes as well as the identification and quantification of geochemical processes during injection, storage and recovery. The water recovery efficiency and the impact of the injected water on the ambient groundwater are further objectives investigated in the reviewed studies. These objectives are mainly solved by using groundwater flow models. Unsaturated flow models, solute transport models, reactive geochemical models as well as water balance models are also frequently applied and often coupled. As each planning step to setup a new MAR facility requires cost and time investment, modeling is used to minimize hazard risks and assess possible constraints of the system such as low recovery efficiency, clogging and geochemical processes.</t>
  </si>
  <si>
    <t>Ringleb, J (corresponding author), Tech Univ Dresden, Dept Hydrosci, D-01062 Dresden, Germany.</t>
  </si>
  <si>
    <t>German Federal Ministry of Education and Research (BMBF) [01LN1311A]; German Research Foundation; Open Access Publication Funds of the TU Dresden</t>
  </si>
  <si>
    <t>10.3390/w8120579</t>
  </si>
  <si>
    <t>Xu, Y; Ye, XY; Du, XQ</t>
  </si>
  <si>
    <t>Microscopic Mechanism of Particle Clogging in Porous Media During Managed Aquifer Recharge: From X-Ray Computed Tomography (CT) Imaging to Numerical Modelling</t>
  </si>
  <si>
    <t>CT scan; managed aquifer recharge; microstructure; porous medium</t>
  </si>
  <si>
    <t>STORAGE; ASR; WATER; MAR</t>
  </si>
  <si>
    <t>Managed aquifer recharge (MAR) is a strategy within water resources management. However, issues related to clogging have hindered its implementation. The change in permeability of the medium is significantly influenced not only by the macroscopic characteristics of infiltration sand, such as heterogeneity and anisotropy, but also by its microstructural features, including pore structure, morphology and connectivity. Nevertheless, the interactions between fluid flow, particle migration and changes in permeability remain unclear. This study investigates the pore-scale response mechanisms between fluid flow and pore clogging using a non-destructive x-ray computed tomography approach. Our findings indicate that the decrease in permeability due to particle deposition occurs in stages, with particles preferentially accumulating in irregularly shaped pores. The changes in the permeability of the sand column exhibit a negative correlation with alterations in shape factor and tortuosity, while showing a positive correlation with the fractal dimension. As pores become clogged with particles, the increase in tortuosity leads to a longer flow path. Once the sharp edges of the irregular pores are filled with particles, the pore space becomes smoother and more uniform, and the fractal dimension of the pores gradually decreases with further clogging. Based on numerical modelling of particle movement and the clogging process in porous media, it was determined that pressure is greatest in clogged pores. When this pressure reaches a certain threshold, the particles that were previously trapped in the pores are flushed out, leading to uneven changes in normalised hydraulic conductivity and normalised concentration at the outlet. If the pressure is insufficient to dislodge the clogging particles, the water flow path is compelled to change, resulting in a gradual stabilisation of the clogging.</t>
  </si>
  <si>
    <t>Ye, XY (corresponding author), Beijing Normal Univ, Guangdong Hong Kong Joint Lab Water Secur, Zhuhai, Peoples R China.;Ye, XY (corresponding author), Beijing Normal Univ, Adv Inst Nat Sci, Ctr Water Res, Zhuhai, Peoples R China.</t>
  </si>
  <si>
    <t>National Natural Science Foundation of China [41972247, 41672231]; National Nature Science Foundation of China [2024-06]; Water Conservancy Research Project of Hebei Province [:2023CX212]; Graduate Innovation Fund of Jilin University</t>
  </si>
  <si>
    <t>10.1002/hyp.70002</t>
  </si>
  <si>
    <t>Significance of hydrologic aspects on RBF performance - Everything is linked to everything else</t>
  </si>
  <si>
    <t>characteristics of rivers concerning RBF : runoff regime and runoff dynamics; river morphology; erosion; bed load transport; deposition; structure of the riverbed; river-aquifer interaction; the clogging process</t>
  </si>
  <si>
    <t>Clogging of the riverbed is still an important factor causing uncertainness in the planning stage of riverbank filtration plants. Several attempts have been made to develop tools, which are suitable to predict this process. But up till now, these tools are only a slight help for the engineering of riverbank filtration plants. On the other hand there exists a lot of experience about clogging from the operation of riverbank filtration plants. But to utilize this experience for a new plant, the hydrological and morphological aspects of the river and the aquifer have to be analyzed carefully to create a basis for the transfer of available knowledge. This paper deals with the relevant properties of rivers, concerning riverbank filtration: the runoff regime and the runoff dynamics, the river-aquifer interactions, the stream processes - erosion, transport and deposition - and the progress of the clogging process itself.</t>
  </si>
  <si>
    <t>Sherif, M; Sefelnasr, A; Al Rashed, M; Alshamsi, D; Zaidi, FK; Alghafli, K; Baig, F; Al-Turbak, A; Alfaifi, H; Loni, OA; Ahamed, MB; Ebraheem, AA</t>
  </si>
  <si>
    <t>A Review of Managed Aquifer Recharge Potential in the Middle East and North Africa Region with Examples from the Kingdom of Saudi Arabia and the United Arab Emirates</t>
  </si>
  <si>
    <t>managed aquifer recharge; groundwater renewability; MENA countries; dams; rainfall harvesting; climate change</t>
  </si>
  <si>
    <t>ARTIFICIAL GROUNDWATER RECHARGE; SEAWATER INTRUSION; NILE DELTA; RESERVOIR SEDIMENTATION; WATER-RESOURCES; CLIMATE-CHANGE; DAM PROJECTS; IMPACT; FEASIBILITY; STORAGE</t>
  </si>
  <si>
    <t>Groundwater extraction in most Middle East and North Africa (MENA) countries far exceeds its renewability, which ranges from 6% to 100%. Freshwater resources to support food production are very limited in this region. Future climate predictions include more consistent and longer wet periods with increasing surplus rainfall, which will enhance flood and flash flood occurrences in the MENA. Demand management of groundwater resources and managed aquifer recharge (MAR, also called groundwater replenishment, water banking, and artificial recharge, is the purposeful recharge of water to aquifers for subsequent recovery or environmental benefits) represent essential strategies to overcome the challenges associated with groundwater depletion and climate change impacts. Such strategies would enable the development of groundwater resources in the MENA region by minimizing the stress placed on these resources, as well as reducing deterioration in groundwater quality. Groundwater augmentation through recharge dams is a common practice in different countries around the globe. Most dams in the MENA region were built to enhance groundwater recharge, and even the few protection dams also act as recharge dams in one way or another. However, the operating systems of these dams are mostly dependent on the natural infiltration of the accumulated water in the reservoir area, with limited application of MAR. This review presents analyses of groundwater renewability and the effectiveness of recharge dams on groundwater recharge, as well as the potential of MAR technology. This study indicates that the recharge efficiency of dam's ranges between 15 to 47% and is clustered more around the lower limit. Efficiency is reduced by the clogging of the reservoir bed with fine materials. Therefore, there is a need to improve the operation of dams using MAR technology.</t>
  </si>
  <si>
    <t>Ebraheem, AA (corresponding author), United Arab Emirates Univ, Natl Water &amp; Energy Ctr, Al Ain 15551, U Arab Emirates.</t>
  </si>
  <si>
    <t>Office of the Associate Provost for Research, United Arab Emirates University</t>
  </si>
  <si>
    <t>10.3390/w15040742</t>
  </si>
  <si>
    <t>Hossain, MI; Bari, MN; Miah, MSU</t>
  </si>
  <si>
    <t>Opportunities and challenges for implementing managed aquifer recharge models in drought-prone Barind tract, Bangladesh</t>
  </si>
  <si>
    <t>APPLIED WATER SCIENCE</t>
  </si>
  <si>
    <t>Managed aquifer recharge; Recharge well; Groundwater; Sustainable; Clogging; Barind tract; Bangladesh</t>
  </si>
  <si>
    <t>GROUNDWATER RECHARGE; WATER-TABLE; AREA; INVENTORY; TREND; GIS</t>
  </si>
  <si>
    <t>This study focuses on the Barind tract, a drought prone area situated in the north-west region of Bangladesh where inadequate rainfall and limited surface water have created high dependence on groundwater for irrigation and other purposes, leading to significant declines in groundwater level. Managed aquifer recharge (MAR) offers a potential solution to restore groundwater levels. This study sets out to identify the opportunities and challenges for implementing MAR in the Barind tract. To accomplish this aim, different data sets including bore log lithology, rainfall, groundwater levels, information about re-excavated ponds, dighis, kharies, beels, check dams, rubber dams, dug wells and other necessary information were collected from the Barind Multipurpose Development Authority (BMDA) and other sources and analyzed. Major opportunities for MAR are identified for about 2000 km of re-excavated kharies (canals) containing about 750 check dams, more than 3000 re-excavated ponds, a number of beels (comparatively large marshes) and other water bodies which are used to conserve runoff storm water for supplementary irrigation. The conserved water can be used for groundwater recharge and subsequently abstracted for irrigation. Furthermore, roof-top rain water from buildings can also be used for groundwater recharge purposes. In contrast, the major challenges include the high turbidity of storm water runoff leading to clogging of MAR structures, inadequacy of conventional direct surface methods of recharge due to the presence of a 15 m or more thick upper clay layer with limited percolation capacity, and lack of practical knowledge on MAR. Therefore, overcoming the challenges for MAR application is a prerequisite to maximize the opportunities from MAR that can support the sustainable use of groundwater resources.</t>
  </si>
  <si>
    <t>Hossain, MI (corresponding author), Barind Multipurpose Dev Author, Rajshahi, Bangladesh.;Hossain, MI (corresponding author), Rajshahi Univ Engn &amp; Technol, Dept Civil Engn, Rajshahi, Bangladesh.</t>
  </si>
  <si>
    <t>10.1007/s13201-021-01530-1</t>
  </si>
  <si>
    <t>Zhang, YQ; Hubbard, S; Finsterle, S</t>
  </si>
  <si>
    <t>Factors Governing Sustainable Groundwater Pumping near a River</t>
  </si>
  <si>
    <t>GROUND WATER</t>
  </si>
  <si>
    <t>HYDRAULIC CONDUCTIVITY; ARTIFICIAL RECHARGE; WATER TRACERS; TEMPERATURE; FILTRATION; HEAT; FLOW</t>
  </si>
  <si>
    <t>The objective of this paper was to provide new insights into processes affecting riverbank filtration (RBF). We consider a system with an inflatable dam installed for enhancing water production from downstream collector wells. Using a numerical model, we investigate the impact of groundwater pumping and dam operation on the hydrodynamics in the aquifer and water production. We focus our study on two processes that potentially limit water production of an RBF system: the development of an unsaturated zone and riverbed clogging. We quantify river clogging by calibrating a time-dependent riverbed permeability function based on knowledge of pumping rate, river stage, and temperature. The dynamics of the estimated riverbed permeability reflects clogging and scouring mechanisms. Our results indicate that (1) riverbed permeability is the dominant factor affecting infiltration needed for sustainable RBF production; (2) dam operation can influence pumping efficiency and prevent the development of an unsaturated zone beneath the riverbed only under conditions of sufficient riverbed permeability; (3) slow river velocity, caused by dam raising during summer months, may lead to sedimentation and deposition of fine-grained material within the riverbed, which may clog the riverbed, limiting recharge to the collector wells and contributing to the development of an unsaturated zone beneath the riverbed; and (4) higher river flow velocities, caused by dam lowering during winter storms, scour the riverbed and thus increase its permeability. These insights can be used as the basis for developing sustainable water management of a RBF system.</t>
  </si>
  <si>
    <t>Zhang, YQ (corresponding author), Univ Calif Berkeley, Lawrence Berkeley Lab, Div Earth Sci, 1 Cyclotron Rd,MS 90-1116, Berkeley, CA 94720 USA.</t>
  </si>
  <si>
    <t>Sonoma County Water Agency through the U.S. Dept. of Energy [DE-AC02-05CH11231]</t>
  </si>
  <si>
    <t>10.1111/j.1745-6584.2010.00743.x</t>
  </si>
  <si>
    <t>Zhang, HX; Ye, XY; Du, XQ</t>
  </si>
  <si>
    <t>Laws and Mechanism of the Fe (III) Clogging of Porous Media in Managed Aquifer Recharge</t>
  </si>
  <si>
    <t>managed aquifer recharge; urban stormwater; clogging</t>
  </si>
  <si>
    <t>The use of stormwater for managed aquifer recharge (MAR) has become one of the most important ways to deal with water shortages and the corresponding environmental geological problems, especially in the north of China. The Fe (III) clogging of porous media is a common and significant problem that influences the effect of the infiltration rate. This paper focuses on the migration characteristics and clogging mechanisms of iron hydroxides in sand columns. The results indicate that the permeability of porous media significantly decreased at the inlet of the fine sand column and inside the coarse sand column. We demonstrated that, when the Fe (III) concentration was higher, a smaller infiltration medium size was produced more rapidly, and there was more significant clogging. More than 80% of the injected Fe (III) remained in the sand column, and more than 50% was retained within 1 cm of the column inlet. The mass retention increased with the decrease in the size of the infiltration medium particles and with the increase in the injected Fe (III) concentration. The main material that caused Fe (III) clogging was iron hydroxide colloids, which were in the form of a granular or flocculent membrane coating the quartz sand. The mechanisms of clogging and retention were blocking filtration and deep bed filtration, adsorption, and deposition, which were strongly affected by the coagulation of Fe (III) colloidal particles.</t>
  </si>
  <si>
    <t>Ye, XY (corresponding author), Jilin Univ, Minist Educ, Key Lab Groundwater Resources &amp; Environm, Changchun 130021, Peoples R China.;Ye, XY (corresponding author), Jilin Univ, Jilin Prov Key Lab Water Resources &amp; Environm, Changchun 130021, Peoples R China.;Ye, XY (corresponding author), Jilin Univ, Coll New Energy &amp; Environm, Changchun 130021, Peoples R China.</t>
  </si>
  <si>
    <t>National Natural Science Foundation of China [41672231]</t>
  </si>
  <si>
    <t>10.3390/w13030284</t>
  </si>
  <si>
    <t>Zaidi, M; Ahfir, ND; Alem, A; El Mansouri, B; Wang, HQ; Taibi, S; Duchemin, B; Merzouk, A</t>
  </si>
  <si>
    <t>Assessment of clogging of managed aquifer recharge in a semi-arid region</t>
  </si>
  <si>
    <t>SCIENCE OF THE TOTAL ENVIRONMENT</t>
  </si>
  <si>
    <t>Semi-arid region; Managed aquifer recharge; Particles transfer; Hydraulic conductivity; Clogging; Soil cracks</t>
  </si>
  <si>
    <t>STORMWATER INFILTRATION SYSTEM; DOUBLE-RING INFILTROMETER; ARTIFICIAL RECHARGE; GROUNDWATER RECHARGE; DESICCATION CRACKING; RIVER; SOIL; WATER; SEDIMENT; STORAGE</t>
  </si>
  <si>
    <t>To overcome water scarcity issues in arid and semi-arid regions, Managed Aquifer Recharge (MAR) remains a viable and suitable solution to manage and restore aquifers. However, clogging represents a major issue that can affect the durability and efficiency of MAR structures. The aim of this study was to evaluate the extent of clogging in MAR sites (Berrechid, Morocco). To achieve this objective, two field-based studies were undertaken: the first one consists of implantation of sand-filled columns in the recharge sites to evaluate the surface and subsurface clogging. The second one consists of the implantation of pickets over a 750 m(2) area in each recharge site to measure the extent of deposit thickness on the surface of the wadi bed. Results show that, despite the low rainfall (&lt;1.4 mm/day) and the short period (91 days) of the study, the deposits thickness exceeds 3 cm in a large part of the MAR. The suspended solids concentrations measured in recharge sites ranged from 1.1 to 1.4 g/L. Due to the particles retention, the estimation of the saturated hydraulic conductivity (k) of the sand declines over 90% in the immediate entrance of the columns. The k values measured in situ during the drying period ranged from 10(-5) to 10(-6) m/s. The k values of the cake formed, without cracks, was about 10-8 m/s. The presence of cracks drives the entire infiltration. However, due to the high plasticity index of theMAR soil, a slight reduction of cracks opening during wetting cycles is observed. In addition, particles deposited in these cracks, would contribute actively to the reduction of infiltration. The results of this study clearly showed theMAR sites vulnerability in semi-arid regions due to physical clogging. (C) 2020 Elsevier B.V. All rights reserved.</t>
  </si>
  <si>
    <t>Ahfir, ND (corresponding author), Normandie Univ, UNIHAVRE, UMR 6294, LOMC,CNRS, F-76600 Le Havre, France.</t>
  </si>
  <si>
    <t>PHC TOUBKAL project: Campus France [18/74, 38951NJ]</t>
  </si>
  <si>
    <t>10.1016/j.scitotenv.2020.139107</t>
  </si>
  <si>
    <t>Sloan, S; Cook, PG; Wallis, I</t>
  </si>
  <si>
    <t>Managed Aquifer Recharge in Mining: A Review</t>
  </si>
  <si>
    <t>GROUNDWATER</t>
  </si>
  <si>
    <t>WASTE-WATER; GROUNDWATER; ECONOMICS; INVENTORY</t>
  </si>
  <si>
    <t>Managed aquifer recharge (MAR) has been gaining adoption within the mining industry for managing surplus water volumes and reducing the groundwater impacts of dewatering. This paper reviews MAR for mining and includes an inventory of 27 mines using or considering MAR for current or future operations. Most mines using MAR are in arid or semi-arid regions and are implementing it through infiltration basins or bore injection to manage surplus water, preserve aquifers for environmental or human benefit, or adhere to licensing that requires zero surface discharge. Surplus water volumes, hydrogeological conditions, and economics play a pivotal role in the feasibility of MAR for mining. Groundwater mounding, well clogging, and interaction between adjacent mines are common challenges. Mitigation strategies include predictive groundwater modeling, extensive monitoring programs, rotation of infiltration or injection facilities, physical and chemical treatments for clogging, and careful location for MAR facilities in relation to adjacent operations. Should water availability alternate between shortage and excess, injection bores may be used for supply, thus reducing costs and risks associated with drilling new wells. MAR, if applied strategically, also has the potential to accelerate groundwater recovery post-mine closure. The success of MAR for mining is emphasized by mines opting to increase MAR capacity alongside dewatering expansions, as well as prospective mines proposing MAR for future water requirements. Upfront planning is the key to maximizing MAR benefits. Improved information sharing could help increase awareness and uptake of MAR as an effective and sustainable mine water management tool.</t>
  </si>
  <si>
    <t>Sloan, S (corresponding author), Flinders Univ S Australia, Natl Ctr Groundwater Res &amp; Training NCGRT, Coll Sci &amp; Engn, POB 2100, Adelaide, SA 5001, Australia.</t>
  </si>
  <si>
    <t>Australian Government Research Training Program; Australian Research Council [LP180101153]; Rio Tinto Iron Ore; Australian Research Council [LP180101153] Funding Source: Australian Research Council</t>
  </si>
  <si>
    <t>10.1111/gwat.13311</t>
  </si>
  <si>
    <t>Glass, J; Simunek, J; Stefan, C</t>
  </si>
  <si>
    <t>Scaling factors in HYDRUS to simulate a reduction in hydraulic conductivity during infiltration from recharge wells and infiltration basins</t>
  </si>
  <si>
    <t>VADOSE ZONE JOURNAL</t>
  </si>
  <si>
    <t>Managed aquifer recharge (MAR) represents a promising technique to cope with increasing water stress worldwide. However, it can be challenging to operate MAR systems, especially concerning clogging. Clogging reduces the infiltration capacity and system efficiency of a MAR facility. Processes that cause clogging are difficult to quantify and assess, and their simulations in MAR schemes have so far been limited. The variably saturated water flow model HYDRUS-2D was therefore modified to include time-variable hydraulic conductivities to more realistically represent clogging at the infiltration interface of infiltration basins and recharge wells. An exponential function with a time-variable scaling factor was implemented into HYDRUS to vary the soil hydraulic conductivity over time during simulations. The new approach was tested, in combination with the reservoir boundary condition, by simulating two-dimensional cross-sections of two three-dimensional laboratory experiments representing recharge from infiltration basins and injection wells. With the help of the time-variable scaling factor, the increasing ponding depth in both experiments due to progressive clogging was reproduced. Hypothetical simulations with various well configurations, soils, and injection rates indicate that clogging influences the infiltration volumes and subsurface infiltration area, which should be considered during the planning of MAR systems. The approach can be used to evaluate the resulting infiltration capacity numerically and to help with the operation and design of MAR facilities. However, further research is required to fully understand and integrate the processes that lead to clogging at MAR facilities into numerical simulations.</t>
  </si>
  <si>
    <t>Glass, J (corresponding author), Tech Univ Dresden, Res Grp INOWAS, Dept Hydrosci, Dresden, Germany.</t>
  </si>
  <si>
    <t>Bundesministerium fur Bildung und Forschung [01LN1311A]</t>
  </si>
  <si>
    <t>10.1002/vzj2.20027</t>
  </si>
  <si>
    <t>Environmental Sciences; Soil Science; Water Resources</t>
  </si>
  <si>
    <t>Environmental Sciences &amp; Ecology; Agriculture; Water Resources</t>
  </si>
  <si>
    <t>Hägg, K; Pott, BM</t>
  </si>
  <si>
    <t>Filter media for basin infiltration: a case study</t>
  </si>
  <si>
    <t>WATER PRACTICE AND TECHNOLOGY</t>
  </si>
  <si>
    <t>Article; Early Access</t>
  </si>
  <si>
    <t>clogging; effective grain size; filter media; infiltration basins; managed aquifer recharge (MAR)</t>
  </si>
  <si>
    <t>CLOGGING MECHANISMS; SUSPENDED-SOLIDS; AQUIFER; OPERATION; INVENTORY; DESIGN</t>
  </si>
  <si>
    <t>This study presents a viable filter media for infiltration basins used by managed aquifer recharge (MAR) plants. Filter media properties for sand filters, such as rapid and slow sand filters, are well established. This article investigates suitable filter media based on operational experience and filter media recommendations for sand filters, which is applied to the Vomb water treatment plant (WTP), a MAR plant in south Sweden. The results from this case study showed that a filter media with an effective grain size (d(10)) of 0.22-0.38 mm was likely viable based on the grain sizes of the natural glacifluvial deposits. The recommendation also included an optimal d(10) range of 0.22-0.30 mm to increase the retention of particles in the filter media rather than particles clogging and reducing the permeability of the aquifer. As a result of using filter media with lower d(10)-values than the glacifluvial deposits, unsaturated conditions under the infiltration basins will also likely improve. Furthermore, the recommendations presented in this study include limits for certain natural occurring contaminants (such as arsenic and mercury), other grain size grading characteristics and mineral composition.</t>
  </si>
  <si>
    <t>Hägg, K (corresponding author), Sydvatten AB, Hyllie Stationstorg 21, S-21532 Malmo, Sweden.</t>
  </si>
  <si>
    <t>10.2166/wpt.2022.074</t>
  </si>
  <si>
    <t>Dillon, P; Stuyfzand, P; Grischek, T; Lluria, M; Pyne, RDG; Jain, RC; Bear, J; Schwarz, J; Wang, W; Fernandez, E; Stefan, C; Pettenati, M; van der Gun, J; Sprenger, C; Massmann, G; Scanlon, BR; Xanke, J; Jokela, P; Zheng, Y; Rossetto, R; Shamrukh, M; Pavelic, P; Murray, E; Ross, A; Valverde, JPB; Nava, AP; Ansems, N; Posavec, K; Ha, K; Martin, R; Sapiano, M</t>
  </si>
  <si>
    <t>Sixty years of global progress in managed aquifer recharge</t>
  </si>
  <si>
    <t>Managed aquifer recharge; Artificial recharge; Review; Water banking; History of hydrogeology</t>
  </si>
  <si>
    <t>RIVER BANK FILTRATION; WATER-QUALITY IMPROVEMENT; ORGANIC MICROPOLLUTANTS; ARTIFICIAL RECHARGE; GROUNDWATER; FATE; ATTENUATION; REMOVAL; SYSTEMS; STORAGE</t>
  </si>
  <si>
    <t>The last 60years has seen unprecedented groundwater extraction and overdraft as well as development of new technologies for water treatment that together drive the advance in intentional groundwater replenishment known as managed aquifer recharge (MAR). This paper is the first known attempt to quantify the volume of MAR at global scale, and to illustrate the advancement of all the major types of MAR and relate these to research and regulatory advancements. Faced with changing climate and rising intensity of climate extremes, MAR is an increasingly important water management strategy, alongside demand management, to maintain, enhance and secure stressed groundwater systems and to protect and improve water quality. During this time, scientific researchon hydraulic design of facilities, tracer studies, managing clogging, recovery efficiency and water quality changes in aquifershas underpinned practical improvements in MAR and has had broader benefits in hydrogeology. Recharge wells have greatly accelerated recharge, particularly in urban areas and for mine water management. In recent years, research into governance, operating practices, reliability, economics, risk assessment and public acceptance of MAR has been undertaken. Since the 1960s, implementation of MAR has accelerated at a rate of 5%/year, but is not keeping pace with increasing groundwater extraction. Currently, MAR has reached an estimated 10km(3)/year, 2.4% of groundwater extraction in countries reporting MAR (or 1.0% of global groundwater extraction). MAR is likely to exceed 10% of global extraction, based on experience where MAR is more advanced, to sustain quantity, reliability and quality of water supplies.</t>
  </si>
  <si>
    <t>Dillon, P (corresponding author), CSIRO Land &amp; Water, Urrbrae, SA, Australia.;Dillon, P (corresponding author), Flinders Univ S Australia, NCGRT, Adelaide, SA, Australia.</t>
  </si>
  <si>
    <t>10.1007/s10040-018-1841-z</t>
  </si>
  <si>
    <t>Song, YL; Du, XQ; Ye, XY</t>
  </si>
  <si>
    <t>Analysis of Potential Risks Associated with Urban Stormwater Quality for Managed Aquifer Recharge</t>
  </si>
  <si>
    <t>managed aquifer recharge; urban stormwater; contamination risk; clogging</t>
  </si>
  <si>
    <t>WASTE-WATER; HIGHWAY RUNOFF; HYDRAULIC CONDUCTIVITY; ESCHERICHIA-COLI; ROAD RUNOFF; POLLUTION; STORAGE; METALS; ROOF; FLOW</t>
  </si>
  <si>
    <t>Managed aquifer recharge (MAR) can be used to increase storage and availability of groundwater resources, but water resources available for recharge are constrained due to a surface water shortage. Alternative resources, like stormwater, are receiving increasing attention as sustainable resources for reuse in MAR. However, pollutants in stormwater can impact groundwater quality, and cause clogging of the infiltration system. Based on the stormwater data in the literature, the physicochemical stormwater properties of data were analyzed. The results showed that concentrations of pollutants from different underlying surfaces varied widely. The main pollutants of stormwater were as follows: Total suspended particles (TSSs), organic matter represented by the chemical oxygen demand (COD), nutrients (total nitrogen, TN; total phosphorus, TP; and NH3-N), and metals (Zn, Pb, Cu, Cd, Fe, and Mn). Based on the simulation of TOUGHREACT, the contamination risk of pollutants for each type of stormwater was assessed. The risk of contamination was divided into four categories due to the different migration times of ions through the sand column. The iron ion has the highest risk of contamination, followed by Zn and Mn, and the contamination risk of nutrients and other metals (Pb, Cu, and Cd) are relatively low. Besides, the physical, biological, and chemical clogging risk were evaluated. The physical clogging potential of all types of stormwater is very high because of the high concentration of TSS. According to the concentration of TN that can spur the growth of bacteria and algae, the relative risk of biological clogging for stormwater is greenbelt stormwater &lt; road stormwater &lt; roof stormwater. However, only road stormwater has high chemical clogging due to the existence of iron, which can generate precipitation that blocks the pore volume.</t>
  </si>
  <si>
    <t>Ye, XY (corresponding author), Jilin Univ, Key Lab Groundwater Resources &amp; Environm, Minist Educ, Changchun 130021, Jilin, Peoples R China.;Ye, XY (corresponding author), Jilin Univ, Coll New Energy &amp; Environm, Changchun 130021, Jilin, Peoples R China.</t>
  </si>
  <si>
    <t>National Natural Science Foundation of China [41672231, 41472213]; Graduate Innovation Fund of Jilin University [101832018C053]</t>
  </si>
  <si>
    <t>10.3390/ijerph16173121</t>
  </si>
  <si>
    <t>Holländer, HM; Mull, R; Panda, SN</t>
  </si>
  <si>
    <t>A concept for managed aquifer recharge using ASR-wells for sustainable use of groundwater resources in an alluvial coastal aquifer in Eastern India</t>
  </si>
  <si>
    <t>PHYSICS AND CHEMISTRY OF THE EARTH</t>
  </si>
  <si>
    <t>ASR-wells; Coastal aquifer; Groundwater; Managed aquifer recharge; Sustainable management</t>
  </si>
  <si>
    <t>IRRIGATION</t>
  </si>
  <si>
    <t>Groundwater resources in coastal plains area are coming under increasing threat due to over extraction and unsustainable agricultural practices. Sustainable water resource management in these areas can potentially be facilitated through the use of a novel concept in groundwater management. This concept involves matching supply and demand for irrigation water by managing excess monsoon season runoff and making it available for managed aquifer recharge (MAR), thereby allowing potentially greater extractions during the dry season. This includes the deliberate lowering of the groundwater table during the dry season, resulting in more storage capacity for MAR. In a case study the excess water was calculated and a field layout including ASR-wells and canals was developed. This groundwater management concept shows an additional potential infiltration of nearly 220 mm/a could be developed but field experiments showed problems which may be related to clogging of the injection wells. Additional enhancement of the natural recharge allows providing enough groundwater to grow a second crop during a year throughout nearly the whole area. (C) 2008 Published by Elsevier Ltd.</t>
  </si>
  <si>
    <t>Holländer, HM (corresponding author), Brandenburg Tech Univ Cottbus, Chair Hydrol &amp; Water Resources Management, Konrad Wachsmann Allee 6, D-03046 Cottbus, Germany.</t>
  </si>
  <si>
    <t>Volkswagen Foundation; State of Lower Saxony, Germany</t>
  </si>
  <si>
    <t>10.1016/j.pce.2008.05.001</t>
  </si>
  <si>
    <t>Geosciences, Multidisciplinary; Meteorology &amp; Atmospheric Sciences; Water Resources</t>
  </si>
  <si>
    <t>Geology; Meteorology &amp; Atmospheric Sciences; Water Resources</t>
  </si>
  <si>
    <t>Xia, CX; Li, ZH; Fan, WB; Du, XQ</t>
  </si>
  <si>
    <t>Dynamics and control mechanisms of inorganic nitrogen removal during wetting-drying cycles: A simulated managed aquifer recharge experiment</t>
  </si>
  <si>
    <t>ENVIRONMENTAL RESEARCH</t>
  </si>
  <si>
    <t>Managed aquifer recharge; Soil aquifer treatment; Wetting and drying cycles; Nitrogen pollution; Redox conditions; Clogging</t>
  </si>
  <si>
    <t>TREATED WASTE-WATER; ARTIFICIAL RECHARGE; INFILTRATION; GROUNDWATER; DENITRIFICATION; IRRIGATION; EFFLUENT; BEHAVIOR; FIELD; FLOW</t>
  </si>
  <si>
    <t>Managed aquifer recharge (MAR) systems can be operated intermittently through wetting-drying cycles to simultaneously improve the water supply and quality. Although MAR can naturally attenuate considerable amounts of nitrogen, the dynamic processes and control mechanisms of nitrogen removal by intermittent MAR remain unclear. This study was conducted in laboratory sandy columns and lasted for 23 d, including four wetting periods and three drying periods. The hydraulic conductivity, oxidation reduction potential (ORP), and leaching concentrations of ammonia nitrogen and nitrate nitrogen of MAR systems were intensively measured to test the hypothesis that hydrological and biogeochemical controls play an essential role in regulating nitrogen dynamics at different stages of wetting-drying cycles. Intermittent MAR functioned as a sink for nitrogen while providing a carbon source to support nitrogen transformations; however, it occasionally became a source of nitrogen under intense flushes of preferential flow. Nitrogen dynamics were primarily controlled by hydrological processes in the initial wetting phase and were further regulated by biogeochemical processes during the subsequent wetting period, supporting our hypothesis. We also observed that a saturated zone could mediate nitrogen dynamics by creating anaerobic conditions for denitrification and buffering the flush effect of preferential flow. The drying duration can also affect the occurrence of preferential flow and nitrogen transformations, which should be balanced when determining the optimal drying duration for intermittent MAR systems.</t>
  </si>
  <si>
    <t>10.1016/j.envres.2023.116354</t>
  </si>
  <si>
    <t>Mawer, C; Parsekian, A; Pidlisecky, A; Knight, R</t>
  </si>
  <si>
    <t>Characterizing Heterogeneity in Infiltration Rates During Managed Aquifer Recharge</t>
  </si>
  <si>
    <t>ARTIFICIAL RECHARGE; WAVELET ANALYSIS; WATER-QUALITY; GROUNDWATER; SURFACE; FLOW</t>
  </si>
  <si>
    <t>Infiltration rate is the key parameter that describes how water moves from the surface into a groundwater aquifer during managed aquifer recharge (MAR). Characterization of infiltration rate heterogeneity in space and time is valuable information for MAR system operation. In this study, we utilized fiber optic distributed temperature sensing (FO-DTS) observations and the phase shift of the diurnal temperature signal between two vertically co-located fiber optic cables to characterize infiltration rate spatially and temporally in a MAR basin. The FO-DTS measurements revealed spatial heterogeneity of infiltration rate: approximately 78% of the recharge water infiltrated through 50% of the pond bottom on average. We also introduced a metric for quantifying how the infiltration rate in a recharge pond changes over time, which enables FO-DTS to be used as a method for monitoring MAR and informing maintenance decisions. By monitoring this metric, we found high-spatial variability in how rapidly infiltration rate changed during the test period. We attributed this variability to biological pore clogging and found a relationship between high initial infiltration rate and the most rapid pore clogging. We found a strong relationship (R-2=0.8) between observed maximum infiltration rates and electrical resistivity measurements from electrical resistivity tomography data taken in the same basin when dry. This result shows that the combined acquisition of DTS and ERT data can improve the design and operation of a MAR pond significantly by providing the critical information needed about spatial variability in parameters controlling infiltration rates. Article Impact Statement: Introduces local infiltration efficiency metric for MAR monitoring and shows that spatial soil heterogeneity affects clogging.</t>
  </si>
  <si>
    <t>Mawer, C (corresponding author), Stanford Univ, Civil &amp; Environm Engn, Stanford, CA 94305 USA.</t>
  </si>
  <si>
    <t>UPS; National Science Foundation through its ReNUWIt Engineering Research Center [NSF EEC-1028968]</t>
  </si>
  <si>
    <t>10.1111/gwat.12423</t>
  </si>
  <si>
    <t>Evaluating streambed forces impacting the capacity of riverbed filtration systems</t>
  </si>
  <si>
    <t>Riverbank Filtration; RBF; shear; stress; scour</t>
  </si>
  <si>
    <t>The static and dynamic forces at work on a riverbed impact both the clogging processes and the regenerative scouring processes in RBF systems. This chapter reviews shear forces exerted on a riverbed, and considers the additional forces developed under conditions of infiltration with saturated and unsaturated flow. Methods of measuring streambed shear stress are evaluated in relation to streambed scouring, and the relative impact of barge traffic on streambed shear stress is discussed. These measures help to define the suitability of a site for Riverbank Filtration.</t>
  </si>
  <si>
    <t>WaterAdvice Associates, 3715 Hughes Rd, Louisville, KY USA.</t>
  </si>
  <si>
    <t>Constantz, J; Su, GW; Hatch, C</t>
  </si>
  <si>
    <t>Heat as a ground-water tracer at the Russian River RBF facility, Sonoma County, California</t>
  </si>
  <si>
    <t>heat; temperature; water levels; hydraulic conductivity; infiltration; streambed clogging</t>
  </si>
  <si>
    <t>TEMPERATURE; DEPTH; STREAMFLOW; PROFILES; BENEATH</t>
  </si>
  <si>
    <t>Temperature is routinely collected as a water quality parameter, but only recently utilized as an environmental tracer of stream exchanges with ground water (Stonestrom and Constantz, 2003). In this paper, water levels and seasonal temperatures were used to estimate streambed hydraulic conductivities and water fluxes. Temperatures and water levels were analyzed from 3 observation wells near the Russian River RBF facility, north of Forestville, Sonoma County, CA. In addition, 9 shallow piezometers were installed in 3 cross-sections across the stream near a pair of collector wells at the RBF facility. Hydraulic conductivities and fluxes were estimated by matching simulated ground-water temperatures to the observed ground-water temperatures with an inverse modeling approach. Using temperature measurements in the shallow piezometers from 0.1 to 1.0 m below the channel, estimates of infiltration indicated a distinct area of streambed clogging near one of the RBF collector wells. For the deeper observation wells, temperature probes were located at depths between 3.5 m to 7.1 m below the channel. Estimated conductivities varied over an order of magnitude, with anisotropies of 5 (horizontal to vertical hydraulic conductivity) generally providing the best fit to observed temperatures.</t>
  </si>
  <si>
    <t>US Geol Survey, 345 Middlefield Rd, Menlo Pk, CA 94025 USA.</t>
  </si>
  <si>
    <t>Jin, Y; Choi, Y; Song, KG; Kim, S; Park, C</t>
  </si>
  <si>
    <t>Iron and manganese removal in direct anoxic nanofiltration for indirect potable reuse</t>
  </si>
  <si>
    <t>MEMBRANE WATER TREATMENT</t>
  </si>
  <si>
    <t>anoxic; managed aquifer recharge; nanofiltration; iron; indirect potable reuse</t>
  </si>
  <si>
    <t>AQUIFER STORAGE; FOULING INDEX; MEMBRANE; WATER; GROUNDWATER; RECOVERY; SYSTEMS</t>
  </si>
  <si>
    <t>Managed aquifer recharge (MAR) systems are gaining interest as an alternative to conventional water resources. However, when the water recovered in MAR systems, dissolved iron and manganese species may easily oxidize and they cause well screen clogging or require abandonment of extraction wells. In this study, both oxic and anoxic conditions were analyzed to verify the feasibility of the membrane filtration performance under various solution chemistries. The fouling mechanisms of the metal ions under anoxic conditions were also investigated by employing synthetic wastewater. The fouled membranes were then further analyzed to verify the major causes of inorganic fouling through SEM and XPS. The newly suggested anoxic process refining existing membrane process is expected to provide more precious information about nanofiltration (NF) membrane fouling, especially for demonstrating the potential advantages to chemical-free drinking water production for indirect potable reuse.</t>
  </si>
  <si>
    <t>Park, C (corresponding author), Ewha Womans Univ, Dept Environm Sci &amp; Engn, Seoul 03760, South Korea.</t>
  </si>
  <si>
    <t>Korea Institute of Science and Technology (KIST) [2E28120]; National Research Foundation of Korea (NRF) - Korea government (Ministry of Science and ICT) [2018R1A2A3074568]; Ewha Womans University</t>
  </si>
  <si>
    <t>10.12989/mwt.2019.10.4.299</t>
  </si>
  <si>
    <t>Engineering, Chemical; Water Resources</t>
  </si>
  <si>
    <t>Engineering; Water Resources</t>
  </si>
  <si>
    <t>Hamadeh, AF; Sharma, SK; Amy, G</t>
  </si>
  <si>
    <t>Comparative assessment of managed aquifer recharge versus constructed wetlands in managing chemical and microbial risks during wastewater reuse: a review</t>
  </si>
  <si>
    <t>JOURNAL OF WATER REUSE AND DESALINATION</t>
  </si>
  <si>
    <t>aquifer recharge; bank filtration; constructed wetlands; pathogen removal; pharmaceutically active compounds; soil aquifer treatment; water reuse</t>
  </si>
  <si>
    <t>PHARMACEUTICALLY ACTIVE COMPOUNDS; SUBSURFACE FLOW; BANK FILTRATION; REMOVAL; SYSTEMS</t>
  </si>
  <si>
    <t>Constructed wetlands (CWs) and managed aquifer recharge (MAR) represent commonly used natural treatment systems for reclamation and reuse of wastewater. However, each of these technologies have some limitations with respect to removal of different contaminants. Combining these two technologies into a hybrid CW-MAR system will lead to synergy in terms of both water quality and costs. This promising technology will help in the reduction of bacteria and viruses, trace and heavy metals, organic micropollutants, and nutrients. Use of subsurface flow CWs as pre-treatment for MAR has multiple benefits: (i) it creates a barrier for different microbial and chemical pollutants, (ii) it reduces the residence time for water recovery, and (iii) it avoids clogging during MAR as CWs can remove suspended solids and enhance the reclaimed water quality. This paper analyzes the removal of different contaminants by CW and MAR systems based on a literature review. It is expected that a combination of these natural treatment systems (CWs and MAR) could become an attractive, efficient and cost-effective technology for water reclamation and reuse.</t>
  </si>
  <si>
    <t>Hamadeh, AF (corresponding author), KAUST, Water Desalinat &amp; Reuse Ctr, Thuwal 239556900, Saudi Arabia.</t>
  </si>
  <si>
    <t>10.2166/wrd.2013.020</t>
  </si>
  <si>
    <t>Engineering, Environmental; Water Resources</t>
  </si>
  <si>
    <t>Hu, B; Teng, YG; Zhai, YZ; Zuo, R; Li, J; Chen, HY</t>
  </si>
  <si>
    <t>Riverbank filtration in China: A review and perspective</t>
  </si>
  <si>
    <t>Riverbank filtration; Groundwater; Security water supply; Removal of pollutants; Research perspective</t>
  </si>
  <si>
    <t>BANK FILTRATION; WATER; REMOVAL; NITROGEN; SITE; TRANSFORMATION; DEGRADATION; CHEMISTRY; CLIMATE; PASSAGE</t>
  </si>
  <si>
    <t>Riverbank filtration (RBF) for water supplies is used widely throughout the world because it guarantees a sustainable quantity and improves water quality. In this study, the development history and the technical overview of RBF in China are reviewed and summarized. Most RBF systems in China were constructed using vertical wells, horizontal wells, and infiltration galleries in flood plains, alluvial fans, and inter-mountain basins. Typical pollutants such as NH4+, pathogens, metals, and organic materials were removed or diluted by most RBF investigated. There have recently been many investigations of the interaction between groundwater and surface water and biogeochemical processes in RBF. Comprehensive RBF applications should include not only the positive but also negative effects. Based on a discussion of the advantages and disadvantages, the perspectives of China's RBF technology development were proposed. To protect the security of water supply, China's RBF systems should establish a management system, monitoring system and forecasting system of risk. Guidelines of RBF construction and management should also be issued on the basic of relevant fundamental investigations such as climate influence, clogging, and purification mechanism of water-quality improvement. (C) 2016 Elsevier B.V. All rights reserved.</t>
  </si>
  <si>
    <t>Teng, YG (corresponding author), Beijing Normal Univ, Coll Water Sci, Minist Educ, Engn Res Ctr Groundwater Pollut Control &amp; Remedia, Beijing 100875, Peoples R China.</t>
  </si>
  <si>
    <t>National Key Scientific and Technological Project of China [2014ZX07201-010]</t>
  </si>
  <si>
    <t>10.1016/j.jhydrol.2016.08.004</t>
  </si>
  <si>
    <t>Esfahani, AR; Batelaan, O; Hutson, JL; Fallowfield, HJ</t>
  </si>
  <si>
    <t>Combined physical, chemical and biological clogging of managed aquifer recharge and the effect of biofilm on virus transport behavior: A column study</t>
  </si>
  <si>
    <t>JOURNAL OF WATER PROCESS ENGINEERING</t>
  </si>
  <si>
    <t>Managed aquifer recharge; Limestone; MS2 phage; Breakthrough curve; Preferential flow</t>
  </si>
  <si>
    <t>SATURATED POROUS-MEDIA; HYDRAULIC CONDUCTIVITY; COLLOID ATTACHMENT; SOLUTION CHEMISTRY; PREFERENTIAL FLOW; REMOVAL; SAND; MICROORGANISMS; NANOPARTICLES; INACTIVATION</t>
  </si>
  <si>
    <t>In recent years, treated wastewater has been widely used in managed aquifer recharge sites (MAR) for compensation of groundwater shortage in arid and semi-arid areas. However, the presence of suspended solids, microorganisms and pathogenic agents has led to different problems such as aquifer clogging and groundwater contamination. In this study, the effect of treated wastewater on physical, chemical and biological clogging of sand and limestone-packed columns and subsequently transport behavior of solutes and virus was studied. Transport experiments were performed, using the tracer bromide (Br-) and MS2 bacteriophage, in sand and limestone-packed columns irrigated with treated wastewater at different short and long-term periods (2 and 8 weeks). In addition, some physical, chemical and biological features of columns were measured after irrigation with wastewater. Results revealed that injection of treated wastewater for around 2 weeks not only led to the physical and biological clogging, but also caused a significant increase in MS2 retention in the columns. However, increasing limestone column irrigation to 8 weeks increased solutes and MS2 discharge into the column effluents. This is due to increased saturated hydraulic conductivity caused by the formation of heterogeneities in the columns, as a result of calcium dissolution by microbial activity. From the findings of this research, it can be postulated that long-term application of recycled water in limestone aquifers which causes physical heterogeneities and possible preferential flow paths will endanger groundwater resources with pathogenic contaminations.</t>
  </si>
  <si>
    <t>Esfahani, AR (corresponding author), Flinders Univ S Australia, Coll Sci &amp; Engn, Adelaide, SA, Australia.;Esfahani, AR (corresponding author), Natl Ctr Groundwater Res &amp; Training, Adelaide, SA 5001, Australia.</t>
  </si>
  <si>
    <t>Australian Government Research and Training Program (RTP) grant at Flinders University</t>
  </si>
  <si>
    <t>10.1016/j.jwpe.2019.101115</t>
  </si>
  <si>
    <t>Engineering, Environmental; Engineering, Chemical; Water Resources</t>
  </si>
  <si>
    <t>Du, XQ; Song, YL; Ye, XY; Luo, R</t>
  </si>
  <si>
    <t>Colloid clogging of saturated porous media under varying ionic strength and roughness during managed aquifer recharge</t>
  </si>
  <si>
    <t>clogging; colloid; managed aquifer recharge; permeability</t>
  </si>
  <si>
    <t>DEPOSITION; TRANSPORT; PARTICLE; RELEASE; STORAGE</t>
  </si>
  <si>
    <t>Column experiments were conducted to examine the clogging effects of colloids under controlled conditions of solution ionic strength (IS) and porous media roughness. The results showed that colloids in recharge water play an important role in the clogging process of saturated porous media, such that even a small amount of colloid may cause a large reduction in the permeability of the porous medium. Clogging at the pore throat was inferred to be the main reason for the severe permeability reduction of porous media. The characteristics of colloid clogging were clearly influenced by both IS and medium roughness. Recharge water with a higher IS facilitated greater attachment of colloids to the surface of the saturated porous medium, which lead to superficial clogging, while collectors with a rough surface resulted in greater clogging than collectors with a smooth surface.</t>
  </si>
  <si>
    <t>Ye, XY (corresponding author), Jilin Univ, Minist Educ, Key Lab Groundwater Resources &amp; Environm, Changchun 130021, Jilin, Peoples R China.;Ye, XY (corresponding author), Jilin Univ, Coll New Energy &amp; Environm, Changchun 130021, Jilin, Peoples R China.</t>
  </si>
  <si>
    <t>National Key R&amp;D Program of China [2018YFC0406503]; National Natural Science Foundation of China [41672231, 41472213]</t>
  </si>
  <si>
    <t>10.2166/wrd.2019.041</t>
  </si>
  <si>
    <t>Barry, KE; Vanderzalm, JL; Miotlinski, K; Dillon, PJ</t>
  </si>
  <si>
    <t>Assessing the Impact of Recycled Water Quality and Clogging on Infiltration Rates at A Pioneering Soil Aquifer Treatment (SAT) Site in Alice Springs, Northern Territory (NT), Australia</t>
  </si>
  <si>
    <t>soil aquifer treatment; clogging; infiltration rates; managed aquifer recharge</t>
  </si>
  <si>
    <t>RECHARGE</t>
  </si>
  <si>
    <t>Infiltration techniques for managed aquifer recharge (MAR), such as soil aquifer treatment (SAT) can facilitate low-cost water recycling and supplement groundwater resources. However there are still challenges in sustaining adequate infiltration rates in the presence of lower permeability sediments, especially when wastewater containing suspended solids and nutrients is used to recharge the aquifer. To gain a better insight into reductions in infiltration rates during MAR, a field investigation was carried out via soil aquifer treatment (SAT) using recharge basins located within a mixture of fine and coarse grained riverine deposits in Alice Springs, Northern Territory, Australia. A total of 2.6 Mm(3) was delivered via five SAT basins over six years; this evaluation focused on three years of operation (2011-2014), recharging 1.5 Mm(3) treated wastewater via an expanded recharge area of approximately 38,400 m(2). Average infiltration rates per basin varied from 0.1 to 1 m/day due to heterogeneous soil characteristics and variability in recharge water quality. A treatment upgrade to include sand filtration and UV disinfection (in 2013) prior to recharge improved the average infiltration rate per basin by 40% to 100%.</t>
  </si>
  <si>
    <t>Barry, KE (corresponding author), CSIRO Land &amp; Water, Waite Rd, Urrbrae, SA 5064, Australia.</t>
  </si>
  <si>
    <t>Australian Water Recycling Centre of Excellence, CSIRO, Power and Water Corporation, City West Water, Barwon Water and Water Corporation</t>
  </si>
  <si>
    <t>10.3390/w9030179</t>
  </si>
  <si>
    <t>Heilweil, VM; Watt, DE</t>
  </si>
  <si>
    <t>Trench infiltration for managed aquifer recharge to permeable bedrock</t>
  </si>
  <si>
    <t>trench infiltration; managed aquifer recharge; fractured sandstone; trapped gas; seasonal viscosity variation</t>
  </si>
  <si>
    <t>ARTIFICIAL RECHARGE; HYDRAULIC CONDUCTIVITY; BANK FILTRATION; SATURATED SOILS; ENTRAPPED AIR; WATER; BASINS; GAS; PEAT; FLOW</t>
  </si>
  <si>
    <t>Managed aquifer recharge to permeable bedrock is increasingly being utilized to enhance resources and maintain sustainable groundwater development practices. One such target is the Navajo Sandstone, an extensive regional aquifer located throughout the Colorado Plateau of the western United States. Spreading-basin and bank-filtration projects along the sandstone outcrop's western edge in southwestern Utah have recently been implemented to meet growth-related water demands. This paper reports on a new cost-effective surface-infiltration technique utilizing trenches for enhancing managed aquifer recharge to permeable bedrock. A 48-day infiltration trench experiment on outcropping Navajo Sandstone was conducted to evaluate this alternative surface-spreading artificial recharge method. Final infiltration rates through the bottom of the trench were about 0.5 m/day. These infiltration rates were an order of magnitude higher than rates from a previous surface-spreading experiment at the same site. The higher rates were likely caused by a combination of factors including the removal of lower permeability soil and surficial caliche deposits, access to open vertical sandstone fractures, a reduction in physical clogging associated with silt and biofilm layers, minimizing viscosity effects by maintaining isothermal conditions, minimizing chemical clogging caused by carbonate mineral precipitation associated with algal photosynthesis, and diminished gas clogging associated with trapped air and biogenic gases. This pilot study illustrates the viability of trench infiltration for enhancing surface spreading of managed aquifer recharge to permeable bedrock. Published in 2010 by John Wiley &amp; Sons, Ltd.</t>
  </si>
  <si>
    <t>Heilweil, VM (corresponding author), US Geol Survey, 2329 Orton Circle, Salt Lake City, UT 84119 USA.</t>
  </si>
  <si>
    <t>Washington County Water Conservancy District; U.S. Geological Survey</t>
  </si>
  <si>
    <t>10.1002/hyp.7833</t>
  </si>
  <si>
    <t>Jokela, P; Eskola, T; Heinonen, T; Tanttu, U; Tyrväinen, J; Artimo, A</t>
  </si>
  <si>
    <t>Raw Water Quality and Pretreatment in Managed Aquifer Recharge for Drinking Water Production in Finland</t>
  </si>
  <si>
    <t>drinking water; Finland; managed aquifer recharge; pretreatment; water quality</t>
  </si>
  <si>
    <t>ARTIFICIAL GROUNDWATER RECHARGE; ORGANIC-MATTER; SURFACE WATERS; REMOVAL; COMMUNITY</t>
  </si>
  <si>
    <t>The main objective of managed aquifer recharge (MAR) in Finland is the removal of natural organic matter (NOM) from surface waters. A typical MAR procedure consists of the infiltration of surface water into a Quaternary glaciofluvial esker with subsequent withdrawal of the MAR treated water from wells a few hundred meters downstream. The infiltrated water should have a residence time of at least approximately one month before withdrawal to provide sufficient time for the subsurface processes needed to break down or remove humic substances. Most of the Finnish MAR plants do not have pretreatment and raw water is infiltrated directly into the soil. The objectives of this paper are to present MAR experiences and to discuss the need for and choice of pretreatment. Data from basin, sprinkling, and well infiltration processes are presented. Total organic carbon (TOC) concentrations of the raw waters presented here varied from 6.5 to 11 mg/L and after MAR the TOC concentrations of the abstracted waters were approximately 2 mg/L. The overall reduction of organic matter in the treatment (with or without pretreatment) was 70%-85%. Mechanical pretreatment can be used for clogging prevention. Turbidity of the Finnish lakes used as raw water does not necessitate pretreatment in basin and sprinkling infiltration, however, pretreatment in well infiltration needs to be judged separately. River waters may have high turbidity requiring pretreatment. Biodegradation of NOM in the saturated groundwater zone consumes dissolved oxygen. Thus, a high NOM concentration may create conditions for dissolution of iron and manganese from the soil. These conditions may be avoided by the addition of chemical pretreatment. Raw waters with TOC content up to at least approximately 8 mg/L were infiltrated without any considerations of chemical pretreatment, which should be evaluated based on local conditions.</t>
  </si>
  <si>
    <t>Jokela, P (corresponding author), Tavase Ltd, Hatanpaan Valtatie 26, FIN-33100 Tampere, Finland.</t>
  </si>
  <si>
    <t>10.3390/w9020138</t>
  </si>
  <si>
    <t>Cui, G; Su, XS; Liu, Y; Zheng, SD</t>
  </si>
  <si>
    <t>Effect of riverbed sediment flushing and clogging on river-water infiltration rate: a case study in the Second Songhua River, Northeast China</t>
  </si>
  <si>
    <t>China; Groundwater; surface-water relations; Riverbank filtration; Riverbed sediments; Hydraulic conductivity</t>
  </si>
  <si>
    <t>HYDRAULIC CONDUCTIVITY; BANK FILTRATION; TEMPORAL VARIABILITY; COLORADO RIVER; SEEPAGE METER; FLOW; DYNAMICS; SYSTEM; CONSEQUENCES; GEOCHEMISTRY</t>
  </si>
  <si>
    <t>Infiltration from natural rivers or streams is the most important source of aquifer recharge at riverbank filtration (RBF) sites. Due to the influence of river hydrological processes and changes in suspended solids in rivers, riverbed sediments often undergo significant flushing and clogging processes, which lead to obvious spatial and temporal changes in riverbed sediment permeability. Moreover, the lithology, structure, and thickness of natural riverbed sediments change with time, influencing the bank infiltration rate into groundwater. At present, how riverbed-sediment flushing and clogging influences the sediment hydraulic conductivity is not fully understood, which results in high uncertainty about the amount of water involved in RBF. An RBF site in the middle reach of the Second Songhua River, northeastern China, was studied, and continuous time series data of riverbed-sediment hydraulic conductivity were obtained for the first time. By identifying the hydrological conditions, using field monitoring, laboratory experiments and field tests, the mechanisms of change associated with sediment lithology, infiltration rate, and hydraulic conductivity during flushing and clogging processes were revealed.</t>
  </si>
  <si>
    <t>Su, XS (corresponding author), Jilin Univ, Inst Water Resources &amp; Environm, Changchun 130021, Peoples R China.</t>
  </si>
  <si>
    <t>National Natural Science Fund Project [41877178]; Major Science and Technology Program for Water Pollution Control and Treatment [2014ZX07201-010]</t>
  </si>
  <si>
    <t>10.1007/s10040-020-02218-7</t>
  </si>
  <si>
    <t>Ray, C; Prommer, H</t>
  </si>
  <si>
    <t>Clogging-induced flow and chemical transport simulation in riverbank filtration systems</t>
  </si>
  <si>
    <t>clogging; riverbank filtration; transport; contaminant; atrazine; nitrate</t>
  </si>
  <si>
    <t>GROUNDWATER; WELLS</t>
  </si>
  <si>
    <t>Riverbank filtration is a low cost treatment technology which is effective in removing various chemical, and biological contaminants from the surface water. In the United States, utilities that employ horizontal collector wells, have reported clogging of the riverbed in vicinity of the wells, particularly around the laterals that go toward the river. In this paper, we show the impact of clogging and associated reduction in leakage on flow and transport simulations.</t>
  </si>
  <si>
    <t>Univ Hawaii Manoa, Honolulu, HI 96822 USA.</t>
  </si>
  <si>
    <t>Poojitha, SN; Prasad, KSH; Ojha, CSP</t>
  </si>
  <si>
    <t>Effect of Clogging on Riverbank Filtration: An Experimental Analysis Using Ganges Riverbed Sediment</t>
  </si>
  <si>
    <t>JOURNAL OF HAZARDOUS TOXIC AND RADIOACTIVE WASTE</t>
  </si>
  <si>
    <t>Constant head permeameter; Clogging; Hydraulic conductivity; Porosity; Riverbank filtration; Specific infiltration resistance</t>
  </si>
  <si>
    <t>BANK FILTRATION; INFILTRATION; REMOVAL; FLOW</t>
  </si>
  <si>
    <t>Riverbank filtration (RBF) is one of the most productive and low-cost technologies for obtaining purified water throughout the year. The inevitable problem associated with RBF is clogging, a complex phenomenon that obstructs the flow. The present study conducted laboratory experiments on two different filter materials (uniformly graded) collected from the Ganges River bed from an RBF site in Haridwar. The primary focus is to study the factors influencing the clogging mechanism that affects the hydraulic conductivity, K of the filter material. The variation in the piezometric head, porosity, specific infiltration resistance, and the progressive clogging of the filter material is studied considering the experimental results. It is observed that the retention and intrusion of suspended particles depend on the grain size of filter material and fine sediments. The clogging of pores is more at the initial depths (2-7.5 cm), demonstrating the phenomenon of physical clogging. For every experimental run performed, as time progressed, with increased resistance and head difference, K and porosity of the filter materials decreased (Filter material-1, 47.17% and 48%; Filter material-2, 93.43% and 81%). With an increase in initial discharge, q(0), K is partially recovered, presenting the initial desiltation process. Further, as time elapsed and with an increase in the turbidity, C, from 500 to 1,000 ppm, the clogging advanced resulting in decreased K of the filter materials. Therefore, taken as a whole, the ratio of mean size of filter material to suspended particles, q(0), C, and time are considered as the dominant factors influencing the clogging process. Mathematical regression models for both the filter materials are formulated and found to estimate K reliably. The correlation coefficients calculated for both the models at a 95% confidence level are 0.814 and 0.965, respectively, and are statistically significant, presenting the functional dependency of K on the ascertained parameters as acceptable. (c) 2021 American Society of Civil Engineers.</t>
  </si>
  <si>
    <t>Prasad, KSH (corresponding author), Indian Inst Technol Roorkee, Dept Civil Engn, Roorkee 247667, Uttarakhand, India.</t>
  </si>
  <si>
    <t>10.1061/(ASCE)HZ.2153-5515.0000684</t>
  </si>
  <si>
    <t>Engineering, Environmental</t>
  </si>
  <si>
    <t>Engineering</t>
  </si>
  <si>
    <t>Zhang, H; Xu, YX; Kanyerere, T</t>
  </si>
  <si>
    <t>A review of the managed aquifer recharge: Historical development, current situation and perspectives</t>
  </si>
  <si>
    <t>Artificial recharge; Technology; Application; Big data; Artificial intelligence; Intentional storage</t>
  </si>
  <si>
    <t>ARTIFICIAL RECHARGE; TRAPPED GAS; WATER; STORAGE; GROUNDWATER; RECOVERY; ASR; INVENTORY; REMOVAL; CHINA</t>
  </si>
  <si>
    <t>The rising water demand worldwide caused by climate change, urbanization and population expansion, poses increasing stress on groundwater as a resource. Managed Aquifer Recharge (MAR) which is considered as one of the promising groundwater engineering approaches to water security especially in drought-occurring areas. As MAR techniques involve the intentional storage of water into an aquifer for subsequent recovery or for environmental benefits, considerable amount of research work in recent years has been carried out to alleviate the water crises as well as other related purposes. The objective of this paper is to present a review of MAR in terms of historical development, current situation and perspectives including demonstrating how promising the MAR is an approach. The review shows that the concept of MAR may have stemmed from early development of human society over two thousand years. The achievement of MAR is reviewed alongside its technologies, developed process for the implementation of MAR, as well as the applications in various fields. This review also identifies the common problems and challenges that render MAR's concept failure to be applicable in some settings. The reviewed literature has shown that MAR is expected to be increasingly applied in a wider range of scopes. Based on such conclusion, in this paper, it is recommended that further studies on MAR should focus on systematic clogging mechanism and prevention, the theory of seepage calculation, theory of infiltration for MAR, purification mechanism, and application of big data and artificial intelligence in MAR.</t>
  </si>
  <si>
    <t>Kanyerere, T (corresponding author), Univ Western Cape, Dept Earth Sci, Cape Town, South Africa.</t>
  </si>
  <si>
    <t>Water Research Commission, South Africa [K5/2744]; New Partnership for Africa's Development, South Africa [UNESCO SLA's S005184]</t>
  </si>
  <si>
    <t>10.1016/j.pce.2020.102887</t>
  </si>
  <si>
    <t>Jha, SK; Mishra, VK; Verma, CL; Sharma, N; Sikka, AK; Pavelic, P; Sharma, PC; Kant, L; Sharma, BR</t>
  </si>
  <si>
    <t>Groundwater quality concern for wider adaptability of novel modes of managed aquifer recharge (MAR) in the Ganges Basin, India</t>
  </si>
  <si>
    <t>AGRICULTURAL WATER MANAGEMENT</t>
  </si>
  <si>
    <t>Groundwater recharge; Groundwater quality; Managed aquifer recharge; Toxic elements; Floodwater</t>
  </si>
  <si>
    <t>HYDROGEOCHEMICAL PROCESSES; GEOCHEMICAL PROCESSES; COASTAL AQUIFER; RIVER-BASIN; CONTAMINATION; IDENTIFICATION; CHEMISTRY; STORAGE; NITRATE; AREA</t>
  </si>
  <si>
    <t>Groundwater (GW) depletion and recurring floods have become a major concern among researchers and planners across the world. To rejuvenate stressed aquifer and moderate flood impacts, a modified version of managed aquifer recharge (MAR) consisting of a cluster of ten recharge wells (RWs) embedded in a community pond with an area of 2625 m(2) and utilizing diverted floodwater was tested on a pilot scale in Ramganga sub basin, India. The approach could recharge a maximum of 72426 m(3) of floodwater in 78 days during the wet season. The pond intervention minimized clogging of RWs by retaining maximum silt load of 68.01%. Hydro-geochemically, majority of water samples were of Mg-HCO3 and Ca-HCO(3)type. Ion exchange processes and weathering of carbonate and silicates were the controlling factors, determining water quality of the area. Total dissolved solids, fluoride, iron, zinc, manganese, chromium, cobalt, nickel, mercury, phosphate, nitrate, and ammonical nitrogen were found within the permissible limits as laid down by World Health Organization except arsenic and lead, which seems to be the inherent problem in the area, as evidenced by water quality analysis of farmers tube wells located upstream and down streams of the recharge site. The coliform presence in the 88.23% of sampled GW may thwart from direct use for drinking whereas it was fit for irrigation. Looking the benefits of modified MAR as a proactive GW quality improvement with good aquifer recharge, it is recommended for scaling up of the intervention across the GW stressed parts of the whole Ram Ganga basin and similar hydro-geological regions elsewhere.</t>
  </si>
  <si>
    <t>Mishra, VK (corresponding author), ICAR Cent Soil Salin Res Inst, Reg Res Stn, Lucknow, Uttar Pradesh, India.;Sikka, AK (corresponding author), Int Water Management Inst, New Delhi, India.</t>
  </si>
  <si>
    <t>International Water Management Institute (IWMI), Colombo, Sri Lanka [12013/2/2015DARE(IC-CG)]</t>
  </si>
  <si>
    <t>10.1016/j.agwat.2020.106659</t>
  </si>
  <si>
    <t>Agronomy; Water Resources</t>
  </si>
  <si>
    <t>Agriculture; Water Resources</t>
  </si>
  <si>
    <t>Changes in riverbed hydraulic conductivity and specific capacity at Louisville</t>
  </si>
  <si>
    <t>riverbank filtration; RBF; scouring; clogging; hydraulic conductivity</t>
  </si>
  <si>
    <t>The Louisville Water Company constructed a 76,000 M-3/day capacity radial collector well and started pumping from the alluvial aquifer in July, 1999. After start-up, the specific capacity of the wellfield was measured to be much greater than was predicted during the design phase, and after one year of pumping additional riverbank filtration (RBF) capacity was planned using these higher estimates of specific capacity. Subsequent years of pumping indicated a steady decrease in specific capacity, and designs for additional RBF capacity was adjusted based on more reliable estimates of long-term sustainable yield. This paper reviews the data collected from this site, provides calculations of specific conductance over a 5 year period, and interprets data into values for riverbed conductivity at start-up and after 5 years of operation.</t>
  </si>
  <si>
    <t>Hubbs, SA (corresponding author), WaterAdvice Associates, 3715 Hughes Rd, Louisville, KY USA.</t>
  </si>
  <si>
    <t>Liu, SA; Wang, WP; Qu, SS; Zheng, Y; Li, WL</t>
  </si>
  <si>
    <t>Specific Types and Adaptability Evaluation of Managed Aquifer Recharge for Irrigation in the North China Plain</t>
  </si>
  <si>
    <t>types of MAR for irrigation; Yellow River Irrigation District; adaptability zoning evaluation</t>
  </si>
  <si>
    <t>YELLOW-RIVER; GROUNDWATER RECHARGE; WATER; DISTRICTS; DYNAMICS; IMPACTS; ZONE</t>
  </si>
  <si>
    <t>The North China Plain is the main grain production district in China, with a large area of well irrigation resulting in a large groundwater depression cone. In the 1970s and 1980s, small-scale managed aquifer recharge (MAR) projects were developed to recharge shallow groundwater, which played an important role in ensuring stable and high crop yields. MAR projects are divided into 10 types based on local water conservancy characteristics. The combined use of well canal irrigation has been widespread in the Yellow River Irrigation District of Shandong Province for nearly 40 years, where canals play multiple roles of transporting and storing Yellow River water or local surface water, recharging groundwater and providing canal irrigation. Moreover, the newly developed open channel underground perforated pipe shaft water saving irrigation system can further expand the scope and amount of groundwater recharge and prevent system clogging through three measures. Finally, an adaptability zoning evaluation system of water spreading has been established in Liaocheng City of Shandong Province based on the following five factors: groundwater depth, thickness of fine sand, specific yield, irrigation return flow, and groundwater extraction intensity. The results show that MAR is more adaptable to the western region than to the eastern and central regions.</t>
  </si>
  <si>
    <t>Wang, WP (corresponding author), Univ Jinan, Sch Water Conservancy &amp; Environm, Jinan 250022, Shandong, Peoples R China.</t>
  </si>
  <si>
    <t>Shandong Provincial Key Research and Development Project [2017GSF17121]; Danish Development Agency (DANIDA) [17-M08-GEU]</t>
  </si>
  <si>
    <t>10.3390/w12020562</t>
  </si>
  <si>
    <t>Du, XQ; Ye, XY; Zhang, XW</t>
  </si>
  <si>
    <t>Clogging of saturated porous media by silt-sized suspended solids under varying physical conditions during managed aquifer recharge</t>
  </si>
  <si>
    <t>clogging; managed aquifer recharge; saturated porous media; suspended solids</t>
  </si>
  <si>
    <t>DEEP-BED FILTRATION; ARTIFICIAL RECHARGE; INFILTRATION CAPACITY; IONIC-STRENGTH; FLOW VELOCITY; MECHANISMS; TRANSPORT; DYNAMICS; MAINTENANCE; RETENTION</t>
  </si>
  <si>
    <t>Managed aquifer recharge is an effective method for utilizing excess flood flows, but clogging of porous media is a limiting factor in the implementation of this water storage technique. In recent years, much research on the physical clogging of porous media during artificial recharge has been conducted. However, the understanding of clogging due to silt-sized suspended solids (SS) is still inadequate, especially under varying physical conditions. Here, we subjected sand columns to controlled rates of flow and SS suspensions to investigate the influence of media size, SS size, SS concentration, and flow velocity on the clogging of porous media by silt-sized SS. The results show that the diameter ratio of SS particles to sand grains is the dominant factor influencing the position of physical clogging. As pore velocity increased, the mobility of silt-sized SS was enhanced and retention in the porous media decreased noticeably. The spatial retention profiles in the porous media were found to vary greatly at different flow velocities. The SS concentration of the infiltrating suspension also dramatically influenced the mobility and deposition of silt-sized SS particles, such that high concentrations accelerated the clogging process. As the different physical factors changed, the breakthrough curves and retention profiles of silt-sized SS particles changed obviously and the mechanisms of retention differed. On the whole, clogging position is mainly determined by particle size ratio, but clogging rate is dominated by a variety of factors including particle size ratio, SS concentration, and flow velocity.</t>
  </si>
  <si>
    <t>Ye, XY (corresponding author), Jilin Univ, Key Lab Groundwater Resources &amp; Environm, Minist Educ, Changchun 130021, Jilin, Peoples R China.</t>
  </si>
  <si>
    <t>National Natural Science Foundation of China [41472213, 41672231]; Major Science and Technology Program for Water Pollution Control and Treatment [2014ZX07201-010]</t>
  </si>
  <si>
    <t>10.1002/hyp.13162</t>
  </si>
  <si>
    <t>Li, J; Chen, JJ; Zhan, HB; Li, MG; Xia, XH</t>
  </si>
  <si>
    <t>Aquifer recharge using a partially penetrating well with clogging-induced permeability reduction</t>
  </si>
  <si>
    <t>Well and aquifer clogging; Permeability reduction; Well hydraulics; Partially penetrating wells; Confined aquifers</t>
  </si>
  <si>
    <t>SATURATED POROUS-MEDIA; SEMIANALYTICAL SOLUTION; ARTIFICIAL RECHARGE; HYDRAULIC CONDUCTIVITY; DIFFUSIVE LEAKAGE; LAND SUBSIDENCE; RETAINING WALL; CONSTANT-HEAD; RECOVERY ASR; STORAGE</t>
  </si>
  <si>
    <t>Well and aquifer clogging is one of the most serious problems restricting the application of managed aquifer recharge (MAR). To address the clogging issue, this study proposes an innovative model using partially penetrating wells (PPW) in confined aquifers while considering the clogging-related permeability as an exponentially decayed function of time based on analysis of in-situ observation data. A combination of Hankel transform and finite Fourier cosine transform is adopted to solve the model. The quasi solutions at early and late times and steady-state are also derived using the developed analytical solution. The developed solutions can be used to investigate the independent or combined effect of clogging-induced permeability reduction, well configuration and aquifer anisotropy on groundwater flow dynamics in confined aquifers, or inversely used for estimating parameters associated with the clogging effect and aquifer property based on a semi-log graphic approach. The findings of this study can help for better understanding of the flow behaviors in the confined aquifers suffering clogging and find application in the estimation and prediction of well and aquifer clogging in MAR using aquifer injection wells.</t>
  </si>
  <si>
    <t>Chen, JJ (corresponding author), Shanghai Jiao Tong Univ, Dept Civil Engn, Shanghai Key Lab Digital Maintenance Bldg &amp; Infra, Shanghai 200240, Peoples R China.;Zhan, HB (corresponding author), Texas A&amp;M Univ, Dept Geol &amp; Geophys, College Stn, TX 77843 USA.</t>
  </si>
  <si>
    <t>National Natural Science Foundation of China [41727802, 41602283, 41977216]; Shanghai Rising-Star Program [19QC1400800]</t>
  </si>
  <si>
    <t>10.1016/j.jhydrol.2020.125391</t>
  </si>
  <si>
    <t>Vanderzalm, JL; Page, DW; Barry, KE; Gonzalez, D</t>
  </si>
  <si>
    <t>Evaluating Treatment Requirements for Recycled Water to Manage Well Clogging during Aquifer Storage and Recovery: A Case Study in the Werribee Formation, Australia</t>
  </si>
  <si>
    <t>aquifer storage and recovery (ASR); managed aquifer recharge (MAR); well injection; well clogging; recycled water</t>
  </si>
  <si>
    <t>ASR; MECHANISMS; CARBON; SOILS</t>
  </si>
  <si>
    <t>Managed aquifer recharge (MAR) is the intentional recharge of water to suitable aquifers for subsequent beneficial use or to achieve environmental benefits. Well injection techniques for MAR, such as Aquifer Storage and Recovery (ASR), rely on implementing appropriate design and defining the operational parameters to minimise well clogging and maintain sustainable rates of recharge over the long term. The purpose of this study was to develop water quality targets and pre-treatment requirements for recycled water to allow sustained recharge and recovery in a medium-coarse siliceous aquifer. The recharge water is a blend of 40% Class A recycled water and 60% reverse osmosis (RO)-treated Class A recycled water. Four source waters for MAR were evaluated: (1) this blend with no further treatment, and this blend with additional treatment using: (2) a 20 mu m sediment cartridge filter, (3) a 5 mu m sediment cartridge filter, or (4) a 5 mu m granular activated carbon (GAC) cartridge filter. All four treatment options were also further disinfected with chlorine. The four blended and treated recycled waters were used in laboratory columns packed with aquifer material under saturated conditions at constant temperature (20.7 degrees C) with light excluded for up to 42 days. Substantial differences in the changes in hydraulic conductivity of the columns were observed for the different treatments within 14 days of the experiment, despite low turbidity (&lt;2 NTU) of the blend waters. After 14 days, the GAC-treated water had a 7% decline in hydraulic conductivity, which was very different from the other three blend waters, which had declines of 39-52%. Based on these results and consistent with previous studies, a target biodegradable dissolved organic carbon (BDOC) level of &lt;0.2 mg/L was recommended to ensure a biologically stable source of water to reduce clogging during recharge.</t>
  </si>
  <si>
    <t>Page, DW (corresponding author), CSIRO Land &amp; Water, Locked Bag 2, Glen Osmond, SA 5064, Australia.</t>
  </si>
  <si>
    <t>CityWest Water</t>
  </si>
  <si>
    <t>10.3390/w12092575</t>
  </si>
  <si>
    <t>Blaschke, AP; Steiner, KH; Schmalfuss, R; Gutknecht, D; Sengschmitt, D</t>
  </si>
  <si>
    <t>Clogging processes in hyporheic interstices of an impounded river, the Danube at Vienna, Austria</t>
  </si>
  <si>
    <t>INTERNATIONAL REVIEW OF HYDROBIOLOGY</t>
  </si>
  <si>
    <t>Article; Proceedings Paper</t>
  </si>
  <si>
    <t>riverbed clogging; hyporheic interstices; hydraulic conductivity</t>
  </si>
  <si>
    <t>FLOW</t>
  </si>
  <si>
    <t>Stream-aquifer interactions are influenced significantly by riverbed clogging processes. Detailed field observations have been made in the Freudenau reservoir of the Danube at Vienna. Different types of clogged layers have been observed. Multi-level-piezometers below the riverbed indicate that the overall clogging process consists of several clogging cycles of a few weeks each initiated by floods until a stable state is reached. Minor flood events cause a temporary increase in the leakage coefficient followed by a new decrease approaching the original level after a few weeks. Major flood events tended to add a sediment layer which re-initiated the clogging process leading over to a lower level of the leakage coefficient. The computation of the water balance of the two reservoirs of the New Danube indicated a reduction of the seepage rate by about 40% to 60% over a period of 4.5 years. Undisturbed riverbed sediment samples taken by an innovative freeze-panel-sampling method demonstrate that the depth of the clogged layer is about 2 cm for two of the clogging types (external clogging and armour layer clogging). Video techniques were used to identify the different types of clogged layers and their variability in time and space. Additionally, this technique facilitated observations of macrozoobenthos organism activities in the hyporheic interstices.</t>
  </si>
  <si>
    <t>Steiner, KH (corresponding author), Inst Hydraul Hydrol &amp; Water Res Management, A-1040 Vienna, Austria.</t>
  </si>
  <si>
    <t>10.1002/iroh.200390034</t>
  </si>
  <si>
    <t>Marine &amp; Freshwater Biology</t>
  </si>
  <si>
    <t>Wett, B</t>
  </si>
  <si>
    <t>Monitoring clogging of a RBF-system at the river Enns, Austria</t>
  </si>
  <si>
    <t>river bank filtration; clogging; conductivity; infiltration rate; flow-path</t>
  </si>
  <si>
    <t>FILTRATION; COMPRESSIBILITY; CAKES</t>
  </si>
  <si>
    <t>This presentation comprises hydraulic aspects of a research project at a bank filtration site at the oligotrophic alpine river Enns in Austria. The project was started in order to deepen the understanding of filtration and transformation processes which take place, where they take place and how stable they are throughout the year. Extensive monitoring equipment has been installed in the river bank focusing on the first meter of the flow-path from the river to the well. During the start-up period of well production the built-up of a clogging layer is monitored. Due to the dynamic interrelation between infiltration rate and hydraulic conductivity of the riverbed, clogging shows a balancing effect on infiltration along the bank stretch.</t>
  </si>
  <si>
    <t>Wett, B (corresponding author), Univ Innsbruck, Inst Environm Engn, A-6020 Innsbruck, Austria.</t>
  </si>
  <si>
    <t>Parimalarenganayaki, S; Elango, L</t>
  </si>
  <si>
    <t>Quantification of groundwater recharge and river bed clogging by daily water level measurements in a check dam</t>
  </si>
  <si>
    <t>ARABIAN JOURNAL OF GEOSCIENCES</t>
  </si>
  <si>
    <t>Managed aquifer recharge; Clogging; Arani River; Water balance; Chennai; India</t>
  </si>
  <si>
    <t>HARVESTING STRUCTURES; ARTIFICIAL RECHARGE</t>
  </si>
  <si>
    <t>Check dams are one of the methods of managed aquifer recharge to augment groundwater storage in regions with non-perennial rivers. The objectives of this study were to quantify the groundwater recharge from a check dam in the Arani River, north of Chennai, India, and to assess the clogging of the riverbed. The water level in the check dam was measured daily for 3 years from 2010 to 2013. Other field investigations carried out include measurement of the topographic elevation of the riverbed using the differential global positioning system. Based on the water balance method, the quantity of water evaporated and recharged was estimated. A comparison of 3-year daily water level measurements indicated that there is no clogging in the riverbed during the study period, as this check dam is fitted with a sluice gate which is operated at appropriate times to flush out the sediments.</t>
  </si>
  <si>
    <t>Elango, L (corresponding author), Anna Univ, Dept Geol, Madras 600025, Tamil Nadu, India.</t>
  </si>
  <si>
    <t>Department of Science and Technology, New Delhi, India [SR/WOS-A/ET-49/2010(G)]; European Commission [282911]</t>
  </si>
  <si>
    <t>10.1007/s12517-018-3511-9</t>
  </si>
  <si>
    <t>Geosciences, Multidisciplinary</t>
  </si>
  <si>
    <t>Geology</t>
  </si>
  <si>
    <t>Fiori, A; de Barros, FPJ; Bellin, A</t>
  </si>
  <si>
    <t>An Analytical Framework for Risk Evaluation and Design of Infiltration Basins for Managed Aquifer Recharge</t>
  </si>
  <si>
    <t>WATER RESOURCES RESEARCH</t>
  </si>
  <si>
    <t>infiltration basin; managed aquifer recharge; uncertainty quantification; stochastic hydrology; engineering design; risk analysis</t>
  </si>
  <si>
    <t>ARTIFICIAL RECHARGE; SOLUTE TRANSPORT; HYDRAULIC-PROPERTIES; DISPERSION-EQUATION; SOIL; GROUNDWATER; DYNAMICS; HETEROGENEITY; CLIMATE; MODEL</t>
  </si>
  <si>
    <t>Managed Aquifer Recharge (MAR) plays an important role in improving and supplementing groundwater storage. Many natural factors, ranging from climatic conditions to soil characteristics, can impact the efficiency of an infiltration basin. Other factors, such as engineered variables, will also influence the basin performance and the risks associated with groundwater contamination. The latter depends on the interplay between the hydraulic characteristics of the system and the soil and solute properties. The design of infiltration basins has been performed so far with the main objective of mitigating the tendency of the basin to reduce the infiltration rate with time due to clogging of the basin's bottom. Less attention has been paid to the risk of groundwater contamination by the infiltrating water. To understand the complex interplay between natural and engineering parameters on MAR efficiency and the contamination risk, we propose a risk-oriented analytical framework. The framework allows to investigate the interplay between soil parameters, engineering design and climatic factors on the efficiency of an infiltration basin. Our framework relies on novel analytical solutions that relates the geometrical and hydrological features of the infiltration basin to its efficiency and groundwater contamination risk. The solutions incorporates the randomness associated with inflows (precipitation) and soil properties. We explore the trade-off between efficiency and the risk of contamination and delineate a design procedure that balances these two opposing needs. Although the framework relies on simplifying assumptions, it provides a computationally efficient manner to obtain physical insights and relate model input parameters to decision making.</t>
  </si>
  <si>
    <t>de Barros, FPJ (corresponding author), Univ Southern Calif, Sonny Astani Dept Civil &amp; Environm Engn, Los Angeles, CA 90007 USA.</t>
  </si>
  <si>
    <t>National Science Foundation [EU-Next-GenerationEU, CUP:F83B22000040006]; Ecosistema dell'innovazione-Rome Technopole [1654009]; NSF; PNRR (Mission 4.2, Investment 1.5) [ECS 00000043, DICAM-EXC, 2023-2027, L232/2016]; NextGeneration EU; Italian Ministry of Universities and Research (MUR); WG*.</t>
  </si>
  <si>
    <t>10.1029/2024WR038516</t>
  </si>
  <si>
    <t>Environmental Sciences; Limnology; Water Resources</t>
  </si>
  <si>
    <t>Environmental Sciences &amp; Ecology; Marine &amp; Freshwater Biology; Water Resources</t>
  </si>
  <si>
    <t>Xie, YX; Wang, Y; Huo, MX; Geng, Z; Fan, W</t>
  </si>
  <si>
    <t>Risk of physical clogging induced by low-density suspended particles during managed aquifer recharge with reclaimed water: Evidences from laboratory experiments and numerical modeling</t>
  </si>
  <si>
    <t>Physical clogging; Secondary wastewater; Hydraulic conductivity; Numerical model; Sensitivity analysis</t>
  </si>
  <si>
    <t>SATURATED POROUS-MEDIA; NATURAL ORGANIC-MATTER; DEEP-BED FILTRATION; URBAN STORMWATER; TRANSPORT; STORAGE; DEPOSITION; SOLIDS; FLOW; WELLS</t>
  </si>
  <si>
    <t>How to reduce the risk of physical clogging is the most significant challenge during managed aquifer recharge (MAR). The prediction of occurrence and development of physical clogging has received increasing attention. In this study, chlorinated secondary wastewater (SW) was recharged into a laboratory column filled with quartz sands. The results showed that the continuous injection of reclaimed water caused a significant reduction in hydraulic conductivity by about 86% in porous media, during the 50-h injection process. The reduction was attributed to physical clogging resulting from the deposition of suspended particles with a flocculent and reticular structure, significantly increasing the surface area and the effective volume of the particle deposits. A numerical model was established based on the mass balance equations for liquid and suspended particles, coupling the particle transport-deposition model and the expressions describing the relationships between the porosity, hydraulic conductivity (K), and the concentration of deposited particles; the model was used to obtain a quantitative description of the temporal and spatial distribution of physical clogging. The bulk factor and the attachment and detachment coefficients were calibrated simultaneously. The model results provided an improved understanding of the influence degree of the three parameters on the physical clogging process. The sensitivity analysis results showed that the bulk factor had the largest sensitivity among the three parameters. In addition, a significant correlation was observed between the simulated data and the experimental data (R-2 &gt; 0.90, p &lt; 0.01). The proposed numerical model provides a meaningful guidance tool for assessing and predicting the risk of physical clogging induced by low-density floc particles during artificial recharge with reclaimed water at a large-scale site.</t>
  </si>
  <si>
    <t>Fan, W (corresponding author), Northeast Normal Univ, Sch Environm, 2555 Jingyue St, Changchun, Peoples R China.</t>
  </si>
  <si>
    <t>National Natural Science Foundation of China [51978135, 51678121, 51978133]; Fundamental Research Funds for the Central Universities, China [2412019ZD004]</t>
  </si>
  <si>
    <t>10.1016/j.envres.2020.109527</t>
  </si>
  <si>
    <t>Bekele, E; Toze, S; Patterson, B; Fegg, W; Shackleton, M; Higginson, S</t>
  </si>
  <si>
    <t>Evaluating two infiltration gallery designs for managed aquifer recharge using secondary treated wastewater</t>
  </si>
  <si>
    <t>Managed aquifer recharge; Infiltration gallery; Clogging</t>
  </si>
  <si>
    <t>SEPTIC-TANK; ARTIFICIAL RECHARGE; GROUNDWATER; QUALITY; EFFLUENT; RATES</t>
  </si>
  <si>
    <t>As managed aquifer recharge (MAR) becomes increasingly considered for augmenting water-sensitive urban areas, fundamental knowledge of the achievable scale, longevity and maintenance requirements of different options will become paramount This paper reports on a 39 month pilot scale MAR scheme that infiltrated secondary treated wastewater through unsaturated sand into a limestone and sand aquifer. Two types of infiltration gallery were constructed to compare their hydraulic performance, one using crushed, graded gravel, the other using an engineered leach drain system (Atlantis Leach Syster (R)). Both galleries received 25 kL of nutrient-rich, secondary treated wastewater per day. The Atlantis gallery successfully infiltrated 17 ML of treated wastewater over three years. The slotted distribution pipe in the gravel gallery became clogged with plant roots after operating for one year. The infiltration capacity of the gravel gallery could not be restored despite high pressure cleaning, thus it was replaced with an Atlantis system. Reduction in the infiltration capacity of the Atlantis system was only observed when inflow was increased by about 3 fold for two months. The performance of the Atlantis system suggests it is superior to the gravel gallery, requiring less maintenance within at least the time frame of this study. The results from a bromide tracer test revealed a minimum transport time of 3.7 days for the recharged water to reach the water table below 9 m of sand and limestone. This set a limit on the time available for attenuation by natural treatment within the unsaturated zone before it recharged groundwater. Crown Copyright (C) 2013 Published by Elsevier Ltd. All rights reserved.</t>
  </si>
  <si>
    <t>Bekele, E (corresponding author), CSIRO Water Healthy Country Flagship, CSIRO Ctr Environm &amp; Life Sci, Private Bag 5,PO Wembley, Wembley, WA 6913, Australia.</t>
  </si>
  <si>
    <t>Western Australian Government through the Water Foundation; Water Corporation, WA; CSIRO Water for a Healthy Country Flagship Program</t>
  </si>
  <si>
    <t>10.1016/j.jenvman.2012.12.018</t>
  </si>
  <si>
    <t>Alam, MF; Pavelic, P; Sharma, N; Sikka, A</t>
  </si>
  <si>
    <t>Managed Aquifer Recharge of Monsoon Runoff Using Village Ponds: Performance Assessment of a Pilot Trial in the Ramganga Basin, India</t>
  </si>
  <si>
    <t>managed aquifer recharge; Underground Transfer of Floods for Irrigation; droughts; floods; groundwater depletion</t>
  </si>
  <si>
    <t>GROUNDWATER; RAJASTHAN; SCALE; RESOURCES; IMPACTS</t>
  </si>
  <si>
    <t>The managed aquifer recharge (MAR) of excess monsoonal runoff to mitigate downstream flooding and enhance groundwater storage has received limited attention across the Indo-Gangetic Plain of the Indian subcontinent. Here, we assess the performance of a pilot MAR trial carried out in the Ramganga basin in India. The pilot consisted of a battery of 10 recharge wells, each 24 to 30 m deep, installed in a formerly unused village pond situated adjacent to an irrigation canal that provided river water during the monsoon season. Over three years of pilot testing, volumes ranging from 26,000 to 62,000 m(3) were recharged each year over durations ranging from 62 to 85 days. These volumes are equivalent to 1.3-3.6% of the total recharge in the village, and would be sufficient to irrigate 8 to 18 hectares of rabi season crop. High inter-year variation in performance was observed, with yearly average recharge rates ranging from 430 to 775 m(3) day(-1) (164-295 mm day(-1)) and overall average recharge rates of 580 m3 day(-1) (221 mm day(-1)). High intra-year variation was also observed, with recharge rates at the end of recharge period reducing by 72%, 88% and 96% in 2016, 2017 and 2018 respectively, relative to the initial recharge rates. The observed inter- and intra-year variability is due to the groundwater levels that strongly influence gravity recharge heads and lateral groundwater flows, as well as the source water quality, which leads to clogging. The increase in groundwater levels in response to MAR was found to be limited due to the high specific yield and transmissivity of the alluvial aquifer, and, in all but one year, was difficult to distinguish from the overall groundwater level rise due to a range of confounding factors. The results from this study provide the first systematic, multi -year assessment of the performance of pilot-scale MAR harnessing village ponds in the intensively groundwater irrigated, flood prone, alluvial aquifers of the Indo-Gangetic Plain.</t>
  </si>
  <si>
    <t>Alam, MF (corresponding author), Int Water Management Inst, New Delhi 110012, India.</t>
  </si>
  <si>
    <t>10.3390/w12041028</t>
  </si>
  <si>
    <t>Li, X; Yan, N; Sun, J; Zhao, MM; Zheng, XL; Zhang, WD; Zhang, ZY</t>
  </si>
  <si>
    <t>Rhamnolipid-induced alleviation of bioclogging in Managed Aquifer Recharge (MAR): Interactions with bacteria and porous media</t>
  </si>
  <si>
    <t>Bioclogging; Porous media; Hydraulic conductivity; Biosurfactant; Microbial community</t>
  </si>
  <si>
    <t>CELL-SURFACE PROPERTIES; PSEUDOMONAS-AERUGINOSA; SOLUBILIZATION TREATMENT; EXTRACELLULAR POLYMERS; ACTIVATED-SLUDGE; FLOW; BIOSURFACTANT; TRANSPORT; BIOFILM; WATER</t>
  </si>
  <si>
    <t>The prevention and treatment of bioclogging is of great significance to the application of Managed Aquifer Recharge (MAR). This study investigated the alleviating effect of biosurfactant rhamnolipid (RL) on bioclogging by laboratory-scale percolation experiments. The results show that the addition of RL greatly reduced bioclogging. Compared with the group without RL, the relative hydraulic conductivity (K &amp; PRIME;) of the 100 mg/L RL group increased 5 times at the end of the experiment (23 h), while the bacterial cell amount and extracellular polymeric substances (EPS) content on the sand column surface (0-2 cm) decreased by 60.8% and 85.7%, respectively. In addition, the richness and diversity of the microbial communities within the clogging matter decreased after the addition of RL. A variety of bacterial phyla were found, among which Proteobacteria were predominant in all groups. At the genus level, RL reduced the relative abundance of Acinetobacter, Bacillus, Klebsiella, and Pseudomonas. These microbes are known as strong adhesion, large size, and easy to form biofilms, therefore playing a critical role during MAR bioclogging. Moreover, RL changed the surface properties of bacteria and porous media, which results in the increase of electrostatic repulsion and decrease of hydrophobic interaction between them. Therefore, RL mediated the bacteria-porous media interaction to reduce biomass in porous media, thereby alleviating bioclogging. This study implies that RL's addition is an environmentally friendly and effective method to alleviate the bioclogging in MAR.</t>
  </si>
  <si>
    <t>Yan, N; Zheng, XL (corresponding author), Ocean Univ China, Coll Environm Sci &amp; Engn, Qingdao 266100, Peoples R China.</t>
  </si>
  <si>
    <t>National Natural Science Foundation of China-Shandong Joint Fund [U1806210]; key project of Na-tional Natural Science Foundation of China [41731280]; Na-tional Natural Science Foundation of China [42277052]; Program for the Scientific Activities of Selected Returned Overseas Professionals in Shaanxi Province [2020006]</t>
  </si>
  <si>
    <t>10.1016/j.jenvman.2023.118635</t>
  </si>
  <si>
    <t>Elkayam, R; Lev, O</t>
  </si>
  <si>
    <t>Head-Independent Infiltration Rate in Aquifer Recharge with Treated Municipal Wastewater</t>
  </si>
  <si>
    <t>ACS ES&amp;T WATER</t>
  </si>
  <si>
    <t>soil aquifer treatment; SAT; recharge basins; infiltration rate; managed aquifer recharge; MAR; soil infiltration</t>
  </si>
  <si>
    <t>GROUNDWATER RECHARGE; FLOW; QUALITY; RECLAMATION; FATE; AIR</t>
  </si>
  <si>
    <t>Managed aquifer recharge (MAR) with treated municipal wastewater is a cost-effective, low-maintenance, and energy-efficient method for supplying water for irrigation and drinking purposes. The most expensive component of MAR is land use. Since the area of infiltration basins is inversely proportional to the infiltration rate (Ir), a higher infiltration rate allows for smaller basins, making it the most critical design factor. We examined the dependence of Ir on water levels by analyzing a decade of data from 50 recharge basins of an Israeli SAT as a case study. A positive dependence would imply that high water levels enhance infiltration, while a negative dependence would imply that shallower ponding is preferable. In 97% of over 45,000 flooding events, we observed a linear decline in the effluent level during the drainage phase. This water level-independent Ir was observed in all the studied basins, regardless of commissioning year, operating conditions, or season. Expressing Ir as a function of water level allows the operator to predict accurately the time needed to empty a basin. This also paves the road for developing site-specific predictive models of average Ir as a function of the current and historical operational and environmental conditions. A mechanistic two-resistance model explains the observed pattern, suggesting partial elasticity of the clogging film.</t>
  </si>
  <si>
    <t>Elkayam, R (corresponding author), Mekorot Water Co Ltd, IL-6492105 Tel Aviv, Israel.;Elkayam, R; Lev, O (corresponding author), Hebrew Univ Jerusalem, Inst Chem, IL-9190401 Jerusalem, Israel.</t>
  </si>
  <si>
    <t>Bundesministerium f?r Bildung und Forschung; Water Company Ltd.; German Federal Ministry of Education and Research (BMBF); Israel Ministry of Science in the Water Technology Program</t>
  </si>
  <si>
    <t>10.1021/acsestwater.4c00668</t>
  </si>
  <si>
    <t>Valhondo, C; Carrera, J; Martínez-Landa, L; Wang, JJ; Amalfitano, S; Levantesi, C; Diaz-Cruz, MS</t>
  </si>
  <si>
    <t>Reactive Barriers for Renaturalization of Reclaimed Water during Soil Aquifer Treatment</t>
  </si>
  <si>
    <t>organic amendments; managed aquifer recharge; contaminants of emerging concern (CECs); pathogens; new water challenges</t>
  </si>
  <si>
    <t>TRACE ORGANIC-CHEMICALS; MUNICIPAL WASTE-WATER; PHARMACEUTICALLY ACTIVE COMPOUNDS; ANTIBIOTIC-RESISTANCE GENES; RIVER BANK FILTRATION; ARTIFICIAL RECHARGE; POROUS-MEDIA; MICROBIAL COMMUNITY; TREATMENT-PLANT; GROUNDWATER RECHARGE</t>
  </si>
  <si>
    <t>Managed aquifer recharge (MAR) is known to increase available water quantity and to improve water quality. However, its implementation is hindered by the concern of polluting aquifers, which might lead to onerous treatment and regulatory requirements for the source water. These requirements might make MAR unsustainable both economically and energetically. To address these concerns, we tested reactive barriers laid at the bottom of infiltration basins to enhance water quality improvement during soil passage. The goal of the barriers was to (1) provide a range of sorption sites to favor the retention of chemical contaminants and pathogens; (2) favor the development of a sequence of redox states to promote the degradation of the most recalcitrant chemical contaminants; and (3) promote the growth of plants both to reduce clogging, and to supply organic carbon and sorption sites. We summarized our experience to show that the barriers did enhance the removal of organic pollutants of concern (e.g., pharmaceuticals and personal care products). However, the barriers did not increase the removal of pathogens beyond traditional MAR systems. We reviewed the literature to suggest improvements on the design of the system to improve pathogen attenuation and to address antibiotic resistance gene transfer.</t>
  </si>
  <si>
    <t>Valhondo, C (corresponding author), CSIC, Dept Environm Chem, Inst Environm Assessment &amp; Water Res IDAEA, Severo Ochoa Excellence Ctr, Jordi Girona 18-24, Barcelona 08034, Spain.;Valhondo, C (corresponding author), Hydrogeol Grp UPC CSIC, Associate Unit, Barcelona 08034, Spain.</t>
  </si>
  <si>
    <t>Spanish Ministry of Science and Innovation [CEX2018-000794-S]; Water JPI [MARadentro-PCI2019-103603]; Catalan Water Agency [RESTORA-CA210/18 00040]</t>
  </si>
  <si>
    <t>10.3390/w12041012</t>
  </si>
  <si>
    <t>Bartak, R; Grischek, T; Hoche, D</t>
  </si>
  <si>
    <t>MAR with Untreated River Water: Clogging of Basins and Coliform Removal Rates</t>
  </si>
  <si>
    <t>Managed aquifer recharge (MAR); Basin flooding; Coliform removal; Clogging</t>
  </si>
  <si>
    <t>SOIL; BACTERIA</t>
  </si>
  <si>
    <t>The Dresden-Hosterwitz water utility works operates five open managed aquifer recharge (MAR) basins supplied with pretreated Elbe River water and is located on the floodplain of the Elbe River. The quaternary aquifer consists of sand and gravel, and has a thickness of 9-14 m. The infiltration of untreated river floodwater and its effects on basin clogging and pathogen removal were investigated within a risk-based framework. Column experiments were performed to simulate infiltration in the basin during a flood event. Three vertical profiles were evaluated, which ranged from coarse filter sand to sandy gravel, and installed in sequence in an experimental flow-through column setup. Turbidity, total coliform, and E. coli were measured in the inflow and outflow at infiltration rates from 0.8-3.6 m/day. Experimental data was supplemented with clogging and pathogen measurements at the basin during a flood event, and infiltration of untreated river floodwater. The hydraulic conductivity of the filter sand decreased exponentially due to external clogging by two orders of magnitude from 126 to 4 m/day. It was 0.4 m/day in field measurements during the flood event due to a higher particle load in the flood water. Total coliforms and E. coli numbers were reduced by &gt;4 and &gt;3 log 10 units after 2.5-4.4 m total travel distance. E. coli removal was greater than total coliform removal but E. coli counts in the river water were one order of magnitude lower than total coliform count. Mean turbidity was reduced from 14-0.9 nephelometric turbidity units after passing only 0.6-0.9 m filter sand. In field measurements, no breakthrough of turbidity and E. coli was observed during flooding and infiltration of untreated river water into the aquifer. In conclusion, a flood event of the infiltration basin and the subsequent infiltration of untreated river water into the aquifer poses no serious threat to water quality in terms of E. coli, total coliform, and turbidity at the abstraction wells at 70-m flow distance (4-5 days travel time), provided that the well heads are made flood-proof. (C) 2014 American Society of Civil Engineers.</t>
  </si>
  <si>
    <t>Grischek, T (corresponding author), Dresden Univ Appl Sci, Friedrich List Pl 1, D-01069 Dresden, Germany.</t>
  </si>
  <si>
    <t>Segelclub Dresden-Wachwitz e.V.</t>
  </si>
  <si>
    <t>10.1061/(ASCE)HE.1943-5584.0000980</t>
  </si>
  <si>
    <t>Liu, JH; Xia, L; Xu, ZL; Wu, WL; Gao, XB; Lin, L</t>
  </si>
  <si>
    <t>Applying lysozyme, alkaline protease, and sodium hypochlorite to reduce bioclogging during managed aquifer recharge: A laboratory study</t>
  </si>
  <si>
    <t>Clogging; Bacteria; Extracellular polymeric substances (EPS); Enzyme; Chemical cleaning reagent</t>
  </si>
  <si>
    <t>FLOW CONSTRUCTED WETLANDS; SOLUBILIZATION TREATMENT; EXTRACELLULAR POLYMERS; MEMBRANE BIOREACTORS; POROUS-MEDIA; IMPACT; CLASSIFICATION; CHLORINATION; MECHANISMS; WATER</t>
  </si>
  <si>
    <t>Alleviating bacterial-induced clogging is of great importance to improve the efficiency of managed aquifer recharge (MAR). Enzymes (lysozyme and alkaline protease) and sodium hypochlorite (NaClO) are common biological and chemical reagents for inhibiting bacterial growth and activity. To investigate the applicability of these reagents to reduce bioclogging, percolation experiments were performed to simulate a weak alkaline recharge water infiltration through laboratory-scale sand columns, with adding 10 mg/L lysozyme, alkaline protease, and NaClO, respectively. The results showed that, with the addition of lysozyme, alkaline protease, and NaClO, the average clogging rates (the reduced percentages of relative saturated hydraulic conductivity of the sand columns per hour during the percolation experiments) were 0.53%/h, 0.32%/h and 0.06%/h, respectively, which were much lower than that in the control group (0.99%/h). This implied that bioclogging could be alleviated to some extent following the treatments. For further analyzing the mechanisms of the regents on alleviating bioclogging, the bacterial cell amount and extracellular polymeric substances (EPS) concentration were also measured to study the effects of lysozyme, alkaline protease, and NaClO on bacterial growth and EPS secretion. Lysozyme and alkaline protease could disintegrate bacterial EPS by hydrolyzing polysaccharides and proteins, respectively, while they had little effect on the bacterial cell amount. The addition of NaClO signifi-cantly decreased the bacterial cell amount (P &lt; 0.05) and thus greatly alleviated bioclogging. Although the lowest average clogging rate was achieved in the NaClO group, it can generate disinfection by-products that are potentially harmful to the environment and human health. Therefore, the biological-based method, i.e., enzyme treatment, could be a promising option for bioclogging control. Our results provide insights for understanding the mechanisms of lysozyme, alkaline protease, and NaClO to alleviate bioclogging, which is of great importance for addressing the clogging problem during MAR activities and achieving groundwater resources sustainable utilization.</t>
  </si>
  <si>
    <t>Xia, L (corresponding author), Shandong Univ Sci &amp; Technol, Coll Earth Sci &amp; Engn, Qingdao 266590, Peoples R China.</t>
  </si>
  <si>
    <t>National Natural Science Foundation of China [41902250, 41641020]; Natural Science Funds of Shandong Province [ZR2019BD041]</t>
  </si>
  <si>
    <t>10.1016/j.jenvman.2023.117371</t>
  </si>
  <si>
    <t>Ye, XY; Cui, RJ; Du, XNA; Ma, SJ; Zhao, JT; Lu, Y; Wan, YY</t>
  </si>
  <si>
    <t>Mechanism of Suspended Kaolinite Particle Clogging in Porous Media During Managed Aquifer Recharge</t>
  </si>
  <si>
    <t>TRANSPORT; DEPOSITION; EFFICIENCY; RECOVERY; STORAGE; FILTERS; SOLIDS; WATER; SIZE</t>
  </si>
  <si>
    <t>Managed aquifer recharge is an effective strategy for urban stormwater management. Chemical ions are normally retained in stormwater and groundwater and may accelerate clogging during the recharge process. However, the effect of water chemistry on physical clogging has not previously been investigated. In this study, we investigated the hydrogeochemical mechanism of saturated porous media clogging in a series of column experiments. The column was packed with river sand and added suspensions of kaolinite particles. Calcium chloride and sodium chloride are used as representative ions to study chemical effects. We found that an increase in ionic strength resulted in retention of kaolinite solids in the column, with a breakthrough peak of C/C-0 value of 1 to 0.2. The corresponding hydraulic conductivity decreased with increased solids clogging. Divalent cations were also found to have a greater influence on kaolinite particle clogging than monovalent cations. The enhanced hydrochemical-related clogging was caused by kaolinite solids flocculating and increasing the deposition rate coefficient by 1 to 2 times in high ionic strength conditions. Three clogging mechanisms of kaolinite solids are proposed: surface filtration, inner blocking, and attachment. This study further deepens the understanding of the mechanisms of solids clogging during aquifer recharge and demonstrates the significance of ionic strength on recharge clogging risk assessments.</t>
  </si>
  <si>
    <t>Du, XNA (corresponding author), Jilin Univ, Key Lab Groundwater Resources &amp; Environm, Minist Educ, Changchun 130021, Jilin, Peoples R China.</t>
  </si>
  <si>
    <t>10.1111/gwat.12872</t>
  </si>
  <si>
    <t>Texier, JM; Gonçalvès, J; Rivière, A</t>
  </si>
  <si>
    <t>Numerical Assessment of Groundwater Flowpaths below a Streambed in Alluvial Plains Impacted by a Pumping Field</t>
  </si>
  <si>
    <t>variably saturated model; groundwater-surface water exchange; cross-riverbank flow</t>
  </si>
  <si>
    <t>HYDRAULIC CONDUCTIVITY; WATER INTERACTIONS; FLOW; DEPLETION; ATTENUATION; EXCHANGE; BEHAVIOR; MODELS; RIVERS; SCALE</t>
  </si>
  <si>
    <t>The quality of the water from a riverbank well field is the result of the mixing ratios between the surface water and the local and regional groundwater. The mixing ratio is controlled by the complex processes involved in the surface water-groundwater interactions. In addition, the drawdown of the groundwater level greatly determines the water head differences between the river water and groundwater, as well as the field flowpath inside the alluvial plain, which subsequently impacts the water origin in the well. In common view, groundwater flows from both sides of the valley towards the river, and the groundwater divide is located at the middle of the river. Here, we studied the standard case of a river connected with an alluvial aquifer exploited by a linear pumping field on one riverbank, and we proposed to determine the physical parameters controlling the occurrence of groundwater flow below the river from one bank to the other (cross-riverbank flow). For this purpose, a 2D saturated-unsaturated flow numerical model is used to analyze the groundwater flowpath below a streambed. The alternative scenarios of surface water-groundwater interactions considered here are based on variable regional gradient conditions, pumping conditions, streambed clogging and the aquifer thickness to the river width ratio (aspect ratio). Parameters such as the aspect ratio and the properties of the clogging layer play a crucial role in the occurrence of this flow, and its magnitude increases with the aquifer thickness and the streambed clogging. We demonstrate that for an aspect ratio below 0.2, cross-riverbank flow is negligible. Conversely, when the aspect ratio exceeds 0.7, 20% of the well water comes from the other bank and can even exceed the river contribution when the aspect ratio reaches 0.95. In this situation, contaminant transfers from the opposite riverbank should not be neglected even at low clogging.</t>
  </si>
  <si>
    <t>Texier, JM (corresponding author), Aix Marseille Univ, Coll France, CNRS, INRA,IRD,CEREGE, F-13545 Aix En Provence, France.</t>
  </si>
  <si>
    <t>Rhone Mediterranean Corsica Water Agency; Syndicat Rhone Ventoux</t>
  </si>
  <si>
    <t>10.3390/w14071100</t>
  </si>
  <si>
    <t>Thakur, AK; Ojha, CSP; Singh, VP; Rai, CB; Kashyap, V</t>
  </si>
  <si>
    <t>Evaluating Kinetic and Probabilistic Approaches for Describing Pathogen Variation during Riverbank Filtration</t>
  </si>
  <si>
    <t>Pathogen; Pumping well; Total coliform; Concentration; River water; Riverbank filtration; Porous media</t>
  </si>
  <si>
    <t>BANK FILTRATION; TURBIDITY REMOVAL; SIMULATION; HARIDWAR; WATER; SITE</t>
  </si>
  <si>
    <t>Evaluating kinetic and probabilistic approaches for describing pathogen variation in riverbank filtration (RBF) was conducted at a site at Muzaffarpur, Bihar, India. The total coliform (TC) was observed in the range of 1,600-110 counts per 100 mL of water sample in the Burhi Gandak River, and from four to two counts per 100 mL of water sample from a pumping well for longer than one year during 2010-11. As the polluted river water moves from river to the production well, the water quality is improved because of RBF. It was observed that the river water quality did not meet WHO and Bureau of Indian Standards of drinking water quality, especially in case of TC. Considering this, simplified models, such as deterministic and probabilistic approaches, have been applied and their utilities were tested at the Muzaffarpur RBF site. Using the resultant water quality from the river and the water quality from RBF, kinetic models as well as a semi-empirical probabilistic model were used to investigate the variation in the bacteriological quality of the river water. The kinetic coefficient and probability of clogging both varied with the natural logarithm of concentrations of TC in the river water. It was observed that the kinetic approach and the probabilistic approach both had potential for simulating the variation of pathogen in source water and riverbank filtrate at the RBF Muzaffarpur site. (c) 2020 American Society of Civil Engineers.</t>
  </si>
  <si>
    <t>Thakur, AK (corresponding author), Dept Civil Engn, Environm Engn Lab, Gp Bhagalpur 812003, Barari, India.</t>
  </si>
  <si>
    <t>10.1061/(ASCE)HZ.2153-5515.0000562</t>
  </si>
  <si>
    <t>Knabe, D; Guadagnini, A; Riva, M; Engelhardt, I</t>
  </si>
  <si>
    <t>Uncertainty Analysis and Identification of Key Parameters Controlling Bacteria Transport Within a Riverbank Filtration Scenario</t>
  </si>
  <si>
    <t>bacteria transport; bank filtration; reactive transport modeling; sensitivity analysis; stochastic model calibration</t>
  </si>
  <si>
    <t>LONG-TERM INACTIVATION; ESCHERICHIA-COLI; SOLUTION CHEMISTRY; LABORATORY COLUMNS; COLLOID TRANSPORT; FIELD EXPERIMENTS; BANK FILTRATION; POROUS-MEDIA; REMOVAL; VIRUS</t>
  </si>
  <si>
    <t>Managed aquifer recharge through bank filtration is an important method to produce sustainable drinking water. Yet, water quality related to transport of pathogens (bacteria and viruses) into groundwater systems from surface waters can be a matter of concern, especially in urbanized regions. Based on a 1-year monitoring campaign, a reactive transport model was developed for bacteria transport at a riverbank filtration site located in Germany. The model allows simulating advective-dispersive transport and relies on the colloid filtration theory to mimic attachment and detachment of bacteria to and from the sediment in addition to inactivation, straining and blocking of bacteria. Due to the complexity of the investigated processes, the reactive transport model is characterized by a high level of parametrization, encompassing parameters driving flow as well as solute and colloid transport. A global sensitivity analysis has been applied to identify the most relevant model parameters with respect to piezometric pressure heads, groundwater temperature, and concentrations of chloride, oxygen, coliforms, and Escherichia coli. The model has been calibrated within a stochastic framework, to provide model parameter estimates and to quantify their uncertainty. Our results suggest that bacteria transport models are highly sensitive to inactivation coefficients, straining coefficients, and bacteria size. Permeability of the colmation layer at the riverbank is a key factor for bacteria transport through its influence on residence times. Seasonal variability of boundary conditions, especially anoxic aquifer conditions in the summer and high groundwater flow velocities during flooding periods, resulted in a reduction of inactivation and increased bacteria concentrations at observation wells.</t>
  </si>
  <si>
    <t>Knabe, D (corresponding author), Tech Univ Berlin, Dept Hydrogeol, Berlin, Germany.</t>
  </si>
  <si>
    <t>Deutsche Bundesstiftung Umwelt (DBU)</t>
  </si>
  <si>
    <t>10.1029/2020WR027911</t>
  </si>
  <si>
    <t>Wang, P; Pozdniakov, SP; Shestakov, VM</t>
  </si>
  <si>
    <t>Optimum experimental design of a monitoring network for parameter identification at riverbank well fields</t>
  </si>
  <si>
    <t>Groundwater and surface water interactions; Riverbank filtration; Riverbed clogging; Hydraulic conductivity; MODFLOW</t>
  </si>
  <si>
    <t>STREAMBED HYDRAULIC CONDUCTIVITY; SURFACE-WATER INTERACTIONS; BANK FILTRATION; GROUNDWATER QUALITY; MODELING SURFACE; INFILTRATION; TEMPERATURE; REMOVAL; IMPACT; ATTENUATION</t>
  </si>
  <si>
    <t>A steady-state flow regime in riverbank well fields is often violated by fluctuations in river stages and variations in groundwater extraction. In this study, a criterion of quasi-steady flow during filtration processes at riverbank well fields was introduced. Under the assumption of steady-state flow, an analytical approach for determining the key hydraulic parameters (aquifer transmissivity and riverbed filtration resistance) between a stream and a hydraulically connected aquifer during riverbank filtration was presented. An optimal regular observation network (consisting of the locations of monitoring wells and the observation regime), which is based on the model-oriented approach using an example of a riverbank well field near the Kuybyshev Reservoir, Russia, was designed to minimise the uncertainty in the estimates of hydraulic parameters. The analyses showed that the initial recession in the surface water levels for the simplest constant groundwater withdrawal patterns can be used to determine the key hydraulic parameters; the error in these estimated parameters was less than 7% or 12%, depending on the designed monitoring network. When comparing the two typical monitoring networks, observation line A-A that passes midway through the water supply wells performed better than observation line B-B that passes through the water supply wells when estimating the hydraulic parameters. The results of this study can be used as a reference for designing and optimising a monitoring network that aims to determine the key hydraulic parameters at riverbank well fields. (C) 2015 Elsevier B.V. All rights reserved.</t>
  </si>
  <si>
    <t>Wang, P (corresponding author), Chinese Acad Sci, Inst Geog Sci &amp; Nat Resources Res, Key Lab Water Cycle &amp; Related Land Surface Proc, 11A,Datun Rd, Beijing 100101, PR, Peoples R China.</t>
  </si>
  <si>
    <t>National Natural Science Foundation of China [41301025]; Russian Federation Basic Research Foundation [13-05-91161-GammaPhiEH_a]; NSFC-RFBR Program [41311120068, 13-05-91161]; Visiting Professorship for Senior International Scientists, Chinese Academy of Sciences [2012T1Z0037]; China Scholarship Council [201304910063]</t>
  </si>
  <si>
    <t>10.1016/j.jhydrol.2015.02.004</t>
  </si>
  <si>
    <t>Mawer, C; Kitanidis, P; Pidlisecky, A; Knight, R</t>
  </si>
  <si>
    <t>Electrical Resistivity for Characterization and Infiltration Monitoring beneath a Managed Aquifer Recharge Pond</t>
  </si>
  <si>
    <t>HYDROCARBON-CONTAMINATED SITE; SOIL HYDRAULIC-PROPERTIES; VADOSE ZONE; ARTIFICIAL RECHARGE; COMPUTER-PROGRAM; WATER INJECTION; POROUS-MEDIA; CONDUCTIVITY; MODEL; INVERSION</t>
  </si>
  <si>
    <t>Efficiency of managed aquifer recharge (MAR) via surface infiltration ponds relies heavily on the properties and processes of the unsaturated zone. The spatial and temporal resolutions needed in data for monitoring such processes are higher than typical hydrologic data can provide. Recently developed direct-push resistivity probes can be located in the base of a MAR pond and used to obtain vertical electrical conductivity profiles with high spatial and temporal resolutions. In this study, we developed an inversion algorithm that uses a vertical electrical conductivity profile and auxiliary hydrologic data to estimate the van Genuchten parameters and saturated hydraulic conductivity of a homogeneous unsaturated zone. Using a synthetic case, we analyzed the method's accuracy and sensitivity to temporal and spatial resolutions in data. We then derived a new relationship for using the parameter estimation and electrical conductivity data to estimate infiltration rates and pond bottom clogging in situ in real time, extending electrical resistivity as a method for gaining qualitative infiltration information to a tool for quantitative infiltration rate monitoring. We found that we were able to best estimate the logarithm of the saturated hydraulic conductivity, which was within 5% of the true value for all cases. The van Genuchten parameter a was the least accurately predicted parameter, deviating at most 22% from the true value. We found that we could estimate infiltration rates and pond bottom clogging with a level of accuracy appropriate for use in modeling and management decisions, in most cases to within 11% of the true value.</t>
  </si>
  <si>
    <t>Mawer, C (corresponding author), Stanford Univ, 473 Via Ortega, Stanford, CA 94305 USA.</t>
  </si>
  <si>
    <t>S.D. Bechtel, Jr., Foundation</t>
  </si>
  <si>
    <t>10.2136/vzj2011.0203</t>
  </si>
  <si>
    <t>Li, J; Li, MG; Zhan, HB; Chen, JJ; Xia, XH</t>
  </si>
  <si>
    <t>Non-Darcian flow toward an injection well fully penetrating a leaky confined aquifer with clogging-induced permeability reduction</t>
  </si>
  <si>
    <t>INTERNATIONAL JOURNAL FOR NUMERICAL AND ANALYTICAL METHODS IN GEOMECHANICS</t>
  </si>
  <si>
    <t>approximate solutions; artificial recharge; non-Darcian flow; permeability reduction; well and aquifer clogging</t>
  </si>
  <si>
    <t>HYDRAULIC CONDUCTIVITY; SOIL FILTERS; RECOVERY; RECHARGE; STORAGE; TESTS; MODEL</t>
  </si>
  <si>
    <t>Managed aquifer recharge (MAR) using aquifer injection wells is generally developed with the validity of Darcy's law and assumption of a constant hydraulic conductivity, hence ignoring the non-Darcian nature of groundwater flow and the spatiotemporal permeability reduction owing to well and aquifer clogging. In this study, an Izbash's law-based analytical model is proposed for constant-rate recharge (CRR) and constant-head recharge (CHR) with special consideration of well and aquifer clogging using a time-dependent hydraulic conductivity (K) function. By means of linearization approximations, variable substitutions and Hankel and Weber transforms, approximate analytical solutions for the model are derived. The early-time and late-time solutions and the steady-state solutions are also derived using the developed approximate solutions. A comparison with numerical solutions indicates that the approximate solutions are highly accurate except during the short period of initial recharge stage. Then, a semi-log graphic approach based on the developed solutions is tendered for estimating parameters associated with the clogging effect and non-Darcian aquifer property. The proposed model offers a straightforward way for the quantitative assessment of the non-Darcian flow dynamics in confined aquifers experiencing clogging and can be adopted for the estimation and prediction of clogging-related permeability reduction in MAR using aquifer injection wells.</t>
  </si>
  <si>
    <t>Zhan, HB (corresponding author), Texas A&amp;M Univ, Dept Geol &amp; Geophys, College Stn, TX 77843 USA.</t>
  </si>
  <si>
    <t>National Natural Science Foundation of China [41727802, 41977216]; Shanghai Rising-Star Program [19QC1400800]</t>
  </si>
  <si>
    <t>10.1002/nag.3448</t>
  </si>
  <si>
    <t>Engineering, Geological; Materials Science, Multidisciplinary; Mechanics</t>
  </si>
  <si>
    <t>Engineering; Materials Science; Mechanics</t>
  </si>
  <si>
    <t>Casas, JDH; Kalwa, F; Walther, M; Rausch, R</t>
  </si>
  <si>
    <t>Stormwater harvesting in ephemeral streams: how to bypass clogging and unsaturated layers</t>
  </si>
  <si>
    <t>Managed aquifer recharge; Analytical solutions; Numerical modelling; Arid and semi-arid regions; Vadose zone</t>
  </si>
  <si>
    <t>MANAGED AQUIFER RECHARGE; HYDRAULIC CONDUCTIVITY; GROUNDWATER RECHARGE; ARTIFICIAL RECHARGE; DRYWELLS; HYDROGEOLOGY; WELLS</t>
  </si>
  <si>
    <t>To cope with water scarcity in drylands, stormwater is often collected in surface basins and subsequently stored in shallow aquifers via infiltration. These stormwater harvesting systems are often accompanied by high evaporation rates and hygiene problems. This is commonly a consequence of low infiltration rates, which are caused by clogging layers that form on top of the soil profile and the presence of a thick vadose zone. The present study aims to develop a conceptual solution to increase groundwater recharge rates in stormwater harvesting systems. The efficiency of vadose-zone wells and infiltration trenches is tested using analytical equations, numerical models, and sensitivity analyses. Dams built in the channel of ephemeral streams (wadis) are selected as a study case to construct the numerical simulations. The modelling demonstrated that vadose-zone wells and infiltration trenches contribute to effective bypassing of the clogging layer. By implementing these solutions, recharge begins 2250-8100% faster than via infiltration from the bed surface of the wadi reservoir. The sensitivity analysis showed that the recharge rates are especially responsive to well length and trench depth. In terms of recharge quantity, the well had the best performance; it can infiltrate up to 1642% more water than the reservoir, and between 336 and 825% more than the trench. Moreover, the well can yield the highest cumulative recharge per dollar and high recharge rates when there are limitations to the available area. The methods investigated here significantly increased recharge rates, providing practical solutions to enhance aquifer water storage in drylands.</t>
  </si>
  <si>
    <t>Casas, JDH (corresponding author), Tragsa, Dept Integrated Water Resources Management, Calle Maldonado 58, Madrid 28006, Spain.;Casas, JDH (corresponding author), Univ Politecn Madrid UPM, Upper Tech Sch Agr Engineers, Ave Puerta Hierro 2-4, Madrid 28040, Spain.;Casas, JDH (corresponding author), Tech Univ Dresden, Dept Hydro Sci, Bergstr 66, D-01069 Dresden, Germany.</t>
  </si>
  <si>
    <t>European Union [814066]; European Union Erasmus Mundus Joint Master Programme in Groundwater and Global Change -Impacts and Adaptation (GroundwatCH); BMBF; MOST [WT1601/2689]; Projekt DEAL; Marie Curie Actions (MSCA) [814066] Funding Source: Marie Curie Actions (MSCA)</t>
  </si>
  <si>
    <t>10.1007/s10040-021-02345-9</t>
  </si>
  <si>
    <t>Ganot, Y; Holtzman, R; Weisbrod, N; Nitzan, I; Katz, Y; Kurtzman, D</t>
  </si>
  <si>
    <t>Monitoring and modeling infiltration-recharge dynamics of managed aquifer recharge with desalinated seawater</t>
  </si>
  <si>
    <t>HYDROLOGY AND EARTH SYSTEM SCIENCES</t>
  </si>
  <si>
    <t>TREATED WASTE-WATER; ARTIFICIAL RECHARGE; LABORATORY INVESTIGATIONS; HYDRAULIC CONDUCTIVITY; UNSATURATED ZONE; GROUNDWATER; FLOW; COMPATIBILITY; TRANSPORT; SOILS</t>
  </si>
  <si>
    <t>We study the relation between surface infiltration and groundwater recharge during managed aquifer recharge (MAR) with desalinated seawater in an infiltration pond, at the Menashe site that overlies the northern part of the Israeli Coastal Aquifer. We monitor infiltration dynamics at multiple scales (up to the scale of the entire pond) by measuring the ponding depth, sediment water content and groundwater levels, using pressure sensors, single-ring infiltrometers, soil sensors, and observation wells. During a month (January 2015) of continuous intensive MAR (2.45 x 10(6) m(3) discharged to a 10.7 ha area), groundwater level has risen by 17m attaining full connection with the pond, while average infiltration rates declined by almost 2 orders of magnitude (from similar to 11 to similar to 0.4 m d(-1)). This reduction can be explained solely by the lithology of the unsaturated zone that includes relatively low-permeability sediments. Clogging processes at the pond-surface - abundant in many MAR operations - are negated by the high-quality desalinated seawater (turbidity similar to 0.2 NTU, total dissolved solids similar to 120 mg L-1) or negligible compared to the low-permeability layers. Recharge during infiltration was estimated reasonably well by simple analytical models, whereas a numerical model was used for estimating groundwater recharge after the end of infiltration. It was found that a calibrated numerical model with a one-dimensional representative sediment profile is able to capture MAR dynamics, including temporal reduction of infiltration rates, drainage and groundwater recharge. Measured infiltration rates of an independent MAR event (January 2016) fitted well to those calculated by the calibrated numerical model, showing the model validity. The successful quantification methodologies of the temporal groundwater recharge are useful for MAR practitioners and can serve as an input for groundwater flow models.</t>
  </si>
  <si>
    <t>Ganot, Y (corresponding author), Agr Res Org, Volcani Ctr, Inst Soil Water &amp; Environm Sci, IL-7528809 Rishon Leziyyon, Israel.;Ganot, Y (corresponding author), Hebrew Univ Jerusalem, Dept Soil &amp; Water Sci, IL-7610001 Rehovot, Israel.</t>
  </si>
  <si>
    <t>European Union [619120]</t>
  </si>
  <si>
    <t>10.5194/hess-21-4479-2017</t>
  </si>
  <si>
    <t>Du, XQ; Zhang, HX; Ye, XY; Lu, Y</t>
  </si>
  <si>
    <t>Flow Velocity Effects on Fe(III) Clogging during Managed Aquifer Recharge Using Urban Storm Water</t>
  </si>
  <si>
    <t>managed aquifer recharge; clogging; storm water</t>
  </si>
  <si>
    <t>ARTIFICIAL RECHARGE; SPATIAL-DISTRIBUTION; IONIC-STRENGTH; GROUNDWATER; INCRUSTATIONS; DEPOSITION; PARTICLES; TRANSPORT; WELL</t>
  </si>
  <si>
    <t>Storm water harvesting and storage has been employed for nearly a hundred years, and using storm water to recharge aquifers is one of the most important ways to relieve water scarcity in arid and semi-arid regions. However, it cannot be widely adopted because of clogging problems. The risk of chemical clogging is mostly associated with iron oxyhydroxide precipitation; anhydrous ferric oxide (HFO) clogging remains a problem in many wellfields. This paper investigates Fe(III) clogging levels at three flow velocities (Darcy velocities, 0.46, 1.62 and 4.55 m/d). The results indicate that clogging increases with flow velocity, and is mostly affected by the first 0-3 cm of the column. The highest water velocity caused full clogging in 35 h, whereas the lowest took 53 h to reach an stable 60% reduction in hydraulic conductivity. For the high flow velocity, over 90% of the HFO was deposited in the 0-1 cm section. In contrast, the lowest flow velocity deposited only 75% in this section. Fe(III) deposition was used as an approximation for Fe(OH)(3). High flow velocity may promote Fe(OH)(3) flocculent precipitate, thus increasing Fe(III) deposition. The main mechanism for a porous matrix interception of Fe(III) colloidal particles was surface filtration. Thus, the effects of deposition, clogging phenomena, and physicochemical mechanisms, are more significant at higher velocities.</t>
  </si>
  <si>
    <t>Ye, XY (corresponding author), Jilin Univ, Minist Educ, Key Lab Groundwater Resources &amp; Environm, Changchun 130021, Jilin, Peoples R China.;Ye, XY (corresponding author), Jilin Univ, Coll Environm &amp; Resources, Changchun 130021, Jilin, Peoples R China.</t>
  </si>
  <si>
    <t>National Natural Science Foundation of China [41472213, 41602077]</t>
  </si>
  <si>
    <t>10.3390/w10040358</t>
  </si>
  <si>
    <t>Pham, C; Medina, R; Plumlee, MH</t>
  </si>
  <si>
    <t>Influence of pipeline transit and environment on groundwater recharge for potable reuse</t>
  </si>
  <si>
    <t>AWWA WATER SCIENCE</t>
  </si>
  <si>
    <t>clogging potential; managed aquifer recharge; pipeline transit; potable reuse</t>
  </si>
  <si>
    <t>DISTRIBUTION-SYSTEM; REVERSE-OSMOSIS; AQUIFER STORAGE; SOIL COLUMNS; WATER; ASR; MECHANISMS; CORROSION; IMPACT</t>
  </si>
  <si>
    <t>A soil column study was conducted at an advanced water purification and groundwater recharge facility to evaluate potential causes of observed percolation rate decline during recharge for potable reuse. To measure the influence of pipeline transit and the environment on water quality and clogging potential of the purified water, columns were fed with (1) finished product water, (2) the same water after pipeline conveyance collected from the end of the pipe just before groundwater recharge, and (3) water from the basin (surface water pond) after environmental exposure to factors such as sunlight, algae, wildlife, wind-blown dust, and sidewall erosion. Column performance results showed that percolation decline occurred at different rates across the three source waters, indicating that clogging potential increases significantly from the water's transit through the pipeline and further increases after exposure to the basin environment. The results offer insights for optimizing managed aquifer recharge operations utilizing advanced treated recycled water.</t>
  </si>
  <si>
    <t>Pham, C (corresponding author), Orange Cty Water Dist, Dept Res &amp; Dev, Anaheim, CA 92807 USA.</t>
  </si>
  <si>
    <t>Orange County Water District</t>
  </si>
  <si>
    <t>10.1002/aws2.1268</t>
  </si>
  <si>
    <t>Stuyfzand, PJ; Juhàsz-Holterman, MHA; de Lange, WJ</t>
  </si>
  <si>
    <t>Riverbank filtration in the Netherlands:: Well fields, clogging and geochemical reactions</t>
  </si>
  <si>
    <t>river bank filtration; geoclogging; Netherlands; water supply</t>
  </si>
  <si>
    <t>River Bank Filtration (RBF) contributes ca. 7% (80 Mm(3)/a) to the national drinking water supply in the Netherlands, through a total of 26 well fields. These RBF well fields are classified on the basis of (1) the main driving mechanism of flow (polder or pump driven); (2) RBF periodicity (flow direction temporarily reversing or not), (3) type of riverbed (sand or gravel), and (4) type of contact of river with aquifer (with or without intercalated aquitard(s)). Three case studies are reviewed which demonstrate the water quality, geochemical reactions and clogging phenomena in differing systems. The mass balance approach, also called 'reverse modeling', is applied to identify and quantify the extent of the most important hydrogeochemical reactions at the three case study sites. Clogging of the river bed seems to be a problem in the Netherlands only in RBF systems with a true gravel bed such as Roosteren along the Meuse River, and on sites where sludge is strongly accumulating due to structurally reduced river flows, as in the Hollandsch Diep estuary which was dammed in 1971 as part of the Delta Works.</t>
  </si>
  <si>
    <t>Free Univ Amsterdam, Dept Hydrol &amp; Geoenvironm Sci, FALW, Boelelaan 1085, NL-1081 HV Amsterdam, Netherlands.</t>
  </si>
  <si>
    <t>Kalwa, F; Binder, M; Händel, F; Gruneberg, L; Liedl, R</t>
  </si>
  <si>
    <t>Biological and Physical Clogging in Infiltration Wells: Effects of Well Diameter and Gravel Pack</t>
  </si>
  <si>
    <t>SOIL AQUIFER TREATMENT; GROUNDWATER RECHARGE; WASTE-WATER; RECOVERY; STORAGE; RATES; REDUCTION; INJECTION; SYSTEM</t>
  </si>
  <si>
    <t>Gravity-driven infiltration into the shallow subsurface via small-diameter wells (SDWs), i.e., wells with an inner diameter smaller than 7.5 cm (3 inches) and no gravel pack) has proven to be a cost-efficient and flexible tool for managed aquifer recharge (MAR), as it provides relatively high recharge rates with minimal construction effort. SDWs have a significantly smaller open filter area than larger diameter wells with gravel pack, making the infiltration of low-quality waters through these wells more at risk clogging. To investigate their susceptibility for biological and physical clogging, 24 physical models with different well setups were evaluated by infiltrating either nutrient-poor but turbid water or nutrient-rich but clear water. The experiments showed that smaller diameters and the lack of a gravel pack increase the well's susceptibility to both kinds of clogging. However, this effect was observed to be much more pronounced for physical than for biological clogging. Our conclusion is that SDWs show severe disadvantages with respect to the infiltration of highly turbid waters in comparison to large diameter wells with a gravel pack. Nevertheless, this disadvantage is much less severe when it comes to the infiltration of clear but nutrient-rich waters (e.g., treated wastewater). Depending on the economic and geological circumstances of a MAR-project, this disadvantage could be outweighed by the significantly lower construction costs of SDWs.</t>
  </si>
  <si>
    <t>Kalwa, F (corresponding author), Tech Univ Dresden, Inst Groundwater Management, Bergstr 66, D-01069 Dresden, Germany.</t>
  </si>
  <si>
    <t>German Ministry of Education and Research (BMBF) [02WIL1451A]; Israeli Ministry of Science, Technology and Space (MOST) [2689]; German Research Foundation [402833446, 275519227]; Projekt DEAL</t>
  </si>
  <si>
    <t>10.1111/gwat.13104</t>
  </si>
  <si>
    <t>Mozzi, G; Pavelic, P; Alam, MF; Stefan, C; Villholth, KG</t>
  </si>
  <si>
    <t>Hydrologic Assessment of Check Dam Performances in Semi-Arid Areas: A Case Study From Gujarat, India</t>
  </si>
  <si>
    <t>FRONTIERS IN WATER</t>
  </si>
  <si>
    <t>managed aquifer recharge; groundwater management; semi-arid; Gujarat; India</t>
  </si>
  <si>
    <t>MANAGED AQUIFER RECHARGE; GROUNDWATER RECHARGE; ARTIFICIAL RECHARGE; WATER; RAJASTHAN; IMPACTS; WELLS</t>
  </si>
  <si>
    <t>In semi-arid India, managed aquifer recharge (MAR) is often used to enhance aquifer storage, and by implication, water security, and climate resilience, by capturing surface runoff, mainly through check dams implemented at the community level. Despite their extensive use, the design of these structures typically does not follow a systematic method to maximize performance. To aid in the improvement of check dam design parameters and location siting, we develop a dynamic tool, which integrates the daily water balance of a check dam with analytical infiltration equations to assess check dam performance measured as temporal dynamics of storage, infiltration, and evaporation. The tool is implemented in R environment and requires meteorological and hydrogeological data, as well as check dam geometry and nearby well-abstractions, if any. The tool is applied to a case study in Saurashtra in Gujarat, where field visits were conducted. Simulations show that typical check dams in the area are able to store a volume between three and seven times their storage capacity annually. Infiltration volumes highly depend on hydroclimatic and hydrogeological conditions, as well as the formation of a clogging layer, highlighting the importance of site selection and periodic maintenance. The tool is validated with data from a previous study in Rajasthan, where daily water balance parameters were monitored. Validation results show an average R-2 of 0.93 between the simulated and measured water levels. The results are adequate to suggest that the tool is able to assist in check dam planning in semi-arid environments.</t>
  </si>
  <si>
    <t>Mozzi, G (corresponding author), Tech Univ Dresden, Dept Hydrosci, Dresden, Germany.</t>
  </si>
  <si>
    <t>CGIAR Research Program on Water, Land, and Ecosystems (WLE)</t>
  </si>
  <si>
    <t>10.3389/frwa.2021.628955</t>
  </si>
  <si>
    <t>Ye, XY; Ma, XF; Du, XQ; Cui, RJ; Wan, YY</t>
  </si>
  <si>
    <t>Prediction and quantification of bioclogging depth limit and rate based on numerical simulation and experimental validation in managed aquifer recharge</t>
  </si>
  <si>
    <t>bioclogging model; clogging rate; managed aquifer recharge; permeability reduction; ultimate clogging depth</t>
  </si>
  <si>
    <t>SEAWATER INTRUSION; SATURATED SOILS; POROUS-MEDIA; WATER; STORAGE; INJECTION; WELLS</t>
  </si>
  <si>
    <t>Many microorganisms are naturally occurring in both recharging water and porous media, and microorganisms will grow and clog the pores of porous media. Porous media show different clogging depth and rate, which depends on the carbon source concentration. The bioclogging depth limit and rate under the effect of the nutrient concentration can be disentangled through column experiments and numerical simulation approaches. We use the TOUGHREACT method-based on the monod equation of microbial growth to explore the process of microbial growth and permeability change, and correct with experimental results. The experimental results show the influence of nutrient concentration (glucose) on microbial growth and clogging of porous medium, and leads to clogging of porous medium. The clogging rate was defined as the rate of change of hydraulic conductivity with time for quantitative study of bioclogging in our study. Simulated results found that the clogging rate increases 0.035 and 0.00673 (m/d/min) respectively in the glucose concentration range of 0.045-0.6 and 0.6-5 mmol/L, simultaneously, the ultimate clogging depth decreases 18.2 and 1.7 mm respectively in the glucose concentration range of 0.045-0.6 and 0.6-5 mmol/L. The aim of this study was to evaluate the effects of nutrient concentrations on bioclogging and shed light on the establishment of nutrient concentration standards for recharge water during groundwater artificial recharge.</t>
  </si>
  <si>
    <t>Wan, YY (corresponding author), Jilin Univ, Key Lab Groundwater Resources &amp; Environm, Minist Educ, Changchun 130021, Peoples R China.</t>
  </si>
  <si>
    <t>[41672231]; [41472213]</t>
  </si>
  <si>
    <t>10.1002/hyp.14728</t>
  </si>
  <si>
    <t>Kazak, ES; Pozdniakov, SP</t>
  </si>
  <si>
    <t>Field study and reactive simulation of iron migration in groundwater during the riverbank filtration</t>
  </si>
  <si>
    <t>APPLIED GEOCHEMISTRY</t>
  </si>
  <si>
    <t>Iron; Bottom sediment; River bank filtration (RBF); Organic complex; Redox cycle; Numerical modelling; Modflow; PHREEQC</t>
  </si>
  <si>
    <t>BANK FILTRATION; HEAVY-METALS; SEDIMENTS; WATER; SULFUR; RICH; GEOCHEMISTRY; SUBSTANCES; DIAGENESIS; REDUCTION</t>
  </si>
  <si>
    <t>Water supply in Voronezh city, Russian Federation with the population more than 1,1 million people are based only on the groundwater of alluvial the Neogene-Quaternary (N-Q). Due to the riverbank filtration (RBF), the contaminated groundwater provinces with iron pollution formed in the alluvial aquifer. The high iron content in groundwater interferes its use for the Voronezh city's water supply. It may even bring about the inevitable water intakes abandonment due to problems with well clogging. We performed the series of field experiments (chemical tests of groundwater, spring, rain, reservoir and pore water, aquifer and bottom sediments) and numerical simulation to detect the potential iron source in pumped groundwater by riverbank water wells. We found that during the RBF, two contrary processes of Fe behaviour take place. On the one hand, the iron accumulation and transformation due to the iron hydroxides reduction by dissolved organic matter, occur in the bottom sediment. On the other hand, we observe the iron removal process from the bottom sediment due to Fe migration with attracted surface water along hydraulic pathways surface water - bottom sediments - aquifer - pumping wells. Finally, the mix of the attracted water with dissolved iron with natural Fe-free groundwater coming from the watershed forms the iron concentration pattern in pumping groundwater. The simulation results show that in the 3rd year of the RBF, the iron content reaches a maximum value in pumping groundwater and does not change for the operation time (25 years). Moreover, we have shown that during the long RBF, the iron pollution area will extend and even the northern and southern aquifer parts of the water intake facility will be contaminated by iron.</t>
  </si>
  <si>
    <t>Kazak, ES (corresponding author), Lomonosov Moscow State Univ, Fac Geol, GSP 1, Moscow 119991, Russia.</t>
  </si>
  <si>
    <t>10.1016/j.apgeochem.2020.104817</t>
  </si>
  <si>
    <t>Geochemistry &amp; Geophysics</t>
  </si>
  <si>
    <t>Xia, L; Gao, ZJ; Xu, HL; Feng, GP</t>
  </si>
  <si>
    <t>Variations in bacterial community during bioclogging in Managed Aquifer Recharge (MAR): A laboratory study</t>
  </si>
  <si>
    <t>INTERNATIONAL BIODETERIORATION &amp; BIODEGRADATION</t>
  </si>
  <si>
    <t>Managed aquifer recharge; Bioclogging; High-throughput sequencing; Bacterial community; Reclaimed water</t>
  </si>
  <si>
    <t>WASTE-WATER TREATMENT; MICROBIAL COMMUNITY; DIVERSITY; DYNAMICS; PCC6803; RATIOS; IMPACT; CHINA; WELLS; AREA</t>
  </si>
  <si>
    <t>Understanding evolution of bacterial community diversity, composition, and structure is of great importance for targeted prophylaxis and treatment of bioclogging of reclaimed water after Managed Aquifer Recharge (MAR). Based on laboratory percolation experiments, temporal variations in bacterial 16S rRNA gene copy number and community diversity, composition, and structure were investigated using real-time quantitative polymerase chain reaction (qPCR) and high-throughput sequencing in this study. During the percolation experiments, the relative saturated hydraulic conductivity (K-s') decreased from 1.0 to 0.011 at 588.3 h, indicating that a complete clogging occurred in the sand columns. Correspondingly, the bacterial 16S rRNA gene copy numbers reached a maximum of 3.9 x 10(9) copies per gram of sand at 180.5 h, and then decreased to 6.2 x 10(8) copies per gram of sand at the end of the test. Four microbial samples were collected in situ from the reclaimed water (SRW), and the clogged sand columns, namely SK0.52, SK0.08 and SK0.011, of which the K-s' values decreased to 0.52, 0.08 and 0.011, respectively. The Chao richness index values of the bacterial community were 352, 207, 205, and 197 for SRW, SK0.52, SK0.08, and SK0.011, respectively, revealing lower species richness in the sand columns. The Shannon index values were 3.27, 2.84, 3.51, and 3.21 for SRW, SK0.52, SK0.08, and SK0.011, respectively. Meanwhile, the Evenness index values were 0.56, 0.54, 0.67, and 0.61 for the four samples in turn. This result implied that the changes in bacterial diversity and evenness were not obvious. The principal coordinate analysis (PCoA) results showed major differences in bacterial community composition between the four samples. A variety of bacterial phyla were found, among which Proteobacteria were predominant. For the non-Proteobacterial phyla, Parcubacteria, Acidobacteria, Chlamydiae, Gracilibacteria, Chloroflexi, and Saccharibacteria disappeared when moving from the raw reclaimed water to the solid porous media. Instead, Bacteroidetes and Actinobacteria were detected in the sand samples. Although some differences existed, a core group of bacteria persisted and might play a critical role during MAR bioclogging.</t>
  </si>
  <si>
    <t>National Natural Science Foundation of China [41902250, 41641020]; Natural Science Funds of Shandong Province [ZR2019BD041]; Scientific Research Foundation of Shandong University of Science and Technology for Recruited Talents [2017RCJJ032]</t>
  </si>
  <si>
    <t>10.1016/j.ibiod.2019.104843</t>
  </si>
  <si>
    <t>Biotechnology &amp; Applied Microbiology; Environmental Sciences</t>
  </si>
  <si>
    <t>Biotechnology &amp; Applied Microbiology; Environmental Sciences &amp; Ecology</t>
  </si>
  <si>
    <t>Wang, Y; Huo, MX; Li, Q; Fan, W; Yang, JK; Cui, XC</t>
  </si>
  <si>
    <t>Comparison of clogging induced by organic and inorganic suspended particles in a porous medium: implications for choosing physical clogging indicators</t>
  </si>
  <si>
    <t>JOURNAL OF SOILS AND SEDIMENTS</t>
  </si>
  <si>
    <t>Chlorinated-secondary wastewater; Silica-particle wastewater; Physical clogging; Transport model; DLVO theory; O'Melia and Ali clogging model</t>
  </si>
  <si>
    <t>MANAGED AQUIFER RECHARGE; DEEP BED FILTRATION; URBAN STORMWATER; HEAD LOSS; WATER; TRANSPORT; RECOVERY; STORAGE; COLLOIDS; SOLIDS</t>
  </si>
  <si>
    <t>Water from different sources generally contains different kinds of suspended particles, which introduces the challenge of how to control physical clogging during managed aquifer recharge (MAR). Suspended solid concentration (SS) and turbidity (NTU) are widely recognized as indicators of physical clogging potential. The aims of this study were to examine the degree of physical clogging caused by organic and inorganic suspended particles and elaborate the different mechanisms that controlled clogging under specific SS and NTU conditions. Column experiments were performed by continuous suspended particle injection through a saturated porous medium under stable physicochemical and hydrodynamic conditions. Three sets of transport tests were carried out. One test was conducted with chlorinated-secondary wastewater (CSW), which SS was 17.59 +/- 0.44 mg L-1 corresponding to 3.09 +/- 0.05 NTU. The other two tests were silica-particle wastewater (SPW) with the same SS (1.73 +/- 0.03 NTU) and the same NTU (29.21 +/- 0.57 mg L-1 SS) as the CSW, abbreviated to SPW-SS and SPW-NTU, respectively. The particle breakthrough curves (BTCs), spatial deposition profiles, and variations in hydraulic conductivity were measured. The transport model, DLVO theory, and O'Melia and Ali clogging model were applied to explain the mechanisms of physical clogging in different systems. The retention of inorganic particles was greater than that of organic particles; 56.02% of organic particles were retained in CSW, while 87.62 and 86.36% of inorganic particles were retained in SPW-SS and SPW-NTU, respectively. The distribution of organic particles was less uniform than that of inorganic particles. However, the variation of the relative hydraulic conductivity (K/K (0)) was more significant for organic particles than for inorganic particles, with decreased by just 1.80 +/- 0.64% in SPW-SS and 4.03 +/- 1.64% in SPW-NTU, but decreased by 85.86 +/- 1.22% in CSW. This study explained the results with the support of classical models and the DLVO theory. The physicochemical characteristics of suspended particles determined whether and how physical clogging occurred. Suspended particles with different properties follow different transport-deposition processes and have different tendencies to cause physical clogging. Especially for organic particles, clogging degree is quite noticeable. Our results imply that the same SS and NTU threshold values cannot be applied to different types of source water during recharge to prevent physical clogging, even in the same controlled environmental conditions. Physicochemical characteristics of suspended particles need to be considered when developing physical clogging indicators.</t>
  </si>
  <si>
    <t>Fan, W (corresponding author), Northeast Normal Univ, Sch Environm, Changchun, Jilin, Peoples R China.</t>
  </si>
  <si>
    <t>National Natural Science Foundation of China (NSFC) [51238001, 51678121]; scientific and technological development plan project of Jilin Province [20160520022JH]</t>
  </si>
  <si>
    <t>10.1007/s11368-018-1967-6</t>
  </si>
  <si>
    <t>Environmental Sciences; Soil Science</t>
  </si>
  <si>
    <t>Environmental Sciences &amp; Ecology; Agriculture</t>
  </si>
  <si>
    <t>Sendrós, A; Himi, M; Lovera, R; Rivero, L; Garcia-Artigas, R; Urruela, A; Casas, A</t>
  </si>
  <si>
    <t>Electrical resistivity tomography monitoring of two managed aquifer recharge ponds in the alluvial aquifer of the Llobregat River (Barcelona, Spain)</t>
  </si>
  <si>
    <t>NEAR SURFACE GEOPHYSICS</t>
  </si>
  <si>
    <t>ERT; Hydrogeophysics; Groundwater</t>
  </si>
  <si>
    <t>VADOSE ZONE; UNSATURATED FLOW; WATER INJECTION; RADAR; GROUNDWATER; SURFACE; GPR</t>
  </si>
  <si>
    <t>Over the past 20 years, there has been growing interest in the use of the subsurface for water storage using shallow ponds, where water is infiltrated to the subsurface and later groundwater is recovered from pumping wells. This scheme is designed as a surface managed aquifer recharge. Llobregat artificial recharge ponds are managed aquifer recharge systems located in alluvial aquifers near Barcelona, with strong significance for water supply to the city. The recharge ponds have shown low infiltration rates since the beginning (e.g., Ca n'Albareda) and a significant decrease after some months (e.g., Sant Vicenc). Consequently, different methodologies were designed for monitoring the systems and evaluating the effectiveness of the selected areas and maintenance procedures. For this purpose, we combined the use of electrical resistivity tomography with standard hydrogeological methodologies, including water table monitoring from piezometers and infiltration tests. The combination of direct and indirect methods have allowed us to improve the diagnosis of the subsurface involved in the managed recharge system. The electrical resistivity tomography technique has shown to be a cost-effective and high-resolution tool, flexible and well adaptable for surveying at different scales without disturbing the recharge process. As a consequence, we demonstrate the usefulness of electrical resistivity tomography imaging to unveil hydrogeological heterogeneities and monitoring infiltration, the effect of clogging and clean-up processes in surface managed aquifer recharge projects.</t>
  </si>
  <si>
    <t>Sendrós, A (corresponding author), Univ Barcelona, Ringgold Stand Inst Mineral Petrol &amp; Appl Geol, Barcelona, Spain.</t>
  </si>
  <si>
    <t>Spanish Ministry of Economy, Industry and Competitiveness MINECO through the Challenges for de Society Program [RETOS CGL2013-48802]</t>
  </si>
  <si>
    <t>10.1002/nsg.12113</t>
  </si>
  <si>
    <t>Irmscher, R; Teermann, I</t>
  </si>
  <si>
    <t>Riverbank filtration for drinking water supply - a proven method, perfect to face today's challenges</t>
  </si>
  <si>
    <t>3RD WORLD WATER CONGRESS: DRINKING WATER TREATMENT</t>
  </si>
  <si>
    <t>bacteria; colmation; Cryptosporidium; Giardia; riverbank filtration; viruses</t>
  </si>
  <si>
    <t>Hygiene standards and parasites have been a special focus of drinking water utilities for several years. In this context the development of new, high-tech water treatment methods is often taken into consideration. However, we have been applying riverbank filtration as an inexpensive, natural method in Dusseldorf for over 130 years. Indeed it had been introduced for hygiene reasons at the time and, according to our experience, riverbank filtration is well suited to meet these new hygiene challenges. We have intensively examined the infiltration of river water into the aquifer. We view this core process as the prerequisite for the sustained function of riverbank filtration. It is closely linked with the retention of turbid matters in the riverbed and the shearing forces on the subsurface. In addition, we have investigated the effectiveness of bank filtration as regards the elimination of microorganisms over recent years. According to these examinations, bacteria are reduced by an average of 3 log orders by bank filtration; individual breakthroughs correlate with high water events. According to our measurements Giardia and Cryptosporidium have been completely eliminated in riverbank passage. The retention of three examined types of viruses was also found to be almost completely accomplished.</t>
  </si>
  <si>
    <t>Stadtwerke Dusseldorf AG, Wasserwerke, Hoherweg 100, D-40233 Dusseldorf, Germany.</t>
  </si>
  <si>
    <t>Engineering, Environmental; Engineering, Civil; Environmental Sciences; Water Resources</t>
  </si>
  <si>
    <t>da Costa, LRD; Monteiro, JPPG; Hugman, RT</t>
  </si>
  <si>
    <t>Assessing the use of harvested greenhouse runoff for managed aquifer recharge to improve groundwater status in South Portugal</t>
  </si>
  <si>
    <t>Groundwater contamination; Nitrate vulnerable zone; Recharge wells; Numerical modeling; Water sensitive design; Managed aquifer recharge</t>
  </si>
  <si>
    <t>ARTIFICIAL RECHARGE; NUTRIENT SOURCES; NITRATE; DISCHARGE; ALGARVE; LAGOON</t>
  </si>
  <si>
    <t>Concentration of nitrates in groundwater at the Nitrate Vulnerable zone of Faro, south Portugal, reaches values as high as 300 mg/l; therefore, according to the EU Water Framework Directive, mitigation measures need to be implemented. A Managed Aquifer Recharge scheme is proposed to accelerate the dilution and natural discharge of nitrates from the system. Source water availability is estimated from rainfall intercepted at existing greenhouses. Within the highest nitrate concentration area, estimated water availability for injection in existing wells is 1.50 hm(3)/year, a significant volume which represents approximately 15% of the aquifer direct recharge. It is proposed this is recharged to the aquifer through existing large-diameter traditional wells that are no longer used for abstraction. Injection test results suggest that the likely infiltration capacity of such wells is more than sufficient to allow collection of 95% of daily rainfall events. The effect of injecting this volume in the aquifer was estimated with the support of a 3D numerical groundwater flow and transport model. Results show considerable improvement in nitrate concentrations in the study area, in certain locations decreasing up to 70 mg/l by 2027. The model results predict a decrease in the number of nitrate threshold exceedances in observation points, from 33 to 30 by 2027 and 14 to 9 by 2040. It is likely that this measure may have a positive effect on other issues identified in the area, mostly related with quantity problems and seawater intrusion. Notwithstanding, issues including landowner support, clogging, conditions of greenhouses and wells, water quality, and climate change impacts will require further consideration to develop a successful and beneficial MAR scheme.</t>
  </si>
  <si>
    <t>da Costa, LRD (corresponding author), Univ Algarve, FCT, Campus Gambelas, P-8005139 Faro, Portugal.;da Costa, LRD (corresponding author), Univ Algarve, Ctr Ciencias &amp; Tecnol Agua, Campus Gambelas, P-8005139 Faro, Portugal.</t>
  </si>
  <si>
    <t>European Union Seventh Framework Programme (FP7/2007-2013) [619120]; Fundacao para a Ciencia e Tecnologia (Portuguese public agency that supports science, technology and innovation) [SFRH/BD/131568/2017]; Fundação para a Ciência e a Tecnologia [SFRH/BD/131568/2017] Funding Source: FCT</t>
  </si>
  <si>
    <t>10.1007/s12665-020-09003-5</t>
  </si>
  <si>
    <t>Rong, Q; Wang, WP; Qu, SS; Li, JC; Li, FL; Xu, QY; Huang, Q; Deng, HY</t>
  </si>
  <si>
    <t>A MAR to address the water with high content of suspended solid with a case study in the Yellow River flood plain, China</t>
  </si>
  <si>
    <t>Open channel-underground perforated; pipe-shaft; Managed aquifer recharge; Drawdown cone; Irrigation</t>
  </si>
  <si>
    <t>AQUIFER; RECHARGE</t>
  </si>
  <si>
    <t>Managed Aquifer Recharge (MAR) system is often adapted to alleviate drawdown cone and increase the water supply. In this study, an Open channel-Underground perforated pipe-Shaft system which included three identical subsystems was designed on the basis of local ditches, and applied at the Yellow River flood plain, Linqing city in North China. Three anti-clogging methods of the filter tank, inclined underground perforated pipe and shaft were adopted to lower the amount of fine suspended particles in source water. The dimensions and materials of each subsystem were tested and then determined by analytical method, numerical method and laboratory physical model experiment. The filter tank bottom area is 4 m(2), perforated pipe diameter of 30 cm, length of 200 m made from plastic blind drains wrapped with geo-textile and 20 cm of coarse sand filled around, slope of 1/500, and the shaft depth of 10 m. A pilot project was constructed in the study area covering 5.4 hm(2). Field recharge experiment and tracer test were conducted so as to monitor groundwater level and flow rate in perforated pipe. The measurements showed that the total infiltration amount attained from the field recharge experiment was 65,925 m(3), which was close to the simulation results by analytical and numerical methods; the average velocity in the perforated pipe between the inlet and the shaft was 150 m/h approximately by both tracer test and theoretical calculation. This MAR project has the advantages of no energy consumption, no land occupation, managed groundwater recharge and water logging control. Therefore, its wider application in the location with similar conditions can be expected in future. (C) 2016 Elsevier B.V. All rights reserved.</t>
  </si>
  <si>
    <t>Wang, WP (corresponding author), Univ Jinan, Sch Resources &amp; Environm, 336 Nanxinzhuang West Rd, Jinan, Peoples R China.</t>
  </si>
  <si>
    <t>Shandong provincial water conservancy scientific research project [SDSLKY201310]</t>
  </si>
  <si>
    <t>10.1016/j.agwat.2016.09.026</t>
  </si>
  <si>
    <t>Cockett, AR; Pidlisecky, A</t>
  </si>
  <si>
    <t>Simulated electrical conductivity response of clogging mechanisms for managed aquifer recharge</t>
  </si>
  <si>
    <t>GEOPHYSICS</t>
  </si>
  <si>
    <t>ARTIFICIAL RECHARGE; DIELECTRIC-CONSTANT; SEDIMENTARY-ROCKS; RESISTIVITY; POROSITY; COMPUTATION; TORTUOSITY; SANDS</t>
  </si>
  <si>
    <t>Motivated by the need for improved understanding and monitoring of clogging during managed aquifer recharge, we use numerical experiments to evaluate the effect of three different clogging mechanisms on electrical conductivity (EC), porosity, specific surface area, and electrical tortuosity of a simulated sediment pack. The clogging experiments are designed to simulate effect of clogging due to: (a) addition of finer grains, (b) addition of nonconductive films, and (c) addition of conductive films. The simulations involved starting with a random grain pack of 43% porosity, and subsequently reducing the porosity as would occur during clogging. For each of the experiments, we compute the EC response, specific surface area, and electrical tortuosity across the range of porosities. The differences in EC response between (a) and (b) is minor, however, the sediment parameters measuring pore-space configuration show very different responses (i.e., specific surface area and tortuosity), indicating EC is limited in its sensitivity to specific pore configurations. The results from simulations (a) and (b) are well described by Archie's equation. For the conductive film experiments (c), we explore the effect of film growth for four different surface conductivities ranging from 1 Sm-1 to 7 Sm-1. These conductivities correspond to a range of 5-35 times more conductive than the pore fluid conductivity. The bulk EC signal for each of the films results in a distinct manifestation in terms of measured bulk EC. We fit the EC response of the conductive film experiments with a model based on volume fraction occupied by the film; although the model fit the observed results, we required a unique set of fitting parameters for each Film conductivity.</t>
  </si>
  <si>
    <t>Cockett, AR (corresponding author), Univ British Columbia, Dept Earth Ocean &amp; Atmospher Sci, Vancouver, BC V5Z 1M9, Canada.</t>
  </si>
  <si>
    <t>NSERC</t>
  </si>
  <si>
    <t>10.1190/GEO2013-0054.1</t>
  </si>
  <si>
    <t>Kruisdijk, E; Ros, JF; Ghosh, D; Brehme, M; Stuyfzand, PJ; van Breukelen, BM</t>
  </si>
  <si>
    <t>Prevention of well clogging during aquifer storage of turbid tile drainage water rich in dissolved organic carbon and nutrients</t>
  </si>
  <si>
    <t>Artificial recharge; Managed aquifer recharge (MAR); Well clogging; Agriculture</t>
  </si>
  <si>
    <t>RECOVERY ASR; SAND</t>
  </si>
  <si>
    <t>Well clogging was studied at an aquifer storage transfer and recovery (ASTR) site used to secure freshwater supply for a flower bulb farm. Tile drainage water (TDW) was collected from a 10-ha parcel, stored in a sandy brackish coastal aquifer via well injection in wet periods, and reused during dry periods. This ASTR application has been susceptible to clogging, as the TDW composition largely exceeded most clogging mitigation guidelines. TDW pretreatment by sand filtration did not cause substantial clogging at a smaller ASR site (2 ha) at the same farm. In the current (10 ha) system, sand filtration was substituted by 40-mu m disc filters to lower costs (by 10,000-30,000 Euro) and reduce space (by 50-100 m(2)). This measure treated TDW insufficiently and injection wells rapidly clogged. Chemical, biological, and physical clogging occurred, as observed from elemental, organic carbon, 16S rRNA, and grain-size distribution analyses of the clogging material. Physical clogging by particles was the main cause, based on the strong relation between injected turbidity load and normalized well injectivity. Periodical backflushing of injection wells improved operation, although the disc filters clogged when the turbidity increased (up to 165 NTU) during a severe rainfall event (44 mm in 3 days). Automated periodical backflushing, together with regulating the maximum turbidity (&lt;20 NTU) of the TDW, protected ASTR operation, but reduced the injected TDW volume by similar to 20-25%. The studied clogging-prevention measures collectively are only viable as an alternative for sand filtration when the injected volume remains sufficient to secure the farmer's needs for irrigation.</t>
  </si>
  <si>
    <t>Kruisdijk, E (corresponding author), Delft Univ Technol, Fac Civil Engn &amp; Geosci, Dept Water Management, Stevinweg 1, NL-2628 CN Delft, Netherlands.;Kruisdijk, E (corresponding author), Acacia Water BV, Hogendorppl 4, NL-2805 BM Gouda, Netherlands.</t>
  </si>
  <si>
    <t>10.1007/s10040-023-02602-z</t>
  </si>
  <si>
    <t>Mastrocicco, M; Colombani, N; Salemi, E; Boz, B; Gumiero, B</t>
  </si>
  <si>
    <t>Managed aquifer recharge via infiltration ditches in short rotation afforested areas</t>
  </si>
  <si>
    <t>ECOHYDROLOGY</t>
  </si>
  <si>
    <t>recharge; forested area; aquifer; water budget</t>
  </si>
  <si>
    <t>CHANGE IMPACT ASSESSMENT; SOIL-WATER CONTENT; CLIMATE-CHANGE; ARTIFICIAL RECHARGE; CANAL SECTION; GROUNDWATER; HEAT; TIME; IDENTIFICATION; CONDUCTIVITY</t>
  </si>
  <si>
    <t>Managed aquifer recharge design and operation must incorporate the expected long-term performance from a water quantity perspective to sustainably mitigate hydrologic impacts of groundwater overexploitation. Gravity-driven infiltration ditches in forested areas are one of many managed aquifer recharge schemes that could augment the available water resources. Research on the longevity of these structures is sparse, leading to concerns about their long-term capability to sustain elevated infiltration capacity. In the present study, an infiltration system consisting of a regular grid of eight ditches divided into four sequential plots within a short rotation forested area [area of infiltration (AFI)] was monitored from its inception to determine its hydrologic performance over time and its possible export to similar areas of the Brenta megafan (Northern Italy). During the monitored period, the AFI was not significantly affected by clogging because the suspended solids carried by the Brenta River water diversion were extremely low. The main source of clogging was the fallen foliage during the autumn, easily managed via ordinary maintenance. The AFI displayed an almost constant performance to infiltrate the diverted water over the first 3years of operation, with a total amount of infiltrated water of approximately 0.8Mm(3)ha(-1)year(-1). The best tracer to reconstruct the downward water movement through this highly permeable vadose zone was temperature, while the groundwater table fluctuation could not be confidently used to infer the effective infiltration, because of its large seasonal variability. The good results suggest promoting this technique in other areas of the Brenta megafan that suffer from groundwater resources depletion. Copyright (c) 2015 John Wiley &amp; Sons, Ltd.</t>
  </si>
  <si>
    <t>Colombani, N (corresponding author), Univ Roma La Sapienza, Dept Earth Sci, Ple A Moro 5, I-00185 Rome, Italy.</t>
  </si>
  <si>
    <t>Veneto Region Authority; Veneto Agricoltura</t>
  </si>
  <si>
    <t>10.1002/eco.1622</t>
  </si>
  <si>
    <t>Ecology; Environmental Sciences; Water Resources</t>
  </si>
  <si>
    <t>Rosenberry, DO; Healy, RW</t>
  </si>
  <si>
    <t>Influence of a thin veneer of low-hydraulic-conductivity sediment on modelled exchange between river water and groundwater in response to induced infiltration</t>
  </si>
  <si>
    <t>groundwater; surface-water relations; water supply; seepage; hydraulic conductivity; induced infiltration; riverbank filtration; clogging</t>
  </si>
  <si>
    <t>FINE SEDIMENTS; MACROINVERTEBRATES; FILTRATION; VARIABILITY; COLORADO</t>
  </si>
  <si>
    <t>A thin layer of fine-grained sediment commonly is deposited at the sedimentwater interface of streams and rivers during low-flow conditions, and may hinder exchange at the sedimentwater interface similar to that observed at many riverbank-filtration (RBF) sites. Results from a numerical groundwater-flow model indicate that a low-permeability veneer reduces the contribution of river water to a pumping well in a riparian aquifer to various degrees, depending on simulated hydraulic gradients, hydrogeological properties, and pumping conditions. Seepage of river water is reduced by 510% when a 2-cm thick, low-permeability veneer is present on the bed surface. Increasing thickness of the low-permeability layer to 0.1 m has little effect on distribution of seepage or percentage contribution from the river to the pumping well. A three-orders-of-magnitude reduction in hydraulic conductivity of the veneer is required to reduce seepage from the river to the extent typically associated with clogging at RBF sites. This degree of reduction is much larger than field-measured values that were on the order of a factor of 2025. Over 90% of seepage occurs within 12 m of the shoreline closest to the pumping well for most simulations. Virtually no seepage occurs through the thalweg near the shoreline opposite the pumping well, although no low-permeability sediment was simulated for the thalweg. These results are relevant to natural settings that favour formation of a substantial, low-permeability sediment veneer, as well as central-pivot irrigation systems, and municipal water supplies where river seepage is induced via pumping wells. Published in 2011 by John Wiley &amp; Sons, Ltd.</t>
  </si>
  <si>
    <t>Rosenberry, DO (corresponding author), US Geol Survey, Denver Fed Ctr, MS 413, Denver, CO 80225 USA.</t>
  </si>
  <si>
    <t>10.1002/hyp.8153</t>
  </si>
  <si>
    <t>Paufler, S; Grischek, T; Bartak, R; Ghodeif, K; Wahaab, R; Boernick, H</t>
  </si>
  <si>
    <t>Riverbank filtration in Cairo, Egypt: part II-detailed investigation of a new riverbank filtration site with a focus on manganese</t>
  </si>
  <si>
    <t>Riverbank filtration; Manganese; Depth-dependent sampling; Nile River; Egypt</t>
  </si>
  <si>
    <t>NILE DELTA AQUIFER; BANK FILTRATION; GROUNDWATER-FLOW; INFILTRATION; SYSTEM; WATER; BERLIN</t>
  </si>
  <si>
    <t>A 5-day detailed field investigation at a new RBF test well gallery in Embaba, Cairo, was conducted to evaluate the hydraulic setting and the behavior of iron and manganese. The well gallery consists of six vertical wells placed along a straight line parallel to the Nile riverbank. A low anisotropy factor for the aquifer (k(f,h):k(f,v)) of 1.7 was determined by evaluation of a multistep pumping test. Travel times between 11 days from the river toward the central wells and 22 days toward the outermost wells were estimated by groundwater flow modeling and particle tracking. The riverbed is rich in fine suspended sediments that have elevated iron and nitrogen concentrations. Depth-dependent water sampling during regular well operation indicates that the thick organic-, Fe- and Mn-rich riverbed is the primary source for ammonium, iron and manganese in the bank filtrate. Iron-rich groundwater flow from the opposite riverbank was identified as a secondary source of iron in the pumped water. The vertical position of the filter screen affects total travel times but would not reduce the portion of Mn-rich bank filtrate. The authors recommend continuous well operation for achieving stable water quality and lowering the risk of well clogging.</t>
  </si>
  <si>
    <t>Paufler, S (corresponding author), Dresden Univ Appl Sci, Friedrich List Pl 1, D-01069 Dresden, Germany.</t>
  </si>
  <si>
    <t>ESF [200031585]</t>
  </si>
  <si>
    <t>10.1007/s12665-018-7500-9</t>
  </si>
  <si>
    <t>Knabe, D; Dwivedi, D; Wang, H; Griebler, C; Engelhardt, I</t>
  </si>
  <si>
    <t>Numerical investigations to identify environmental factors for field-scale reactive transport of pathogens at riverbank filtration sites</t>
  </si>
  <si>
    <t>Bank filtration; Transport modelling; Virus; Bacteria; Pathogen; PFLOTRAN</t>
  </si>
  <si>
    <t>MANAGED AQUIFER RECHARGE; BANK FILTRATION; CORRELATION EQUATION; ENTERIC VIRUSES; GROUNDWATER; REMOVAL; BACTERIOPHAGE-MS2; PERFORMANCE; WATER; SAND</t>
  </si>
  <si>
    <t>While induced bank filtration is a proven method for facilitating sustainable drinking water production, it is at risk from surface water contaminations (e.g., pathogens). Induced bank filtration and pathogen transport in groundwater have been studied extensively. However, long-term studies that consider real-world conditions are missing. These conditions include seasonal changes to environmental conditions and waterworks operations. Therefore, to analyze the effect of seasonal changes on the transport of human pathogenic viruses and their indicators in induced bank filtration, concentrations of adenoviruses and pathogen indicators were monitored over 16 months at an active bank filtration plant at the Rhine River, in Dusseldorf (Germany). Based on this data, a 2D groundwater model was created in PFLOTRAN that simulated flow, heat transport, conservative transport of chloride and the resulting electrical conductivity, reactive transport of oxygen and nitrate, and colloid-based transport of coliforms, somatic coliphages, and adenoviruses. The results show that reduced travel time was the key factor determining periods with a low removal of coliforms and somatic coliphages in the aquifer. Travel time was controlled by river level variations during rainy seasons, and the waterworks extraction rates during dry seasons. For adenovirus transport, travel distance in the subsurface appeared to be the key factor, while travel time had no significant impact. Coliform removal increased when the colmation layer permeability decreased, while coliphage and adenovirus removal was unaffected by the colmation layer permeability. Sea-sonal changes in temperature and oxygen content did not significantly impact the removal of coliphages and adenoviruses in groundwater. Denitrifying conditions correlated with a lowered coliform removal, but the modelling could not establish a connection between denitrifying conditions and coliform removal. Our study showed that removal of pathogens and pathogen indicators at induced bank filtration plants varies greatly in time and space (e.g., for coliforms from 1 to 4 log-levels at 20 m travel distance), and that adenovirus transport differs considerably from transport of coliforms and somatic coliphages</t>
  </si>
  <si>
    <t>Knabe, D (corresponding author), Tech Univ Berlin, Inst Appl Geosci, Dept Hydrogeol, Ernst Reuter Pl 1, D-10587 Berlin, Germany.</t>
  </si>
  <si>
    <t>Deutsche Bundesstiftung Umwelt (DBU); U.S. Department of Energy, Office of Science, and Biological and Environmental Research [DE-AC02-05CH11231]</t>
  </si>
  <si>
    <t>10.1016/j.advwatres.2023.104389</t>
  </si>
  <si>
    <t>Helmreich, B</t>
  </si>
  <si>
    <t>Rainwater Management in Urban Areas</t>
  </si>
  <si>
    <t>urban stormwater runoff; runoff pollution; sustainable urban drainage systems; evapotranspiration; managed aquifer recharge</t>
  </si>
  <si>
    <t>Rising levels of impervious surfaces in densely populated cities and climate change-related weather extremes such as heavy rain events or long dry weather periods provide us with new challenges for sustainable stormwater management in urban areas. The Special Issue consists of nine articles and a review and focuses on a range of relevant issues: different aspects and findings of stormwater runoff quantity and quality, including strategies and techniques to mitigate the negative effects of such climate change impacts hydraulically, as well as lab-scale and long-term experience with pollutants from urban runoff and the efficiency of stormwater quality improvement devices (SQIDs) in removing them. Testing procedures and protocols for SQIDs are also considered. One paper analyses the clogging of porous media in the use of stormwater for managed aquifer recharge. The Special Issue demonstrates the importance and timeliness of the topic of sustainable rainwater management, especially with regard to growing cities and the challenges posed by climate change.</t>
  </si>
  <si>
    <t>Helmreich, B (corresponding author), Tech Univ Munich, Chair Urban Water Syst Engn, Coulombwall 3, D-85748 Garching, Germany.</t>
  </si>
  <si>
    <t>10.3390/w13081096</t>
  </si>
  <si>
    <t>Abel, CDT; Vortisch, RC; Ntelya, JP; Sharma, SK; Kennedy, MD</t>
  </si>
  <si>
    <t>Effect of primary effluent coagulation on performance of laboratory-scale managed aquifer recharge system</t>
  </si>
  <si>
    <t>DESALINATION AND WATER TREATMENT</t>
  </si>
  <si>
    <t>Suspended solids; Primary effluent; Managed aquifer recharge; Coagulation; Optimum dose</t>
  </si>
  <si>
    <t>BULK ORGANIC-MATTER; WASTE-WATER; SUSPENDED-SOLIDS; REMOVAL; NITROGEN; INDICATORS; PHOSPHORUS; QUALITY; CARBON; IMPACT</t>
  </si>
  <si>
    <t>Aluminum and iron salts are widely used as coagulants in water and wastewater treatment. Two identical soil columns were fed with coagulated and non-coagulated primary effluent (PE) to investigate effect of coagulation on removal of suspended solids, bulk organic matter, nitrogen, and pathogens indicators during managed aquifer recharge. Aluminum sulfate and iron chloride were used as coagulants. Experimental results showed considerable suspended solids removal of &gt;65% by both coagulants at optimum doses. However, the overall suspended solids removal by infiltration and coagulation-infiltration was ~90%. Likewise, removal of phosphorus by coagulation was 80%, whereas total removal by coagulation-infiltration was &gt;98% compared with ~30% by infiltration only. Coagulation of primary removed 16-22% of dissolved organic carbon whereas total removal of ~70% by coagulation-infiltration accounted to 1.4 orders of magnitude higher than infiltration only. Furthermore, removal of pathogens indicators increased considerably from 2.5 log(10) units during infiltration only to 3.8 log(10) units during coagulation-infiltration for Escherichia coli. Similarly, total coliforms removal increased from 2.6 to &gt;4 log(10) units. These results imply that coagulation of PE using both aluminum sulfate and iron chloride essentially gives similar contaminants removal. Removal of suspended solids improves operation of soil aquifer treatment site by reducing surface clogging while reduction of phosphorus through coagulation also improved removal of pathogenic micro-organisms.</t>
  </si>
  <si>
    <t>Abel, CDT (corresponding author), UNESCO IHE Inst Water Educ, POB 3015, NL-2601 DA Delft, Netherlands.</t>
  </si>
  <si>
    <t>UNESCO-IHE Partnership Research Fund (UPaRF) under NATSYS project</t>
  </si>
  <si>
    <t>10.1080/19443994.2014.926838</t>
  </si>
  <si>
    <t>Gutiérrez, JP; van Halem, D; Uijttewaal, WSJ; del Risco, E; Rietveld, LC</t>
  </si>
  <si>
    <t>Natural recovery of infiltration capacity in simulated bank filtration of highly turbid waters</t>
  </si>
  <si>
    <t>WATER RESEARCH</t>
  </si>
  <si>
    <t>Infiltration recovery; Physical clogging; Riverbank filtration; Scouring; Self-cleansing; Turbidity</t>
  </si>
  <si>
    <t>RIVERBANK FILTRATION; SEDIMENT TRANSPORT; CAKE FILTRATION; POROUS-MEDIA; PARTICLE; FLOW; BED; PARAMETERS; SYSTEMS; FILTERS</t>
  </si>
  <si>
    <t>As a consequence of the suspended sediments in river water, cake formation on the streambed and clogging of the aquifer may occur, leading to a decline in the production yield of riverbank filtration systems, particularly in highly turbid river waters. However, naturally occurring flow forces may induce sufficient scouring of the streambed, thereby self-regulating the thickness of the formed cake layer. This study assessed the recovery of the infiltration capacity in a simulated physically clogged riverbank filtration system, due to self-cleansing processes. A straight tilting flume, provided with an infiltration column at the bottom, was used for emulating clogging, infiltration and self-cleansing. Based on the presented research it may be concluded that the infiltration of a mixture of different sediments, as found in natural water bodies, can already be recovered at low shear stresses. Clay and silt behaved very differently, due to the difference in cohesiveness. Clay was found to produce a persistent sticky cake layer, whereas silt penetrated deeper into the bed, both resulting in an absence of infiltration velocity recovery. A cake layer of fine sand sediments was easiest to remove, resulting in dune formation on the streambed. However, due to deep bed clogging by fine sand particles in a coarser streambed, the infiltration velocity did not fully recover. The interaction between mixed suspended sediments (5% clay, 80% silt, and 15% fine sand) resulted in uneven erosion patterns during scouring of the streambed and recovery of the infiltration velocity is low. Altogether it may be concluded that natural recovery of infiltration capacity during river bank filtration of highly turbid waters is expected to occur, as long as the river carries a mixture of suspended sediments and the sand of the streambed is not too coarse. (C) 2018 The Author(s). Published by Elsevier Ltd.</t>
  </si>
  <si>
    <t>Gutiérrez, JP (corresponding author), Delft Univ Technol, Fac Civil Engn &amp; Geosci, Stevinweg 1, NL-2628 CN Delft, Netherlands.</t>
  </si>
  <si>
    <t>Colciencias</t>
  </si>
  <si>
    <t>10.1016/j.watres.2018.10.009</t>
  </si>
  <si>
    <t>Engineering, Environmental; Environmental Sciences; Water Resources</t>
  </si>
  <si>
    <t>Li, J; Xia, XH; Zhan, HB; Li, MG; Chen, JJ</t>
  </si>
  <si>
    <t>Non-Darcian flow for an artificial recharge well in a confined aquifer with clogging-related permeability reduction</t>
  </si>
  <si>
    <t>Artificial recharge; Non-Darcian flow; Confined aquifers; Permeability reduction</t>
  </si>
  <si>
    <t>PARTIALLY PENETRATING WELL; CONSTANT-HEAD TEST; WATER-MOVEMENT; POROUS-MEDIA; SOIL FILTERS; HYDRAULICS; GROUNDWATER; BOUNDARY; TESTS; MODEL</t>
  </si>
  <si>
    <t>To consider the non-Darcian nature of groundwater flow and the permeability reduction owing to well and aquifer clogging, an Izbash's law-based analytical model with a time-dependent hydraulic conductivity function is proposed for constant-rate recharge and constant-head recharge. By means of linearization approximations, variable substitutions and the Laplace transform, approximate analytical solutions for the model are derived. Comparison of developed approximate analytical solutions with numerical solutions indicates that the approximate solutions are highly accurate except during the short period of initial recharge stage. The proposed model provides a theoretical basis for managed aquifer recharge involving clogging-related permeability reduction and non-Darcian flow.</t>
  </si>
  <si>
    <t>10.1016/j.advwatres.2020.103820</t>
  </si>
  <si>
    <t>Gupta, V; Johnson, WP; Shafieian, P; Ryu, H; Alum, A; Abbaszadegan, M; Hubbs, SA; Rauch-Williams, T</t>
  </si>
  <si>
    <t>Riverbank Filtration: Comparison of Pilot Scale Transport with Theory</t>
  </si>
  <si>
    <t>ENVIRONMENTAL SCIENCE &amp; TECHNOLOGY</t>
  </si>
  <si>
    <t>DEPOSITION RATE COEFFICIENTS; HETEROGENEOUS POROUS-MEDIA; TO-GRAIN CONTACTS; COLLOIDAL PARTICLES; ENERGY BARRIER; MICROSPHERE DEPOSITION; CRYPTOSPORIDIUM-PARVUM; BACTERIOPHAGES MS2; PREFERENTIAL FLOW; ESCHERICHIA-COLI</t>
  </si>
  <si>
    <t>Pilot-scale column experiments were conducted in this study using natural soil and river water from Ohio river to assess the removal of microbes of size ranging over 2 orders of magnitude, i.e., viruses (0.025-0.065 mu m), bacteria (1-2 mu m), and Cryptosporidium parvum oocysts (4-7 mu m) under conditions representing normal operation and flood scour events. Among these different organisms, the bacterial indicators were transported over the longest distances and highest concentrations; whereas much greater retention was observed for smaller (i.e., viral indicators) and larger (i.e., Cryptosporidium parvum oocysts) microbes. These results are in qualitative agreement with colloid filtration theory (CFT) which predicts the least removal for micrometer size colloids, suggesting that the respective sizes of the organisms was a dominant control on their transport despite expected differences in their surface characteristics. Increased fluid velocity coupled with decreased ionic strength (representative of major flood events) decreased colloid retention, also in qualitative agreement with CFT. The retention of organisms occurred disproportionately near the source relative to the log-linear expectations of CFT, and this was true both in the presence and absence of a colmation zone, suggesting that microbial removal by the RBF system is not necessarily vulnerable to flood scour of the colmation zone.</t>
  </si>
  <si>
    <t>Johnson, WP (corresponding author), Univ Utah, Dept Geol &amp; Geophys, Salt Lake City, UT 84112 USA.</t>
  </si>
  <si>
    <t>American Waterworks Association Research Foundation (AwwaRF)</t>
  </si>
  <si>
    <t>10.1021/es8016396</t>
  </si>
  <si>
    <t>Engineering, Environmental; Environmental Sciences</t>
  </si>
  <si>
    <t>Engineering; Environmental Sciences &amp; Ecology</t>
  </si>
  <si>
    <t>Zhao, WD; Xu, DL; Wang, WP; Liu, S; Qu, SS; Meng, YJ; Sun, XX</t>
  </si>
  <si>
    <t>Variation characteristics of water and sediment of managed aquifer recharge with the Yellow River water in the piedmont sand gravel channel in the North China Plain</t>
  </si>
  <si>
    <t>WATER SUPPLY</t>
  </si>
  <si>
    <t>managed aquifer recharge; North China Plain; piedmont plain; sand and gravel; Yellow River water</t>
  </si>
  <si>
    <t>ACCELERATION</t>
  </si>
  <si>
    <t>A two-dimensional sand tank model was designed to investigate the water distribution and sediment clogging of the Yellow River water during the seepage recharge process of the piedmont sand gravel channel in the North China Plain. Due to the high permeability of the sand gravel medium, only infiltration deep runoff (IDR) and surface runoff (SR) occurred in the sand tank experiment. The increase in water released did not improve the effective recharge. The IDR accounted for 65-85% of the water released. After clogging appeared, the value decreased to 15-30%. More than 96% of suspended solids were deposited in the surface and upper areas of the sand tank, among which the sand gravel surface covered by the thin clay layer formed by suspended particles was the main cause of the change in the distribution of IDR and SR. A rubber dam can promote the conversion of high velocity SR to low velocity lateral shallow runoff (LSR) by 25-30% while increasing the deposition mass of suspended particles in the sand tank. The rationality of the sand tank model was verified by the numerical model, and the fitting degree between the simulated and the measured results was greater than 0.9.</t>
  </si>
  <si>
    <t>Wang, WP (corresponding author), Univ Jinan, Sch Water Conservancy &amp; Environm, Jinan 250022, Peoples R China.</t>
  </si>
  <si>
    <t>Natural Science Foundation of Shandong Province [ZR2021ME069]</t>
  </si>
  <si>
    <t>10.2166/ws.2022.324</t>
  </si>
  <si>
    <t>S</t>
  </si>
  <si>
    <t>Dillon, P</t>
  </si>
  <si>
    <t>Managing aquifer recharge in integrated solutions to groundwater challenges</t>
  </si>
  <si>
    <t>SOLVING THE GROUNDWATER CHALLENGES OF THE 21ST CENTURY</t>
  </si>
  <si>
    <t>Article; Book Chapter</t>
  </si>
  <si>
    <t>WATER; MANAGEMENT; RECOVERY; ASR</t>
  </si>
  <si>
    <t>This chapter draws on recent scientific knowledge of aquifer processes in managed aquifer recharge to inform practical applications. Processes discussed include: clogging and its management in infiltration basins and injection wells, recovery efficiency of recharged water, and water quality changes in aquifers. This scientific information has been applied in managed aquifer recharge guidelines for protection of human health and the environment and supported a policy framework for groundwater entitlements. When these are adopted or adapted by water resources managers within local groundwater management plans this will: facilitate recovery of overexploited aquifers, reduce costs of water supply, improve groundwater quality, protect groundwater dependent ecosystems, support measures to rationalise water demand, supply new industry and agriculture, and/or progress long-term water banking as a buffer against future droughts. Networking and knowledge exchange would help governments and development banks to recognise circumstances where groundwater replenishment, is a credible and efficient supply or water security measure. Advances in groundwater replenishment including water banking will help maximise the benefits of aquifers to society and thereby assist water resources managers to address the water security challenges of the 21st century.</t>
  </si>
  <si>
    <t>Dillon, P (corresponding author), IAH Commiss Managing Aquifer Recharge, Reading, Berks, England.;Dillon, P (corresponding author), CSIRO Land &amp; Water, Glen Osmond, SA, Australia.</t>
  </si>
  <si>
    <t>Mustafa, S; Bahar, A; Aziz, ZA; Darwish, M</t>
  </si>
  <si>
    <t>Solute transport modelling to manage groundwater pollution from surface water resources</t>
  </si>
  <si>
    <t>JOURNAL OF CONTAMINANT HYDROLOGY</t>
  </si>
  <si>
    <t>Analytical solutions; Solute transport; Groundwater/surface-water relations; Contamination; Hydraulic conductivity; Clogging</t>
  </si>
  <si>
    <t>CONTAMINANT TRANSPORT; RIVERBANK FILTRATION; STREAM DEPLETION; AQUIFER; DISPERSION; WELLS; FLOW</t>
  </si>
  <si>
    <t>This article provides an analytical solute transport model to investigate the potential of groundwater contamination by polluted surface water in a two dimensional domain. The clogging of streambed which makes the aquifer partially penetrated by the stream, is considered in the model. The impacts of pumping process, hydraulic conductivity and clogging layer on the quality of water produced from nearby drinking water wells are evaluated. It is found that results are consistent with numerical simulation conducted by MODFLOW software. Moreover, the model is applied using data of contamination occurrence in Malaysia, where high contaminants concentrations are found close to streams. Results show that the pumping activities (rate and time period) are crucial factors when evaluating the risk of groundwater contamination from surface water. Additionally, this study illustrates that the increase in either hydraulic conductivity or leakance coefficient parameters due to the clogging layer will enlarge the area of contamination. The model is able to determine the suitable pumping rate and location of the well so that the contamination plume never reaches the extraction well, which is useful in constructing riverbank filtration sites.</t>
  </si>
  <si>
    <t>Bahar, A (corresponding author), Univ Teknol Malaysia, UTM Ctr Ind &amp; Appl Math, Ibnu Sina Inst Sci &amp; Ind Res, Johor Baharu, Malaysia.</t>
  </si>
  <si>
    <t>Universiti Teknologi Malaysia [21H21, 04E62, 04G43]</t>
  </si>
  <si>
    <t>10.1016/j.jconhyd.2020.103662</t>
  </si>
  <si>
    <t>Escalante, EF; Casas, JDH; Per, CMD; Vera, MDM; Valverde, CM</t>
  </si>
  <si>
    <t>Unintentional Recharge of Aquifers from Small Dams and Dykes in Spain: A GIS-Based Approach to Determine a Fractional Volume</t>
  </si>
  <si>
    <t>EARTH</t>
  </si>
  <si>
    <t>managed aquifer recharge; artificial recharge; unintentional recharge; transverse dams; dykes; infiltration; Spain</t>
  </si>
  <si>
    <t>GROUNDWATER; INDEX</t>
  </si>
  <si>
    <t>Conducting an accurate hydrological water balance at the regional and country-wide scales is paramount to assessing available water resources and adequately allocating them. One of the main components of these balances is the anthropogenic recharge of groundwater either intentionally, through managed aquifer recharge (MAR), or unintentionally, where infiltration from dams and dykes can play a significant role. In Spain, proper management of water resources is critical due to the arid to semiarid conditions prevalent in most of the territory and the relevance of water resources for maintaining a robust agricultural sector. Previous work estimated country-wide recharge from MAR at 150 to 280 Mm3/year. Recently, water authorities pointed out that, according to hydrological water balances, the total unintentional recharge volume from water courses may exceed 500 Mm3/year. The present research aims to present a new inventory of transverse structures (also referred to as small dams and dykes) in Spain and use it to estimate country-wide unintentional recharge. The inventory, compiled by the Spanish Ministry for the Ecological Transition and the Demographic Challenge, has 27,680 structures and includes construction and impoundment characteristics, which allow for estimating the wet perimeter and the infiltration area. To this end, structural data from the inventory were crossed through map algebra in a GIS environment with thematic layers, such as lithology, permeability, the digital elevation model, the transverse structures' wetted area, the average groundwater levels, and a clogging correction factor. Two analytical formulas to compute infiltration from small dams and dykes were tested. The resulting volume of unintentional recharge from transverse structures ranges between 812.5 and 2716.6 Mm3/year. The comparison against regional and national water balances suggests that the lowest value of the range (i.e., 812.5 Mm3/year) is probably the most realistic. Anthropogenic recharge from MAR and transverse structures is likely in the range of 1012.5-1514.8 Mm3/year. This rough figure can help close the hydrological balance at the national and river basin levels and contribute to calibrating regional models. Furthermore, they provide an order of magnitude for anthropogenic recharge at a national scale, which is difficult to obtain.</t>
  </si>
  <si>
    <t>Escalante, EF (corresponding author), Tragsa IDi, Maldonado 58, Madrid 28006, Spain.</t>
  </si>
  <si>
    <t>European Union's Horizon 2020 research and innovation program</t>
  </si>
  <si>
    <t>10.3390/earth4030031</t>
  </si>
  <si>
    <t>Environmental Sciences; Geosciences, Multidisciplinary</t>
  </si>
  <si>
    <t>Environmental Sciences &amp; Ecology; Geology</t>
  </si>
  <si>
    <t>Hossain, MI; Bari, MN; Miah, SU; Jahan, CS; Rahaman, MF</t>
  </si>
  <si>
    <t>Performance of MAR model for stormwater management in Barind Tract, Bangladesh</t>
  </si>
  <si>
    <t>GROUNDWATER FOR SUSTAINABLE DEVELOPMENT</t>
  </si>
  <si>
    <t>Performance; Modified MAR model; Storm water management; Barind Tract; Bangladesh</t>
  </si>
  <si>
    <t>NW BANGLADESH; WATER-TABLE; GROUNDWATER; AREA; RECHARGE; TREND; GIS</t>
  </si>
  <si>
    <t>Bangladesh is a riverine country, but its north-western part, popularly known as Barind Tract, is mostly droughtprone and faces scarcity of water. Because of very limited surface water resource, groundwater is the main source of water for drinking and irrigation purposes. The increasing demand and withdrawal of groundwater result permanent depletion of groundwater level (GWL). Due to low infiltration capacity the monsoon rainwater cannot percolate through thick surface clay layer (Barind Clay of Pleistocene age). So an attempt is made in the present study for artificial recharge of aquifer by adopting Managed Aquifer Recharge (MAR) model through recharge well (RW) and recharge shaft (RS) installed in Khari (canal) bed for infiltrating flowing rainy season storm water. The study also compares performance and effectiveness of application of conventional MAR model with the modified engineering model as viable adaptive menu to restore the depleting GWL. The conventional MAR model has functioned well initially, but recharge rate (RR) has gradually reduced (1.5-2.5 L/min) from the initial stage (28.64-48.0 L/min) due to clogging of the recharge units with clay (Barind Clay). To improve the recharge capacity, modification of the engineering design in MAR model has been adopted and their performance have been assessed. In modified MAR model, it is possible to replace clogged sand layer any time even during storm water surge in the Khari. Performance was more effective with increased amount of recharge than that of conventional one in the long run. Moreover, the groundwater quality has improved due to dilution process, and found suitable for drinking purpose within acceptable and allowable limits of BDWS (2005) and WHO (2008). Finally, in-depth research activities and regular monitoring and maintenance are necessary for fruitful operation of MAR model to elevate the water scarcity for drinking and irrigation purposes in the area.</t>
  </si>
  <si>
    <t>Jahan, CS (corresponding author), Univ Rajshahi, Dept Geol &amp; Min, Rajshahi 6105, Bangladesh.</t>
  </si>
  <si>
    <t>10.1016/j.gsd.2019.100285</t>
  </si>
  <si>
    <t>Salamon, E; Goda, Z</t>
  </si>
  <si>
    <t>Coupling Riverbank Filtration with Reverse Osmosis May Favor Short Distances between Wells and Riverbanks at RBF Sites on the River Danube in Hungary</t>
  </si>
  <si>
    <t>bank filtration; biofilm; clogging; filter cake; pathogen barrier; pressure loss; slow sand filtration</t>
  </si>
  <si>
    <t>SLOW SAND FILTRATION; WATER; BACTERIAL; REMOVAL; INDICATORS</t>
  </si>
  <si>
    <t>Bank filtration and other managed aquifer recharge techniques have extensive application in drinking water production throughout the world. Although the quality of surface water improves during these natural processes, residence time in the aquifer and length of the flow paths are critical factors. A wide range of data is available on the physical-chemical processes and hydraulic conditions, but there is limited knowledge about the top layer of the porous media. An investigation was conducted on the hydraulic behavior and on the change of microbiological indicator parameters in the filter cake. The purpose of the experiment was to: (1) investigate if the reverse osmosis is sustainable when fed with only slow filtered water, and (2) show that a short travel distance can provide extensive pathogen removal and beneficial conditions for the reverse osmosis. A slow sand filter was operated over a one-year long period while changes in head loss and microbiological parameters were being monitored. Head loss and membrane permeability were monitored between 3 November 2016 and 24 October 2018 and microbiological sampling was performed from 19 July 2017 to 6 November 2018. The filtered water was fed to a reverse osmosis (RO) filter as the water above the sand filter had been spiked with dissolved iron. Results show that even a thin biofilm cake of 1-3 mm thickness can result in a significant (10-100%) reduction in microbiological activity in the infiltrate, while favorable short retention times and oxic conditions are maintained. Avoiding anoxic conditions, subsequent iron and manganese dissolution and precipitation is beneficial for membrane processes. Building on these results, it can be stated that when reverse osmosis is directly fed with slow filtered or bank filtered water, (1) a short distance from the surface water body is required to avoid dissolved iron and manganese from entering the groundwater and (2) proper pathogen rejection can be achieved even over short distances.</t>
  </si>
  <si>
    <t>Goda, Z (corresponding author), Natl Univ Publ Serv, Fac Water Sci, H-6500 Baja, Hungary.</t>
  </si>
  <si>
    <t>European Union [689450]</t>
  </si>
  <si>
    <t>10.3390/w11010113</t>
  </si>
  <si>
    <t>Gao, ZJ; Xu, HL; Zhang, PP; Ji, DS; Xia, L; Wang, XY; Li, B; Dou, MY; Xu, YF</t>
  </si>
  <si>
    <t>Variations in bacterial community structures during geothermal water recharge-induced bioclogging</t>
  </si>
  <si>
    <t>JOURNAL OF ENVIRONMENTAL SCIENCE AND HEALTH PART A-TOXIC/HAZARDOUS SUBSTANCES &amp; ENVIRONMENTAL ENGINEERING</t>
  </si>
  <si>
    <t>Sandstone reservoir; high-throughput sequencing; saturated hydraulic conductivity; geothermal plant</t>
  </si>
  <si>
    <t>MANAGED AQUIFER RECHARGE; SCALE; PRECIPITATION; DIVERSITY; PCC6803; RATIOS; SYSTEM; PLANT; SOIL</t>
  </si>
  <si>
    <t>Characterizing bacterial communities is of great significance for targeted control of bacteria-induced clogging during geothermal water recharge. Based on a series of laboratory-scale percolation experiments, the variations in bacterial community diversity, composition, and structure were investigated during simulated geothermal water recharge using high-throughput sequencing technology. The Chao, Shannon, and Evenness indexes were used to quantify the richness, diversity, and evenness of the bacterial community, respectively. The results show that the richness of the bacterial community initially increased and then decreased in the sand columns during the experiments of geothermal water recharge, while the changes in bacterial diversity and evenness were not apparent. A variety of bacterial phyla were found, among which Proteobacteria was predominant (88.31%), followed by Actinobacteria, Bacteroidetes, and Firmicutes (4.23%, 3.44%, and 2.49%). For the non-Proteobacterial phyla, Actinobacteria gradually disappeared while Bacteroidetes and Firmicutes were detected during the percolation experiments. This study implies that, despite the variations in the bacterial community, a core group of bacteria persists during geothermal water recharge, and thus a targeted control of bacteria-induced clogging during geothermal water recharge should be feasible.</t>
  </si>
  <si>
    <t>Xia, L (corresponding author), Shandong Univ Sci &amp; Technol, Coll Earth Sci &amp; Engn, Qingdao, Peoples R China.</t>
  </si>
  <si>
    <t>National Natural Science Foundation of China [41902250, 41641020]; Natural Science Funds of Shandong Province [ZR2019BD041]; Scientific Research Foundation of Shandong University of Science and Technology for Recruited Talents [2017RCJJ032]; Key Research and Development Program of Shandong Province [2017GGX40111]</t>
  </si>
  <si>
    <t>10.1080/10934529.2020.1724744</t>
  </si>
  <si>
    <t>Apollonio, C; Delle Rose, M; Fidelibus, C; Orlanducci, L; Spasiano, D</t>
  </si>
  <si>
    <t>Water management problems in a karst flood-prone endorheic basin</t>
  </si>
  <si>
    <t>Water resources management (WRM); Managed aquifer recharge (MAR); Fracture clogging; Swallow holes; Flood hazard</t>
  </si>
  <si>
    <t>CLIMATE-CHANGE; WASTE-WATER; ARTIFICIAL RECHARGE; GROUNDWATER; RESOURCES; IMPLEMENTATION; TRANSPORT; BACTERIA; FRACTURE; IMPACTS</t>
  </si>
  <si>
    <t>In this note, a case history of improper water management in an endorheic karst basin is described with specific reference to the effect of treated wastewater on the functioning of drainage receptors. The basin is the Asso Torrent basin (Apulia region, Italy), crossed by a dendritic channel system, tributary of a set of swallow holes. The discharge into the channels of effluents deriving from sewage treatment plants (STPs) was designed about 30 years ago to increase recharge for the main regional groundwater system, a deep karstic limestone aquifer subjected to seawater intrusion. However, during this time, number and magnitude of the flood events have increased, with repeated damages to urban and rural areas. Floods depend on several causes, whose identification has required hydrological-geomorphological study, the evaluation of runoff, and the assessment of the contaminant load of the STP effluents. The results of the runoff model suggest the inability to drain storm events even in absence of clogging phenomena. Four out of five STPs are undersized and, especially in summer, discharge larger amounts of suspended solids and nutrients, thus increasing the clogging of the swallow holes. In addition, increasing of intense rain events has exacerbated the problem. As a whole, such issues confirm the necessity to skip the old water paradigms based on the assumption of stationarity of the hydrologic variables (i.e., rainfall and rain intensity) and the building of centralized water infrastructures. Examining the site-specific issues, insights are gained that may help avoid unpleasant environmental consequences in similar hydro-geomorphological settings.</t>
  </si>
  <si>
    <t>Fidelibus, C (corresponding author), Univ Salento, Dipartimento Ingn Innovaz, Complesso Ecotekne,Via Monteroni, Lecce, Italy.</t>
  </si>
  <si>
    <t>10.1007/s12665-018-7866-8</t>
  </si>
  <si>
    <t>Guttman, J; Negev, I; Rubin, G</t>
  </si>
  <si>
    <t>Design and Testing of Recharge Wells in a Coastal Aquifer: Summary of Field Scale Pilot Tests</t>
  </si>
  <si>
    <t>Water</t>
  </si>
  <si>
    <t>recharge well; air clogging; well design; desalination; MAR (Managed Aquifer Recharge); IWRM (IntegratedWater Resources Management); MARSOL</t>
  </si>
  <si>
    <t>Surplus water from seawater desalination plants along the Israeli Coast can be injected underground for seasonal storage. Two pilot projects were established to simulate the movement of air bubbles and changes in the well hydraulic parameters during pumping and recharging. The study showed that it is impossible to remove the smaller air bubbles (dissolved air) that are created during the injection process, even when the injection pipe is fully saturated. The pumping tests showed that there were large differences in the well hydraulic parameters between the pumping and the recharge tests despite that they were conducted at the same well. Two mechanisms are responsible for the reduction in the aquifer coefficients during the recharge event. The first mechanism is the pressures that the injected water needs to overcome; the aquifer pressure and the pore water pressure it is supposed to replace at the time of the injection. The second mechanism is the pressure that the injected water needs to overcome the clogging process. It is expressed as the high water level inside the recharge well in comparison to the small rising of the water level in the observation wells. This research gives good insight into the injection mechanism through wells and is essential for any further development of injection facilities and for the operation and management protocols.</t>
  </si>
  <si>
    <t>Guttman, J (corresponding author), Mekorot, 9 Lincoln St,POB 20128, IL-6713402 Tel Aviv, Israel.</t>
  </si>
  <si>
    <t>10.3390/w9010053</t>
  </si>
  <si>
    <t>Fernández-Escalante, E; Prieto-Leache, I</t>
  </si>
  <si>
    <t>Overfilling processes in management dispositives of aquifer recharge and the use of thermometry in their detection and study. A methodological essay in the Los Arenales aquifer, Spain</t>
  </si>
  <si>
    <t>BOLETIN DE LA SOCIEDAD GEOLOGICA MEXICANA</t>
  </si>
  <si>
    <t>The use of thermography for technical purposes is a tool with a broad range of applications, especially in architecture, where it has been used for years. Nevertheless its use in other technical fields and in science has been less tested. Clogging is considered the major negative environmental impact affecting the artificial recharge devices. According to the experiments carried out in the framework of the R&amp;D DINA-MAR Project related to management of aquifer recharge in the context of sustainable development, since 2010 studies aimed at the study of clogging in managed aquifer recharge (before artificial recharge) facilities have been carried out, specifically the detection and distribution of physical, chemical and biological clogging processes and their synergistic combinations, by means of radiometric images and field photographs. In addition to sampling, on site analysis and classification by binocular microscope, serial radiometric images have been taken in the infiltration ponds and canals of the main field site used as an experimental laboratory where the project has been developed: Santiuste basin (Segovia, Spain). The work has been focused, specifically, to locations already studied and well known through other methods, such as chemical analysis, interaction models, sequential gauging tests, infiltration tests, etc. The article aims to characterize the clogging processes in the study area, correlate the results of the thermograms with those obtained by other procedures, map the different clogging processes by their nature and also, try to extrapolate practical conclusions to other less known sites from the same aquifer and/or analogous scenarios. It also proposes a methodology for the application of thermography in hydrogeology, especially in artificial recharge studies. The following results are worth mentioning: - Thermographic techniques applied to the characterization of clogging typologies have matched, in general, differentiation by other methods. - The line of action must continue with a tendency to reach a thermal palette sufficiently precise as to detect variations in the thermal signature motivated by changes in the soil-aquifer-water system. - Knowledge of the distribution of the incipient clogging processes allows improving designs and scheduling maintenance operations more efficiently. - The technique seems likely to achieve significant progress and, although it is not decisive, complements other methodologies of study.</t>
  </si>
  <si>
    <t>Fernández-Escalante, E (corresponding author), TRAGSA I D i, Julian Camarillo 6B 4, Madrid 28037, Spain.</t>
  </si>
  <si>
    <t>10.18268/BSGM2013v65n1a5</t>
  </si>
  <si>
    <t>Heilweil, VM; Benoit, J; Healy, RW</t>
  </si>
  <si>
    <t>Variably saturated groundwater modelling for optimizing managed aquifer recharge using trench infiltration</t>
  </si>
  <si>
    <t>trench infiltration; managed aquifer recharge; variably saturated modelling; fractured sandstone; vadose zone; unsaturated hydraulic properties</t>
  </si>
  <si>
    <t>BEDROCK</t>
  </si>
  <si>
    <t>Spreading-basin methods have resulted in more than 130million cubic metres of recharge to the unconfined Navajo Sandstone of southern Utah in the past decade, but infiltration rates have slowed in recent years because of reduced hydraulic gradients and (or) clogging. Trench infiltration is a promising alternative technique for increasing recharge and minimizing evaporation. This paper uses a variably saturated flow model to further investigate the relative importance of the following variables on rates of trench infiltration to unconfined aquifers: saturated hydraulic conductivity, trench spacing and dimensions, initial water-table depth, alternate wet/dry periods, and number of parallel trenches. Modelling results showed (1) increased infiltration with higher hydraulic conductivity, deeper initial water tables, and larger spacing between parallel trenches, (2) deeper or wider trenches do not substantially increase infiltration, (3) alternating wet/dry periods result in less overall infiltration than keeping the trenches continuously full, and (4) larger numbers of parallel trenches within a fixed area increases infiltration but with a diminishing effect as trench spacing becomes tighter. An empirical equation for estimating expected trench infiltration rates as a function of hydraulic conductivity and initial water-table depth was derived and can be used for evaluating feasibility of trench infiltration in other hydrogeologic settings. Copyright (c) 2014 John Wiley &amp; Sons, Ltd.</t>
  </si>
  <si>
    <t>Heilweil, VM (corresponding author), US Geol Survey, Utah Water Sci Ctr, 2329 Orton Circle, Salt Lake City, UT 84119 USA.</t>
  </si>
  <si>
    <t>10.1002/hyp.10413</t>
  </si>
  <si>
    <t>Mustafa, S; Darwish, M; Bahar, A; Aziz, ZA</t>
  </si>
  <si>
    <t>Analytical Modeling of Well Design in Riverbank Filtration Systems</t>
  </si>
  <si>
    <t>STREAM DEPLETION; CONTAMINANT TRANSPORT; AQUIFER; FLOW; DRAWDOWN</t>
  </si>
  <si>
    <t>Analytical studies for well design adjacent to river banks are the most significant practical task in cases involving the efficiency of riverbank filtration systems. In times when high pollution of river water is joined with increasing water demand, it is necessary to design pumping wells near the river that provide acceptable amounts of river water with minimum contaminant concentrations. This will guarantee the quality and safety of drinking water supplies. This article develops an analytical solution based on the Green's function approach to solve an inverse problem: based on the required level of contaminant concentration and planned pumping time period, the shortest distance to the riverbank that has the maximum percentage of river water is determined. This model is developed in a confined and homogenous aquifer that is partially penetrated by the stream due to the existence of clogging layers. Initially, the analytical results obtained at different pumping times, rates and with different values of initial concentration are checked numerically using the MODFLOW software. Generally, the distance results obtained from the proposed model are acceptable. Then, the model is validated by data related to two pumping wells located at the first riverbank filtration pilot project conducted in Malaysia.</t>
  </si>
  <si>
    <t>Bahar, A (corresponding author), Univ Teknol Malaysia, Fac Sci, Dept Math Sci, Utm Johor Bahru 81310, Johor, Malaysia.</t>
  </si>
  <si>
    <t>10.1111/gwat.12868</t>
  </si>
  <si>
    <t>Epoxy lining influence on recycled water quality during pipeline transit for potable reuse</t>
  </si>
  <si>
    <t>WATER ENVIRONMENT RESEARCH</t>
  </si>
  <si>
    <t>advanced treated recycled water; clogging potential; epoxy lining; managed aquifer recharge; pipeline transit; potable reuse</t>
  </si>
  <si>
    <t>IMPACT</t>
  </si>
  <si>
    <t>An epoxy treatment was applied to a pipeline used to convey advanced treated recycled water from a purification facility to a recharge site. The epoxy treatment was applied to prevent further deterioration (corrosion) of the interior cement mortar lining (CML). A soil column study was conducted to evaluate the effect of the epoxy liner on the clogging potential of water before and after conveyance. The clogging potential was represented by differences in the column's relative hydraulic conductivity and water quality, between the treatment plant and injection site, before and after epoxy lining. Hydraulic conductivity of columns at the injection well site declined rapidly before epoxy and improved considerably after epoxy application. Total suspended solids (TSS) and cellular adenosine triphosphate (cATP) median concentrations improved significantly. Before epoxy, TSS increased with pipeline transit from 0.005 to 0.053 (mg/L) compared with 0.009mg/L after epoxy. Before epoxy, cATP increased from 0.14 to 1.6 pg/ml across pipeline transit compared with 0.37pg/ml after epoxy. Aluminum and nitrate followed similar trends. Results indicate that epoxy liner reduced the clogging potential of high purity recycled water, likely due to a decrease in particle and biomass load (clogging constituents) accumulated during pipeline transit.</t>
  </si>
  <si>
    <t>Pham, C (corresponding author), Orange Cty Water Dist, Res &amp; Dev Dept, Anaheim, CA 92807 USA.</t>
  </si>
  <si>
    <t>10.1002/wer.10818</t>
  </si>
  <si>
    <t>Engineering, Environmental; Environmental Sciences; Limnology; Water Resources</t>
  </si>
  <si>
    <t>Engineering; Environmental Sciences &amp; Ecology; Marine &amp; Freshwater Biology; Water Resources</t>
  </si>
  <si>
    <t>Valhondo, C; Martínez-Landa, L; Carrera, J; Díaz-Cruz, SM; Amalfitano, S; Levantesi, C</t>
  </si>
  <si>
    <t>Six artificial recharge pilot replicates to gain insight into water quality enhancement processes</t>
  </si>
  <si>
    <t>CHEMOSPHERE</t>
  </si>
  <si>
    <t>Soil aquifer treatment; Reactive barriers; Redox; Contaminants of emerging concern; Pathogens; Managed aquifer recharge</t>
  </si>
  <si>
    <t>MANAGED AQUIFER RECHARGE; TRACE ORGANIC-CHEMICALS; MUNICIPAL WASTE-WATER; GROUNDWATER RECHARGE; REDOX CONDITIONS; UV FILTERS; FATE; REMOVAL; MICROPOLLUTANTS; PHARMACEUTICALS</t>
  </si>
  <si>
    <t>The processes that control water quality improvement during artificial recharge (filtering, degradation, and adsorption) can be enhanced by adding a reactive barrier containing different types of sorption sites and promoting diverse redox states along the flow path, which increases the range of pollutants degraded. While this option looks attractive for renaturazing reclaimed water, three issues have to be analyzed prior to broad scale application: (1) a fair comparison between the system with and without reactive barrier; (2) the role of plants in prevention of clogging and addition of organic carbon; and (3) the removal of pathogens. Here, we describe a pilot installation built to address these issues within a waste water treatment plant that feeds on water reclaimed from the secondary outflow. The installation consists of six systems of recharge basin and aquifer with some variations in the design of the reactive barrier and the heterogeneity of the aquifer. We report preliminary results after one year of operation. We find that (1) the systems are efficient in obtaining a broad range of redox conditions (at least iron and manganese reducing), (2) contaminants of emerging concern are significantly removed (around 80% removal, but very sensitive to the compound), (3) pathogen indicators (E. coli and Enterococci) drop by some 3-5 log units, and (4) the recharge systems maintained infiltration capacity after one year of operation (only the system without plants and the one without reactive barrier displayed some clogging). Overall, the reactive barrier enhances somewhat the performance of the system, but the gain is not dramatic, which suggests that barrier composition needs to be improved. (C) 2019 The Authors. Published by Elsevier Ltd.</t>
  </si>
  <si>
    <t>Valhondo, C (corresponding author), CSIC, Inst Environm Assessment &amp; Water Res IDAEA, ES-08034 Barcelona, Spain.</t>
  </si>
  <si>
    <t>Water Joint Programming Initiative (JPI) Water Challenges for a Changing World 2014 through the project ACWAPUR (ACcelerated Water PURification during artificial recharge of aquifers: A tool to restore drinking water sources); Spanish Ministry of Science, Innovation and Universities [PCIN-2015-245]</t>
  </si>
  <si>
    <t>10.1016/j.chemosphere.2019.124826</t>
  </si>
  <si>
    <t>Zhao, WD; Wang, WP; Liu, S; Qu, SS; Sun, XX; Meng, YJ</t>
  </si>
  <si>
    <t>Water Distribution and Silt Clogging in the Strong-Seepage Zone Infiltration Process of Yufuhe River from Yellow River Water Based on the Two-Dimensional Sand Tank Model</t>
  </si>
  <si>
    <t>sand tank experiment; managed aquifer recharge; piedmont plain channel infiltration; suspended particle clogging; Yellow River water</t>
  </si>
  <si>
    <t>SUSPENDED PARTICLES</t>
  </si>
  <si>
    <t>A two-dimensional sand tank experiment was designed to explore the mechanism of water distribution and silt clogging of Yellow River water whilst replenishing groundwater in 'open window' reach of the piedmont river and strong seepage area consisting of a gravel and karst layer from top to bottom. Water released through the reach was divided into surface, pore and fracture karst water, of which karst water was an effective recharge from the surface water. A reasonable released water plan is necessary in recharging to avoid invalid recharge. The karst water accounted for 60-70% of the amount of water released before clogging, and this value was reduced to approximately 10-20% whilst a thin clay layer formed from suspended particles on the surface layer of the medium after clogging. The removal rate of suspended solids along vertical and lateral directions in the medium can reach over 96%. The retained amount of suspended particles was mainly distributed on the surface and upper layer region of the medium. A rubber dam can improve effective infiltration whilst promoting suspended solid deposition in the medium. The fitting degree of the numerical simulation and measured results was above 0.9, which proves the reliability of the sand tank model results.</t>
  </si>
  <si>
    <t>Wang, WP (corresponding author), Jinan Univ, Sch Water Conservancy &amp; Environm, Jinan 250022, Peoples R China.</t>
  </si>
  <si>
    <t>Danish Development Agency (DANIDA) [17-M08-GEU]; Shandong Provincial Key Research and Development Project [2017GSF17121]</t>
  </si>
  <si>
    <t>10.3390/w13091200</t>
  </si>
  <si>
    <t>De Carlo, L; Caputo, MC; Masciale, R; Vurro, M; Portoghese, I</t>
  </si>
  <si>
    <t>Monitoring the Drainage Efficiency of Infiltration Trenches in Fractured and Karstified Limestone via Time-Lapse Hydrogeophysical Approach</t>
  </si>
  <si>
    <t>infiltration trenches; hydrogeophysical monitoring; fractured and karstified systems; infiltration efficiency</t>
  </si>
  <si>
    <t>ELECTRICAL-RESISTIVITY TOMOGRAPHY; ARTIFICIAL RECHARGE; SUBSURFACE PROCESSES; AQUIFER RECHARGE; FLOW; HETEROGENEITY</t>
  </si>
  <si>
    <t>In the test site of Castellana Grotte (Southern Italy), since 2016, around 2300 m(3)d(-1)of tertiary treated wastewater has been alternatively spread in nine infiltration trenches, dug into fractured and karstified limestone. In one of these trenches, located upstream, seasonal variations in the infiltration rate were observed, with a lower infiltration rate during summer than in winter. This effect could be due to the occurrence of a bioclogging phenomenon in the warm season. In addition, time-lapse electrical resistivity tomography (ERT) was carried out in two different periods, corresponding to the wet and dry seasons, in order to investigate the infiltration process dynamics below the bottom of the trench. Remarkable variability was observed between the south and north sides of the trench-clearly related to the local-scale heterogeneity of the rock formation of the trenches. The results suggest that such an integrated approach should be considered of great interest in case of using infiltration trenches as managed aquifer recharge (MAR) plants. This methodology could provide useful information about the heterogeneities of the rock formation, supporting an alert system for the identification of clogging effects during the life cycle of the plant.</t>
  </si>
  <si>
    <t>De Carlo, L (corresponding author), Natl Res Council Italy, Water Res Inst, I-70132 Bari, Italy.</t>
  </si>
  <si>
    <t>Regional Government of Puglia within the Call Aid in support of the Regional Technological Clusters for innovation IUS_OPTIMA project</t>
  </si>
  <si>
    <t>10.3390/w12072009</t>
  </si>
  <si>
    <t>Medina, R; Pham, C; Plumlee, MH; Hutchinson, A; Becker, MW; O'Connell, PJ</t>
  </si>
  <si>
    <t>Distributed Temperature Sensing to Measure Infiltration Rates Across a Groundwater Recharge Basin</t>
  </si>
  <si>
    <t>MANAGED AQUIFER RECHARGE; ARTIFICIAL RECHARGE; TIME-SERIES; DISCHARGE; FLOW; SOIL; MITIGATION; INTRUSION; DEPTH; FIELD</t>
  </si>
  <si>
    <t>Managed aquifer recharge is used to augment groundwater resources and provide resiliency to water supplies threatened by prolonged droughts. It is important that recharge facilities operate at their maximum efficiency to increase the volume of water stored for future use. In this study, we evaluate the use of distributed temperature sensing (DTS) technology as a tool to measure high-resolution infiltration rates at a large-scale recharge facility. Fiber optic cable was laid out inside a spreading basin in a spiral pattern, at two different depths. The cables measured the propagation of diurnal surface water temperature oscillations into the basin depth. The rate of heat propagation is proportional to the velocity of the water, making it possible to estimate the infiltration rate from the temperature measurements. Our results showed that the infiltration rate calculated from DTS, averaged over the entire basin, was within 5% of the infiltration rate calculated using a conventional metering method. The high-resolution data obtained from DTS, both spatially and temporally, revealed heterogeneous infiltration rates throughout the basin; furthermore, tracking the evolution of infiltration rates over time revealed regions with consistently high infiltration rates, regions with consistently low infiltration rates, and regions that evolved from high to low rates, which suggested clogging within that region. Water utilities can take advantage of the high-resolution information obtained from DTS to better manage recharge basins and make decisions about cleaning schedule, frequency, and extent, leading to improved basin management strategies, reduced O&amp;M costs, and increased groundwater recharge.</t>
  </si>
  <si>
    <t>Medina, R (corresponding author), Orange Cty Water Dist, Res &amp; Dev, 4060 E La Palma Ave, Anaheim, CA 92807 USA.</t>
  </si>
  <si>
    <t>10.1111/gwat.13007</t>
  </si>
  <si>
    <t>Patterson, BM; Bekele, EB</t>
  </si>
  <si>
    <t>A novel technique for estimating wetting front migration rates through the vadose zone based on changes in groundwater velocity</t>
  </si>
  <si>
    <t>Groundwater; Velocity; Probe; Vadose zone; Wetting front; Migration rate</t>
  </si>
  <si>
    <t>PENETRATING RADAR; WATER; FLOW; FLUXES</t>
  </si>
  <si>
    <t>Managed aquifer recharge in unconfined aquifers often requires careful monitoring of infiltration rates to optimize residence times in the unsaturated zone to enhance biodegradation and to identify clogging. Conventional methods of monitoring infiltration performance commonly rely on interpreting changes in soil moisture or changes in water table elevation using in situ devices. This paper describes a novel technique based on changes in groundwater velocity near the infiltration zone. Two field experiments were conducted that involved imposing step increases in the rate of recharge to a sandy, 10 m thick vadose zone, following cessation of infiltration over several days and different preexisting soil moisture conditions. Estimated wetting front migration rates were comparable for the groundwater velocity (7.7 m day(-1)), water table elevation (7.3 m day(-1)) and soil moisture (8.0 m day(-1)) techniques investigated. Further work is required to validate the groundwater velocity technique at other field sites, and extend its use, e.g. to optimize infiltration rates and identify vadose zone clogging. Crown Copyright (C) 2011 Published by Elsevier B.V. All rights reserved.</t>
  </si>
  <si>
    <t>Patterson, BM (corresponding author), CSIRO Land &amp; Water, Private Bag 5, Wembley, WA 6913, Australia.</t>
  </si>
  <si>
    <t>CSIRO Water</t>
  </si>
  <si>
    <t>10.1016/j.jhydrol.2011.08.062</t>
  </si>
  <si>
    <t>Al-Maktoumi, A; Kacimov, A; Al-Yaqoubi, S; Al-Ismaily, S; Kantoush, SA; Saber, M; Sumi, T</t>
  </si>
  <si>
    <t>Sedimentation and Drains' Clogging in Recharge-Flood Protection Dams in Arid Areas: Lessons Learned from Oman</t>
  </si>
  <si>
    <t>PROCEEDINGS OF THE 39TH IAHR WORLD CONGRESS</t>
  </si>
  <si>
    <t>Recharged dams; Sedimentations; Arid zone; Clogging; Oman</t>
  </si>
  <si>
    <t>SEEPAGE; SURFACE; DESIGN; ALGORITHM; MEDIA</t>
  </si>
  <si>
    <t>Multipurpose reservoirs for flood control and recharging groundwater are essential for secured development by replenishing water resources. The harvested floodwater continuously recharges the aquifers beforedispersing in the sea or the desert plateaus.As of 2022 statistics, 174 dams with a total storage capacity of 432 Mm(3) were constructed in Oman for various purposes;three flood protection dams, 56 groundwater recharge dams, and 115 surface storage. Unlike dams in humid climates, these structures in Oman, UAE, Saudi Arabia, and other arid regions are usually dry dams, i.e., their reservoirs are only occasionally filled by flash-flood water pulses. Although the dams in Oman proved their efficiency, like elsewhere globally, they face challenges that threaten their functions and safety. One of the most common difficulties confronted is the sedimentation of aging reservoirs. As a result, the infiltration rate of the dam bed decreases, evaporation losses increase, and the original reservoir storage capacity is reduced. Such reduction causes overflowing the dam crest and transporting Suspended Fine Sediment (SFS) particles to the downstream zone. This paper presents the research outputs of several studies conducted for dams in Oman. Various approaches used include experimental (sandbox and column), analytical and numerical models, and field experiments. Our laboratory and field experiments proved that the SFS particles, entrained by pulses of infiltrating water, are vertically translocated into the vadose zone. Over time, it causes a concealed but pernicious physical clogging (lessivage and colmation) of the recharge basin, reducing the infiltration rate by up to 10 times compared with pristine, pre-overflowing conditions. For example, about 3.4 million cubic meters (Mm(3)) of sediments have been deposited in the Al-Khoud reservoir (Oman) since 1985. There is no regular detailed monitoring of Omani reservoirs' siltation rates and reservoir bathymetries. Still, recently few dams were equipped with scale bars to assess the sedimentation volume after each flash flood. Low-cost multispectral satellite data for mapping siltation has also been utilized. Also, the deposited sediments may gradually clog the toe (blanket) drains in the embankments of earth-filled dams. Seepage in the embankments is essentially 2D and induces a spatially non-uniform and transient suffusion. The pristine embankment dam (including its clay core) is washed away downstream and deposited as a cake on the top of the drain. That defeats the drain filter's standard geotechnical design and action (the Terzaghi-type gradation). Under high hydraulic gradients in the drain's vicinity, the fine particulates are entrained into the body of the initially coarse material such that the internal colmation occurs. Our sandbox experiments studied the impact of drain clogging regimesfor different reservoir water levels. A dramatic rise of the phreatic surface in the dam was detected, albeit accompanied by a drop in the seepage flow rate. The former is insidious for the dam's stability because the phreatic surface can cause uplifting force on the tail-water slope, and the structure may collapse. We discuss the engineering and dam-management methods of alleviating dynamic clogging-caking and recuperating already mechanically clogged reservoir beds and drains.</t>
  </si>
  <si>
    <t>Al-Maktoumi, A (corresponding author), Sultan Qaboos Univ, Dept Soils Water &amp; Agr Engn, Coll Agr &amp; Marine Sci, Muscat, Oman.;Al-Maktoumi, A (corresponding author), Sultan Qaboos Univ, Water Res Ctr, Muscat, Oman.</t>
  </si>
  <si>
    <t>SQU [IG/VC/WRC/21/01, IG/AGR/SWAE/14/02, DR/RG/17]</t>
  </si>
  <si>
    <t>10.3850/IAHR-39WC2521-71192022SS1261</t>
  </si>
  <si>
    <t>Green &amp; Sustainable Science &amp; Technology; Engineering, Environmental; Water Resources</t>
  </si>
  <si>
    <t>Science &amp; Technology - Other Topics; Engineering; Water Resources</t>
  </si>
  <si>
    <t>Gorski, J; Dragon, K; Kruc-Fijalkowska, R; Matusiak, M</t>
  </si>
  <si>
    <t>Assessment of river water infiltration conditions based on both chloride mass-balance and hydrogeological setting: the Krajkowo riverbank filtration site (Poland)</t>
  </si>
  <si>
    <t>GEOLOGOS</t>
  </si>
  <si>
    <t>riverbank filtration; water balance; water travel time; natural tracers</t>
  </si>
  <si>
    <t>GROUNDWATER; O-18</t>
  </si>
  <si>
    <t>In the present work measurements of chloride concentrations were used to assess the variability of infiltration condi- tions and contributions of surface water and local groundwater to the discharge of wells at Krajkowo riverbank filtra- tion site (western Poland). Tests were performed on samples from 26 wells located in a well gallery close to the River Warta. Due to higher chloride concentrations in river water in comparison with local groundwater, significant differ- ences in concentrations in samples from individual wells were noted. In particular, lower chloride concentrations in 11 wells were recorded, which can be linked to the local occurrence of low-permeability deposits in the superficial zone; a locally higher degree of riverbed sediment clogging in the highly convex meandering zone, where strong erosion of the riverbed occurred, which in turn led to increased clogging; the occurrence of a more intensive groundwater inflow into the river valley due to water infiltration from a smaller river entering the River Warta valley, as well as unfavourable conditions for the infiltration of surface water to the lower part of the aquifer with a greater thickness. Differences in chloride concentrations observed were also used to quantify approximately river water contribution to the well pro- duction. The average contribution of the River Warta to the recharge of the entire well gallery was estimated at 59.8%.</t>
  </si>
  <si>
    <t>Gorski, J (corresponding author), Adam Mickiewicz Univ, Inst Geol, Dept Hydrogeol &amp; Water Protect, Krygowskiego 12, PL-61680 Poznan, Poland.</t>
  </si>
  <si>
    <t>AquaNES project - European Union's Horizon 2020 Re-search and Innovation Program [689450]; H2020 Societal Challenges Programme [689450] Funding Source: H2020 Societal Challenges Programme</t>
  </si>
  <si>
    <t>10.2478/logos-2021-0003</t>
  </si>
  <si>
    <t>Misset, C; Recking, A; Legout, C; Zanker, S; Poirel, A</t>
  </si>
  <si>
    <t>Interactions between suspended load and the riverbed of an Alpine river - La Severaisse</t>
  </si>
  <si>
    <t>LHB-HYDROSCIENCE JOURNAL</t>
  </si>
  <si>
    <t>Sediment transport; suspended load; bedload; erosion; deposition; alpine rivers</t>
  </si>
  <si>
    <t>SEDIMENT-TRANSPORT; FINE-PARTICLE; BRAIDED RIVER; BEDLOAD; STORAGE; DYNAMICS; GLACIER; CHANNEL; SYSTEMS; SCALE</t>
  </si>
  <si>
    <t>Suspended load often represents the most significant fraction of sediment load in rivers. The transfer of these fine particles produced on hillslopes and transported through the river system is poorly understood in Alpine rivers. However, fine particles transport is associated with social, economic, and ecological issues such as pollutant transfer, riverbed clogging, vegetation growth, or reservoir siltation. In this context, the objective of this study is to characterize the interactions between suspended load and the riverbed of La Severaisse (Ecrins Massif), a typical Alpine river. To this aim, we applied a short-term sediment budget approach based on high frequency suspended load measurements on a 3.5-km reach. In addition, we measured bedload transport through direct sampling. The results indicate that suspended load is significantly buffered in the studied reach during the two-month campaign. Moreover, conditions leading to the mobility of coarse particles were found to evolve concomitantly with conditions leading to fine particle mobilization. These observations bring new insights in understanding the transfer of suspended material in Alpine rivers.</t>
  </si>
  <si>
    <t>Misset, C (corresponding author), Univ Grenoble Alpes, INRAE, ETNA Grenoble, Grenoble, France.</t>
  </si>
  <si>
    <t>10.1080/00186368.2021.1914467</t>
  </si>
  <si>
    <t>Muñoz-Vega, E; Schulz, S; Rodriguez-Escales, P; Behle, V; Spada, L; Vogel, AL; Sanchez-Vila, X; Schüth, C</t>
  </si>
  <si>
    <t>Role of Soil Biofilms in Clogging and Fate of Pharmaceuticals: A Laboratory-Scale Column Experiment</t>
  </si>
  <si>
    <t>biofilms; clogging; soil organic matter; redox potential; pharmaceuticals; double porositymodel</t>
  </si>
  <si>
    <t>SOLUBLE MICROBIAL PRODUCTS; EXTRACELLULAR POLYMERIC SUBSTANCES; SORPTION INFLUENCED TRANSPORT; TREATMENT-PLANT DISCHARGE; MANAGED AQUIFER RECHARGE; WASTE-WATER; ORGANIC MICROPOLLUTANTS; ACTIVE COMPOUNDS; REMOVAL; BIODEGRADATION</t>
  </si>
  <si>
    <t>Contamination of groundwater with pharmaceutical activecompounds(PhACs) increased over the last decades. Potential pathways of PhACsto groundwater include techniques such as irrigation, managed aquiferrecharge, or bank filtration as well as natural processes such aslosing streams of PhACs-loaded source waters. Usually, these systemsare characterized by redox-active zones, where microorganisms growand become immobilized by the formation of biofilms, structures thatcolonize the pore space and decrease the infiltration capacities,a phenomenon known as bioclogging. The goal of this work is to gaina deeper understanding of the influence of soil biofilms on hydraulicconductivity reduction and the fate of PhACs in the subsurface. Forthis purpose, we selected three PhACs with different physicochemicalproperties (carbamazepine, diclofenac, and metoprolol) and performedbatch and column experiments using a natural soil, as it is and withthe organic matter removed, under different biological conditions.We observed enhanced sorption and biodegradation for all PhACs inthe system with higher biological activity. Bioclogging was more prevalentin the absence of organic matter. Our results differ from works usingartificial porous media and thus reveal the importance of utilizingnatural soils with organic matter in studies designed to assess therole of soil biofilms in bioclogging and the fate of PhACs in soils. This study reports biosorption for pharmaceuticalsof differentspeciation and a reduction of clogging in the presence of soil organicmatter.</t>
  </si>
  <si>
    <t>Muñoz-Vega, E (corresponding author), Tech Univ Darmstadt, Inst Appl Geosci, D-64287 Darmstadt, Germany.</t>
  </si>
  <si>
    <t>European Union [814066]; Hydrogeology Group at the Institute of Applied Geosciences, TU-Darmstadt; Institute of Geosciences, Goethe-University Frankfurt am Main</t>
  </si>
  <si>
    <t>10.1021/acs.est.3c02034</t>
  </si>
  <si>
    <t>Kalwa, F</t>
  </si>
  <si>
    <t>Can wells in the vadose zone be backflushed to regain infiltration capacity? Concept and laboratory test</t>
  </si>
  <si>
    <t>Artificial recharge; Unsaturated zone; Injection wells; Clogging; Well redevelopment</t>
  </si>
  <si>
    <t>AQUIFER RECHARGE; STORMWATER MANAGEMENT; SOIL-WATER; GROUNDWATER; EXTRACTION; DRYWELLS</t>
  </si>
  <si>
    <t>Vadose zone wells (VZW), or drywells, allow for high infiltration rates combined with small area demand. Nevertheless, they are rarely used for managed aquifer recharge, since turbid water leads to gradual clogging and a reduction in infiltration capacity. Established redevelopment measures require backflushing, which is commonly considered impossible for VZWs, making them non regenerable. In this study, the possibility of backflushing a VZW is discussed. Key to the underlying approach is isolating the lower (clogged) section of a well and saturating its surrounding with water by infiltration via the upper (unclogged) screen. Subsequently, underpressure sucks water from the surrounding soil into the isolated section. The approach was tested with and without a gravel pack, on laboratory scale, showing a successful reversal of flow direction in both cases. The degree of redevelopment was quantified by measuring the drainage time of the well, which increased from initially 45 s without gravel pack and 40 s with gravel pack to 9,500 and 11,000 s, respectively, after clogging. After backflushing, the well with gravel pack showed a median drainage time of 95 s, which remained stable over ten cycles of clogging and backflushing. In contrast, drainage time of the well without gravel pack increased continuously to &gt;170 s, even after vibrator application. In conclusion, it can be stated that the backflush of a VZW with the presented approach is possible and has an effect on the well's infiltration capacity, though it seems more effective for wells with gravel pack.</t>
  </si>
  <si>
    <t>Kalwa, F (corresponding author), Tech Univ Dresden, Inst Groundwater Management, Bergstr 66, D-01069 Dresden, Germany.;Kalwa, F (corresponding author), Fed Inst Geosci &amp; Nat Resources BGR, Stilleweg 2, D-30655 Hannover, Germany.</t>
  </si>
  <si>
    <t>I would like to thank Marcel Baars and Eric Franz for their support during the experiments, as well as Prof. Rudolf Liedl for his guidance during the writing process and Dr. Georg Houben for the valuable input regarding literature.</t>
  </si>
  <si>
    <t>10.1007/s10040-023-02732-4</t>
  </si>
  <si>
    <t>Milstein, A; Feldlite, M</t>
  </si>
  <si>
    <t>Particle circulation in irrigation reservoirs: The role of filter backwash reject on filter clogging</t>
  </si>
  <si>
    <t>Filter backwash reject; Clogging; Irrigation reservoir; Particle circulation; Wastewater reservoir; Water management</t>
  </si>
  <si>
    <t>The improvement of the quality of treated wastewater allowed increased zooplankton populations in reservoirs that store water for irrigation, causing severe clogging problems in irrigation systems. To cope with the clogging problem we started a research program on the relationships between filter clogging and particle distribution in irrigation reservoirs. The present study targets the water and particles circulation between the reservoir and its bank filters, in order to evaluate potential management procedures to avoid filter clogging. Two reservoirs with different management were selected, in one water for irrigation is removed from under the surface and in the other from over the reservoir bottom. Profiles of temperature, oxygen, time to clog filters of different pore and amount of suspended solids retained by each such filter were measured. Conclusions: (1) Returning backwash reject into the reservoir recovers important amounts of water but also re-introduces clogging-size particles. (2) In a thermally stratified reservoir where water for irrigation is removed from the epilimnion, a daily short-circuit of 10% of the large particles (&gt;150 mu m) present in the deep epilimnion occurred between reservoir, irrigation filters and backwash reject. (3) In a thermally stratified reservoir where water for irrigation is removed from the hypolimnion particle concentration in removed water was notably lower and the daily short-circuit did not occur. (4) Removing particles of the backwash before returning the water into the reservoir would avoid short-circuiting of particles and re-introducing live copepods that may reproduce in the reservoir. (5) Removing particles through sedimentation requires a retaining time of at least half an hour before returning the water into the reservoir, and a way to transport away from the reservoir and dispose the sedimented material. (6) Returning water into the hypolimnion is a management option to recover water while avoiding/reducing the backwash reject negative effect on filter clogging. (C) 2015 Elsevier B.V. All rights reserved.</t>
  </si>
  <si>
    <t>Milstein, A (corresponding author), ARO, Fish &amp; Aquaculture Res Stn Dor, IL-30820 Dor MP Hof HaCarmel, Israel.</t>
  </si>
  <si>
    <t>Israel Water Works Association (IWWA)</t>
  </si>
  <si>
    <t>10.1016/j.agwat.2015.05.002</t>
  </si>
  <si>
    <t>Chinnasamy, CV; McIntyre, WC; Mays, DC</t>
  </si>
  <si>
    <t>Technical and administrative feasibility of alluvial aquifer storage and recovery on the South Platte River of northeastern Colorado</t>
  </si>
  <si>
    <t>WATER POLICY</t>
  </si>
  <si>
    <t>Aquifer storage and recovery; Clogging; Doctrine of prior appropriation; Free river; Jus gentium; Managed aquifer recharge; Reusable effluent; South Platte River</t>
  </si>
  <si>
    <t>Increasing population and climate change are causing water managers to reassess water storage. In this context, alluvial aquifer storage and recovery (ASR), in which excess water is stored in the alluvium near a river, offers a plausible option. To investigate this option, a coupled technical-administrative analysis was conducted to investigate the feasibility of alluvial ASR in the semi-arid US state of Colorado, where water rights are governed by the doctrine of prior appropriation. A hypothetical alluvial ASR facility near Brighton, Colorado with a storage capacity of 118,500 cubic meters (96 ac-ft) was considered. This analysis comprises both technical feasibility, using a groundwater model that explicitly accounts for clogging, and administrative feasibility, using a first-of-its-kind analysis of the legal availability of water including both free river and reusable effluent water. This coupled technical-administrative analysis suggests that alluvial ASR facilities present a viable option to meet rising demand for water storage, preventing water loss due to evaporation, reducing the effect of climate stress on water resources, and avoiding the need to purchase land for above-ground water storage facilities. More generally, this study illustrates the crucial importance of placing hydrologic analysis in the broader context of policy constraints.</t>
  </si>
  <si>
    <t>Mays, DC (corresponding author), Univ Colorado, Dept Civil Engn, Campus Box 113,POB 173364, Denver, CO 80217 USA.</t>
  </si>
  <si>
    <t>University of Colorado Denver</t>
  </si>
  <si>
    <t>10.2166/wp.2018.174</t>
  </si>
  <si>
    <t>Torkzaban, S; Bradford, SA; Vanderzalm, JL; Patterson, BM; Harris, B; Prommer, H</t>
  </si>
  <si>
    <t>Colloid release and clogging in porous media: Effects of solution ionic strength and flow velocity</t>
  </si>
  <si>
    <t>Release; In-situ colloids; Clogging; Permeability; Modeling</t>
  </si>
  <si>
    <t>SOLUTION CHEMISTRY; CHEMICAL CONDITIONS; PARTICLE RELEASE; AQUIFER STORAGE; TRANSPORT; WATER; PERMEABILITY; DEPOSITION; IMMOBILIZATION; HYDRODYNAMICS</t>
  </si>
  <si>
    <t>The release and retention of in-situ colloids in aquifers play an important role in the sustainable operation of managed aquifer recharge (MAR) schemes. The processes of colloid release, retention, and associated permeability changes in consolidated aquifer sediments were studied by displacing native groundwater with reverse osmosis-treated (RO) water at various flow velocities. Significant amounts of colloid release occurred when: (i) the native groundwater was displaced by RO-water with a low ionic strength (IS), and (ii) the flow velocity was increased in a stepwise manner. The amount of colloid release and associated permeability reduction upon RO-water injection depended on the initial clay content of the core. The concentration of released colloids was relatively low and the permeability reduction was negligible for the core sample with a low clay content of about 1.3%. In contrast, core samples with about 6 and 7.5% clay content exhibited: (i) close to two orders of magnitude increase in effluent colloid concentration and (ii) more than 65% permeability reduction. Incremental improvement in the core permeability was achieved when the flow velocity increased, whereas a short flow interruption provided a considerable increase in the core permeability. This dependence of colloid release and permeability changes on flow velocity and colloid concentration was consistent with colloid retention and release at pore constrictions due to the mechanism of hydrodynamic bridging. A mathematical model was formulated to describe the processes of colloid release, transport, retention at pore constrictions, and subsequent permeability changes. Our experimental and modeling results indicated that only a small fraction of the in-situ colloids was released for any given change in the IS or flow velocity. Comparison of the fitted and experimentally measured effluent colloid concentrations and associated changes in the core permeability showed good agreement, indicating that the essential physics were accurately captured by the model. (C) 2015 Elsevier B.V. All rights reserved.</t>
  </si>
  <si>
    <t>Torkzaban, S (corresponding author), CSIRO Land &amp; Water, Glen Osmond, SA 5064, Australia.</t>
  </si>
  <si>
    <t>Water Corporation of Western Australia; Gas Industry Social and Environmental Research Alliance (GISERA)</t>
  </si>
  <si>
    <t>10.1016/j.jconhyd.2015.06.005</t>
  </si>
  <si>
    <t>Pedretti, D; Barahona-Palomo, M; Bolster, D; Sanchez-Vila, X; Fernàndez-Garcia, D</t>
  </si>
  <si>
    <t>A quick and inexpensive method to quantify spatially variable infiltration capacity for artificial recharge ponds using photographic images</t>
  </si>
  <si>
    <t>Managed artificial recharge; Surface ponds; Infiltration capacity; Spatial variability; Clogging; Satellite images</t>
  </si>
  <si>
    <t>ESTIMATING AQUIFER RECHARGE; GROUNDWATER RECHARGE; ARID REGIONS; RAINFALL; RUNOFF; MODELS; BASIN</t>
  </si>
  <si>
    <t>The efficiency of artificial surface ponds (SPs) for managed aquifer recharge (MAR) is mostly controlled by the topmost portion of the soil. The most significant soil property controlling recharge is the infiltration capacity (I-c), which is highly variable in space. Assessing its spatial distribution in detail is prohibitive in practice due to high costs, time effort, and limited site accessibility. We present an alternative method for a quick and low-cost quantitative estimation of the spatial distribution of I-c based on satellite images. The fact that hydraulic properties of topsoils and color intensities of digital images depend on some common factors such as moisture content, nature and organization of grains, proportion of iron, and organic and clay content among others, allow us to infer infiltration capacities from color intensities. The relationship between these two variables is site specific and requires calibration. A pilot SP site in Catalonia (Spain) is used as an application example. Two high-resolution digital images of the site are provided at no cost by the local cartographic institute as well as from a popular Internet-based map server. An initial set of local infiltration experiments, randomly located, were found to correlate to color intensities of the digital images. This relationship was then validated against additional independent measurements. The resulting maps of infiltration were then used to estimate the total maximum infiltration of the artificial pond area, the results being consistent with an independent flooding test performed at the site. (C) 2012 Elsevier B.V. All rights reserved.</t>
  </si>
  <si>
    <t>Pedretti, D (corresponding author), Univ Politecn Catalunya UPC BarcelonaTech, GHS Hydrogeol Grp, Dept Geotech Engn &amp; Geosci, Barcelona 08034, Spain.</t>
  </si>
  <si>
    <t>Spanish Ministry for Science and Innovation [GCL 2009-1114, CSD2009-00065, CGL2007-66748]; University of Costa Rica (UCR); Spanish Council for Scientific Research (CSIC) through UCR-CSIC; Spanish Ministry of Science and Innovation via FPU</t>
  </si>
  <si>
    <t>10.1016/j.jhydrol.2012.02.008</t>
  </si>
  <si>
    <t>Wang, H; Zhang, JJ; Chen, YD; Xia, Y; Jian, P; Liang, HZ</t>
  </si>
  <si>
    <t>Clogging risk of microplastics particles in porous media during artificial recharge: a laboratory experiment</t>
  </si>
  <si>
    <t>FRONTIERS IN MARINE SCIENCE</t>
  </si>
  <si>
    <t>microplastics; groundwater artificial recharge; hydraulic conductivity; clogging risk; porous media</t>
  </si>
  <si>
    <t>LOW-DENSITY; ORGANIC CONTAMINANTS; GROUNDWATER; BIODEGRADATION; WATER; POLYETHYLENE; ENVIRONMENT; URBAN; FATE; NANOPLASTICS</t>
  </si>
  <si>
    <t>Management aquifer recharge (MAR) technology is widely applied to solve seawater intrusion caused by groundwater overexploitation in coastal areas. However, MAR creates an important pathway for microplastics (particle size&lt; 5 mm) to enter groundwater. To explore the clogging potential of microplastics in aquifer media, a series of laboratory-scale column experiments were conducted in this study. The hydraulic conductivity of porous media and deposition amount of microplastics were investigated under different experimental conditions. In our study, most of the microplastics were intercepted in the sand column's surface layer. The difference of particle size in porous media greatly influence the clogging development. The hydraulic conductivity of the aquifer media decreased as the microplastic particle size decreased. When the particle size of microplastic was larger than 300 mm, most of the microplastics deposits on the surface of the porous media, forming a microplastic accumulation layer. Microplastics are affected by particle size, flow shear stress and preferential flow during migration. The migration ability of microplastics increased significantly with the increase of hydraulic head difference and decreased with the increase of sand column depth. The bacteria microorganisms are projected to be a new biological control strategy in conjunction with MAR. The study of clogging risk of microplastics particles in porous media during artificial recharge provides novel and unique insights for the management and control of microplastic pollution in groundwater systems.</t>
  </si>
  <si>
    <t>Chen, YD; Xia, Y (corresponding author), Guilin Univ Technol, Coll Environm Sci &amp; Engn, Guilin, Peoples R China.;Chen, YD; Xia, Y (corresponding author), Guilin Univ Technol, Guangxi Key Lab Theory &amp; Technol Environm Pollut C, Guilin, Peoples R China.;Chen, YD; Xia, Y (corresponding author), Guilin Univ Technol, Collaborat Innovat Ctr Water Pollut Control &amp; Wate, Guilin, Peoples R China.</t>
  </si>
  <si>
    <t>National Natural Science Foundation of China [42207064]; Guangxi Science and Technology Planning Project [21220079]; National Natural Science Foundation of Guangxi Province, China [2022GXNSFBA035577]</t>
  </si>
  <si>
    <t>10.3389/fmars.2024.1346275</t>
  </si>
  <si>
    <t>Environmental Sciences; Marine &amp; Freshwater Biology</t>
  </si>
  <si>
    <t>Environmental Sciences &amp; Ecology; Marine &amp; Freshwater Biology</t>
  </si>
  <si>
    <t>JUANICO, M; AZOV, Y; TELTSCH, B; SHELEF, G</t>
  </si>
  <si>
    <t>EFFECT OF EFFLUENT ADDITION TO A FRESH-WATER RESERVOIR ON THE FILTER CLOGGING CAPACITY OF IRRIGATION WATER</t>
  </si>
  <si>
    <t>WASTE-WATER REUSE; WASTE-WATER IRRIGATION; STABILIZATION RESERVOIRS; PLANKTON; CYANOPHYTA; ROTIFERA; CLADOCERA; COPEPODA; FILTER-FEEDING FISH</t>
  </si>
  <si>
    <t>WASTE-WATER; DRIP IRRIGATION; PARAMETERS; QUALITY</t>
  </si>
  <si>
    <t>This paper deals with the effect of the addition of effluents to a shallow freshwater reservoir used for irrigation, on the clogging capacity of the water. The clogging capacity was estimated with an instrument that measures the increasing differential pressure needed to maintain a constant flow of water through a 80 mu m screen filter. The dependence of the clogging capacity on plankton composition and suspended solids concentration was studied by means of multiple regression analysis, on four different arrangements of the matrix of data. The addition of effluents raised the clogging capacity sharply and quickly, The phenomenon was primarily due to an increase in the number of large algae and zooplankton species. These large species partially substituted for the small ones which were dominant before the entry of effluents. The concentration of suspended solids also affected the clogging capacity, but to a much lower extent. A relationship between the clogging capacity and the total number of plankton organisms was not found. The addition of plankton filter-feeding fish to the reservoir is recommended.</t>
  </si>
  <si>
    <t>10.1016/0043-1354(94)00325-2</t>
  </si>
  <si>
    <t>Sahu, P; Siddha, S</t>
  </si>
  <si>
    <t>Development of a novel process to select suitable sites for establishing water harvesting structures in Central Gujarat, India</t>
  </si>
  <si>
    <t>Water harvesting structures; GIS; Multicriteria evaluation; Clogging; Water conservation</t>
  </si>
  <si>
    <t>MANAGED AQUIFER RECHARGE; ARTIFICIAL-RECHARGE; MULTICRITERIA ANALYSIS; GROUNDWATER RECHARGE; GIS; IDENTIFICATION; REGION; BASIN</t>
  </si>
  <si>
    <t>The explosive population growth and urbanization lead to increase in pollution of the groundwater resource. Water harvesting structures (WHSs) are the finest probable technique to ease off the magnitude of climate change, flood and drought by lessening the runoff from diverse catchment zones which in a straight way replenishes the aquifers. In this study, a novel approach has been applied in GIS platform to select the suitable sites for delineating the WHSs, where geospatial technology has been used to prepare the seven thematic layers, namely, thickness of sand layer, land use/land cover, thickness of clay layer, geomorphology, slope, water level and water quality index. Multicriteria evaluation technique has been applied to prepare the final map of suitability for delineation WHSs. Furthermore, the final suitability map was categorized into two classes, such as 'suitable' and 'unsuitable' for WHSs. The study reveals that the probable locations suitable for delineation of WHSs covers only 18.36% of the total area of Central Gujarat. According to the locations, probable water harvesting structures are also recommended like for hard rock terrain: percolation tank, recharge pits, sub-surface dykes can be constructed for recharge of the declined aquifers of this region. Again, for alluvial plain, different spreading methods such as infiltration ponds can be structured. In the view of maintenance and management of these structures, various clogging management methods have been recommended. Nevertheless, the traditional water conservation and management methods integrated with modern technology will promote the water resource development of any region. Similar kind of study can be simulated anywhere across the globe to select suitable sites for establishing WHSs.</t>
  </si>
  <si>
    <t>Sahu, P (corresponding author), Cent Univ Gujarat, Sch Environm &amp; Sustainable Dev, Sect 30, Gandhinagar 382030, Gujarat, India.</t>
  </si>
  <si>
    <t>10.1007/s12665-022-10378-w</t>
  </si>
  <si>
    <t>Zhong, T; Tian, H; Zheng, J; Dou, B; Wang, YC; Yang, ZY; Li, P; Xiao, P</t>
  </si>
  <si>
    <t>Effect of chemical clogging on the permeability of weakly consolidated sandstone due to reinjection at different temperatures</t>
  </si>
  <si>
    <t>JOURNAL OF WATER AND CLIMATE CHANGE</t>
  </si>
  <si>
    <t>chemical clogging; geothermal reinjection; permeability; weakly consolidated sandstone</t>
  </si>
  <si>
    <t>GEOTHERMAL WATER; RESERVOIRS; INJECTION; SILICA; FLOW; PRECIPITATION; GROUNDWATER; SIMULATION; RESOURCES; TRANSPORT</t>
  </si>
  <si>
    <t>While utilizing hydrothermal resources, it is necessary to reinject wastewater into the reservoir through reinjection wells to extract heat without mining groundwater. Chemical clogging is a serious problem in the process of reinjection. The precipitation of minerals can lead to reservoir clogging and the reduction of permeability. Therefore, to study the effect of chemical clogging on permeability, the weakly consolidated sandstone of the Neogene Guantao Formation geothermal reservoir in northern Shandong (Eastern China) was taken as the research object. A long-term thermal-hydro-mechanical-chemistry (THMC) coupling reinjection experiment was carried out. The results showed that when the temperature of wastewater was higher than 45 degrees C, there was a temporary phase of permeability enhancement in the first 10 min of reinjection. However, wastewater with higher temperatures would cause more chemical clogging eventually. XRD and ion analysis results showed that the precipitation of minerals was mainly potash feldspar, illite, calcite, and other carbonate minerals during reinjection. According to the characteristics of low-TDS wastewater in the Guantao Formation, it is recommended to adopt low-temperature wastewater reinjection and reduce the concentration of Ca2+ and Mg2+ in wastewater before reinjection.</t>
  </si>
  <si>
    <t>Dou, B (corresponding author), China Univ Geosci Wuhan, Fac Engn, Wuhan 430074, Peoples R China.</t>
  </si>
  <si>
    <t>National Key R&amp;D Program of China [2019YFB1504201]</t>
  </si>
  <si>
    <t>10.2166/wcc.2022.342</t>
  </si>
  <si>
    <t>Wang, JZ; Wang, XT; Xu, QF; Tian, S; Huang, Y</t>
  </si>
  <si>
    <t>Study on physical clogging mechanism of sandstone geothermal tailwater recharge</t>
  </si>
  <si>
    <t>geothermal recharge; mechanism; particle migration; sandstone reservoir; simulation experiment; suspension plugging</t>
  </si>
  <si>
    <t>An important part of geothermal development is the re-injection of waste geothermal fluids into the reservoir, which can extend the life of the geothermal resource. However, the difficulty of recharge and the clogging problem in the recharge process are still a worldwide problem that restricts the sustainable development and utilization of sandstone geothermal. The main factor affecting the recharge effect is physical clogging. In this paper, a series of simulation experiments were conducted to study the physical clogging in the recharge process of sandstone thermal storage in Lubei area, which concluded that the degree of clogging is related to the particle size and concentration of suspended matter. When the particle size is certain, the clogging is most serious when the experimental suspended matter concentration gradient is up to 140 mg/L. In addition, the particle migration in clogging is related to the recharge flow rate, and the critical flow rate is 0.75-2 mL/min, which is experimentally derived, and it is recommended that the recharge rate should be controlled below 0.75 mL/min during the actual recharge. This paper provides a scientific basis for the efficient recharge of geothermal tailwater through the study of the clogging mechanism.</t>
  </si>
  <si>
    <t>Wang, XT (corresponding author), China Univ Petr East China, Sch Petr Engn, Qingdao 266580, Peoples R China.</t>
  </si>
  <si>
    <t>10.2166/ws.2022.390</t>
  </si>
  <si>
    <t>Page, D; Vanderzalm, J; Miotlinski, K; Barry, K; Dillon, P; Lawrie, K; Brodie, RS</t>
  </si>
  <si>
    <t>Determining treatment requirements for turbid river water to avoid clogging of aquifer storage and recovery wells in siliceous alluvium</t>
  </si>
  <si>
    <t>Aquifer storage and recovery; Managed aquifer recharge; Well injection; Well clogging</t>
  </si>
  <si>
    <t>URBAN STORMWATER; ASR; SOILS</t>
  </si>
  <si>
    <t>The success of Aquifer Storage and Recovery (ASR) schemes relies on defining appropriate design and operational parameters in order to maintain high rates of recharge over the long term. The main contribution of this study was to define the water quality criteria and hence minimum pre-treatment requirements to allow sustained recharge at an acceptable rate in a medium-coarse sand aquifer. The source water was turbid, natural water from the River Darling, Australia. Three treatments were evaluated: bank filtration; coagulation and chlorine disinfection; and coagulation plus granular activated carbon and chlorine disinfection (GAC). Raw source water and the three treated waters were used in laboratory columns packed with aquifer material in replicate experiments in saturated conditions at constant temperature (19 degrees C) with light excluded for 37 days. Declines in hydraulic conductivity from a mean of 2.17 m/d occurred over the 37 days of the experiment. The GAC-treated water gave an 8% decline in hydraulic conductivity over the 16 cm length of columns, which was significantly different from the other three source waters, which had mean declines of 26-29%. Within the first 3 cm of column length, where most clogging occurred in each column, the mean hydraulic conductivity declined by 10% for GAC-treated water compared with 40-50% for the other source waters. There was very little difference between the columns until day 21, despite high turbidity (78 NTU) in the source water. Reducing turbidity by treatment was not sufficient to offset the reductions in hydraulic conductivity. Biological clogging was found to be most important as revealed by the accumulation of polysaccharides and bacterial numbers in columns when they were dissected and analysed at the end of the experiment. Further chemical clogging through precipitation of minerals was found not to occur within the laboratory columns, and dispersion of clay was also found to be negligible. Due to the low reduction in hydraulic conductivity, GAC-treated water quality was used to set pre-treatment targets for ASR injection of turbidity &lt;0.6 NTU, membrane filtration index (MFI) &lt; 2 s/L-2, biodegradable dissolved organic carbon (BDOC) &lt; 0.2 mg/L, total nitrogen &lt; 0.3 mg/L and residual chlorine &gt; 0.2 mg/L. Crown Copyright (C) 2014 Published by Elsevier Ltd. All rights reserved.</t>
  </si>
  <si>
    <t>Page, D (corresponding author), CSIRO, Land &amp; Water Res Flagship, Private Bag 2, Glen Osmond, SA 5064, Australia.</t>
  </si>
  <si>
    <t>Department of Sustainability, Environment, Water, Population and Communities, Australian Government</t>
  </si>
  <si>
    <t>10.1016/j.watres.2014.08.018</t>
  </si>
  <si>
    <t>Liu, PF; Wang, WY; Chen, KX; Yang, YX; Chen, YM; Bate, B; Chen, WQ</t>
  </si>
  <si>
    <t>A kernel function-based CFD-DEM simulation of fines retention at tight reservoirs</t>
  </si>
  <si>
    <t>COMPUTERS AND GEOTECHNICS</t>
  </si>
  <si>
    <t>Kernel function; Clogging; Convergent flow; Pressure drop; Stochastic process</t>
  </si>
  <si>
    <t>DISCRETE PARTICLE SIMULATION; DEEP BED FILTRATION; POROUS-MEDIA; FLOW; MODEL; CONTACT; CAPTURE; DETACHMENT; DEPOSITION; VISCOSITY</t>
  </si>
  <si>
    <t>Clogging of fines in reservoir significantly declines the extraction efficiency. Microscale mechanisms and development process of fines clogging and the pressure drop evolution at tight reservoir remain unclear, partially due to the limitation of meshing-particle size-pore throat size. A kernel function-based CFD-DEM method was implemented to address this limitation, with fines type, flow velocity, flow field pattern, and adhesive force as parameters of interest. For non-buoyant fines (i.e., silt), bridging was the main clogging mechanisms, and the decrement of cohesive force had limited effects in declining bridging probability in convergent radial flow condition due to the gradually increment of flow velocity along the radial direction. For buoyant fines (i.e., clay), clogging formed due to the gradual deposition or bridging after surface deposition formed, categorizing pressure drop into two stages with that increasing slightly (deposition accumulation) and dramatically (clogging formation). A two-stage pressure drop temporal evolution model considering the processes of deposition accumulation and stochastic clogging were constructed. The critical retention volume for forming clogging in convergent radial flow condition (0.68%) was smaller than that in unidirectional flow condition (0.88%). Moreover, convergent radial flow enhanced the circumferential motion of fines, and pre-clogged clogging promoted clogging phenomenon was found in this scenario.</t>
  </si>
  <si>
    <t>Bate, B (corresponding author), Zhejiang Univ, Inst Geotech Engn, Hangzhou, Peoples R China.</t>
  </si>
  <si>
    <t>Basic Science Center Program for Multiphase Evolution in Hypergravity of the National Natural Science Foundation of China [51988101]; National Natural Science Foundation of China [42177118]; Centrifugal Hypergravity and Interdisciplinary Experimental Center (CHIEF)</t>
  </si>
  <si>
    <t>10.1016/j.compgeo.2024.106990</t>
  </si>
  <si>
    <t>Computer Science, Interdisciplinary Applications; Engineering, Geological; Geosciences, Multidisciplinary</t>
  </si>
  <si>
    <t>Computer Science; Engineering; Geology</t>
  </si>
  <si>
    <t>Masciopinto, C</t>
  </si>
  <si>
    <t>Management of aquifer recharge in Lebanon by removing seawater intrusion from coastal aquifers</t>
  </si>
  <si>
    <t>Fractured aquifer; Seawater intrusion; Groundwater artificial recharge; Well clogging</t>
  </si>
  <si>
    <t>WASTE-WATER; CONTAMINANT TRANSPORT; MICROBIAL INDICATORS; FRACTURED AQUIFER; SATURATED SOILS; GROUNDWATER; RECOVERY; STORAGE; RATES; SIMULATION</t>
  </si>
  <si>
    <t>This study investigates the feasibility of management of aquifer recharge (MAR) in Lebanon by designing well barriers to remove seawater intrusion from the fractured carbonate aquifers. Groundwater flow and saltwater/freshwater 50% sharp interface have been modeled along the coastal area using the Ghyben-Herzberg theory. The groundwater flow simulations have been supported by field transmissivity estimations and depth measurements carried out on 44 wells during 2003. Results have shown the seawater intrusion in coastal aquifers at Jieh and Damour regions. Three well-injection barriers have been proposed. The water volumes for recharge and the barrier positions have been defined by means of groundwater flow simulations. MAR can provide a valuable contribution to colloid (even pathogen) removal from injectant water, although during water infiltration in subsoil the reduction of aquifer permeability causes clogging. A simple new model for estimating the soil-rock permeability reduction due to the well clogging has been presented. The MAR, including the soil aquifer treatment at Damour and Jieh regions, has been studied by considering aquifer transmissivity (and soil porosity) reduction caused by clogging. Furthermore, the appropriate mixing of the injectant water by using reclaimed water, groundwater and surface water can be simulated using the proposed models. The time required to achieve 5% of rock permeability reduction at the proposed well barriers ranged from 71 to 935 d, by changing water quality and flow rate for recharge. This study can assist regional governments with water management in areas affected by scarcity of freshwater by implementing appropriate well-barrier projects. (C) 2013 Elsevier Ltd. All rights reserved.</t>
  </si>
  <si>
    <t>Masciopinto, C (corresponding author), CNR, Ist Ric Acque Reparto Chim &amp; Tecnol Acque, Via Francesco Blasio 5, I-70132 Bari, Italy.</t>
  </si>
  <si>
    <t>10.1016/j.jenvman.2013.08.021</t>
  </si>
  <si>
    <t>Relationships between thermal stratification in a secondarily treated wastewater reservoir that stores water for irrigation and filter clogging in the irrigation system</t>
  </si>
  <si>
    <t>Clogging; Irrigation reservoir; Thermal stratification; Wastewater reservoir; Water management</t>
  </si>
  <si>
    <t>LIMNOLOGY; ISRAEL</t>
  </si>
  <si>
    <t>We studied particle distribution in relation to thermal stratification development in a secondarily treated wastewater reservoir, to learn about changes through the irrigation season that would affect the efficiency of removing water from different depths to avoid filter clogging. During an irrigation season a datalogger continually recorded temperature at 12 depths of the water column and manual measurements of the water clogging potential were carried out at relevant depths. The datalogger allowed following the development of thermal stratification, which was established during April with a 4-4.5 m deep epilimnion. The epilimnion depth did not change during the irrigation season. Particles accumulated at the bottom of the epilimnion. Conclusions: (1) In reservoirs that remove water from subsurface layers a manual temperature profile measured at the beginning of the irrigation season allow determining epilimnion depth, hence efficient water removal depth during most of the irrigation season. (2) Removing water for irrigation from the bottom of the epilimnion is not efficient. (3) Either if water is removed from subsurface or over-bottom layers, clogging will occur when only the particle rich epilimni on remains. (4) Removing water for irrigation from the near bottom starting before much organic matter accumulates in the hypolimnion would avoid sulfide accumulation and development of zooplanktonic organisms that could clog irrigation filters. (5) In reservoirs that remove water from subsurface layers a proper management of pumping depth should be performed to remove water from the hypolimnion to avoid clogging due to zooplankton, and from the epilimnion when required to eliminate anaerobic bacteria. (C) 2015 Elsevier B.V. All rights reserved.</t>
  </si>
  <si>
    <t>Milstein, A (corresponding author), Agr Res Org, Fish &amp; Aquaculture Res Stn Dor, IL-30820 Dor MP Hof HaCarmel, Israel.</t>
  </si>
  <si>
    <t>10.1016/j.agwat.2015.02.007</t>
  </si>
  <si>
    <t>Ravina, I; Paz, E; Sofer, Z; Marcu, A; Schischa, A; Sagi, G; Yechialy, Z; Lev, Y</t>
  </si>
  <si>
    <t>Control of clogging in drip irrigation with stored treated municipal sewage effluent</t>
  </si>
  <si>
    <t>microirrigation; wastewater; filters; emitters; chlorination</t>
  </si>
  <si>
    <t>Emitter clogging is a major problem incurred in the operation of drip irrigation systems, especially when these systems utilize treated wastewater effluent stored in surface reservoirs. In an attempt to seek solutions to the problems arising from the presence of suspended particles, algae, zooplankton and other organisms in the reservoirs, as well as to prevent clogging in the supply lines and in downstream sections of the drip laterals, a series of filter and drip emitter clogging trials was set up. The trials were conducted with two water supplies. The first (1987-1990) was water from the Kfar Barukh reservoir, which stores storm run-off, treated sewage effluent and National Carrier water. The second (1991-1992) was water from the Burgata reservoir, which stores only secondary effluents. This paper reports on the performance of manual and automatic screens, discs and media filters and of different types of emitters, as well as on the effect of chemical treatments designed to control clogging. (C) 1997 Published by Elsevier Science B.V.</t>
  </si>
  <si>
    <t>Ravina, I (corresponding author), TECHNION ISRAEL INST TECHNOL,FAC AGR ENGN,IL-32000 HAIFA,ISRAEL.</t>
  </si>
  <si>
    <t>10.1016/S0378-3774(96)01286-3</t>
  </si>
  <si>
    <t>Estragnat, V; Mermillod-Blondin, F; Jully, M; Lemoine, D; Lassabatere, L; Volatier, L</t>
  </si>
  <si>
    <t>Does the efficiency of grazer introduction to restore and preserve the hydraulic performance of infiltration basins depend on the physical and biological characteristics of the infiltration media?</t>
  </si>
  <si>
    <t>ECOLOGICAL ENGINEERING</t>
  </si>
  <si>
    <t>Grazing; Trophic interactions; Sediment clogging; Algae; Managed aquifer recharge; Ecological restoration; Ecosystem engineer; Viviparus viviparus; Porous media</t>
  </si>
  <si>
    <t>DISSOLVED ORGANIC-CARBON; PERIPHYTON BIOMASS; BIOTURBATION; SEDIMENT; GROUNDWATER; DYNAMICS; RECHARGE; RIVER; CONDUCTIVITY; ERODIBILITY</t>
  </si>
  <si>
    <t>Groundwater constitutes the principal source of drinking water in Europe but the increase of urbanized impervious surfaces reduced the natural recharge of aquifers. To bypass this problem, infiltration systems have been largely developed for groundwater recharge. Nevertheless, the hydraulic performance of these systems is often altered by physical and biological clogging. The present study aimed to experimentally quantify the impact of a grazer (Viviparus viviparus) on hydraulic conductivity of three infiltration basins differentially clogged by benthic algal mat. The influence of the gastropod was also measured on the physical (proportion of silt and clay particles) and biological (algal biomass, bacteria abundance, total organic carbon, gross photosynthetic and hydrolytic activities) of the top layer of the infiltration media. We expected that grazers would have the highest influence on hydraulic performance of basin presenting the highest algal biomass. Our results showed that: (i) the grazers had a positive influence on hydraulic conductivity in the three basins; (ii) these positive effects were not significantly influenced by the initial conditions (algal biomass) in the three basins; and (iii) the impact of the grazers on hydraulic conductivity was not restricted to the removal of biofilm biomass by trophic action but may be also associated with bioturbation activities (pelletization and sediment reworking of the top sediment layer). While management practices developed to improve hydraulic performance of infiltration basins mainly focus on costly and non-environmentally friendly actions (e.g. mechanical sediment scraping), this study highlights the opportunity to consider alternative ecological solutions using the trophic and/or the bioturbation activities of animals.</t>
  </si>
  <si>
    <t>Volatier, L (corresponding author), Univ Claude Bernard Lyon 1, Univ Lyon, CNRS, ENTPE,LEHNA UMR5023, F-69518 Vaulx En Velin, France.</t>
  </si>
  <si>
    <t>Lyon Metropole; Veolia Water (Eau du Grand Lyon)</t>
  </si>
  <si>
    <t>10.1016/j.ecoleng.2018.02.024</t>
  </si>
  <si>
    <t>Ecology; Engineering, Environmental; Environmental Sciences</t>
  </si>
  <si>
    <t>Environmental Sciences &amp; Ecology; Engineering</t>
  </si>
  <si>
    <t>Zaidi, M; Ahfir, ND; Alem, A; Taibi, S; El Mansouri, B; Zhang, YX; Wang, HQ</t>
  </si>
  <si>
    <t>Use of X-ray computed tomography for studying the desiccation cracking and self-healing of fine soil during drying-wetting paths</t>
  </si>
  <si>
    <t>ENGINEERING GEOLOGY</t>
  </si>
  <si>
    <t>Soil cracking; Desiccation; Self-healing; Drying-wetting paths; Suction; X-ray computed tomography</t>
  </si>
  <si>
    <t>2 PADDY SOILS; HYDRAULIC CONDUCTIVITY; SHRINKAGE BEHAVIOR; VAPOR EQUILIBRIUM; WATER-RETENTION; CLAYEY SOILS; QUANTIFICATION; SUCTION; INFILTRATION; HYSTERESIS</t>
  </si>
  <si>
    <t>Managed aquifer recharge is an efficient approach using surface water for groundwater recharge. However, soil clogging in the infiltration systems represents a critical problem that reduces the efficiency of recharge systems. In recent years, much research has been conducted to investigate clogging in subsurface and surface soil (cake). Cake prevents infiltration into the water table and can drastically reduce the recharge rate. In arid and semi-arid areas, alternation of humid and dry seasons has an effect on cake cracking. In the present research, the propagation of desiccation cracking and self-healing of unconsolidated soil (cake), placed in Plexiglas columns, was investigated using X-ray computed tomography (CT) during drying-wetting (D-W) paths. The results showed that during the drying path, cracks initiated at the base of the soil by friction with the bottom of the column and then propagated to the top surface of the cake. As the drying time increased, evaporation at the top surface led to more cracks growing from the surface than from the bottom of the cake. However, the cracks at the bottom tended to stabilize because the water content was greater than at the top surface. The initiation, propagation, and expansion of the cracks developed in the saturated condition of the cake. During the wetting path, some cracks were closed while others appeared. The cracks tended to close progressively with wetting time, highlighting the self-healing phenomenon, probably due to the high plasticity index of cake soil. The results showed that cake swelling is mainly related to an increase of the void ratio due to a decrease in suction between particles. The results demonstrate the capacity of the X-ray CT technique to investigate the evolution of cracks during D-W paths.</t>
  </si>
  <si>
    <t>Ahfir, ND (corresponding author), Normandie Univ, LOMC, UNIHAVRE, UMR 6294,CNRS, F-76600 Le Havre, France.</t>
  </si>
  <si>
    <t>10.1016/j.enggeo.2021.106255</t>
  </si>
  <si>
    <t>Engineering, Geological; Geosciences, Multidisciplinary</t>
  </si>
  <si>
    <t>Engineering; Geology</t>
  </si>
  <si>
    <t>Stradiotti, G; Righetti, M; Tarekegn, TH; Wharton, G; Toffolon, M</t>
  </si>
  <si>
    <t>New Conceptual Framework for the Erosion of Fine Sediment from a Gravel Matrix Based on Experimental Analysis</t>
  </si>
  <si>
    <t>JOURNAL OF HYDRAULIC ENGINEERING</t>
  </si>
  <si>
    <t>Sediment erosion; Sediment entrainment; Sediment transport; Gravel bed river; Clogging; Winnowing</t>
  </si>
  <si>
    <t>OPEN-CHANNEL; FLOW DEPTH; BED FLOW; TRANSPORT; RESERVOIR</t>
  </si>
  <si>
    <t>An experimental nonintrusive methodology is proposed to estimate the spatially averaged erosion rate of fine sediment from a gravel bed. The experiments performed in a laboratory flume show a progressive slowdown of the erosion rate as the level of fine sediment becomes deeper within the gravel matrix, until a maximum depth of erosion is reached. Two original relations are proposed for the maximum cleanout depth and the erosion rate based on a dimensional analysis applied to the experimental results. The proposed erosion rate relation modifies the original Van Rijn formula for a uniform bed, introducing a damping function below the gravel crest. Both the evolution of the erosion rate with depth and the maximum depth of erosion can be defined as simple functions of the general characteristics of the flow and the fine and coarse fractions of the sediment. The proposed approach will lead to improved estimates of the conditions under which fine sediments that have infilled gravel beds are re-entrained. This will help inform strategies aimed at restoring degraded river systems and mitigating the undesired side effects of activities such as sediment flushing which can result in colmation.</t>
  </si>
  <si>
    <t>Stradiotti, G (corresponding author), Free Univ Bozen Bolzano, Fac Sci &amp; Technol, Piazza Univ 1, I-39100 Bozen Bolzano, Italy.</t>
  </si>
  <si>
    <t>Erasmus Mundus Doctorate Program SMART - Education, Audiovisual and Culture Executive Agency (EACEA) of the European Commission; CDC project HM, Sustainable Management of Hydroelectric Production, Hydropeaking Mitigation: Morphological Mitigation Measures Assessment; Free University of BozenBolzano</t>
  </si>
  <si>
    <t>10.1061/(ASCE)HY.1943-7900.0001795</t>
  </si>
  <si>
    <t>Engineering, Civil; Engineering, Mechanical; Water Resources</t>
  </si>
  <si>
    <t>Marko, A; Brehme, M; Pedretti, D; Zimmermann, G; Huenges, E</t>
  </si>
  <si>
    <t>Controls of low injectivity caused by interaction of reservoir and clogging processes in a sedimentary geothermal aquifer (Mezbereny, Hungary)</t>
  </si>
  <si>
    <t>GEOTHERMAL ENERGY</t>
  </si>
  <si>
    <t>Geothermal reinjection; Clogging; Sandstone aquifer; Thermal water; Geochemical modelling; Injectivity enhancement; Soft stimulation</t>
  </si>
  <si>
    <t>REINJECTION; PERMEABILITY; BASIN</t>
  </si>
  <si>
    <t>Low injectivity is often experienced in geothermal doublets installed in sandstone reservoirs. This even led to a shutdown of the Mezbereny (Hungary) geothermal site. An on-site campaign was carried out in January 2021 to prepare a stimulation aiming to enhance the transmissivity of the sedimentary reservoir and the near-wellbore zone of this site. Previous studies have concluded that insufficient injectivity may be linked to a high skin effect in the near well-bore zone and pore clogging in combination with the low net sandstone content of the fluvio-deltaic reservoir. A chemical soft stimulation based on the injection of hydrochloric acid (HCl) was successfully used to unclog and recover the well injectivity. Despite such empirical evidence, the geochemical mechanisms leading to both, detrimental formation of clogging and the HCl-driven transmissivity restoration, have not yet been elucidated. This work presents the results of a novel analysis aiming at (a) predicting the dominant type of clogging forming in the near-well bore zone; (b) quantifying the drop in hydraulic conductivity as clogging occurs; and (c) supporting the optimization of the HCl dosage during the chemical soft stimulation. The study is supported by new experimental datasets never presented before from the Mezbereny site and a geochemical model set-up simulating the main mechanisms involved in the clogging and unclogging processes. It is concluded that the biofilm formation was the dominant, while the precipitation of calcite and amorphous ferrihydrite-later reduced to magnetite by microbes-was the secondary clogging mechanism: In the long-term (yearly scale) simulating the hydraulic conductivity showed a decline with forming scales; therefore, biofilm was presumably responsible for the experienced rapid (1 month) clogging. When modelling the chemical stimulation, the estimated amount of precipitated minerals was dissolved already with 2.5 mol of HCl per liter of water (similar to 10 m/m%). Therefore, the 20 m/m% of HCl chosen during the field campaign might had a beneficial effect dissolving the potentially higher amount of scaling and/or the carbonate minerals of the matrix near the wellbore. Overall, it is concluded that the chemical and the microbial analyses together with the geochemical model were critical to tailor the remediation attempts and to propose further development or reconstruction of the surface system before going into operation to prevent recurrent impairments. Our findings highlight the importance of interactions of various clogging mechanisms with each other as well as with the reservoir processes and provide approaches to tackle the issue of injectivity drop by characterizing and quantifying their effects.</t>
  </si>
  <si>
    <t>Marko, A (corresponding author), Eotvos Lorand Univ, Inst Geog &amp; Earth Sci, Dept Geol, Pazmany P Stny 1-c, H-1117 Budapest, Hungary.</t>
  </si>
  <si>
    <t>European Union [691728]; Cooperative Doctoral Programme of the Ministry of Culture and Innovation of Hungary from the source of the National Research, Development and Innovation Fund [KDP_2021_ELTE_C1789026]; National Multidisciplinary Laboratory for Climate Change [RRF-2.3.1-21-2022-00014]; Energi Simulation foundation; Italian Ministry for Universities and Research (MUR) [2023-27]</t>
  </si>
  <si>
    <t>10.1186/s40517-024-00317-2</t>
  </si>
  <si>
    <t>Energy &amp; Fuels; Geosciences, Multidisciplinary</t>
  </si>
  <si>
    <t>Energy &amp; Fuels; Geology</t>
  </si>
  <si>
    <t>Wasch, LJ; Wollenweber, J; Tambach, TJ</t>
  </si>
  <si>
    <t>Intentional salt clogging: a novel concept for long-term CO2 sealing</t>
  </si>
  <si>
    <t>GREENHOUSE GASES-SCIENCE AND TECHNOLOGY</t>
  </si>
  <si>
    <t>CO2 storage; depleted gas field; drying out; intentional salt clogging; salt precipitation; well abandonment</t>
  </si>
  <si>
    <t>SALINE AQUIFER; INJECTION; STORAGE; PRECIPITATION; PERMEABILITY</t>
  </si>
  <si>
    <t>Well abandonment in the context of CO2 storage operations demands a mitigation strategy for CO2 leakage along the wellbore. To prevent possible CO2 transport toward the surface and to protect the wellbore material from contact with acid brine, we propose forming a salt seal around the wellbore at reservoir level, after CO2 injection into a depleted gas field. The mechanism of water evaporation into dry gas and subsequent salting-out of the dissolved halite is a well-known issue in hydrocarbon production. We propose alternating injection of brine and CO2 to facilitate intentional salt clogging of the reservoir. Salt clogging was studied with TOUGH2, simu-lating multiple cycles of brine and CO2 injection. We developed two near-well reservoir models - a homogeneous 2D model and a more complex heterogeneous 2D model - using certain characteristics of the K12-B depleted gas field. The homogeneous 2D model yields a 50-cm thick salt bank around the well and complete permeability impairment after eight cycles of brine-CO2 injection. Addition of vertical permeability heterogeneities causes variation in the lateral extent of salt precipitation and hence vertical discontinuities in the salt bank. A carefully designed injection strategy - with more injection cycles and lower injection rates - improves the vertical sealing. Predictions of the amount of required clogging for effective sealing would benefit from more accurate porosity-permeability relationships and insights in the long-term stability of the salt bank regarding re-dissolution. We conclude that alternating brine-CO2 injection could be a promising method for intentional salt-clogging of the near-wellbore area. (c) 2013 Society of Chemical Industry and John Wiley &amp; Sons, Ltd</t>
  </si>
  <si>
    <t>Wasch, LJ (corresponding author), TNO, Princetonlaan 6, NL-3508 TA Utrecht, Netherlands.</t>
  </si>
  <si>
    <t>EU [256625]</t>
  </si>
  <si>
    <t>10.1002/ghg.1373</t>
  </si>
  <si>
    <t>Energy &amp; Fuels; Engineering, Environmental; Environmental Sciences</t>
  </si>
  <si>
    <t>Energy &amp; Fuels; Engineering; Environmental Sciences &amp; Ecology</t>
  </si>
  <si>
    <t>TELTSCH, B; JUANICO, M; AZOV, Y; BENHARIM, I; SHELEF, G</t>
  </si>
  <si>
    <t>THE CLOGGING CAPACITY OF RECLAIMED WASTE-WATER - A NEW QUALITY CRITERION FOR DRIP IRRIGATION</t>
  </si>
  <si>
    <t>WATER SCIENCE AND TECHNOLOGY</t>
  </si>
  <si>
    <t>FILTER CLOGGING; FILTERABILITY TEST; RESERVOIRS; EFFLUENTS IRRIGATION; BIO-MANIPULATION; ENCLOSURES; SILVER CARP</t>
  </si>
  <si>
    <t>BIOLOGICAL-CONTROL; WATER</t>
  </si>
  <si>
    <t>The paper proposes a new water quality criterion for the evaluation of the water potential to clog screen filters which protect drip irrigation systems. This additional parameter is required by the increasing use of reclaimed wastewater for drip irrigation. A filtrability test which simulates actual clogging processes is used to analyze reservoirs receiving different portions of reclaimed wastewater (0 to 100%) and the use of fish to reduce the particle content of water. The study demonstrates the suitability of the filtrability test to measure and analyze the clogging capacity of irrigation water, and the possibility to reduce clogging problems by proper reservoir management.</t>
  </si>
  <si>
    <t>TELTSCH, B (corresponding author), MEKOROT WATER CO LTD,CENT LAB,POB 610,IL-17105 NAZARETH,ISRAEL.</t>
  </si>
  <si>
    <t>10.2166/wst.1991.0242</t>
  </si>
  <si>
    <t>TELTSCH, B; BENHARIM, I; EREN, J; LEVENTER, H</t>
  </si>
  <si>
    <t>SHORT-TERM EFFECTS OF NUTRIENT ENRICHMENT ON THE QUALITY OF IRRIGATION WATER</t>
  </si>
  <si>
    <t>The input of reclaimed effluents to an operational irrigation reservoir in the form of sporadic pulses produced changes in the behavior of the reservoir and in the quality of its outflow. A clogging event of strainers, that affected drip irrigation network, was connected to high concentrations of algae and zooplankton. Growth of these depends not only on nutrients supplied by effluents, but also on independent parameters such as depth of the reservior. Application of a filterability test enabled estimation of the filterability capacity of the water and suggested a complicated clogging-effluent relationship.</t>
  </si>
  <si>
    <t>MEKOROT WATER CO LTD, NESSIN WATER QUAL CENT LAB, POB 610, NAZARETH ILLIT, ISRAEL.</t>
  </si>
  <si>
    <t>10.1016/0043-1354(89)90205-4</t>
  </si>
  <si>
    <t>Relationships between clogging in irrigation systems and plankton community structure and distribution in wastewater reservoirs</t>
  </si>
  <si>
    <t>Biomanipulation; Clogging; Irrigation reservoir; Planktonic community structure; Wastewater reservoir; Water management</t>
  </si>
  <si>
    <t>SIZE DISTRIBUTION; FISH; ZOOPLANKTON; DYNAMICS; QUALITY; LAKES</t>
  </si>
  <si>
    <t>The development of large populations of cladocerans and copepods in reservoirs that store wastewater for crop irrigation causes severe clogging in irrigation systems. In most reservoirs in Israel water is filtered at the banks of the reservoirs before being sent to irrigation. This avoids/reduces clogging in the irrigation systems transferring the problem to the storage reservoirs. To cope with this problem we studied relationships between clogging and particle size distribution in a range of secondarily treated wastewater reservoirs with different characteristics and water management. Since the reservoirs are deep and thermal stratification develops, measurements of the time required to clog 100 pm pore net filters and samples for physico-chemical and microscopic analyses were collected in the surface, deep epilimnion and hypolimnion. Factor analysis allowed identifying two independent sets of environmental conditions and planktonic species that lead to clogging of irrigation filters. The first set is related to thermal stratification and the development of a planktonic community with a complex web of feeding interactions in which the organisms capable of clogging filters are mainly copepods. The second set occurs in spring and fall, and includes planktonic organisms forming a short food chain in which the organisms capable of clogging filters are mainly cladocerans. A third factor was organic loading, mostly related to the entrance of fresh wastewater into the reservoirs during the irrigation season, which had a negative effect on nitrification and promoted blue green algae development and copepod reproduction. The analysis of potential management procedures to avoid filter clogging indicates that in these reservoirs manipulations of food web interactions in the planktonic community structure towards smaller organisms that do not clog filters would not be effective against copepods. A better option to decrease clogging events is to avoid pumping water out from the deep epilimnion, preferably pumping from the hypolimnion. (C) 2014 Elsevier B.V. All rights reserved.</t>
  </si>
  <si>
    <t>Milstein, A (corresponding author), ARO, Fish &amp; Aquaculture Res Stn, IL-30820 Dor MP Hof HaCarmel, Israel.</t>
  </si>
  <si>
    <t>10.1016/j.agwat.2014.03.020</t>
  </si>
  <si>
    <t>Orywall, P; Drüppel, K; Kuhn, D; Kohl, T; Zimmermann, M; Eiche, E</t>
  </si>
  <si>
    <t>Flow-through experiments on the interaction of sandstone with Ba-rich fluids at geothermal conditions</t>
  </si>
  <si>
    <t>Flow-through experiments; Percolation; Barite; Precipitation; Dissolution; Water-rock interactions; Geothermal energy; Permeability; Pore space clogging</t>
  </si>
  <si>
    <t>WATER; INJECTION; PRECIPITATION; CHEMISTRY; RESERVOIR; KINETICS</t>
  </si>
  <si>
    <t>It is commonly known that heat extraction and decompression can lead to mineral precipitation and reservoir clogging in geothermal systems. In the Upper Rhine Graben, the precipitating minerals are mainly barite and calcite. This study focuses on clogging processes due to mineral precipitation in porous reservoir rocks, i.e., sandstone. The goal is to develop, build, and put into operation the HydRA apparatus, a facility for performing experiments on forced precipitation of barite in the pore spaces of sandstone under geothermally relevant pressure and temperature conditions. Barite precipitation during the flow-through is provoked by using barite-supersaturated solutions with a saturation index (SI) of 1.75. Scanning electron microscopy (SEM) investigations are used to detect barite crystal agglomerations and clogging of the pore spaces by overgrowths on these agglomerates. Following this, different crystal shapes are observed. The results are confirmed by permeability analyses before and after the flow-through experiments. Comparison of the major and trace element compositions of the original and reacted sandstones indicates element mobility due to water-rock interaction, even during the short-time experimental runs (max. 24 h).</t>
  </si>
  <si>
    <t>Orywall, P (corresponding author), Karlsruhe Inst Technol, Inst Nucl &amp; Energy Technol, Herrmann von Helmholtz Pl 1, D-76344 Eggenstein Leopoldshafen, Germany.;Orywall, P (corresponding author), RBS Wave GmbH, Postfach 311508, D-70475 Stuttgart, Germany.</t>
  </si>
  <si>
    <t>10.1186/s40517-017-0079-7</t>
  </si>
  <si>
    <t>Borgia, A; Pruess, K; Kneafsey, TJ; Oldenburg, CM; Pan, LH</t>
  </si>
  <si>
    <t>Numerical simulation of salt precipitation in the fractures of a CO2-enhanced geothermal system</t>
  </si>
  <si>
    <t>GEOTHERMICS</t>
  </si>
  <si>
    <t>CO2-EGS; Geothermal energy; Reservoir modeling; Salt precipitation</t>
  </si>
  <si>
    <t>FLUID; CO2; SEQUESTRATION; INJECTION</t>
  </si>
  <si>
    <t>The development of enhanced geothermal systems using CO2 (CO2-EGS) is a promising idea for expanding geothermal energy production (especially in areas with scarce water resources) when large supplies of captured anthropogenic CO2 may be available in the future. Implementing this concept relies on replacing the natural geothermal brine in the reservoir with injected CO2 to achieve enhanced energy recovery, and raises the questions of the fate of dissolved salts in the brine as CO2 dries out the system, and how any precipitated salt could affect fluid flow. In this case, a new TOUGH2 equation of state module (ECO2H) was used to simulate CO2 injection in an EGS with a brine system comprised of H2O and NaCl. This so called CO2-EGS reservoir is at a depth of 3.5-4.5 km with normal pressure (hydrostatic) and temperature (160-200 degrees C) gradients. A classic five-well geometry is assumed in our 706 m x 706 m x 1 km block, of which only one eighth of the area needs to be modeled due to symmetry. The fractured EGS reservoir was modeled using the multiple interacting continua (MINC) conceptual model with fracture spacing of 10 m. Dry CO2 was injected at the bottom of the initially brine-saturated reservoir and hot fluids were produced from the top of the reservoir. Simulations show that the brine contained in the fractures is produced initially, and only a few weeks later, the CO2 plume breaks through at the production well. The two-phase nature of flow at this time causes a reduction in flow rate. Fluid production increases again as the reservoir dries out and the injected CO2 fills the fractures (and more slowly the matrix). As the produced fluid becomes single-phase CO2, energy production is enhanced. For salt mass fractions of the order of 0.01 (salinity of 10,000 ppm), total heat produced during the lifetime of the well (about 6 years) is 270% more than that achievable with H2O as the working fluid. This result is probably at the lower end of what had been previously suggested by Randolph and Saar (2011). Simulation results show that as the brine is driven out of the matrix by capillary pressure, H2O evaporates into the CO2 plume and salt precipitates in the fractures clogging up the flow system. At the highest salt mass fraction modeled here (0.15), enhanced energy production is inhibited by halite precipitation in the fractures. Our simulations suggest that for low-salinity systems, significant clogging occurs close to the production well after less than 10 years, while at high salinities clogging occurs close to the injection well in less than one year. Even though clogging of the reservoir is an apparently inevitable consequence of the drying of the saline geothermal reservoir, the fact that clogging occurs in specific reservoir regions could imply that remediation strategies could be developed to mitigate clogging. Published by Elsevier Ltd.</t>
  </si>
  <si>
    <t>Borgia, A (corresponding author), Univ Calif Berkeley, Lawrence Berkeley Natl Lab, 1 Cyclotron Rd,MS 90R1116, Berkeley, CA 94720 USA.</t>
  </si>
  <si>
    <t>Office of Technology Development, Geothermal Technologies Program, of the U.S. Department of Energy [DE-AC02-05CH11231]</t>
  </si>
  <si>
    <t>10.1016/j.geothermics.2012.06.002</t>
  </si>
  <si>
    <t>Levy, J; Birck, MD; Mutiti, S; Kilroy, KC; Windeler, B; Idris, O; Allen, LN</t>
  </si>
  <si>
    <t>The impact of storm events on a riverbed system and its hydraulic conductivity at a site of induced infiltration</t>
  </si>
  <si>
    <t>Riverbed hydraulic conductivity; Riverbed scour; Heat-flow modeling; Seepage meters</t>
  </si>
  <si>
    <t>BANK FILTRATION; UNCONFINED AQUIFERS; SLUG TEST; WATER</t>
  </si>
  <si>
    <t>The spatial and temporal variability of riverbed vertical hydraulic conductivity (K-v) was investigated at a site of induced infiltration, associated with a municipal well field, to assess the impact of high-stage events on scour and subsequently the riverbed K-v. Such impacts are important when considering the potential loss of riverbank filtration capacity due to storm events. The study site, in and along the Great Miami River in southwest Ohio, overlaid a highly productive glacial-outwash aquifer. A three-layer model for this system was conceptualized: a top layer of transient sediment, a second layer comprising large sediment resistant to scour, but clogged with finer sediment (the armor/colmation layer), and a third layer that was transitional to the underlying higher-K-v aquifer. One location was studied in detail to confirm and quantify the conceptual model. Methods included seepage meters, heat-flow modeling, grain-size analyses, laboratory permeameter tests, slug tests and the use of scour chains and pressure-load cells to directly measure the amount of sediment scour and redeposition. Seepage meter measured riverbed K-v ranged from 0.017 to 1.7 m/d with a geometric mean of 0.19 m/d. Heat-transport model-calibrated estimates were even lower, ranging from 0.0061 to 0.046 m/d with a mean of 0.017 m/d. The relatively low K-v was indicative of the clogged armor layer. In contrast, slug tests in the underlying riverbed sediment yielded K-v values an order of magnitude greater. There was a linear relationship between scour chain measured scour and event intensity with a maximum scour of only 0.098 m. Load-cell pressure sensor data over a 7-month period indicated a total sediment-height fluctuation of 0.42 m and a maximum storm-event scour of 0.28 m. Scour data indicated that the assumed armor/colmation layer almost always remained intact. Based on measured layer conductivities and thicknesses, the overall K-v of this conceptualized system was 1.6 m/d. Sensitivity analyses indicated that even complete scour of the armor/colmation layer would likely increase the overall K-v only by a factor of 1.5. Most scour events observed removed only the transient sediment, having very little effect on the entire system indicating low risk of losing filtration capacity during storms. The research, however, focused on the point bar, depositional side of the river. More research of the entire river profile is necessary. (C) 2011 Elsevier Ltd. All rights reserved.</t>
  </si>
  <si>
    <t>Levy, J (corresponding author), Payne Firm, 11231 Cornell Pk Dr, Cincinnati, OH 45242 USA.</t>
  </si>
  <si>
    <t>Ohio Water Development Authority; Miami University's College of Arts and Science and Office for the Advancement of Research</t>
  </si>
  <si>
    <t>10.1016/j.jenvman.2011.03.017</t>
  </si>
  <si>
    <t>RAVINA, I; PAZ, E; SOFER, Z; MARCU, A; SHISHA, A; SAGI, G</t>
  </si>
  <si>
    <t>CONTROL OF EMITTER CLOGGING IN DRIP IRRIGATION WITH RECLAIMED WASTE-WATER</t>
  </si>
  <si>
    <t>IRRIGATION SCIENCE</t>
  </si>
  <si>
    <t>Experiments were carried out to evaluate the performance of various types of drip irrigation emitters, widely used in Israel, using waste water from a storage reservoir. Fine particulate matter agglomerated by microbial by-products and in-line developed biomass were the principal clogging agents. Clogging fluctuated, increased as water quality deteriorated and decreased when it improved. There were definable differences between emitters of various types as to their clogging susceptibility which were not directly correlated with differences in emitter flow-rate, although, for any particular type, the emitter with smaller discharge was always more sensitive to clogging. The clogging process generally started with emitters located at the far end of the lateral and partial emitter clogging was more common than complete plugging. Overflow was also found in most emitter types and was more common in regulated emitters. Reliable long term operation of most emitter types was achieved with filtration at 80 mesh (180 mum opening) combined with daily chlorination and bimonthly lateral flushing. Regular lateral discharge monitoring was found to be a convenient way to detect the initiation of the clogging process. Chlorination was most efficient when applied before the emitters became massively clogged.</t>
  </si>
  <si>
    <t>TECHNION ISRAEL INST TECHNOL, FAC AGR ENGN, IL-32000 HAIFA, ISRAEL.</t>
  </si>
  <si>
    <t>Zagmajster, M; Mori, N; Bracko, G; Brancelj, A; Borko, SD; Delic, T; Fiser, Z; Koselj, K; Prevorcnik, S; Zaksek, V; Fiser, C</t>
  </si>
  <si>
    <t>Investigation of the hyporheic zone of two gravel-bed rivers after reservoir draining</t>
  </si>
  <si>
    <t>FUNDAMENTAL AND APPLIED LIMNOLOGY</t>
  </si>
  <si>
    <t>interstitial habitats; subterranean fauna; stygobionts; dam; hydropower</t>
  </si>
  <si>
    <t>INTERSTITIAL FAUNA; BIODIVERSITY; MANAGEMENT; DIVERSITY; SEDIMENTS; DAMS; INVERTEBRATES; CRUSTACEANS; COLMATION; DYNAMICS</t>
  </si>
  <si>
    <t>Dams and reservoirs are a common and globally widespread anthropogenic disturbance with documented negative effects on riverine and riparian habitats. The two most well-known impacts of river damming are longitudinal fragmentation of surface running waters and a shift from lotic habitats towards habitats with lentic characteristics that affect the benthic and pelagic communities. However, there is very little empirical evidence about the effects of damming on the aquatic fauna inhabiting interstitial habitats extending in and alongside the river-bed (i.e., hyporheic zone). In this study, we investigated the patterns in the interstitial community composition upstream, downstream and within the reservoir that was formed 80 years ago, when the river was dammed for the hydropower production. We used the rare opportunity to directly access the bottom of the reservoir drained due to dam maintenance in January 2018, to compare physical, chemical and faunistic data from the reservoir area, with those from downstream and upstream reaches of the two gravel bed rivers that are flowing into the reservoir. We sampled the interstitial invertebrate communities at seven locations, using a Bou-Rouch pump at two depths (30 - 60 cm and 60 - 90 cm within the river bed) and at three sampling points within each location. At the same sampling points we measured also physical and chemical parameters (temperature, conductivity, oxygen and pH). The interstitial water from the deepest point of the drained reservoir had substantially lower oxygen concentration, lower pH, and higher conductivity than water from the other sampling localities. This was also the site where taxa richness was lowest, and only one obligate groundwater species (i.e. stygobiont) was found. Most probably, the changes in morphology of the river channel and speed of water flow due to damming, which increased sedimentation rate and clogging of interstitial habitat, resulted in such large differences in environmental conditions and invertebrate community composition. This study provides rare empirical evidence of the effects of damming on the river interstitial habitats and fauna within the reservoir area. We recommend that environmental impact assessments conducted prior dam constructions should include also assessment of the effect of river damming on the interstitial communities. These organisms are playing important role in driving important ecosystem processes, such as organic matter degradation on one hand, and on the other hand, are composed of many rare and endangered species that need to be protected.</t>
  </si>
  <si>
    <t>Zagmajster, M (corresponding author), Univ Ljubljana, Biotech Fac, Dept Biol, SubBio Lab, Jamnikarjeva 101, SI-1000 Ljubljana, Slovenia.</t>
  </si>
  <si>
    <t>Slovenian Research Agency [P1-0184, P1-0255]</t>
  </si>
  <si>
    <t>10.1127/fal/2024/1504</t>
  </si>
  <si>
    <t>Limnology; Marine &amp; Freshwater Biology</t>
  </si>
  <si>
    <t>Ahn, J; Lee, D; Han, S; Jung, Y; Park, S; Choi, H</t>
  </si>
  <si>
    <t>Experimental study on performance of sand filter layer to remove non-point source pollutants in rainwater</t>
  </si>
  <si>
    <t>WATER SCIENCE AND TECHNOLOGY-WATER SUPPLY</t>
  </si>
  <si>
    <t>clogging; lumped parameter; non-point source pollutant; rainwater utilization; sand filter</t>
  </si>
  <si>
    <t>RUNOFF; FILTRATION; PARTICLES; IMPACT; MEDIA; AREA</t>
  </si>
  <si>
    <t>Clogging characteristics of conventional sand filter layers with different grain-size distributions were experimentally studied to estimate their filtration capacity to capture non-point source pollutants in an artificial rainwater reservoir. A series of laboratory-scale chamber tests was conducted for artificial urban runoff synthesized with non-point source pollutants collected from a real road in Seoul, Korea. In addition, an analytical filtration model for estimating removal of non-point source pollutants was adopted considering the clogging characteristics. To evaluate the performance of three types of sand filter layers with different grain size characteristics, the pollutant concentration was measured in terms of total suspended solids and chemical oxygen demand. The lumped parameter (theta) related to the clogging property was estimated by comparing the accumulated weight of pollutant particles obtained from the laboratory chamber experiments and the theoretical estimation from the analytical filtration model. Based on the experimental study and theoretical consideration, a double-sand-filter layer consisting of two separate layers is proposed as the optimum system for removing non-point source pollutants in the pilot-scale rainwater reservoir.</t>
  </si>
  <si>
    <t>Choi, H (corresponding author), Korea Univ, Sch Civil Environm &amp; Architectural Engn, Seoul, South Korea.</t>
  </si>
  <si>
    <t>Korea Agency for Infrastructure Technology Advancement (KAIA) - Ministry of Land, Infrastructure and Transport [1615007273]; National Research Foundation of the Korean Government [NRF-2014R1A2A2A01007883]</t>
  </si>
  <si>
    <t>10.2166/ws.2017.056</t>
  </si>
  <si>
    <t>Xia, JQ; Tian, H; Dou, B; Xiao, P; Zheng, J; Lai, XT</t>
  </si>
  <si>
    <t>Experimental Review: Particle clogging in porous sandstone geothermal reservoirs during tail water reinjection</t>
  </si>
  <si>
    <t>Porous sandstone geothermal reservoir; Particle clogging; Reinjection; Geothermal tail water</t>
  </si>
  <si>
    <t>FORMATION DAMAGE; SUSPENDED PARTICLES; IONIC-STRENGTH; PERMEABILITY REDUCTION; ESCHERICHIA-COLI; FINES MIGRATION; AQUIFER STORAGE; TRANSPORT; MEDIA; FLOW</t>
  </si>
  <si>
    <t>Geothermal tail water reinjection (GTWR) is a worldwide conundrum that restricts the sustainable exploitation of porous sandstone geothermal reservoirs (PSGR). Particle clogging (PC) is the primary effect factor in the difficulty during GTWR of PSGR. It is valuable to clarify its influence factors and formation mechanism, which have not been summarized systematically. This review collated and synthesized the previous research on PC during GTWR in PSGR, and emphatically elaborated the influence mechanisms of hydrochemical and hydrodynamic parameters of the reinjection tail water on PC. The results indicate that the particle concentration, size, and temperature in the injected fluid positively correlate with the reservoir permeability damage. Meanwhile, injected fluid flow velocity, salt concentration, and pH all have critical values, and the reservoir permeability damage is the least when they are close to the critical values. Then, the PC mechanism during GTWR was comprehensively discussed, and recommendations for solving the PC problem during GTWR in PSGR were identified. Further, the reasons for the unsolved reinjection problem and some challenges in solving these difficulties including uncertainty problems, cross-scale correlation problems, multi-field coupling problems, and prediction of the clogging area were pointed out based on the current research. This review aims to guide the field reinjection operations, proposing further research directions in developing more effective reinjection on PSGR.</t>
  </si>
  <si>
    <t>Dou, B (corresponding author), China Univ Geosci, Fac Engn, Wuhan 430074, Peoples R China.</t>
  </si>
  <si>
    <t>National Key Research and Development Programs of China [2019YFB1504204]; Fundamental Research Funds for National University, China Uni- versity of Geosciences (Wuhan) [CUGDCJJ202205]</t>
  </si>
  <si>
    <t>10.1016/j.jhydrol.2023.130066</t>
  </si>
  <si>
    <t>Sultana, S; Ahmed, KM; Mahtab-Ul-Alam, SM; Hasan, M; Tuinhof, A; Ghosh, SK; Rahman, MS; Ravenscroft, P; Zheng, Y</t>
  </si>
  <si>
    <t>Low-Cost Aquifer Storage and Recovery: Implications for Improving Drinking Water Access for Rural Communities in Coastal Bangladesh</t>
  </si>
  <si>
    <t>Managed aquifer recharge; Aquifer storage and recovery; Low cost; Climate resilience; Coastal Bangladesh; Groundwater; Water security; Water scarcity; Clogging; Arsenic</t>
  </si>
  <si>
    <t>ALLUVIAL AQUIFERS; BENGAL BASIN; GROUNDWATER; MINERALOGY; RECHARGE; QUALITY; GANGES; INDIA; ASR</t>
  </si>
  <si>
    <t>Fresh water resources are scarce in rural communities in the southern deltaic plains of Bangladesh where both shallow and deep groundwater is frequently brackish, and fresh water ponds have been increasingly salinized by inundation during storm surges and brackish-water aquaculture. Low-cost aquifer storage and recovery (ASR) schemes were constructed at 13 villages in three coastal districts by developing storage in shallow confined fine to medium sand aquifers overlain by variable thicknesses of silt and clay. A typical ASR scheme consisted of a double-chambered graded sand filtration tank with a volume of 19.5 m(3) that feeds filtered pond water to four to six large diameter (d = 30.5 or 56 cm) infiltration wells through PVC pipes fitted with stop valves and flow meters. The infiltration wells were completed at 18-31 m below ground and filled with well-sorted gravel capped with a thin layer of fine sand that acts as a second stage filter. Infiltration rates at 13 sites averaged 3 m(3)/day (range: 3-6 m(3)/day) over one year of operation. At 11 sites where water was abstracted, the recovery rate ranged from 5 to 40%. The source pond source water frequently had turbidity values of &gt;= 100 NTU. After sand filtration, the turbidity is typically 5 NTU. Despite this, clogging management involving frequent (monthly to weekly) manual washing to remove fine materials deposited in the sand filtration tank and the infiltration wells is found to be necessary and effective, with post-manual-washing operational infiltration rates restored to annual average values. E. coli counts in recovered water are greatly reduced compared to raw pond water, although E. coli is still detected in about half of the samples. Arsenic in recovered water was detected to be at level of &gt;100 mu g/L repeatedly at three sites, suggesting that As risks must be carefully managed and require further investigation. (C) 2014 American Society of Civil Engineers.</t>
  </si>
  <si>
    <t>Zheng, Y (corresponding author), CUNY Queens Coll, Sch Earth &amp; Environm Sci, 65-30 Kissena Blvd, Flushing, NY 11367 USA.</t>
  </si>
  <si>
    <t>UNICEF</t>
  </si>
  <si>
    <t>10.1061/(ASCE)HE.1943-5584.0001100</t>
  </si>
  <si>
    <t>Ojha, CSP; Thakur, AK</t>
  </si>
  <si>
    <t>Turbidity Removal during a Subsurface Movement of Source Water: Case Study from Haridwar, India</t>
  </si>
  <si>
    <t>Clogging; Kinetic coefficient; Porous media; Subsurface movement; Sediment transport; Hydraulic gradient; River bank filtration</t>
  </si>
  <si>
    <t>RIVERBANK FILTRATION</t>
  </si>
  <si>
    <t>Due to an increase in deforestation and construction activities in the Himalayan region, there is an increase in sediment laden flow in many rivers, such as the Ganges, which originate from the Himalayan region. Many cities, located along these rivers, withdraw river water through abstraction wells located close to river banks and it is of growing interest to know how the sediment load increase in the source water may affect the turbidity, also a measure of sediment load, in the abstracted water. With this in mind, a study has been carried out to assess the variation of turbidity in the source water and the abstracted water at a river bank filtration site in Haridwar, located on the bank of the River Ganges and at the foothills of the Himalayas, for the period 2005-2006. It is found that the turbidity removal coefficient varies with the natural logarithm of influent concentration of the source water. A theoretical development, based on the use of the Sakthivadivel and Einstein model, is also provided to justify the removal coefficient's logarithmic variation with the influent concentration.</t>
  </si>
  <si>
    <t>Thakur, AK (corresponding author), MIT, Dept Sci &amp; Technol, Patna, Bihar, India.</t>
  </si>
  <si>
    <t>E.U.; DST</t>
  </si>
  <si>
    <t>10.1061/(ASCE)HE.1943-5584.0000253</t>
  </si>
  <si>
    <t>Cao, SC; Jang, JB; Jung, JW; Waite, WF; Collett, TS; Kumar, P</t>
  </si>
  <si>
    <t>2D micromodel study of clogging behavior of fine-grained particles associated with gas hydrate production in NGHP-02 gas hydrate reservoir sediments</t>
  </si>
  <si>
    <t>MARINE AND PETROLEUM GEOLOGY</t>
  </si>
  <si>
    <t>NGHP; Gas hydrate; Fine-grained sediment; Interparticle forces; Pore-fluid chemistry; Sediment fabric; Fines migration; Clogging; Gas/liquid meniscus; Micromodel</t>
  </si>
  <si>
    <t>DEEP BED FILTRATION; BEARING SEDIMENTS; SOLID PARTICLES; OFFSHORE; EXPEDITION; INTERFACE; MIGRATION; INDIA</t>
  </si>
  <si>
    <t>Fine-grained particles (fines) commonly coexist with coarse-grained sediments that host gas hydrate. These fines can be mobilized by liquid and gas flow during gas hydrate production. Once mobilized, fines can clog pore throats and reduce reservoir permeability. Even where particle sizes are smaller than pore-throat sizes, clogs can form due to clusters of fines. For certain types of fines, particularly swelling clays, cluster sizes depend on pore-fluid chemistry, which changes as pore-fluid freshens during gas hydrate dissociation. Fines can also be concentrated by a moving gas/liquid interface, increasing the chances of pore-throat dogging regardless of fines type. To test the relative significance of these clogging mechanisms, 2D micromodel experiments have been conducted with different pore-throat widths (20, 40, 60 and 100 mu m), single-phase pore-fluids (deionized water and 2M-sodium-chloride solution), and moving gas/liquid interfaces on specimens from Sites NGHP-02-09 and NGHP-02.16 (NGHP-02: National Gas Hydrate Program Expedition 02) as well as a selection of pure fines (silica silt, mica, calcium carbonate, diatoms, kaolin, and bentonite). Clogging depended on the ratio of particle-to-pore throat size, and also on pore-fluid chemistry because the pore-fluid chemistry changes effectively increased or decreased the fine's cluster size relative to the pore-throat width. These interactions can be predicted based on the fine's electrical sensitivity (defined by Jang and Santamarina, 2016). The fine-grained sediment component (grain size &lt; 75 mu m) from the primary gas hydrate reservoir layers at Sites NGHP-02-09 and -16 show clogging via blocking or size exclusion (sieving) due to the large particles. Clogs also formed due to bridging or blocking by clusters of the smaller particles. Clogging generally occurred for pore-water sediment concentrations so low (0.2% by mass or less), that it was difficult to resolve the enhanced clogging in the presence of the gas/liquid meniscus.</t>
  </si>
  <si>
    <t>Jung, JW (corresponding author), Chungbuk Natl Univ, Sch Civil Engn, Cheongju, Chungbuk, South Korea.</t>
  </si>
  <si>
    <t>Oil Industry Development Board, Oil and Natural Gas Corporation Limited; MoPNG; DGH; ONGC; GAIL; OIL; NIO; NIOT; Department of Energy [DE-FE00-28966, DE-FE00-26166]; U.S. Geological Survey [DE-FE00-26166]; U.S. Geological Survey; agency of the United States Government; NPRP from Qatar National Research Fund (a member of Qatar Foundation) [NPRP8-594-2-244]</t>
  </si>
  <si>
    <t>10.1016/j.marpetgeo.2018.09.010</t>
  </si>
  <si>
    <t>Chakir, Z; Lekhlif, B; Sinan, M; El Maki, AA</t>
  </si>
  <si>
    <t>Wastewater reuse through soil aquifer treatment: regulations and guideline for feasibility assessment</t>
  </si>
  <si>
    <t>Soil aquifer treatment; Artificial recharge; Water reuse; Regulations; Managed aquifer; recharge</t>
  </si>
  <si>
    <t>BULK ORGANIC-MATTER; TREATMENT SAT; RECYCLED WATER; GROUNDWATER RECHARGE; URBAN STORMWATER; PRIMARY EFFLUENT; QUALITY CHANGES; POTABLE REUSE; INFILTRATION; NITROGEN</t>
  </si>
  <si>
    <t>Soil aquifer treatment (SAT) is a managed aquifer recharge technology that involves the utilization of treated wastewater as a source. Widely implemented in countries like Australia, Israel, and Spain, SAT offers technical (flexibility), economic (lower investment cost), and environmental (lower energy consumption) advantages that invite people in other countries to assess its potential. There have been numerous research studies and experiments conducted on the process level of SAT, focusing on how to eliminate pollutants and improve water quality. However, research at the system level is limited, which hampers its widespread application, especially in developing countries. In this paper, I provide a comprehensive guideline that highlights important factors to consider when implementing SAT as a technology. Proper site selection and careful planning steps, including pretreatment, hydrogeological factors, and economic calculations, can significantly improve the performance of an SAT system. The regulatory component acts as a barrier to the expansion of SAT facilities worldwide due to the lack of harmonization in regulations. This study includes the details and results of an examination of the legal framework and establishes comparative guidelines and water quality parameters that must be met by SAT projects utilizing reclaimed water. The maintenance and monitoring of the SAT system are also essential to anticipating and addressing potential issues such as clogging. Lastly, the social aspect, which is of utmost importance, should be carefully considered. It is advisable to ensure transparent communication with end users from the early stages of the project. These key elements are interconnected, and none should be considered less significant than the others.</t>
  </si>
  <si>
    <t>Chakir, Z (corresponding author), Ecole Hassania Travaux Publ EHTP, Hydrogeol Water Purificat &amp; Climate Treatment, Casablanca 22000, Morocco.</t>
  </si>
  <si>
    <t>10.5004/dwt.2023.29797</t>
  </si>
  <si>
    <t>Dutta, T; Carles-Brangarí, A; Fernàndez-Garcia, D; Rubol, S; Tirado-Conde, J; Sanchez-Vila, X</t>
  </si>
  <si>
    <t>Vadose zone oxygen (O2) dynamics during drying and wetting cycles: An artificial recharge laboratory experiment</t>
  </si>
  <si>
    <t>Oxygen concentration dynamics; Precision sensing; Managed Aquifer Recharge; Infiltration; Drying-wetting cycles; Biological processes</t>
  </si>
  <si>
    <t>BANK FILTRATION; REDOX; GROUNDWATER; WATER; DENITRIFICATION; DESICCATION; IMPACT; BERLIN</t>
  </si>
  <si>
    <t>Vadose zone oxygen dynamics control all subsurface redox reactions and play a decisive role in maintaining groundwater quality. Although drying and wetting events are common in artificial recharge, their effects on subsurface oxygen distribution are poorly documented. We monitored oxygen concentration in the unsaturated zone in a mid-scale (1 m high) laboratory soil lysimeter, which was subjected to short wetting and drying cycles that simulated a highly permeable shallow aquifer recharged by river water. Ten cycles of varying duration were performed for a period of 85 days. Measurements of oxygen in the liquid and the gas phases were recorded every 20 s using non-invasive optical fibers (PreSens). The results provided high-resolution (in time) oxygen concentration maps. The infiltration rate revealed a decreasing trend during wetting cycles associated with biological clogging. Such a decrease with time was accompanied by a depletion of O-2 concentration, occurring within the first few hours of the infiltration. During drying, O-2 concentrations recovered rapidly at all depths owing to air flushing, resulting in a stratified vertical profile consistent with the biological consumption of O-2 along the air infiltration path. Furthermore, drying periods caused a potential recovery of the infiltration capacity while preserving the soil biological activity. Scraping also led to the recovery of the infiltration capacity of the soil but was less effective than drying. Our experiment suggests that the small-scale heterogeneity played a key role in accurately mapping pore-scale O-2 concentrations and should be considered in modeling O-2 fluxes of unsaturated soils under natural or managed recharge conditions. (C) 2015 Elsevier B.V. All rights reserved.</t>
  </si>
  <si>
    <t>Dutta, T (corresponding author), Univ Politecn Cataluna, Dept Geotech Engn &amp; Geosci, Hydrogeol Grp, BarcelonaTech, E-08028 Barcelona, Spain.</t>
  </si>
  <si>
    <t>Ministerio de Econonia y Competitividad of Spanish Government, project SCARCE [CSD2009-00065]; Ministerio de Econonia y Competitividad of Spanish Government, project FEAR [CGL2012-38120]; Provincia Autonoma di Trento; European Union's Seventh Framework Programme for research, technological development and demonstration [PCOFUND-GA-2008-226070]; European Commission</t>
  </si>
  <si>
    <t>10.1016/j.jhydrol.2015.04.048</t>
  </si>
  <si>
    <t>Rémi, L; Piégay, H; Malavoi, JR; Beche, L; Dumoutier, Q; Mosseri, J; Kerjean, C</t>
  </si>
  <si>
    <t>Unclogging improvement based on interdate and interreach comparison of water release monitoring (Durance, France)</t>
  </si>
  <si>
    <t>RIVER RESEARCH AND APPLICATIONS</t>
  </si>
  <si>
    <t>dam; flushing flow; morphogenic flow; river restoration; water release</t>
  </si>
  <si>
    <t>RIPARIAN VEGETATION; SEDIMENT TRANSPORT; RIVER; FLOW; RESTORATION; MAINTENANCE; DOWNSTREAM; RESERVOIR; DYNAMICS; DAMS</t>
  </si>
  <si>
    <t>Large-scale flow release experiments are becoming common for improving aquatic habitat quality downstream of dams. Because of the naturally high fine sediment load in the Durance River, France due to inputs from torrential tributaries draining badlands, unpredictable high flow events with dam overspill are not always sufficient to prevent clogging, which can lead to habitat degradation (especially spawning habitats) in bypassed reaches. Therefore, large-scale flow experiments were conducted on four reaches to test the efficacy of clear-water releases to improve aquatic habitat conditions. Continuous measurements of water depth, suspended sediment concentrations, and turbidity were conducted during twelve releases and compared on nine. Before and after each release, superficial clogging was measured. The study shows that there is a link between the volume of suspended sediments carried by water releases and the initial clogging. The volumes carried were low compared with the river's annual transport. The effect on clogging can vary significantly from one release to another. In particular, the hydrological context surrounding the releases has a significant influence on clogging. Comparisons of monitoring showed that releases are more effective on reaches that are more severely regulated (high hydrological control) than on those that are less well-controlled. The areas with the highest initial clogging tend to unclog more than those with lower initial clogging; however, the latter zones are most impacted by ineffective releases. Performing a release on environments with low initial clogging can therefore be environmentally damaging. To ensure that releases are successful and that intervention is warranted, initial clogging should be measured in the field and releases should only be performed if the clogging is judged to be unfavourable.</t>
  </si>
  <si>
    <t>Rémi, L (corresponding author), EDF Hydro Engn Ctr, 4 Allee Lac Tignes, F-73290 Savoie Technolac, La Motte Servol, France.</t>
  </si>
  <si>
    <t>Agence de l'Eau Rhone Mediterranee Corse; Electricite de France; French Water Agency-AERMC</t>
  </si>
  <si>
    <t>10.1002/rra.3489</t>
  </si>
  <si>
    <t>Loredo, C; Ordóñez, A; Garcia-Ordiales, E; Alvarez, R; Roqueñi, N; Cienfuegos, P; Peña, A; Burnside, NM</t>
  </si>
  <si>
    <t>Hydrochemical characterization of a mine water geothermal energy resource in NW Spain</t>
  </si>
  <si>
    <t>Geothermal energy; Mine water; Hydrochemistry; Isotopic study; Clogging</t>
  </si>
  <si>
    <t>STABLE-ISOTOPES; HEAT-TRANSFER; COAL BASIN; FLOW; GROUNDWATERS</t>
  </si>
  <si>
    <t>Abandoned and flooded mine networks provide underground reservoirs of mine water that can be used as a renewable geothermal energy source. A complete hydrochemical characterization of mine water is required to optimally design the geothermal installation, understand the hydraulic behavior of the water in the reservoir and prevent undesired effects such as pipe clogging via mineral precipitation. Water pumped from the Barredo-Figaredo mining reservoir (Asturias, NW Spain), which is currently exploited for geothermal use, has been studied and compared to water from a separate, nearby mountain mine and a river that receives mine water discharge and partially infiltrates into the mine workings. Although the hydrochemistry was altered during the flooding process, the deep mine waters are currently near neutral, net alkaline, high metal waters of Na-HCO3 type. Isotopic values suggest that mine waters are closely related to modern meteoric water, and likely correspond to rapid infiltration. Suspended and dissolved solids, and particularly iron content, of mine water results in some scaling and partial clogging of heat exchangers, but water temperature is stable (22 degrees C) and increases with depth, so, considering the available flow (&gt;100 L s(-1)), the Barredo-Figaredo mining reservoir represents a sustainable, long-term resource for geothermal use. (C) 2016 Elsevier B.V. All rights reserved.</t>
  </si>
  <si>
    <t>Loredo, C (corresponding author), Univ Oviedo, Dept Explotac &amp; Prospecc Minas, Independencia 13, Oviedo 33004, Asturias, Spain.</t>
  </si>
  <si>
    <t>Low-Carbon After-Life (LoCAL) project under European Commission Research Fund for Coal and Steel [RFCR-CT-2014-00001]; [F14/G6/11/01]</t>
  </si>
  <si>
    <t>10.1016/j.scitotenv.2016.10.084</t>
  </si>
  <si>
    <t>Pedretti, D; Fernàndez-Garcia, D; Sanchez-Vila, X; Barahona-Palomo, M; Bolster, D</t>
  </si>
  <si>
    <t>Combining physical-based models and satellite images for the spatio-temporal assessment of soil infiltration capacity</t>
  </si>
  <si>
    <t>STOCHASTIC ENVIRONMENTAL RESEARCH AND RISK ASSESSMENT</t>
  </si>
  <si>
    <t>Managed artificial recharge; Surface ponds; Infiltration capacity; Clogging; Collocated cokriging; Satellite images</t>
  </si>
  <si>
    <t>ARTIFICIAL RECHARGE; AQUIFER MATERIALS; SATURATED SOILS; GROUNDWATER; MEDIA; IMPACT</t>
  </si>
  <si>
    <t>The performance of managed artificial recharge (MAR) facilities by means of surface ponds (SP) is controlled by the temporal evolution of the global infiltration capacity I-c of topsoils. Cost-effective maintenance operations that aim to maintain controlled infiltration values during the activity of the SP require the full knowledge of the spatio-temporal variability of I-c. This task is deemed uncertain. The natural reduction in time of I-c depends on complex physical, biological and chemical reactions that clog the soil pores and has been observed to decay exponentially to an asymptotic non-zero value. Moreover, the relative influence of single clogging processes depend on some initial parameters of the soil, such as the initial infiltration capacity (I-c,I-0). This property is also uncertain, as aquifers are typically heterogeneous and scarcely characterized in practical situations. We suggest a method to obtain maps of I-c using a geostatistical approach, which is suitable to be extended to engineering risk assessment concerning management of SP facilities. We propose to combine geostatistical inference and a temporally-lumped physical model to reproduce non-uniform clogging in topsoils of a SP, using field campaigns of local and large scale tests and additionally by means of satellite images as secondary information. We then postulate a power-law relationship between the parameter of the exponential law, lambda, and I-c,I-0. It is found that calibrating the two parameters of the power law model it is possible to fit the temporal evolution of total infiltration rate at the pond scale in a MAR test facility. The results can be used to design appropriate measures to selectively limit clogging during operation, extending the life of the infiltration pond.</t>
  </si>
  <si>
    <t>Pedretti, D (corresponding author), Tech Univ Catalonia UPC BarcelonaTech, Hydrogeol Grp, Dept Geotech Engn &amp; Geosci, Barcelona 08034, Spain.</t>
  </si>
  <si>
    <t>Spanish Ministry of Science and Innovation [CSD2009-00065, CGL2009-11114, CGL2007-66748]; Spanish government</t>
  </si>
  <si>
    <t>10.1007/s00477-011-0486-4</t>
  </si>
  <si>
    <t>Engineering, Environmental; Engineering, Civil; Environmental Sciences; Statistics &amp; Probability; Water Resources</t>
  </si>
  <si>
    <t>Engineering; Environmental Sciences &amp; Ecology; Mathematics; Water Resources</t>
  </si>
  <si>
    <t>Markó, A; Mádl-Szonyi, J; Brehme, M</t>
  </si>
  <si>
    <t>Injection related issues of a doublet system in a sandstone aquifer-A generalized concept to understand and avoid problem sources in geothermal systems</t>
  </si>
  <si>
    <t>Thermal water; Geothermal reinjection; Sandstone aquifer; Injection problem; Workflow; Risk analysis</t>
  </si>
  <si>
    <t>FINES MIGRATION; REINJECTION; RESERVOIRS; CORROSION; PRESSURE</t>
  </si>
  <si>
    <t>This study proposes a concept and presents a workflow to examine potential reasons for low injectivity of sandstone aquifers. Injection related problems are a major challenge for the sustainable utilization of geothermal waters. In order to completely understand and avoid the geothermal reinjection problems, potential problem sources acting on different scales should be taken into consideration. Thus, in the workflow, possible problem sources are considered on regional, reservoir and local scale and categorized into 1) effect of regional hydraulics (potential presence of overpressure and upward flow) 2) inadequate reservoir performance (limited extent, low permeability and performance) and 3) local clogging processes (particle migration, mineral precipitation, microbial activity). Hydraulic conditions are characterized by defining the pressure regime and the direction of vertical driving forces. The reservoir properties are given by determining the grain size and the size of the reservoir layers, as well as the permeability and the transmissivity of the reservoir and the capacity of the injector. Physical, chemical, and biological clogging processes are investigated by specifying the rock properties and determining particle content of the fluid; by analysing the type, probability and amount of the scaling and estimating the potential for corrosion; and by evaluating the possibility of biofilm formation. The concept and the workflow were first tested on a geothermal site (Mezobereny, SE Hungary, installed in 2012) that had to stop operation because of unsuccessful reinjection. The low injectivity of the well is a consequence of several separate problems and their interaction: Reservoir properties are insufficient due to low permeability and transmissivity of the reservoir and the limited vertical and horizontal extension of the sandstone bodies. Precipitation of carbonates, iron and manganese minerals is predicted in hydrogeochemical models and observed in solid phase analysis. Microbial material is produced from the particularly high organic content of the produced thermal water. Injection problems due to hydraulic effects are not expected since the regional pressure regime is slightly subhydrostatic. In summary, reservoir properties determine a low injectivity, which is further decreased to a critical level by the clogging processes. The proposed generalized concept guides a detailed reservoir and geothermal system analysis which is essential for a sustainable geothermal operation.</t>
  </si>
  <si>
    <t>Markó, A (corresponding author), ELTE Eotvos Lorand Univ Budapest, Dept Geol, Pazmany P Stny 1-C, H-1117 Budapest, Hungary.;Markó, A (corresponding author), Helmholtz Ctr Potsdam, GFZ German Res Ctr Geosci Geoenergy, D-14473 Potsdam, Germany.</t>
  </si>
  <si>
    <t>10.1016/j.geothermics.2021.102234</t>
  </si>
  <si>
    <t>Valente, T; Grande, JA; de la Torre, ML; Gomes, P; Santisteban, M; Borrego, J; Braga, MAS</t>
  </si>
  <si>
    <t>Mineralogy and geochemistry of a clogged mining reservoir affected by historical acid mine drainage in an abandoned mining area</t>
  </si>
  <si>
    <t>JOURNAL OF GEOCHEMICAL EXPLORATION</t>
  </si>
  <si>
    <t>Acid mine drainage; Clogged reservoir; Clay minerals; Jarosite; Metal(oids); Riot into; SW Spain</t>
  </si>
  <si>
    <t>IBERIAN PYRITE BELT; RIO-TINTO; ODIEL RIVERS; HYDROCHEMICAL VARIATIONS; ARSENIC SPECIATION; CONTAMINANT LOAD; AMD POLLUTION; SW SPAIN; SEDIMENTS; WATER</t>
  </si>
  <si>
    <t>The present study is focused on a water reservoir that is under the influence of AMD in the historic mining area of Riotinto (SW Spain). Transport of particulate matter and chemical precipitation within the reservoir has caused its clogging. Hydrochemical, geochemical and mineralogical characterization allowed to assess the degree of contamination by trace elements. The results indicate high average concentrations of metals and metalloids in water and sediments. The sediments are strongly enriched in As, Pb, Cu, and Zn, which occur with concentrations &gt;1000 mg/kg. Highest accumulation was observed for As and Pb, which gave enrichment factors in the range 358-471, indicative of extreme pollution. Geochemical trends show strong correlation between major elements, including Fe and Al, mobilized from the source material. Mineralogy of the clogging material showed a short-range of spatial variability. Among the newly formed phases jarosite and goethite are the most abundant. They are especially concentrated in the clay size fraction. Combining results about chemistry of the sediments and mineral distribution suggests that As is being retained by both clay and iron-rich minerals. Furthermore, results indicate that jarosite forms directly from sulphide oxidation, whereas goethite may result from transformations undergone in the reservoir. (C) 2015 Elsevier B.V. All rights reserved.</t>
  </si>
  <si>
    <t>Valente, T (corresponding author), Univ Minho, Inst Ciencias Terra, DCT ECUM Polo, Campus Gualtar, P-4710057 Braga, Portugal.</t>
  </si>
  <si>
    <t>DGCICYT National Plan [CGL2010-21268-C02-01]; national budget of the Portuguese Republic through FCT [PEst-OE/CTE/UI0697/2011]</t>
  </si>
  <si>
    <t>10.1016/j.gexplo.2015.05.016</t>
  </si>
  <si>
    <t>Blavier, J; Verbanck, MA; Craddock, F; Liégeois, S; Latinis, D; Gargouri, L; Rua, GF; Debaste, F; Haut, B</t>
  </si>
  <si>
    <t>Investigation of riverbed filtration systems on the Parapeti river, Bolivia</t>
  </si>
  <si>
    <t>Riverbed; Riverbank; Slow sand filtration; Pre-treatment; Microorganisms; Production yield</t>
  </si>
  <si>
    <t>WATER; BASIN</t>
  </si>
  <si>
    <t>Riverbed filtration is a promising alternative method of drinking water production for developing countries which has been little investigated and is still poorly characterized. As it offers advantages on riverbank filtration in terms of production yield, riverbed filtration needs to be more deeply defined. Riverbed filtration systems set up in Camiri (southeastern Bolivia) were characterized by collecting field data about the systems production yields and the produced water quality. The first objective of this work is to propose a method for the prediction of the production yield of the riverbed filtration systems in Camiri. The second objective is to perform a general review of the water quality of the filtered water provided by these systems. The water quality study results show that the Camiri's riverbed filtration systems act like filters, efficiently removing turbidity and microorganisms. Regarding the systems production yield, the field study results obtained are successfully compared to those predicted by the method developed in this work, based on the evaluation, in laboratory, of the characteristic permeabilities of the porous media of the studied systems. This comparison highlights the fact that a clogging of a part of the riverbed might be the reason of the observed drop over time of the production yield of Camiri's riverbed filtration systems. (C) 2014 Elsevier Ltd. All rights reserved.</t>
  </si>
  <si>
    <t>Blavier, J (corresponding author), Univ Libre Bruxelles, Dept Transfers Interfaces &amp; Proc, 50 Av FD Roosevelt,CP 165-67, B-1050 Brussels, Belgium.</t>
  </si>
  <si>
    <t>Wallonie Bruxelles International Agency (WBI Bolivia) [8]; Commission Universitaire pour le Developpement (CUD); Fonds pour la Formation a la Recherche dans l'Industrie et dans l'Agriculture (FRIA), Brussels, Belgium</t>
  </si>
  <si>
    <t>10.1016/j.jwpe.2014.02.004</t>
  </si>
  <si>
    <t>Lipaev, A; Burkhanov, R; Lipaev, S</t>
  </si>
  <si>
    <t>THERMAL AND HYDRODYNAMIC CONDITIONS IMPACT ON WATER-FLOODED OIL RESERVOIR DEVELOPMENT</t>
  </si>
  <si>
    <t>16TH INTERNATIONAL MULTIDISCIPLINARY SCIENTIFIC GEOCONFERENCE, SGEM 2016: SCIENCE AND TECHNOLOGIES IN GEOLOGY, EXPLORATION AND MINING, VOL III</t>
  </si>
  <si>
    <t>reservoir fluid properties; temperature decrease; paraffin; oil field reduction</t>
  </si>
  <si>
    <t>The problem of oil reservoir temperature decrease when injecting surface waters for flooding was widely discussed in Tatarstan in 1960s and 1970s. There have been numerous field researches carried out to study the temperature regime in the reservoirs of Romashkinskoye oil field. In the meantime the discussion is still going on. Many researchers claim that the temperature decrease in oil reservoirs results in precipitating paraffin wax, clogging the porous media and, as a consequence, 'lost' reserves. Others believe that even though the effect of `chillng' exists, it still does not affect the oil extraction process. In this paper we will consider the problem related to heterogeneous reservoirs.</t>
  </si>
  <si>
    <t>Lipaev, A (corresponding author), Almetyevsk State Oil Inst, Almetyevsk, Russia.</t>
  </si>
  <si>
    <t>Johnson, WP; Pazmiño, E; Frederick, L; Ron, C; Chica, A; Tapia, L</t>
  </si>
  <si>
    <t>Contaminant Removal and Precious Metal Recovery by Lateral Channel Filtration in Mining-Impacted Alluvial Floodplains</t>
  </si>
  <si>
    <t>Riverbank filtration; mercury; trace metals; alluvial gold; hyporheic</t>
  </si>
  <si>
    <t>MERCURY CONTAMINATION; HYPORHEIC ZONE; GOLD; STREAM</t>
  </si>
  <si>
    <t>Water quality impacts from artisanal and small-scale alluvial (placer) gold mining operations occur in developing economies across several continents including Asia, Africa, and South America. They often occur in remote and/or resource-poor settings in which mitigation strategies must contend with extreme seasonal variation in river flow as well as the economic incentive to periodically churn (mine) alluvial floodplains without riparian restoration. A novel strategy addressing these constraints is herein explored which employs the alluvial floodplain for filtration-driven removal of particulate contaminants and gold from streams. This process of lateral channel filtration is explored in the Rio Nambija of southern Ecuador, in terms of success in achieving the hydraulic objective of passively driven lateral flow, and the corresponding removal of particulate contaminants (e.g., total mercury, lead, iron, and manganese) by filtration. Accumulation of gold was examined to evaluate whether incorporation of this proposed practice in alluvial (placer) mining can reduce particle-bound contaminants in streams and simultaneously increase economic benefit. Excavation of channels lateral to mining-impacted streams was shown to achieve the hydraulic, water quality, and economic (gold accumulation) objectives. The modest flow capture for any given lateral segment, along with the months-long timescale associated with economic gold accumulation and clogging by suspended solids, dictate a cultivation process whereby multiple lateral segments are worked annually.</t>
  </si>
  <si>
    <t>Center for Latin American Studies and Foreign Language Area Studies fellowship at the University of Utah; Asociacion De Pequenos Mineros Autonomos De Las Cuencas Del Rio Nambija y Cambana; United Nations Development Programme - National Chemical Management Program- Ecuador (PNUD)</t>
  </si>
  <si>
    <t>10.3389/frwa.2020.586698</t>
  </si>
  <si>
    <t>Battin, TJ; Sengschmitt, D</t>
  </si>
  <si>
    <t>Linking sediment biofilms, hydrodynamics, and river bed clogging: Evidence from a large river</t>
  </si>
  <si>
    <t>MICROBIAL ECOLOGY</t>
  </si>
  <si>
    <t>FLUORESCEIN DIACETATE HYDROLYSIS; BACTERIA; POLYSACCHARIDES; SYSTEMS; CARBON; GROWTH; MODEL; FLOW</t>
  </si>
  <si>
    <t>We investigated possible effects of the hydrodynamics at the water/sediment interface on river bed biofilms within the reservoir Freudenau (Vienna, Austria) of the Danube River during the period 1996/97. Two study sites (OBB and SSF) that differed in the magnitude of surface/subsurface water exchange were selected and intersite comparisons revealed higher organic matter, bacterial cell numbers, and esterase activity in SSF with lower horizontal outflow. Concentrations of colloidal carbohydrates and uronic acids were unaffected by hydrodynamics. The relative contribution of uronic acids to bulk colloidal carbohydrates was higher in the low-flow site SSF. The distribution patterns of this relative contribution generally matched the subsurface flow pattern. Shortly after impoundment in March 1996 and along with decreased surface now velocity, maximal biofilm carbohydrate exopolymers concurred with minimal esterase activity in OBB. We hypothesize that this inverse relationship is due to increased diffusional resistance within the exopolymer biofilm matrix that reduces mass transfer and hydrolytic activity. These results, to our knowledge, are the first evidence for microbial participation in the clogging of a large river bed. Biofilm-associated organic carbon increased significantly by a factor of similar to 3.3 to 4.4 with progressive clogging as determined by the sediment leakage coefficient, which increased similar to 3.8 times. Concomitantly, with ongoing clogging, esterase activity exhibited increasingly higher values at the interface relatively to deeper sediment layers, which translates into steeper depth gradients. Furthermore, minimal inflow from the surface water into the river bed along with steepest esterase gradients concurred with a senescent benthic algal bloom. This suggests an important role for algae in clogging. Either algae obstruct voids mechanically, or their exudates fuel heterotrophic bacteria that in turn are involved in clogging processes. However, our data do not allow unequivocal differentiation between biogenic and physical clogging mechanisms.</t>
  </si>
  <si>
    <t>Univ Vienna, Dept Ecol, Althanstr 14, A-1090 Vienna, Austria.</t>
  </si>
  <si>
    <t>10.1007/s002489900142</t>
  </si>
  <si>
    <t>Ecology; Marine &amp; Freshwater Biology; Microbiology</t>
  </si>
  <si>
    <t>Environmental Sciences &amp; Ecology; Marine &amp; Freshwater Biology; Microbiology</t>
  </si>
  <si>
    <t>Lee, JH; Kang, TS; Han, IY; Hong, SJ</t>
  </si>
  <si>
    <t>Remediation technique for microbiological clogging in the water curtain system of underground LPG storage caverns</t>
  </si>
  <si>
    <t>ENGINEERING GEOLOGY AND THE ENVIRONMENT, VOLS 1-3</t>
  </si>
  <si>
    <t>One of the greatest difficulties in operating the underground LPG storage cavern is either the prediction or the prevention of clogging phenomena, which is developed by microbes, occurred in the rock fractures around the water curtain system. As a result of monitoring data analysis, it was revealed that the bacteriological clogging area would range from the water curtain system to the area of storage caverns. A finite element numerical analysis program was developed to solve the one-dimensional advection-dispersion equation combined with Monod relation and to predict the transport distance and time of microbial clogging plume. Furthermore, remedial solution (NaOCl) was injected for the purpose of cleaning the clogged area, but the bacterial counts variation data showed that the sterilization of microbes seemed to be unsatisfactory. Numerical analysis was performed to find out the transport behavior of the remedial solution in the onground pipeline, water curtain system, and fractured rock media. The results of analysis showed that the NaOCl solution was diluted up to 35% of initial concentration at water curtain system, and approximately 95% of the diluted solution was transferred into the fractured rock around the water curtain system. It was, therefore, believed that the concentration of NaOCl in onground the reservoir tank must be maintained at least 50% higher concentration than present condition.</t>
  </si>
  <si>
    <t>Lee, JH (corresponding author), SUNKYONG ENGN &amp; CONSTRUCT LTD,R&amp;D CTR,SEOUL,SOUTH KOREA.</t>
  </si>
  <si>
    <t>Legret, M; Colandini, V</t>
  </si>
  <si>
    <t>Effects of a porous pavement with reservoir structure on runoff water: Water quality and fate of heavy metals</t>
  </si>
  <si>
    <t>heavy metal; infiltration; pollution; porous pavement; runoff</t>
  </si>
  <si>
    <t>The present paper reports a study conducted to compare pollutant loading of runoff waters either collected at the outlet of a porous pavement with reservoir structure or coming from a nearby catchment drained by a conventional separate sewerage system, on the experimental site of Reze (France). The mean pollutant loads measured at the reservoir structure appear notably lower than those measured at the reference catchment. A sampling operation of materials carried out in the porous pavement have confirmed the accumulation of metals in the porous asphalt and the absence of soil contamination under the reservoir structure. An attempt at mass balance for heavy metal distribution into the reservoir structure was made. The amount of metal evacuated at the outlet of the reservoir structure is generally low. Lead is mainly retained by clogging particles and between 57 and 85% of Cu, Cd and Zn are evacuated in the infiltrated water. (C) 1999 IAWQ Published by Elsevier Science Ltd. All rights reserved.</t>
  </si>
  <si>
    <t>Legret, M (corresponding author), Lab Cent Ponts &amp; Chaussees, BP 19, F-44340 Bouguenais, France.</t>
  </si>
  <si>
    <t>10.1016/S0273-1223(99)00014-1</t>
  </si>
  <si>
    <t>Tomaszewska, B; Pajak, L</t>
  </si>
  <si>
    <t>DYNAMICS OF CLOGGING PROCESSES IN INJECTION WELLS USED TO PUMP HIGHLY MINERALIZED THERMAL WATERS INTO THE SANDSTONE STRUCTURES LYING UNDER THE POLISH LOWLANDS</t>
  </si>
  <si>
    <t>ARCHIVES OF ENVIRONMENTAL PROTECTION</t>
  </si>
  <si>
    <t>Geothermal waters; injection well; sedminetation; mineral deposition</t>
  </si>
  <si>
    <t>When identifying the conditions required for the sustainable and long-term exploitation of geothermal resources it is very important to assess the dynamics of processes linked to the formation, migration and deposition of particles in geothermal systems. Such particles often cause clogging and damage to the boreholes and source reservoirs. Solid particles: products of corrosion processes, secondary precipitation from geothermal water or particles from the rock formations holding the source reservoir, may settle in the surface installations and lead to clogging of the injection wells. The paper proposes a mathematical model for changes in the absorbance index and the water injection pressure required over time. This was determined from the operating conditions for a model system consisting of a doublet of geothermal wells (extraction and injection well) and using the water occurring in Liassic sandstone structures in the Polish Lowland. Calculations were based on real data and conditions found in the Skiemiewice GT-2 source reservoir intake. The main product of secondary mineral precipitation is calcium carbonate in the form of aragonite and calcite. It has been demonstrated that clogging of the active zone causes a particularly high surge in injection pressure during the first 24 hours of pumping. In subsequent hours, pressure increases are close to linear and gradually grow to a level of similar to 2.2 MPa after 120 hours. The absorbance index decreases at a particularly fast rate during the first six hours (Figure 4). Over the period of time analysed, its value decreases from over 42 to approximately 18 m(3)/h/MPa after 120 hours from initiation of the injection. These estimated results have been confirmed in practice by real-life investigation of an injection well. The absorbance index recorded during the hydrodynamic tests decreased to approximately 20 m(3)/h/MPa after 120 hours.</t>
  </si>
  <si>
    <t>Tomaszewska, B (corresponding author), Polish Acad Sci, Mineral &amp; Energy Econ Res Inst, Dept Renewable Energy &amp; Environm Res, Div Renewable Energy, PL-00901 Warsaw, Poland.</t>
  </si>
  <si>
    <t>10.2478/v10265-012-0029-1</t>
  </si>
  <si>
    <t>Njeru, RM; Halisch, M; Szanyi, J</t>
  </si>
  <si>
    <t>Micro-scale investigation of the pore network of sandstone in the Pannonian Basin to improve geothermal energy development</t>
  </si>
  <si>
    <t>Pannonian Basin; Geothermal energy; Microscale pore properties; Reservoir characterization; Clogging</t>
  </si>
  <si>
    <t>RESERVOIR ROCKS; FLUID; PART</t>
  </si>
  <si>
    <t>This study focuses on the Pannonian Basin, specifically in Szentes, Hungary a region of significant geothermal potential, with particular emphasis on the Dun ant &amp; uacute;l Group; a collective name for the Zagyva and &amp; Uacute;jfalu formations, which consists of slightly consolidated delta -front sandstone sediments. This research is pivotal in understanding the challenges associated with clogging in geothermal wells, a problem that has led to the premature shutdown of injection wells in the region. Our approach integrates classical petrophysical and mineralogical methods with advanced techniques such as micro -Computed X -Ray Tomography imaging, 3D image analysis, and digital rock simulations. Our findings indicate that the target geothermal rock formations within the Dun ant &amp; uacute;l Group exhibit high porosity (27 -31 %) and variable permeability (60 -400 mD), dependent on the location and specific characteristics of the formation. Our micro -CT analyses further identified that the presence of fine-grained materials in smaller pores and generally weak cementation of grains substantially contributes to these challenges.</t>
  </si>
  <si>
    <t>Njeru, RM (corresponding author), Univ Szeged, Dept Mineral Geochem &amp; Petrol, Egyet St 2, H-6722 Szeged, Hungary.</t>
  </si>
  <si>
    <t>Stipendium Hungaricum Scholarship; Geothermal Applied Research Centre at the University of Szeged, Hungary; Leibniz Institute for Applied Geophysics (LIAG) in Germany, as per a Memorandum of Understanding</t>
  </si>
  <si>
    <t>10.1016/j.geothermics.2024.103071</t>
  </si>
  <si>
    <t>Szabó, Z; Pedretti, D; Masetti, M; Ridavits, T; Csiszár, E; Falus, G; Palcsu, L; Mádl-Szonyi, J</t>
  </si>
  <si>
    <t>Rooftop rainwater harvesting by a shallow well - Impacts and potential from a field experiment in the Danube-Tisza Interfluve, Hungary</t>
  </si>
  <si>
    <t>Managed aquifer recharge; Shallow well infiltration; Rainwater management; Water shortage; Rooftop rainwater</t>
  </si>
  <si>
    <t>GIS-BASED APPROACH; CLIMATE-CHANGE; HYDRAULIC CONDUCTIVITY; SCS-CN; SITES; RECHARGE; SYSTEMS; REGION; RESPONSES; BASIN</t>
  </si>
  <si>
    <t>Groundwater levels have declined significantly in the last decades in many parts of the world, due to anthropogenic activities and climate change. The study focuses on the long-term potential and environmental impacts of rooftop rainwater harvesting coupled with shallow well infiltration, which is a local scale inexpensive solution that could contribute to easing water shortage. The Danube-Tisza Interfluve (Hungary) was used as a study area, where a field experiment was set up, funneling rainwater from the roof of a family house to the shallow dug well in the yard, connected to a porous unconfined aquifer. Changes in groundwater levels, as well as thermal, hydrochemical and isotopic footprints were monitored and evaluated for over 600 days to determine the quantitative and qualitative effects of this method and to identify the long-term physico-chemical impacts of infiltrated water on ambient groundwater. During the monitoring period, 60.616 m(3) of precipitation was infiltrated through the shallow well that could achieve significant water quality improvement: Mg2+, Na+, Cl-, SO42-, NO3- concentrations and TDS decreased by 35-88% after the infiltration started and a further 35-96% decrease occurred in these parameters by the end of the monitoring period. Rooftop-collected water was enriched in Zn, Sr, Cu, Mn, Ba and Al, their concentrations being 1.9-48.2 times higher, in roof runoff than in the precipitation. The monitoring of water column changes and infiltration curve analysis after precipitation events helped identifying the clogging process that decreased the hydraulic conductivity of the well bottom by one order of magnitude. The results of this research provide information on the efficiency and environmental impacts of the pilot project and contribute to the extension of the design to town level and to similar settlements in the area. Additionally, general conclusions can be drawn to promote the implementation of similar projects in porous unconfined aquifers worldwide.</t>
  </si>
  <si>
    <t>Szabó, Z (corresponding author), Eotvos Lorand Univ, Inst Geog &amp; Earth Sci, Dept Geol, Jozsef &amp; Erzsebet Toth Endowed Hydrogeol Chair, Pazmany Peter Stny 1-c, H-1117 Budapest, Hungary.</t>
  </si>
  <si>
    <t>Cooperative Doctoral Program (KDP) scholarship awarded by the Na-tional Research, Development and Innovation Office, Ministry for Innovation and Technology, Hungary - National Multidisciplinary Laboratory for Climate Change; [RRF-2.3.1-21-2022-00014]</t>
  </si>
  <si>
    <t>10.1016/j.gsd.2022.100884</t>
  </si>
  <si>
    <t>Yang, FJ; Luo, J; Wang, GL; Liu, HJ; Hu, DW; Zhou, H</t>
  </si>
  <si>
    <t>Clogging caused by coupled grain migration and compaction effect during groundwater recharge for unconsolidated sandstone reservoir in groundwater-source heat pump</t>
  </si>
  <si>
    <t>JOURNAL OF ROCK MECHANICS AND GEOTECHNICAL ENGINEERING</t>
  </si>
  <si>
    <t>Groundwater-source heat pump; Clogging; Grain migration; Compaction effect; Groundwater recharge; Unconsolidated sandstone</t>
  </si>
  <si>
    <t>ABANDONED OIL-WELLS; HYDRAULIC CONDUCTIVITY; ARTIFICIAL RECHARGE; FINES MIGRATION; EROSION; PERMEABILITY; SAND; FLOW; SOIL; INITIATION</t>
  </si>
  <si>
    <t>In unconsolidated sandstone reservoirs, presence of numerous movable grains and a complex grain size composition necessitates a clear understanding of the physical clogging process for effective groundwater recharge in groundwater-source heat pump systems. To investigate this, a series of seepage experiments was conducted under in situ stress conditions using unconsolidated sandstone samples with varying grain compositions. The clogging phenomenon arises from the combined effects of grain migration and compaction, wherein the migration of both original and secondary crushed fine-grain particles blocks the seepage channels. Notably, grain composition influences the migration and transport properties of the grains. For samples composed of smaller grains, the apparent permeability demonstrates a transition from stability to decrease. In contrast, samples with larger grains experience a skip at the stability stage and directly enter the decrease stage, with a minor exception of a slight increase observed. Furthermore, a unique failure mode characterized by diameter shrinkage in the upper part of the sample is observed due to the combined effects of grain migration and in situ stress-induced compaction. These testing results contribute to a better understanding of the clogging mechanism caused by the coupled effects of grain migration and compaction during groundwater recharge in unconsolidated sandstone reservoirs used in groundwater-source heat pump systems. (c) 2024 Institute of Rock and Soil Mechanics, Chinese Academy of Sciences. Production and hosting by Elsevier B.V. This is an open access article under the CC BY-NC-ND license (http://creativecommons.org/ licenses/by-nc-nd/4.0/).</t>
  </si>
  <si>
    <t>Hu, DW (corresponding author), Chinese Acad Sci, Inst Rock &amp; Soil Mech, State Key Lab Geomech &amp; Geotech Engn, Wuhan 430071, Peoples R China.</t>
  </si>
  <si>
    <t>National Key Research and Development Program of China [2022YFE013720 0]; National Natural Science Foundation of China [52309147, 52179114]</t>
  </si>
  <si>
    <t>10.1016/j.jrmge.2023.11.0361674-7755</t>
  </si>
  <si>
    <t>Engineering, Geological</t>
  </si>
  <si>
    <t>Pessenlehner, S; Liedermann, M; Holzapfel, P; Skrame, K; Habersack, H; Hauer, C</t>
  </si>
  <si>
    <t>Evaluation of hydropower projects in Balkan Rivers based on direct sediment transport measurements; challenges, limits and possible data interpretation - Case study Vjosa River/Albania</t>
  </si>
  <si>
    <t>Balkan Rivers; hydropower implications; reservoir sedimentation; river ecology; sediment transport</t>
  </si>
  <si>
    <t>SUSPENDED SEDIMENT; VIRTUAL VELOCITY; BEDLOAD; MANAGEMENT; LOAD; RESTORATION; VEGETATION; CATCHMENT; FREQUENCY; ECOSYSTEM</t>
  </si>
  <si>
    <t>The Vjosa River in Albania represents one of Europe's last free-flowing wild rivers, comprising a mosaic of various habitats and forming a highly dynamic natural ecosystem for flora and fauna, that has largely disappeared from other European rivers outside of Russia. However, due to economic interests, this sensitive and heterogeneous river system is under pressure from potential future use in hydropower, threatening the good hydromorphological and ecological status of the river with reservoir flushing, hydropeaking, colmation, loss of habitats and loss of connectivity. Beside the ecological impacts, this study aims to point out the boundaries for technical and economic issues related to hydropower. Hence, for the first time, sediment transport in the Vjosa River was measured. The results indicate possible consequences of a disturbed sediment regime and loss of capacity caused by the sedimentation of reservoirs. Moreover, subsequent consequences, such as river bed incision downstream of dams as well as progressive coastal erosion, are discussed. By combining data from direct bedload and suspended sediment measurements with long-term hydrological data, an attempt is made to describe the sediment characteristics of the Vjosa catchment and evaluate potential hydropower plants and resulting reservoir sedimentation using limited data. Based on the presented study, it is aimed to define sediment monitoring standards for requested environmental impact assessments and to highlight possible negative impacts of hydropower projects across the entire Balkan region.</t>
  </si>
  <si>
    <t>Pessenlehner, S (corresponding author), Univ Nat Resources &amp; Life Sci, Inst Hydraul Engn &amp; River Res, Dept Water Atmosphere &amp; Environm, Muthgasse 107, A-1190 Vienna, Austria.</t>
  </si>
  <si>
    <t>Polytechnic University of Tirana; Federal Ministry of Economy, Family and Youth; National Foundation of Research, Technology and Development of Austria</t>
  </si>
  <si>
    <t>10.1002/rra.3979</t>
  </si>
  <si>
    <t>Rojas, JC; Moreno, B; Garralón, G; Plaza, F; Pérez, J; Gómez, MA</t>
  </si>
  <si>
    <t>Influence of velocity gradient in a hydraulic flocculator on NOM removal by aerated spiral-wound ultrafiltration membranes (ASWUF)</t>
  </si>
  <si>
    <t>JOURNAL OF HAZARDOUS MATERIALS</t>
  </si>
  <si>
    <t>Transmembrane pressure; Velocity gradient; Hydraulic flocculation; NOM; Aerated spiral-wound ultrafiltration membranes (ASWUF)</t>
  </si>
  <si>
    <t>NATURAL ORGANIC-MATTER; DRINKING-WATER TREATMENT; RESERVOIR WATER; SURFACE-WATER; COAGULATION; FILTRATION; VIRUS; UF</t>
  </si>
  <si>
    <t>A hydraulic coagulation-flocculation processes combined with aerated spiral-wound ultrafiltration membranes (ASWUF) was designed with the objective of improving natural organic matter (NOM) removal by ASWUF in the treatment of water for human consumption. The pilot-scale experimental system had capacity for treating 0.9 m(3)/h. Dosage of Cl3Fe as coagulant and hydraulic retention time (HRT) were calculated to generate microflocculation and different velocity gradients (G = 27, 47, 87 and 104 s(-1)) were applied in the hydraulic flocculator. Operating alone, the ASWUF system achieved an NOM removal performance of 39% without problems of membrane clogging, although there was a significant correlation between effluent and influent quality. Application of microflocculation achieved considerable improvement in NOM removal, but values of G &lt;= 87 s(-1) resulted in rapid clogging of the membrane due to flocs disintegration in the aerated membrane tank. Particle analysis revealed that the reduction of the velocity gradient had the effect of inclining the particle size distribution towards larger sizes, affecting both NOM removal capacity and membrane clogging. For G = 104s(-1) an NOM removal yield of 90% was reached, while transmembrane pressure (TMP) was stabilised as a result of the control of membrane clogging. (C) 2010 Elsevier B.V. All rights reserved.</t>
  </si>
  <si>
    <t>Gómez, MA (corresponding author), Univ Granada, Technol Water Management &amp; Treatment Res Grp, Dept Civil Engn, Campus Fuentenueva S-N, E-18071 Granada, Spain.</t>
  </si>
  <si>
    <t>European Union; Spanish Ministry of Education and Science [CIT-310200-200522]</t>
  </si>
  <si>
    <t>10.1016/j.jhazmat.2010.01.116</t>
  </si>
  <si>
    <t>Gaol, CL; Ganzer, L; Mukherjee, S; Alkan, H</t>
  </si>
  <si>
    <t>Investigation of clogging in porous media induced by microorganisms using a microfluidic application</t>
  </si>
  <si>
    <t>ENVIRONMENTAL SCIENCE-WATER RESEARCH &amp; TECHNOLOGY</t>
  </si>
  <si>
    <t>The presence of microorganisms could alter the porous medium permeability, which is vital for several applications, including aquifer storage and recovery (ASR), enhanced oil recovery (EOR) and underground hydrogen storage. The objective of this work was to investigate the effect of bacteria and their metabolism products on clogging using micromodels under elevated pressure and temperature and anaerobic conditions. Novel micromodels (real-structure) were fabricated based on mu CT images of a Bentheimer core plug to mimic the reservoir conditions. As a result, in situ bacteria growth, biomass accumulation, biofilm formation and gas production were observed in the micromodel throughout the flooding experiments. During the injection, microbes were partly transported (planktonic) through the micromodel and the sessile attached to the model surface, causing a reduction in permeability (PRF). The results showed that the PRFs in artificial-structure micromodels are in line with the Kozeny-Carman model. Meanwhile biomass straining in small pore throats shows a more significant impact on the permeability reduction in real-structure micromodels. The injection of tracer particles after incubation showed a water flow diversion that confirmed bioclogging in the micromodels. The bioclogging evaluation presented in this work improved the understanding of the clogging process in porous media and can support ASR and EOR studies on a larger scale before field implementation.</t>
  </si>
  <si>
    <t>Gaol, CL (corresponding author), Tech Univ Clausthal, Inst Subsurface Energy Syst, Agricolastr 10, D-38678 Clausthal Zellerfeld, Germany.</t>
  </si>
  <si>
    <t>Wintershall Dea GmbH; Open Access Publishing Fund of Clausthal University of Technology</t>
  </si>
  <si>
    <t>10.1039/d0ew00766h</t>
  </si>
  <si>
    <t>Brehme, M; Nowak, K; Banks, D; Petrauskas, S; Valickas, R; Bauer, K; Burnside, N; Boyce, A</t>
  </si>
  <si>
    <t>A Review of the Hydrochemistry of a Deep Sedimentary Aquifer and Its Consequences for Geothermal Operation: Klaipeda, Lithuania</t>
  </si>
  <si>
    <t>GEOFLUIDS</t>
  </si>
  <si>
    <t>The Klaipeda Geothermal Demonstration Plant (KGDP), Lithuania, exploits a hypersaline sodium-chloride (salinity c. 90g/L) groundwater from a 1100m deep Devonian sandstone/siltstone reservoir. The hydrogen and oxygen stable isotope composition is relatively undepleted (18O=c. -4.5 parts per thousand), while the S-34 is relatively heavy at +18.9 parts per thousand. Hydrochemical and isotopic data support the existing hypothesis that the groundwater is dominated by a hypersaline brine derived from evapoconcentrated seawater, modified by water-rock interaction and admixed with smaller quantities of more recent glacial meltwater and/or interglacial recharge. The injectivity of the two injection boreholes has declined dramatically during the operational lifetime of the KGDP. Initially, precipitation of crystalline gypsum led to a program of rehabilitation and the introduction of sodium polyphosphonate dosing of the abstracted brine, which has prevented visible gypsum precipitation but has failed to halt the injectivity decline. While physical or bacteriological causes of clogging are plausible, evidence suggests that chemical causes cannot be excluded. Gypsum and barite precipitation could still occur in the formation, as could clogging with iron/manganese oxyhydroxides. One can also speculate that inhibitor dosing could cause clogging of pore throats with needles of calcium polyphosphonate precipitate.</t>
  </si>
  <si>
    <t>Brehme, M (corresponding author), Deutsch GeoForsch Zentrum GFZ, D-14473 Potsdam, Germany.</t>
  </si>
  <si>
    <t>Geothermal Energy Systems team at Helmholtz-Zentrum Potsdam - Deutsches GeoForschungsZentrum GFZ; GTN-Neubrandenburg; European Union's Horizon 2020 research and innovation program [691728]; UK Natural Environment Research Council (NERC); NERC [NE/S011587/1] Funding Source: UKRI</t>
  </si>
  <si>
    <t>10.1155/2019/4363592</t>
  </si>
  <si>
    <t>Geochemistry &amp; Geophysics; Geology</t>
  </si>
  <si>
    <t>Ribeiro, TAP; Paterniani, JES; Airoldi, RPS; Silva, MJM</t>
  </si>
  <si>
    <t>Comparison between disc and non-woven synthetic fabric filter media to prevent emitter clogging</t>
  </si>
  <si>
    <t>TRANSACTIONS OF THE ASABE</t>
  </si>
  <si>
    <t>chlorination; drip irrigation; filtration; non-woven synthetic fabric; drip irrigation; water quality</t>
  </si>
  <si>
    <t>DRIP IRRIGATION; WATER</t>
  </si>
  <si>
    <t>The aim of this research was to compare the evolution of head loss in disc (130 mu m) and non-woven synthetic fabric filter media used to filter the water in drip irrigation systems. Two forms of treatment of the irrigation water were carried out: one with a chemical product (chlorine) and the other with none. The research used two different filter media: two for each treatment together with a fertigation technique with organic products in both types of treatment. The chemical treatment of the irrigation water was done by chlorination, in which the source of chlorine was sodium hypochlorite. Water from an open reservoir was used, in which a drip irrigation module was installed. The temporal variation in water quality over one year was analyzed, taking into consideration the physical, chemical, and biological parameters of water that can cause clogging problems in emitters. The results showed that, in irrigation water, the pH and iron chemical parameters presented an average risk of clogging, and the hydrogen sulfide parameters presented a high risk. The performance of the filters was analyzed by comparing the concentrations of the effluent on the disc and non-woven synthetic fabric filters in relation to the effluent's physical and biological parameters. An attempt was made to follow head loss evolution in relation to the volume filtered by the filters so as to make a comparative analysis. It could be seen that the evolution of head loss was more significant and quicker with the non-woven synthetic fabric filter than with the disc filter The level of clogging in the emitters was calculated by means of a uniform distribution index. The test area using the non-synthetic woven fiber filter presented the smallest level of clogging and the greatest water distribution index.</t>
  </si>
  <si>
    <t>Ribeiro, TAP (corresponding author), Univ Estadual Campinas, Dept Soil &amp; Water, Profess Res Fac Agr Engn, POB 6011, BR-13083875 Sao Paulo, Brazil.</t>
  </si>
  <si>
    <t>Agricultural Engineering</t>
  </si>
  <si>
    <t>Agriculture</t>
  </si>
  <si>
    <t>Deng, FC; Shen, XF; Liang, QM; Wang, LH; Wang, J; Deng, ZQ; Wei, J</t>
  </si>
  <si>
    <t>The jamming mechanism of sand control screen for the montmorillonite inflation with the water</t>
  </si>
  <si>
    <t>JOURNAL OF PETROLEUM EXPLORATION AND PRODUCTION TECHNOLOGY</t>
  </si>
  <si>
    <t>Water contents; Montmorillonite; Sand control; Jamming; Inflation</t>
  </si>
  <si>
    <t>In the process of well completion with mechanical screen to control sand, once the water content of the reservoir increased, the montmorillonite in clay minerals would swell which combined with formation sand has an obvious effect on the plugging of screen pipe in production string. According to the prediction of water production of reservoir, shale expansion instrument was used to establish the relationship between the different water content and swelling properties of montmorillonites and combined with the clogging test of screen under different water content to evaluate the blocking effect of montmorillonite under different water content on the clogging of screen in the process of sand control. It can be found in the experiment that: (1) If the reservoir products water, the expansion height of two kinds of montmorillonites is similar when the water content of oil is less than 10% or more than 20%, the expansion height of montmorillonites is large of which expansion rate can reach to 188% when the water content is between 10 and 20%. (2) Through the simulation experiment of sand control, when the water content is 10 and 30%, the screen blocking is the fastest, and the productivity index per meter is the lowest, the blockage rate is increased by nearly three times when the water content of oil is 0. (3) The influence of concentration ratio of oil and water on the productivity index per meter of metal mesh screen is larger than the swelling of montmorillonites which is mainly reflected in the water content is close to 20-30%. The degree and speed of screen blocking can be reduced by reducing the water content of produced fluid.</t>
  </si>
  <si>
    <t>Deng, FC (corresponding author), Yangtze Univ, Jingzhou 434023, Peoples R China.</t>
  </si>
  <si>
    <t>Yangtze Youth Fund [2015cqn43]; National Natural Science Foundation of China [51504040]</t>
  </si>
  <si>
    <t>10.1007/s13202-017-0329-z</t>
  </si>
  <si>
    <t>Energy &amp; Fuels; Engineering, Petroleum; Geosciences, Multidisciplinary</t>
  </si>
  <si>
    <t>Energy &amp; Fuels; Engineering; Geology</t>
  </si>
  <si>
    <t>Raicy, MC; Elango, L</t>
  </si>
  <si>
    <t>Percolation pond with recharge shaft as a method of managed aquifer recharge for improving the groundwater quality in the saline coastal aquifer</t>
  </si>
  <si>
    <t>JOURNAL OF EARTH SYSTEM SCIENCE</t>
  </si>
  <si>
    <t>Percolation pond; recharge shaft; salinity; coastal aquifer; recharge; groundwater quality</t>
  </si>
  <si>
    <t>WATER; RECOVERY; SYSTEMS; STORAGE; BASIN; GIS</t>
  </si>
  <si>
    <t>The deterioration of groundwater quality has become a serious problem for the safe drinking water supply in many parts of the world. Along coastal aquifers, the saline water moves landward due to several reasons even though significant rainfall is available. The objective of the present study is to investigate the impact of a combined recharge structure including a percolation pond and a recharge shaft in improving the groundwater quality of the surrounding area. The area chosen for this study is Andarmadam, Thiruvallur district of Tamil Nadu. As a part of the study, a suitable site was selected for the construction of a percolation pond based on preliminary field investigations in 2012. Three piezometers were also constructed near the percolation pond to investigate the impact of the structure on groundwater recharge. Further, a recharge shaft was added to this structure in 2013 to overcome the clogging issues at the pond bottom and to enhance the recharge. The impact of the percolation pond on groundwater was assessed by comparing the periodical groundwater level fluctuations with rainfall in the area. The fluctuations in groundwater level near the percolation pond show variations before and after the construction of recharge shaft. The amount of water recharged through the percolation pond during the water year 2012-2013 was estimated as 250-300 m(3). The volume of recharge was calculated to be increased more than twice after the construction of recharge shaft inside the percolation pond, on the assumption that recharge through the pond surface remained almost same as before. The dilution of ionic concentration in water was three times higher after the construction of recharge shaft. The long-term groundwater quality in the surrounding area of the pond improves gradually with time. The total dissolved solids (TDS) decrease considerably with time due to the dilution of dissolved solids in water with the fresh water recharging into the aquifer. The Wilcox diagram of most of the water samples after the construction of the recharge structure fall in the excellent to good category, indicating improvement in irrigation water quality.</t>
  </si>
  <si>
    <t>Elango, L (corresponding author), Anna Univ, Dept Geol, Chennai 600025, Tamil Nadu, India.</t>
  </si>
  <si>
    <t>'Saph Pani' project of the European Commission within the Seventh Framework Program [282911]</t>
  </si>
  <si>
    <t>10.1007/s12040-019-1333-0</t>
  </si>
  <si>
    <t>Geosciences, Multidisciplinary; Multidisciplinary Sciences</t>
  </si>
  <si>
    <t>Geology; Science &amp; Technology - Other Topics</t>
  </si>
  <si>
    <t>Bakraev, MM; Bulyukova, FZ; Dumler, EB; Delbiev, AS</t>
  </si>
  <si>
    <t>RESEARCH OF METHODS FOR INTENSIFICATION OF OIL PRODUCTION FROM LOWER CRETACEOUS SEDIMENTS OF GORYACHEISTOCHNENSKOE FIELD</t>
  </si>
  <si>
    <t>BULLETIN OF THE TOMSK POLYTECHNIC UNIVERSITY-GEO ASSETS ENGINEERING</t>
  </si>
  <si>
    <t>Oil production intensification; asphalt-resinous paraffin deposits; bridging elements; Lower Cretaceous formation; bottom-hole formation zone</t>
  </si>
  <si>
    <t>At the present stage, the oil industry faces serious challenges in finding new effective technologies to enhance oil recovery. During the development of the Lower Cretaceous oil deposits, there is a tendency for significant decrease in well production due to deposits in the tubing of sparingly soluble asphaltene-resinous substances. With a drop in flow rate, pressure and temperature, the intensity of deposits, including bridging elements in the bottom-hole formation zone, increased. The article solves the problem of selecting an effective method for treating the bottom-hole zone in order to increase the intensification of production and increase the oil production of the formation and due to a more complete cleaning from hard-to-remove clogging deposits. The main aim of the study is to determine the most effective way of treating terrigenous reservoirs of the Lower Cretaceous deposits to influence the skeleton of the rock forming the reservoir and protect it from clogging deposits. Object: Golyacheistochnenskoe field located at the eastern end of the Tersk ridge, Grozny region of the Chechen Republic. The field is multi-layer. The Miocene, Upper Cretaceous, Albian, Alb-Aptian and Barremian deposits were in development and exploitation. The largest objects are associated with the Upper Cretaceous and Alb-Aptian deposits of the Lower Cretaceous. The Miocene deposit is practically depleted. The Albskaya and Barremskaya deposits are underexplored and are operated by single wells. Productive deposits of the AlbAptian deposit are characterized by relatively low reservoir properties. Methods: study of various technological methods of impact on the bottom-hole zone of the well. Results. In order to intensify and increase oil production, it is proposed to treat the Lower Cretaceous terrigenous reservoirs with organic solvents RINGO-GKS, RINGO-SKS and MKS. Experimental treatments in wells have shown the effectiveness of impact on the bottom-hole zone and its complete cleaning from clogging deposits.</t>
  </si>
  <si>
    <t>Bakraev, MM (corresponding author), Grozny State Oil Tech Univ, 100 HA Isayev Ave, Grozny 364902, Russia.</t>
  </si>
  <si>
    <t>10.18799/24131830/2021/03/3108</t>
  </si>
  <si>
    <t>Friedl, G; Teodoru, C; Wehrli, B</t>
  </si>
  <si>
    <t>Is the Iron Gate I reservoir on the Danube River a sink for dissolved silica?</t>
  </si>
  <si>
    <t>BIOGEOCHEMISTRY</t>
  </si>
  <si>
    <t>dams; diatoms; nutrient budget; sedimentation; silica</t>
  </si>
  <si>
    <t>COASTAL WATERS; BIOGEOCHEMISTRY</t>
  </si>
  <si>
    <t>Damming rivers changes sediment and nutrient cycles downstream of a dam in many direct and indirect ways. The Iron Gates I reservoir on the Yugoslavian-Romanian border is the largest impoundment by volume on the Danube River holding 3.2 billion m(3) of water. Silica retention within the reservoir in the form of diatom frustules was postulated to be as high as 600 kt year(-1) in previous studies using indirect methods. This amount of dissolved silicate was not delivered to the coastal Black Sea, and presumably caused a shift in the phytoplankton community there, and subsequent drastic decline in fishery. We directly quantified the amount of dissolved silicate (DSi) entering and leaving the reservoir for 11 continuous months. The budget based on these data reveals two important facts: ( 1) only about 4% of incoming DSi was retained in the reservoir; ( 2) the DSi concentrations were relatively low in the rivers upstream of the reservoir compared to regional and global averages. Thus damming the Danube at the Iron Gates could not have caused the decline in DSi concentrations documented downstream of the impoundment. Rather, this change in DSi must have occurred in the headwaters of the Danube River. Potential reasons include the construction of many dams upstream of the Iron Gates, hydrologic changes resulting in lower groundwater levels, and clogging of the riverbed limiting groundwater - river exchange.</t>
  </si>
  <si>
    <t>Swiss Fed Inst Environm Sci &amp; Technol, EAWAG, CH-6047 Kastanienbaum, Switzerland.</t>
  </si>
  <si>
    <t>10.1023/B:BIOG.0000025738.67183.c0</t>
  </si>
  <si>
    <t>Rosenqvist, MP; Meakins, MWJ; Planke, S; Millett, JM; Kjoll, HJ; Voigt, MJ; Jamtveit, B</t>
  </si>
  <si>
    <t>Reservoir properties and reactivity of the Faroe Islands Basalt Group: Investigating the potential for CO2 storage in the North Atlantic Igneous Province</t>
  </si>
  <si>
    <t>INTERNATIONAL JOURNAL OF GREENHOUSE GAS CONTROL</t>
  </si>
  <si>
    <t>CO 2 sequestration; Mineral storage; Mineral carbonation; Basalt carbonation; Faroe Islands Basalt Group; North Atlantic Igneous Province</t>
  </si>
  <si>
    <t>CARBON-DIOXIDE SEQUESTRATION; CARBFIX PILOT PROJECT; DISSOLUTION; MINERALIZATION; PERMEABILITY; INJECTION; ROCKS; FIELD; HELLISHEIDI; PERCOLATION</t>
  </si>
  <si>
    <t>Offshore injection of CO2 into volcanic sequences of the North Atlantic Igneous Province may present a largescale, permanent storage option through carbonate mineralization. To investigate this potential, onshore studies of reservoir properties and reactivity of the subaerially erupted Faroe Islands Basalt Group have been conducted. Outcrop and borehole samples reveal that the lava flow crusts commonly contain vesicles that have been filled with secondary minerals due to hydrothermal fluid circulation, however, unmineralized and highly porous layers do occur. Bulk density measurements, micro-computed tomography (mu-CT) image analysis, and microscope studies of samples from onshore boreholes give present-day porosities ranging from 0.5% to 36.2% in the volcanic sequences. The unmineralized brecciated lava flow crusts contain the largest estimated porosity and simulated absolute permeability (reaching up to 10-12 m2). mu-CT studies of the mineralized, brecciated flow crusts indicate initial porosities reaching up to 45%, before clogging. Kinetic experiments of rock dissolution show that the reactivity of the basalt and volcaniclastic sediments depends on the alteration state with more altered basalt being less reactive. However, the presence of reactive, high porosity, and high permeability flow crusts prior to clogging indicate the existence of promising and very large CO2 reservoirs in less altered offshore sequences.</t>
  </si>
  <si>
    <t>Rosenqvist, MP (corresponding author), Univ Oslo, Njord Ctr, Oslo, Norway.</t>
  </si>
  <si>
    <t>University of Oslo through the Department of Geosciences, the European Research Council (ERC) through the ERC Advanced Grant Disequilibrium metamorphism of stressed lithosphere (DIME) [ERC-2015-AdG_669972]; Cambridge Arctic Shelf Program (CASP) through the Andrew Whitham CASP Fieldwork Awards 2020; Faculty of Mathematics and Natural Sciences at the University of Oslo through the project CO2Basalt; Norwegian Research Council through center of Excellence [223272]; AkerBP [8040 Paleocene]; NERC [NE/W004828/1] Funding Source: UKRI</t>
  </si>
  <si>
    <t>10.1016/j.ijggc.2023.103838</t>
  </si>
  <si>
    <t>Green &amp; Sustainable Science &amp; Technology; Energy &amp; Fuels; Engineering, Environmental; Engineering, Chemical</t>
  </si>
  <si>
    <t>Science &amp; Technology - Other Topics; Energy &amp; Fuels; Engineering</t>
  </si>
  <si>
    <t>Derx, J; Farnleitner, AH; Blöschl, G; Vierheilig, J; Blaschke, AP</t>
  </si>
  <si>
    <t>Effects of riverbank restoration on the removal of dissolved organic carbon by soil passage during floods - A scenario analysis</t>
  </si>
  <si>
    <t>Riverbank filtration; Ecological integrity; Water supply; DOC transport</t>
  </si>
  <si>
    <t>BANK FILTRATION; HYDRAULIC CONDUCTIVITY; WATER; FLUCTUATIONS; DOC; BEHAVIOR; DANUBE; VIRUS; FIELD</t>
  </si>
  <si>
    <t>River restoration typically aims at improving and preserving the ecological integrity of rivers and their floodplains. Restoration projects may, however, decrease the ability of the riparian zone to remove contaminants as the river water moves into the aquifer, especially during high river discharges. The purpose of this paper is to analyze several factors involved during riverbank restoration (i.e. changes in riverbank topography and hydraulic conductivity of the upper sediments of the riverbank), with respect to their effect on enhancing dissolved organic carbon (DOC) transport from rivers into the groundwater. 3-D groundwater flow and transport with first-order decay was simulated for a typical setting of a porous groundwater aquifer near a large river. The simulations indicate that, during a 5 m flooding event, DOC concentrations in the groundwater can be 1.7-9 times higher at a restored riverbank (i.e. 250 m wide, no clogging within one meter of riverbank sediments) compared to a steep riverbank (i.e. 8 m wide, clogging within 1 m of sediments), in coarse to fine sandy gravel. 51-84% of this increase in DOC concentration levels in the groundwater were due to an increase in submerged area of the riverbank, depending on the type of soil of the aquifer. The remaining part was caused by a change in riverbank hydraulic conductivity. The simulations further showed that the arrival times of DOC concentration peaks at 400-500 m distance from the river axis can be 18-27 days shorter at restored than at steep riverbanks. 77-100% of the earlier arrival times of DOC concentration peaks at 400-500 m from the river axis were due to an increase in submerged area of the riverbank. The remaining part was due to a change in riverbank hydraulic conductivity. The effects of riverbank restoration on DOC concentrations and arrival times were bigger if river DOC concentrations increased than if they were assumed constant during the flood, the more the river water level increased and the closer the distance was to the river. The findings suggest that riverbank restoration projects as conducted as part of the implementation of the European Water Framework Directive, potentially, may have adverse effects on the groundwater quality near rivers. Additional monitoring strategies will therefore be needed in the future in such projects to protect alluvial ground water resources for public drinking water supply. (C) 2014 Published by Elsevier B.V.</t>
  </si>
  <si>
    <t>Derx, J (corresponding author), Vienna Univ Technol, Inst Hydraul Engn &amp; Water Resources Management, Karlspl 13, A-1040 Vienna, Austria.</t>
  </si>
  <si>
    <t>Austrian Science Fund (FWF); DKplus (Vienna Doctoral Program on Water Resource Systems) [W1219-N22]; GWRS-Vienna in cooperation with Vienna Water as part of the (New)Danube - Untere Lobau Network Project; Government of Austria (Federal Ministry of Agriculture, Forestry, Environment AMP; Water Management); Government of Vienna, and the European Agricultural Fund for Rural Development [LE 07-13]</t>
  </si>
  <si>
    <t>10.1016/j.jhydrol.2014.02.061</t>
  </si>
  <si>
    <t>Pudlo, D; Henkel, S; Reitenbach, V; Albrecht, D; Enzmann, F; Heister, K; Pronk, G; Ganzer, L; Gaupp, R</t>
  </si>
  <si>
    <t>The chemical dissolution and physical migration of minerals induced during CO2 laboratory experiments: their relevance for reservoir quality</t>
  </si>
  <si>
    <t>Reservoir quality; CO2 batch experiments; Mineral dissolution; Pore throat clogging; Porosity; Permeability; mu-CT; Fluid flow simulation</t>
  </si>
  <si>
    <t>SURFACE-AREA; CALCITE DISSOLUTION; SALINE AQUIFER; CLAY-MINERALS; INJECTION; GAS; ADSORPTION; PERMEABILITY; SANDSTONE; POROSITY</t>
  </si>
  <si>
    <t>The characterization of the quality and storage capacity of geological underground reservoirs is one of the most important and challenging tasks for the realization of carbon capture and storage (CCS) projects. One approach for such an evaluation is the upscaling of data sets achieved by laboratory CO2 batch experiments to field scale. (Sub)-microscopic, petrophysical, tomographic, and chemical analytical methods were applied to reservoir sandstone samples from the Altmark gas field before and after static autoclave batch experiments at reservoir-specific conditions to study the relevance of injected CO2 on reservoir quality. These investigations confirmed that the chemical dissolution of pore-filling mineral phases (carbonate, anhydrite), associated with an increased exposure of clay mineral surfaces and the physical detachment and mobilization of such clay fines (illite, chlorite) are most appropriate to modify the quality of storage sites. Thereby the complex interplay of both processes will affect the porosity and permeability in opposite ways-mineral dissolution will enhance the rock porosity (and permeability), but fine migration can deteriorate the permeability. These reactions are realized down to A mu m scale and will affect the fluid-rock reactivity of the reservoirs, their injectivity and recovery rates during CO2 storage operations.</t>
  </si>
  <si>
    <t>Pudlo, D (corresponding author), Univ Jena, Inst Geosci, Burgweg 11, D-07749 Jena, Germany.</t>
  </si>
  <si>
    <t>German Ministry of Education and Research (BMBF); BMBF [03G0704G, 03SF0434A, 03G0704R, 03SF0434C]; GDF SUEZ E&amp;P DEUTSCHLAND GmbH, Lingen, Germany</t>
  </si>
  <si>
    <t>10.1007/s12665-015-4411-x</t>
  </si>
  <si>
    <t>Kulakov, VV; Berdnikov, NV</t>
  </si>
  <si>
    <t>Hydrogeochemical processes in the Tunguska reservoir during in situ treatment of drinking water supplies</t>
  </si>
  <si>
    <t>Tunguska groundwater reservoir; Water-rock interaction; Subsurface iron and manganese removal; Transformation of minerals in aquifer; Clogging the aquifer; Russia</t>
  </si>
  <si>
    <t>SUBSURFACE IRON; COMMUNITY</t>
  </si>
  <si>
    <t>Increased concentration of iron (up to 25-28 mg/l), manganese (up to 3 mg/l) and silicon (up to 15-30 mg/l) prevent the use of fresh groundwater for drinking needs of the population in the Amur River basin (Far East of Russia). In the aquifer of the Tunguska groundwater reservoir, the water-rock system has been studied both in natural conditions and in the zones of biogeochemical reactors (subsurface iron and manganese removal) around production wells during the preparation of drinking water in situ. It is assumed that oxidized iron and manganese compounds generated in this process are converted into technogenic thin-crystal Mn - containing siderite under the influence of natural groundwater with high CO2, negative Eh, and low pH values. Composites consisting of rolled matrix grains of sand, micro-fragments of feldspar, pyroxenes and quartz, cemented with fine-grained aluminosilicate material, are the main components that colmatate the screen space of production wells.</t>
  </si>
  <si>
    <t>Kulakov, VV (corresponding author), Russian Acad Sci, Inst Water &amp; Ecol Problems, Far East Branch, Khabarovsk 680000, Russia.</t>
  </si>
  <si>
    <t>10.1016/j.apgeochem.2020.104683</t>
  </si>
  <si>
    <t>Huang, CC; Luo, SY</t>
  </si>
  <si>
    <t>Dewatering of reservoir sediment slurry using woven geotextiles. Part I: Experimental results</t>
  </si>
  <si>
    <t>GEOSYNTHETICS INTERNATIONAL</t>
  </si>
  <si>
    <t>geosynthetics; woven geotextiles; falling-head tests; reservoir sediments; dewatering</t>
  </si>
  <si>
    <t>PERFORMANCE; FILTRATION</t>
  </si>
  <si>
    <t>A series of falling-head dewatering column tests (FHDT) was performed using a mixture of water and reservoir sediment and four types of woven geotextile to investigate the factors that control the permeability and piping of underdrainage dewatering systems such as geotextile containers and dewatering ponds. Some conventional criteria for the filter selection were also examined. It was found that the permeability of the geotextile dewatering system is characterized by the thickness and the void ratio of the filter cake that progressively deposits upstream of the geotextile. The filter cake exhibited a normally consolidated state with a compression index of 0.7, and the height of the potential filter cake can be predicted based on the total suspended solids and the void ratios measured in the present study. It was also found that the conventional soil retention and clogging criteria should be reformulated for the geotextile dewatering system to take into account some fundamental aspects of the system that were ignored in these existing criteria.</t>
  </si>
  <si>
    <t>Huang, CC (corresponding author), Natl Cheng Kung Univ, Dept Civil Engn, No 1,Ta Hsueh Rd, Tainan 70101, Taiwan.</t>
  </si>
  <si>
    <t>10.1680/gein.2007.14.5.253</t>
  </si>
  <si>
    <t>Engineering, Geological; Geosciences, Multidisciplinary; Materials Science, Multidisciplinary</t>
  </si>
  <si>
    <t>Engineering; Geology; Materials Science</t>
  </si>
  <si>
    <t>Brehme, M; Markó, A; Osvald, M; Zimmermann, G; Weinzierl, W; Aldaz, S; Thiem, S; Huenges, E</t>
  </si>
  <si>
    <t>Demonstration of a successful soft chemical stimulation in a geothermal sandstone reservoir in Mezobereny (Hungary)</t>
  </si>
  <si>
    <t>Reservoir stimulation; Injectivity enhancement; Clogging; Workover; Fieldwork; Well cleaning</t>
  </si>
  <si>
    <t>BASIN</t>
  </si>
  <si>
    <t>Geothermal energy projects often lack sufficient permeability for a sustainable operation. If natural permeability is low, it can be enhanced by stimulation treatments. These can be of thermal, hydraulic or chemical nature. The challenge is to stimulate the reservoir successfully and at the same time to do it in an environmentally safe way. This is called soft stimulation and was extensively tested in the context of the EU-Horizon2020 DESTRESS project at several geothermal sites worldwide. This paper describes the successful thermal and chemical stimulation of a geothermal doublet in Mezobereny (Hungary), targeting a sandstone reservoir at 2000 m depth. A geothermal system was constructed in 2011-2012 aimed at exploiting the geothermal potential in the Bekes Basin for a district heating system. The system with one production well and one reinjection well faced a severe injectivity drop during a 3-week operational period at the end of 2012, so that the operation had to be stopped. Historical data analysis, well logging, sampling and eventually a tailored stimulation program was designed in a 'soft' manner, according to standards developed in the DESTRESS project. The stimulation successfully increased the injectivity by 4 - 10 times, so that the system is ready to go into operation again.</t>
  </si>
  <si>
    <t>Brehme, M (corresponding author), Swiss Fed Inst Technol, Dept Earth Sci, Geothermal Energy &amp; Geofluids, Sonneggstr 5, CH-8092 Zurich, Switzerland.</t>
  </si>
  <si>
    <t>European Union [691728]; Energi Simulation Foundation</t>
  </si>
  <si>
    <t>10.1016/j.geothermics.2024.102980</t>
  </si>
  <si>
    <t>Nielsen, SM; Nesterov, I; Shapiro, AA</t>
  </si>
  <si>
    <t>Microbial enhanced oil recovery-a modeling study of the potential of spore-forming bacteria</t>
  </si>
  <si>
    <t>COMPUTATIONAL GEOSCIENCES</t>
  </si>
  <si>
    <t>Microbial enhanced oil recovery; Bacteria; Spores; Surfactant; Modeling</t>
  </si>
  <si>
    <t>BIOSURFACTANT PRODUCTION; POROUS-MEDIA; TRANSPORT; STRAINS; SIMULATIONS; MECHANISMS; ADSORPTION</t>
  </si>
  <si>
    <t>Microbial enhanced oil recovery (MEOR) utilizes microbes for enhancing the recovery by several mechanisms, among which the most studied are the following: (1) reduction of oil-water interfacial tension (IFT) by the produced biosurfactant and (2) selective plugging by microbes and metabolic products. One of the ways of bacterial survival and propagation under harsh reservoir conditions is formation of spores. A model has been developed that accounts for bacterial growth, substrate consumption, surfactant production, attachment/filtering out, sporulation, and reactivation. Application of spore-forming bacteria is an advantageous novelty of the present approach. The mathematical setup is a set of 1D transport equations involving reactions and attachment. Characteristic sigmoidal curves are used to describe sporulation and reactivation in response to substrate concentrations. The role of surfactant is modification of the relative permeabilities by decreasing the interfacial tension. Attachment of bacteria reduces the pore space available for flow, i.e., the effective porosity and permeability. Clogging of specific areas may occur. An extensive study of the MEOR on the basis of the developed model has resulted in the following conclusions. In order to obtain sufficient local concentrations of surfactant, substantial amounts of substrate should be supplied; however, massive growth of bacteria increases the risk for clogging at the well inlet areas, causing injectivity loss. In such areas, starvation may cause sporulation, reducing the risk of clogging. Substrate released during sporulation can be utilized by attached vegetative bacteria and they will continue growing and producing surfactant, which prolongs the effect of the injected substrate. The simulation scenarios show that application of the spore-forming bacteria gives a higher total production of surfactant and the reduced risk of clogging, leading to an increased period of production and a higher oil recovery.</t>
  </si>
  <si>
    <t>Nielsen, SM (corresponding author), Tech Univ Denmark, Ctr Oil &amp; Gas DTU, DK-2800 Lyngby, Denmark.</t>
  </si>
  <si>
    <t>10.1007/s10596-015-9526-3</t>
  </si>
  <si>
    <t>Computer Science, Interdisciplinary Applications; Geosciences, Multidisciplinary</t>
  </si>
  <si>
    <t>Computer Science; Geology</t>
  </si>
  <si>
    <t>Boutin, C; Lienard, A; Esser, D</t>
  </si>
  <si>
    <t>Development of a new generation of reed-bed filters in France: First results</t>
  </si>
  <si>
    <t>milking parlour; primary sludge; reedbed filters; vertical-flow systems; wastewater treatment plants</t>
  </si>
  <si>
    <t>Since 1992, Reed-Bed Filters (RBF) wastewater treatment plants have been built to meet the needs of 15 rural authorities and, on an experimental basis, 2 farms to treat milking parlour washwater using this method. This paper presents results obtained at a plant designed for 200 p.e. after 15 months of operation, organic and hydraulic loads being 67% and 115% of the nominal loads respectively. With an overall area of the order of 2.2 m(2) per person equivalent, the plant produces an effluent which easily complies with the following water quality criteria:90 mg l(-1) COD, 30 mg l(-1) TSS and almost 10 mg l(-1) TKN. Phosphorus removal is normally very low. A farm-located experimental plant, receiving milking parlour washwater (COD between 700 and 1400 mg l(-1)), is providing promising results which will certainly be improved by extending the current RBF areas. RBFs are capable of directly treating raw sewage by applying procedures involving batch feeding and alternating several units operating in parallel; in this way aerobic conditions are maintained and physical surface clogging is controlled with the aid of rooted macrophytes. RBFs used for complementary treatment seem to accept continuously high hydraulic loads. (C) 1997 IAWQ. Published by Elsevier Science Ltd.</t>
  </si>
  <si>
    <t>Boutin, C (corresponding author), CEMAGREF,DIV QUAL EAUX,3BIS,QUAI CHAUVEAU,CP 220,F-69336 LYON 09,FRANCE.</t>
  </si>
  <si>
    <t>10.1016/S0273-1223(97)00085-1</t>
  </si>
  <si>
    <t>RAVACHA, C; KUMMEL, M; SALAMON, I; ADIN, A</t>
  </si>
  <si>
    <t>THE EFFECT OF CHEMICAL OXIDANTS ON EFFLUENT CONSTITUENTS FOR DRIP IRRIGATION</t>
  </si>
  <si>
    <t>CHLORINE; CHLORINE DIOXIDE; TREATMENT OF EFFLUENTS; DRIP IRRIGATION</t>
  </si>
  <si>
    <t>One of the main problems concerning drip irrigation by effluents is the clogging of drippers and emitters, which, due to their small diameters, are extremely vulnerable to clogging by effluent constituents. Earlier observations revealed that this phenomenon can be reduced if effluents are treated with oxidants. In order to realize the role of oxidants in these processes, and to obtain meaningful and reproducible results, synthetic effluents rather than authentic effluents were used. However, the synthetic effluents were composed so as to provide the best possible resemblance to natural effluents, and the effects of Cl-2 and ClO2 on their constituents were studied. The demand of these effluents for Cl-2 was 5-8 mg l(-1) and for ClO2 3-4 mg l(-1). Two mg l(-1) of either oxidant caused a very fast bacteria inactivation that reached four orders of magnitude after 1 min. However, with respect to algae, concentrations up to 20 mg l(-1) of either oxidant did not affect the number of algae cells, although they caused a remarkable decrease in algal viability as expressed by its chlorophyll content and replication ability. Both oxidants have demonstrated a notable aggregation effect on the effluents. The conclusions of the results described above were examined in a pilot system. Continued chlorination by 5-10 mg l(-1) Cl-2 applied directly to the drippers was not very effective. The reason for this was the presence of clogging agents, ''immune'' to low Cl-2 concentrations, produced as early as in the reservoir, and carried down to the drippers by the effluent stream. Batch treatment combined with settling was much more efficient, and reduced the clogging significantly, because in this case the Cl-2 reacted not only as a disinfectant, but also as a coagulant due to the oxidation of humic constituents.</t>
  </si>
  <si>
    <t>10.1016/0043-1354(94)E0113-K</t>
  </si>
  <si>
    <t>Scholz, M; Martin, RJ</t>
  </si>
  <si>
    <t>Biological control in granular activated carbon beds</t>
  </si>
  <si>
    <t>biological activated carbon; protozoa; diatoms; copper sulphate treatment; mathematical modelling</t>
  </si>
  <si>
    <t>There is a great interest in preventing clogging anp taste and odour problems concerning the application of granular and biological activated carbon (GAC, BAC) filters for river and reservoir water treatment. The main objective of this paper is to find links between filter removal efficiencies and the relative abundance of micro-organisms such as protozoa, diatoms and rotifers during several treatment stages. A purification manager will be able to estimate future chemical and biochemical oxygen demand (COD, BOD) removal efficiencies by looking at the development of micro-organisms in the liquid phase from the carbon bed.</t>
  </si>
  <si>
    <t>Scholz, M (corresponding author), Univ Reading, Dept Soil Sci, Reading RG6 6DW, Berks, England.</t>
  </si>
  <si>
    <t>Ollivier, P; Surdyk, N; Azaroual, M; Besnard, K; Casanova, J; Rampnoux, N</t>
  </si>
  <si>
    <t>Linking water quality changes to geochemical processes occurring in a reactive soil column during treated wastewater infiltration using a large-scale pilot experiment: Insights into Mn behavior</t>
  </si>
  <si>
    <t>CHEMICAL GEOLOGY</t>
  </si>
  <si>
    <t>Nitrification; Denitrification; Manganese; Nickel; Pilot experiment; Managed aquifer recharge</t>
  </si>
  <si>
    <t>DISSOLVED ORGANIC-MATTER; AQUIFER TREATMENT SAT; ARTIFICIAL RECHARGE; DRINKING-WATER; MANGANESE OXYHYDROXIDES; GROUNDWATER DEPLETION; REDUCTIVE DISSOLUTION; RECLAMATION PROJECT; HEAVY-METALS; SEPTIC-TANK</t>
  </si>
  <si>
    <t>The spatial and temporal evolution of the physical properties and chemical composition of water and soil during the infiltration of treated waste water through a reactive soil column at the pilot scale (25 m(3)) were investigated for 18 months. Major and trace elements, and organic carbon were measured monthly in treated wastewater, output water and pore water. O-2, CO2, CH4, N2O, N-2, H2S and H-2 were measured occasionally in soil air. Geochemical processes occurring in the soil changed rapidly over the study period. Nitrification was effective in the top 1.5 m of soil during the first 8 months. Thereafter, the organic carbon load from treated wastewater and the treated wastewater left above the infiltration surface due to clogging (organic matter accumulation and precipitation of carbonates) created anaerobic conditions that led to denitrification and reductive dissolution of Mn oxides in the soil. The latter led to the release of both Mn (exceeding the WHO drinking water limit by a factor of up to 2) and Ni that was strongly associated with the Mn oxides. Forty-five percent of the Ni that had accumulated in the soil during the first year was released. Dissolved element concentrations were non-uniform because of the spatial and temporal distribution of redox reactions in the soil due to the heterogeneous distribution of organic matter and/or non-uniform flow (water saturation, residence time). The soil was very effective in removing phosphate, Fe, and Li, and removing/degrading organic carbon and NH4. In contrast, Ba, NO3 and, to a lesser extent, Ca were exported. Removal rates were moderate for As and total nitrogen, and low for K, Na, Ni and Mn. However, removal rates of nitrogen species (NH4, NO3), total nitrogen, Mn, Fe, Ni and As were strongly dependent on redox conditions which varied during the experiment. The evolution of geochemical processes occurring in the soil column therefore has significant implications on the quality of water moving from the soil to groundwater and provides key knowledge for the management of groundwater under artificial recharge. (C) 2013 Elsevier B.V. All rights reserved.</t>
  </si>
  <si>
    <t>Ollivier, P (corresponding author), Bur Rech Geol &amp; Minieres, 3 Ave C Guillemin,BP 36009, F-45060 Orleans 2, France.</t>
  </si>
  <si>
    <t>VEOLIA Environment's Research &amp; Innovation (VERI); CARNOT Institute; BRGM</t>
  </si>
  <si>
    <t>10.1016/j.chemgeo.2013.07.023</t>
  </si>
  <si>
    <t>Ginanjar, MR; Putra, SS</t>
  </si>
  <si>
    <t>Sediment trapping analysis of flood control reservoirs in Upstream Ciliwung River using SWAT Model</t>
  </si>
  <si>
    <t>2ND TRANSDISCIPLINARY RESEARCH ON ENVIRONMENTAL PROBLEMS IN SOUTHEAST ASIA</t>
  </si>
  <si>
    <t>sediment; flood; swat; ciawi; dam; ciliwung</t>
  </si>
  <si>
    <t>The plans of Sukamahi dam and Ciawi dam construction for Jakarta flood risk reduction purpose had been proposed as feasible solutions to be implemented. However, the risk of the dam outlets clogging, caused by the sediment, is important to be anticipated. The prediction of the max sediment concentration in the reservoir is crucial for the dam operation planning. It is important to avoid the flood outlet tunnel clogging. This paper present a hydrologic sediment budget model of The Upstream Ciliwung River Basin, with flood control dam existence scenarios. The model was constructed within SWAT (Soil and Water Assessment Tools) plugin and run inside the QGIS framework. The free hydrological data from CFSR, soil data from FAO, and topographical data from CGIAR-CSI were implemented as the model input. The model resulted the sediment concentration dynamics of the Sukamahi and Ciawi reservoirs, on some suspended sediment parameter ranges. The sediment trapping efficiency was also computed by different possible dam capacity alternatives. The research findings will give a scientific decision making base for the river authority, in term of flood control dam planning, especially in The Upstream Ciliwung River Basin.</t>
  </si>
  <si>
    <t>Ginanjar, MR (corresponding author), Minist Publ Works &amp; Housing, PUSAIR, Jl Ir H Djuanda 193, Bandung 40135, Indonesia.</t>
  </si>
  <si>
    <t>10.1088/1755-1315/71/1/012014</t>
  </si>
  <si>
    <t>Boving, TB; Stolt, MH; Augenstern, J; Brosnan, B</t>
  </si>
  <si>
    <t>Potential for localized groundwater contamination in a porous pavement parking lot setting in Rhode Island</t>
  </si>
  <si>
    <t>ENVIRONMENTAL GEOLOGY</t>
  </si>
  <si>
    <t>permeable pavement; non-point source pollution; ground water quality; treatment; runoff</t>
  </si>
  <si>
    <t>POLYCYCLIC AROMATIC-HYDROCARBONS; RESERVOIR STRUCTURE; HEAVY-METALS; STORM-WATER; RUNOFF; FATE</t>
  </si>
  <si>
    <t>The control of polluted surface runoff and the assessment of possible impacts on groundwater is a concern at the local and regional scale. On this background, a study investigates possible impacts of organic and inorganic pollutants (including bacteria) originating from a permeable asphalt parking lot on the water quality immediately beneath it. The functioning of the permeable pavement, including clogging and restricted vertical percolation, was also evaluated. Four nested sample ports (shallow and deep) were installed below low- and high-traffic areas, including one port outside the parking lot. At least initially there was a good hydraulic connection between the parking surface and the shallow sample ports. The presence of a geotextile layer at the base of the parking lot structure, however, was identified in lab tests as one factor restricting vertical percolation to the deeper ports. Clogging of the permeable surface was most pronounced in heavy traffic areas and below snow pile storage areas. Corroborated by high electric conductivity and chloride measurements, sand brought in by cars during winter was the principal cause for clogging. No bacteria or BOD were found in percolating water. Polycyclic aromatic hydrocarbons (PAH) were present at concentrations near minimum detection limit. Nutrients (nitrate and phosphate) were being leached into the ground via the permeable parking lot surface at annual flux rates of 0.45-0.84 g/m(2)/year. A multi-species tracer test demonstrated a retention capacity of the permeable parking lot structure of &gt; 90% for metals and 27% for nutrients, respectively.</t>
  </si>
  <si>
    <t>Boving, TB (corresponding author), Univ Rhode Isl, Dept Geosci, Woodward Hall,,Rm 315, Kingston, RI 02881 USA.</t>
  </si>
  <si>
    <t>10.1007/s00254-007-1008-z</t>
  </si>
  <si>
    <t>Uwakwe, OC; Riechelmann, S; Mueller, M; Reinsch, T; Balcewicz, M; Igbokwe, OA; Immenhauser, A</t>
  </si>
  <si>
    <t>Scaling in fractured geothermal carbonate reservoir rocks: An experimental approach</t>
  </si>
  <si>
    <t>Scales; Carbonate rock plugs; Fractures; Dissolution/precipitation processes; Temperature</t>
  </si>
  <si>
    <t>BAVARIAN MOLASSE BASIN; DISSOLUTION KINETICS; DIAGENETIC ALTERATION; DOLOMITE; WATER; DIOXIDE; SYSTEM; PRECIPITATION; TEMPERATURE; SIGNATURES</t>
  </si>
  <si>
    <t>Mineral precipitates along thermal fluid pathways (scaling) and clogging by unconsolidated grains inversely affect the efficiency of geothermal systems. An experimental approach is presented to quantify dissolutionprecipitation processes in fractured, geologically complex carbonate rocks of Devonian age. The outcome suggests that the dissolution-precipitation processes must be placed in the context of different fluid properties and pressure conditions between the injection and the production well. A geochemical monitoring program documenting the processes in the carbonate aquifer rocks is presented. Experimental work must be combined with field and modelling approaches to unfold its full strength.</t>
  </si>
  <si>
    <t>Uwakwe, OC (corresponding author), Ruhr Univ Bochum, Bochum, Germany.</t>
  </si>
  <si>
    <t>Roll-out of Deep Geothermal Energy in Northwest Europe (DGE-ROLLOUT) Project; European Regional Development Fund (ERDF)</t>
  </si>
  <si>
    <t>10.1016/j.geothermics.2024.103199</t>
  </si>
  <si>
    <t>Adin, A</t>
  </si>
  <si>
    <t>Particle characteristics: A key factor in effluent treatment and reuse</t>
  </si>
  <si>
    <t>advanced wastewater treatment; filtration; particle characterization; particle size distribution; tertiary treatment; water reuse</t>
  </si>
  <si>
    <t>WASTE-WATER IRRIGATION; FILTRATION</t>
  </si>
  <si>
    <t>Particulate matter presents a major problem in advanced wastewater treatment and in water reuse operations. This paper illustrates and analyses the approach that particle characterization may serve as an important tool in understanding treatment process mechanisms for improved design and solving clogging problems in field systems. Particle size distribution and particle surface characteristics are defined, examples of their application to effluent chemical coagulation, to wastewater reservoir effluent characterization and to the prevention of particle deposition in reuse systems are described. (C) 1999 Published by Elsevier Science Ltd on behalf of the IAWQ. All rights reserved.</t>
  </si>
  <si>
    <t>Adin, A (corresponding author), Hebrew Univ Jerusalem, Grad Sch Appl Sci, Div Environm Sci, IL-91904 Jerusalem, Israel.</t>
  </si>
  <si>
    <t>10.1016/S0273-1223(99)00486-2</t>
  </si>
  <si>
    <t>Bertrand, C; Guglielmi, Y; Denimal, S; Mudry, J; Deveze, G; Carry, N</t>
  </si>
  <si>
    <t>Hydrochemical response of a fractured carbonate aquifer to stress variations: application to leakage detection of the Vouglans arch dam lake (Jura, France)</t>
  </si>
  <si>
    <t>Dam; Groundwater chemistry; Leakage; Clogging; Hydrostatic pressure; Seasonal effects</t>
  </si>
  <si>
    <t>CALCITE PRECIPITATION; RESIDENCE TIME; ORGANIC-CARBON; GROUNDWATER; MODEL; FLOW; POTASSIUM; RESERVOIR; KINETICS; TRACERS</t>
  </si>
  <si>
    <t>Leakage detection and the prediction of the behavior of fractured rocks subjected to variations in hydrostatic pressure are important issues in hydropower engineering. Some large water reservoirs are constructed in karstic carbonate areas. In order to understand underground circulation in the limestone/dolomite foundation of the Vouglans dam (Jura, France), groundwater chemistry analysis, according to geological conditions, is used. Statistical analyses (PCA and DFA) are carried out: (1) to accurately characterize the contrast in chemical composition resulting from the interaction between surface and groundwater in a poorly contrasted environment, due to the shared carbonated context, and (2) to reassign individuals into homogeneous groups with respect to the variables studied. PHREEQC is used to determine the potential for the precipitation of secondary minerals from the water chemistry mainly in order to determine the geochemical control of clogging. Three types of hydrodynamic behavior were identified in the sector. The origin and transfer time of inflows vary with respect to seasons. The area of influence of the rapid transit of the lake water varies predominantly in response to changes in the lake water level. The hydrostatic pressure of the water column influences the opening and closing of cracks at the bottom of the dam. Drains intercepting an upstream fissure are highlighted by hydrochemical measurements. Inflows are oversaturated with respect to calcite and are thus likely to precipitate this mineral. Zones with a strong clogging capacity correspond to the zones with slow transit groundwater.</t>
  </si>
  <si>
    <t>Bertrand, C (corresponding author), Univ Bourgogne Franche Comte, CNRS, Chronoenvironm, UMR 6249, 16 Route Gray, F-25000 Besancon, France.</t>
  </si>
  <si>
    <t>EDF</t>
  </si>
  <si>
    <t>10.1007/s12665-015-4671-5</t>
  </si>
  <si>
    <t>Altintas, AG; Celik, E; Karagoz, I</t>
  </si>
  <si>
    <t>Investigation of water motion in a fuel cell channel with a reservoir</t>
  </si>
  <si>
    <t>JOURNAL OF CLEANER PRODUCTION</t>
  </si>
  <si>
    <t>Water management; PEM fuel cell; VOF model; Water discharge; Droplet motion</t>
  </si>
  <si>
    <t>FLOW CHANNEL; ENERGY; OPTIMIZATION; MANAGEMENT; TRANSPORT; HYDROGEN; REMOVAL; EXERGY; SYSTEM; FIELD</t>
  </si>
  <si>
    <t>This study presents a novel gas distribution channel configured with a reservoir and an extra outlet to prevent channels from being clogged by long slugs in the vicinity of the outlet port in fuel cells. The motion of water droplets in this channel was investigated using the volume of fluid method. The behavior of the water droplets in the channel is examined under varying outlet pressures, droplet size, the initial position of the droplets, and the direction of the gravitational acceleration. The results showed that the proposed design yields the water droplets to break up while preventing channel clogging and facilitating water removal. It has also been observed that water discharge accelerates as the reservoir outlet relative pressure decreases, and discharge occurs to a large extent when the gauge pressure is lower than-1000 Pa. The proposed intermediary water evacuation approach and design have been determined to have the capability of active water discharge from multiple points via an appropriate pressure differential. It is seen that liquid water propagation to larger areas, especially in long flow lengths, can be prevented via the proposed new design and approach.</t>
  </si>
  <si>
    <t>Karagoz, I (corresponding author), Bursa Uludag Univ, Mech Engn Dept, Bursa, Turkey.</t>
  </si>
  <si>
    <t>Scientific and Technological Research Council of Turkey (TUB.ITAK) [118M485]</t>
  </si>
  <si>
    <t>10.1016/j.jclepro.2022.130975</t>
  </si>
  <si>
    <t>Green &amp; Sustainable Science &amp; Technology; Engineering, Environmental; Environmental Sciences</t>
  </si>
  <si>
    <t>Science &amp; Technology - Other Topics; Engineering; Environmental Sciences &amp; Ecology</t>
  </si>
  <si>
    <t>Wagner, R; Kühn, M; Meyn, V; Pape, H; Vath, U; Clauser, C</t>
  </si>
  <si>
    <t>Numerical simulation of pore space clogging in geothermal reservoirs by precipitation of anhydrite</t>
  </si>
  <si>
    <t>INTERNATIONAL JOURNAL OF ROCK MECHANICS AND MINING SCIENCES</t>
  </si>
  <si>
    <t>anhydrite cementation; borehole stimulation; numerical simulation; reactive flow; cementation patterns; reservoir engineering; geothermal energy</t>
  </si>
  <si>
    <t>Anhydrite cementation in hydrothermal reservoirs can decrease porosity and permeability significantly. In these cases, the amount of hot water produced by hydrothermal heat mining installations is far too low for an economical use of the resource. We study two such cases in the North German sedimentary basin where a secondary anhydrite cementation drastically reduced the original high permeability of a Rhaetian sandstone reservoir. Core-flooding experiments under reservoir conditions indicate that in contrast to the instant dissolution of anhydrite in saline reservoirs, the nucleation probability of anhydrite and the speed of epitaxy oil anhydrite crystals (10 s(-1) m(-3) and 5 x 10(-12) m(4) mol(-1) s(-1), respectively) are very low. We performed numerical simulations of reactive flow oil the local and regional scale in order to understand the apparent conflict between constricted nucleation, observed ill laboratory experiments, and a complete filling of the pore space by anhydrite cementation found in core samples from boreholes at Neuruppin and Allermohe. A highly resolved cylindrical reservoir model was used to simulate a chemical stimulation of the Allermohe reservoir, i.e. the forced increase in porosity and permeability around the borehole in response to the injection of cold brines. Studying the dissolution process for different brine temperatures and salinities, we found that an injection of 5600 m(3) cold, highly saline brines will break through a cemented barrier of a radius of 5m around the borehole after 10 days of stimulation. An additional study of the combined effect of hydraulic fracturing and chemical Stimulation showed that both types of borehole stimulation increase the permeability by approximately the same amount if dissolution can act directly on the fracture walls. On the reservoir scale, numerical simulations indicate that strata-bound convective flow in the Rhaetian reservoir, driven by temperature differences due to the topography of the aquifer, is insufficient to explain the observed high degree of cementation. However, it can be shown that Ca2+ and SO42- dissolved in the reservoir brine are forced to precipitate around the fracture zone, if additional hot fluids flow up along faults, heat up the aquifer, and mix with the colder reservoir brine. (c) 2005 Elsevier Ltd. All rights reserved.</t>
  </si>
  <si>
    <t>Rhein Westfal TH Aachen, Lochnerstr 4-20, D-52056 Aachen, Germany.</t>
  </si>
  <si>
    <t>10.1016/j.ijrmms.2005.05.008</t>
  </si>
  <si>
    <t>Engineering, Geological; Mining &amp; Mineral Processing</t>
  </si>
  <si>
    <t>Engineering; Mining &amp; Mineral Processing</t>
  </si>
  <si>
    <t>Mullaney, J; Lucke, T</t>
  </si>
  <si>
    <t>Practical Review of Pervious Pavement Designs</t>
  </si>
  <si>
    <t>CLEAN-SOIL AIR WATER</t>
  </si>
  <si>
    <t>Clogging; Geofabric; Pollutant removal; Street trees; SUDS</t>
  </si>
  <si>
    <t>OIL BIO-DEGRADATION; PERMEABLE PAVEMENT; POROUS PAVEMENT; RESERVOIR STRUCTURE; SOIL-MOISTURE; WATER-QUALITY; RUNOFF WATER; POLLUTION; ASPHALT; INFILTRATION</t>
  </si>
  <si>
    <t>An international literature review was undertaken to identify the most appropriate design for a pervious paving system. The literature review revealed that information contained in design guidelines is often unclear and occasionally conflicting and this can be confusing for designers and other stormwater professionals. This literature review was to form the basis of a design for a new research study on the benefits of using pervious pavements to promote street tree health has recently commenced at the University of the Sunshine Coast in Australia. The review identified four typical pervious paving surfaces porous concrete porous asphalt, permeable inter locking concrete pavers, and concrete and plastic grid pavers. All four pavement surfaces were found to have high stormwater pollutant removal performance in a variety of conditions, with a wide range of designs. Maintenance procedures can have a significant impact on the rate of clogging of pervious pavements which can impact on the effective life span and there is conflicting and unreliable evidence to support the inclusion of a geofabric layer within pervious paving systems. This paper summarises the literature review findings and is intended as a practical resource for designers and researchers of pervious pavement systems.</t>
  </si>
  <si>
    <t>Lucke, T (corresponding author), Univ Sunshine Coast, Fac Sci Hlth Educ &amp; Engn, Maroochydore, Qld 4558, Australia.</t>
  </si>
  <si>
    <t>10.1002/clen.201300118</t>
  </si>
  <si>
    <t>Green &amp; Sustainable Science &amp; Technology; Environmental Sciences; Marine &amp; Freshwater Biology; Water Resources</t>
  </si>
  <si>
    <t>Science &amp; Technology - Other Topics; Environmental Sciences &amp; Ecology; Marine &amp; Freshwater Biology; Water Resources</t>
  </si>
  <si>
    <t>Schafer, DC</t>
  </si>
  <si>
    <t>Use of aquifer testing and groundwater modeling to evaluate aquifer/river hydraulics at Louisville Water Company, Louisville, Kentucky, USA</t>
  </si>
  <si>
    <t>riverbank filtration; modeling; leakance; hydraulic conductivity</t>
  </si>
  <si>
    <t>In 1999, the Louisville Water Company completed construction of a radial collector well adjacent to the Ohio River in Louisville, Kentucky at their B. E. Payne Water Treatment Plant. The well was completed in a sand and gravel aquifer to a depth of 105 feet as part of a pilot study to evaluate the feasibility of converting their surface water supply to riverbank infiltration. One of the objectives of the study was to estimate the total yield capacity available along the shoreline on the Payne Plant property. It was hoped that the supply developed at this location could supply 25 percent or more of the water company's requirement of 240 million gallons per day. Beginning in August 1999, a 70-day constant-rate pumping test was conducted on the well to evaluate aquifer properties. The parameters of interest included aquifer transmissivity, leakance between the Ohio River and the aquifer, and vertical anisotropy ratio of the aquifer sediments. The aquifer coefficients determined from the pumping test were applied in a groundwater flow model to predict yields of various extraction facilities designs for the site. Three design options were considered for the Payne Plant site. One design incorporated two or more new collector wells in addition to the pilot well, connected by a subterranean tunnel drilled in the shale and limestone bedrock beneath the sand and gavel aquifer. The second option was to install a large diameter tunnel within the sand and gravel aquifer and extend well screen laterals from the tunnel to produce water. The third option was to drill conventional vertical wells, but connect them to a subterranean tunnel drilled in the bedrock. Modeling showed that all three of the design options could produce the desired yield. This meant that the design and construction decision could be driven by the economics of the project. Modeling was used further to track the decline in yield of the pilot collector well over time caused by clogging and compaction of the riverbed sediments. Modeling showed average riverbed leakance reductions of approximately an order of magnitude.</t>
  </si>
  <si>
    <t>Schafer, DC (corresponding author), David Schafer &amp; Associates1, White Pine Rd, N Oaks, MN 55127 USA.</t>
  </si>
  <si>
    <t>Romero, LG; Pizzolatti, BS; Soares, MBD; Michelan, DCGS; Sens, ML</t>
  </si>
  <si>
    <t>Bank filtration: Application in rural areas. Case studies in Santa Catarina, Brazil</t>
  </si>
  <si>
    <t>21ST CENTURY WATERSHED TECHNOLOGY: IMPROVING WATER QUALITY AND ENVIRONMENT CONFERENCE PROCEEDINGS</t>
  </si>
  <si>
    <t>Water production; Bank filtration; Rural areas; Carbofuran; Santa Catarina; Brazil</t>
  </si>
  <si>
    <t>Bank filtration consists of abstraction of water from pumping wells located at the banks of alluvial aquifers or unconsolidated soils hydraulically connected to rivers, lakes and reservoirs. In this study bank filtration was applied in an aquaculture lake and in the river Itajai do Sul, both located in Ituporanga-SC, Brazil. In both sites, production wells were installed and hydrogeological and water quality tests were performed. The microbiological analysis indicated average removal of total coliforms of 1.77 log and 2.04 log in bank-filtered water produced from the lake and the river respectively. The average E. coli reductions were 2.15 log in the lake site and 2.97 log in the river. The lake water turbidity increased from 15.4 +/- 10 to 87 +/- 47 NTU which is probably due to an intermittent operation of the well and the local soil properties. Furthermore, the bottom of the lake presented a clogging layer that limited the production of water coming from the lake. The concentration of carbofuran pesticide was less in the bank filtrated water than in the Itajai do Sul River water. The pesticide was reduced by approximately 60%: from 0.339 +/- 0.087 mu g/L in the river water to 0.130 +/- 0.050 mu g/L in the well. This concentration complies with the stricter regulation of the European Union (0.1 mu g/L). The removal of the carabofuran may involve principally chemical and biological degradation that may produce by products that should also be monitored. The bank filtrate river water presented improvement in some other parameters like turbidity. However, both sites presented iron released from the subsoil. This problem can be solved by a subsequent aeration and precipitation step treatment. The study demonstrates the possibilities of bank filtration as an alternative for the removal of pesticides in surface water as well as the importance of the hydraulic connectivity between the water body and the abstraction well.</t>
  </si>
  <si>
    <t>Romero, LG (corresponding author), Univ Fed Santa Catarina, Florianopolis, SC, Brazil.</t>
  </si>
  <si>
    <t>CNPq (Brazilian Scientific Council); EPAGRI (Agricultural Research Company of Santa Catarina); CNPq; CONICIT (National Council for Scientific and Technological Research of Costa Rica); CONAPE (National Commission for Education Loans of Costa Rica); ITCR (Costa Rican Institute of Technology)</t>
  </si>
  <si>
    <t>10.13031/2013.29439</t>
  </si>
  <si>
    <t>Deon, F; Regenspurg, S; Zimmermann, G</t>
  </si>
  <si>
    <t>Geochemical interactions of Al2O3-based proppants with highly saline geothermal brines at simulated in situ temperature conditions</t>
  </si>
  <si>
    <t>Corundum-based proppants; Brines; Aluminium release; Geothermal brines; Electronic dispersive spectroscopy; Gross Schonebeck</t>
  </si>
  <si>
    <t>Proppants are hard spherules that are commonly used for the stimulation of wells in the oil and gas industry, but they are not widely applied in geothermal reservoirs. High-strength corundum proppants were used at the Gross Schonebeck geothermal site. The long-term reaction of these corundum (Al2O3)-based compounds under geothermal reservoir conditions (high temperature and high salinity) could result in their dissolution and the eventual re-precipitation of secondary Al-Si minerals, thereby clogging the pores of the reservoir and severely reducing its permeability. We studied the chemical stabilities of two types of proppants (resin-coated and uncoated) under different reservoir-like conditions over time. In a batch experiment, proppants were placed into Teflon autoclaves containing either natural brines from Gross Schonebeck or synthetic brines. They were kept at similar to 2 bar and at either 150 degrees C or 25 degrees C for 12, 28,42 or 80 days in NaCl and CaCl2 brines. The resulting precipitates are mainly composed of Na and Ca, with traces of Si and Fe. Up to 153 mg/L of Si were measured in the solutions, with occasional Al (normally &lt;1 mg/L) and no Fe. The metal release was not affected by the resin coating. The high silica release during the experiment indicates some chemical instability of the proppants, which depends strongly on the temperature and salinity of the reservoir fluid. (c) 2013 Elsevier Ltd. All rights reserved.</t>
  </si>
  <si>
    <t>Deon, F (corresponding author), Helmholtz Ctr Potsdam, GFZ German Res Ctr Geosci, ICGR Telegrafenberg, D-14473 Potsdam, Germany.</t>
  </si>
  <si>
    <t>10.1016/j.geothermics.2013.02.003</t>
  </si>
  <si>
    <t>Bar-Zeev, E; Belkin, N; Liberman, B; Berman-Frank, I; Berman, T</t>
  </si>
  <si>
    <t>Bioflocculation: Chemical free, pre-treatment technology for the desalination industry</t>
  </si>
  <si>
    <t>Desalination pretreatment; Rapid sand filtration; Bioflocculator</t>
  </si>
  <si>
    <t>OF-THE-ART; WASTE</t>
  </si>
  <si>
    <t>Rapid sand filtration (RSF), proceeded by chemical coagulation and flocculation, is a commonly used, effective pretreatment in the desalination industry. We designed and tested a novel, large pilot-scale, two-stage granular Rapid Bioflocculation Filter (RBF) based on a first-stage Bioflocculator (BF) unit followed by a mixed-media bed filter (MBF). The BF filter bed consisted of an extremely porous volcanic Tuff granular medium which provided an enlarged surface area for microbial development and biofilm proliferation. We compared the efficiency of the pilot RBF to that of a full-scale RSF, operating with upstream chemical coagulation, by measuring the removal from the same untreated seawater feed of key factors related to membrane clogging: SDI, turbidity, chlorophyll a (Chl a) and transparent exopolymer particles (TEP). After 2 weeks of operation, the Tuff grains were colonized extensively by coccoid bacteria that formed biofilm along the entire BF. With bacterial colonization and biofilm development, numerous aggregates of bacteria and some algal cells embedded in an amorphous organic matrix were formed on and within the Tuff grains. By 1-3 months, the biotic diversity within the Tuff filter bed had increased to include filamentous bacteria, cyanobacteria, fungi, protista and even crustaceans and marine worms. During and for similar to 24 h after each cleaning cycle (carried out every5 to 7 days by upward flushing with air and water), large numbers of floc-like particles, from similar to 15 mu m to similar to 2 mm in size were observed in the filtrate of the BF unit. Microscopic examination of these flocs (stained with Alcian Blue and SYTOR 9) showed that they were aggregates of many smaller particles with associated bacteria and algae within a polysaccharide gel-like matrix. These biogenic flocs (bioflocs) were observed to form during normal operation of the RBF, accumulating as aggregates of inorganic and organic material on the Tuff surfaces. With each flush cleaning cycle, these bioflocs were released into the BF effluent but were retained by the second phase MBF unit. No flocs were seen in the MBF filtrate. Over a yearlong study, both the pilot RBF and the full-scale RSF showed similar filtration efficiencies, measured as the percentage removal of Chl a, TEP, turbidity and SDI from the same seawater feed. These results indicate the potential of the bioflocculation approach with no chemical additives as an alternative to conventional RSF pretreatment for large SWRO facilities. (C) 2013 Elsevier Ltd. All rights reserved.</t>
  </si>
  <si>
    <t>Bar-Zeev, E (corresponding author), Yale Univ, Dept Chem &amp; Environm Engn, New Haven, CT 06520 USA.</t>
  </si>
  <si>
    <t>IDE; Mayim Consortium, Magnet Programs, Office of the Chief Scientist, Israel Ministry of Industry, Trade and Labor</t>
  </si>
  <si>
    <t>10.1016/j.watres.2013.03.013</t>
  </si>
  <si>
    <t>Peragón, JM; Delgado, A; Pérez-Latorre, FJ</t>
  </si>
  <si>
    <t>A GIS-based quality assessment model for olive tree irrigation water in southern Spain</t>
  </si>
  <si>
    <t>Irrigation; Water quality; GIS; Salinization; Sodification</t>
  </si>
  <si>
    <t>SOIL-SALINITY; IRON CHLOROSIS; PHOSPHORUS; TOLERANCE; GROWTH</t>
  </si>
  <si>
    <t>The primary aim of this study was to produce maps of various types of risk arising from the use of surface and ground water for irrigation (viz., soil degradation, plant nutritional disorders, clogging of irrigation systems and reservoir problems). The maps were obtained as the additive result of each hydrochemical variable (water properties and indices calculated from them) associated with each risk by using open-source GIS software. The study was conducted in the province of Jaen (southern Spain), which spans a total area of 13,489 km(2), 5,860 of which is occupied by olive tree crops. Irrigated olive orchards in the province span more than 2,900 km(2). The potential risk of soil degradation and nutritional disorders at their highest rating by effect of the use of irrigation water spanned an area of 72 km(2) with ground water and 874 km(2) with surface water. Such a large difference was the result of the typically increased salinity and sodicity of surface water. Both types of water exhibited a very high risk of clogging irrigation systems; however, the risk at its highest rating with surface water spanned a larger area (11,781 km(2)) than that with ground water. Also, surface water posed more severe restrictions on water reservoirs by effect of its high contents in nutrients. Surface water invariably had a phosphate concentration falling in the medium risk region for reservoir problems. The proposed information management model is useful for developing water quality maps with a view to assessing the potential risks associated with the use of irrigation water. Such information can be used to optimize irrigation practices in specific agricultural areas. (C) 2014 Elsevier B.V. All rights reserved.</t>
  </si>
  <si>
    <t>Delgado, A (corresponding author), Univ Seville, EUITA, Dept Ciencias Agroforestales, Ctra Utrera Km 1, Seville 41013, Spain.</t>
  </si>
  <si>
    <t>European Regional Development Fund of the European Union through the National Research, Development and Innovation Programme (Plan Nacional I + d + i, Project) [AGL2011-29893-CO2-01]; Ministry of Education and Science; Ministry of Science and Innovation</t>
  </si>
  <si>
    <t>10.1016/j.agwat.2014.10.009</t>
  </si>
  <si>
    <t>Ribeiro, TAP; Paterniani, JES</t>
  </si>
  <si>
    <t>COMPARACION OF FILTER ELEMENTS IN OBSTRUCTION LEVEL IN DRIP IRRIGATION</t>
  </si>
  <si>
    <t>ENGENHARIA AGRICOLA</t>
  </si>
  <si>
    <t>water quality; non woven synthetic fabric; filtration</t>
  </si>
  <si>
    <t>The research had as objective to show the variation of water quality and its influence in the head loss of two filtration systems (disc filter and non-woven synthetic fabrics) used in a dripper irrigation system. For a better comparison of the filters were used two water uniformity distribution index to estimate the obstructions of emitters and analyzed the main physical, chemical and biological parameters of the irrigation water causing problem of obstruction in drippers during of the period of one year.. The evaluation criterions of the impurities in the irrigation water were based on the studies of the trickle irrigation systems. The parameters analyzed were: pH, turbidity, suspended solids, dissolved solids, EC, hardness, Langelier index, total iron, sulphites, algae and bacterium. The source of water used in this experiment was from an open reservoir, where it has been installed an experimental trickle irrigation system. The research was developed in four phases of 30 days each, in different seasons of year. The interpretation of the results showed that the chemical factors, which presented medium risk of clogging for the emitters, were pH and the concentration of iron and sulphites. The physical and biological analyzed parameters of water quality showed low risk of clogging in the drippers. In the filter of non-woven synthetic fabrics the evolution of head loss was sharper and faster than in the disc filter.</t>
  </si>
  <si>
    <t>Ribeiro, TAP (corresponding author), Univ Estadual Campinas, Feagri, Campinas, SP, Brazil.</t>
  </si>
  <si>
    <t>10.1590/S0100-69162013000300006</t>
  </si>
  <si>
    <t>Yu, M; Liu, L; Yang, SY; Yu, ZC; Li, S; Yang, YZ; Shi, XF</t>
  </si>
  <si>
    <t>Experimental identification of CO2-oil-brine-rock interactions: Implications for CO2 sequestration after termination of a CO2-EOR project</t>
  </si>
  <si>
    <t>CO2-oil-brine-rock-interaction; Permeability; Wettability; CCUS; Songliao basin</t>
  </si>
  <si>
    <t>CARBON-DIOXIDE; CRUDE-OIL; NATURAL ANALOG; DAWSONITE FORMATION; SUPERCRITICAL CO2; AQUIFER DISPOSAL; NORTHEAST CHINA; SALINE AQUIFERS; SONGLIAO BASIN; STORAGE</t>
  </si>
  <si>
    <t>Carbon dioxide enhanced oil recovery (CO2-EOR) has been widely applied to the process of carbon capture, utilization, and storage (CCUS). Here, we investigate CO2-oil-water-rock-interactions under reservoir conditions (100 degrees C and 24 MPa) in order to understand the fluid rock interactions following termination of a CO2-EOR project. Our experimental results show that CO2-rich fluid remained the active fluid controlling the dissolution precipitation processes in an oil-undersaturated sandstone reservoir; e.g., the dissolution of feldspar and calcite, and the precipitation of kaolinite as well as solid phases comprising O, Si, Al, Na, C, and Ti. Mineral dissolution rates were reduced in the case that mineral surfaces were coated by oil. Mineral wettability and composition, and oil saturation were the main controls on the exposed surface area of grains, and mineral wettability in particular led to selective dissolution. In addition, the permeability of the reservoir decreased substantially due to the precipitation of kaolinite and solid-phase particles, and due to the clogging of less soluble mineral particles released by the dissolution of K-feldspar and carbonate cement, whereas porosity increased. The results provide insight into potential formation damage resulting from CO2-EOR projects.. (C) 2016 Elsevier Ltd. All rights reserved.</t>
  </si>
  <si>
    <t>Liu, L (corresponding author), Jilin Univ, Coll Earth Sci, 2199 Jianshe St, Changchun 130061, Jilin Province, Peoples R China.</t>
  </si>
  <si>
    <t>National Twelfth Five-Year Plan for Science Technology [2011zx05016-002]; National Science Foundation of China [41172091, 41372133]</t>
  </si>
  <si>
    <t>10.1016/j.apgeochem.2016.10.018</t>
  </si>
  <si>
    <t>Zhou, QS; Li, XT; Qian, ZM; Chen, GJ; Lyu, CF; Ma, XF; Li, C</t>
  </si>
  <si>
    <t>The Occurrence of Adsorbed Tight Oil and Its Effect on Porosity and Permeability Reduction of Triassic Lacustrine Sandstone Reservoir</t>
  </si>
  <si>
    <t>EAGLE FORD GROUP; CHANG 7 MEMBER; ASPHALTENE ADSORPTION; ORDOS BASIN; YANCHANG FORMATION; SURFACE; TOLUENE; ORIGIN; CLAYS</t>
  </si>
  <si>
    <t>The adsorption of crude oil in the tight sandstone reservoir is significant. Occurrence states of adsorbed tight oil and its pore and throat reduction effect are two significant directions in tight oil exploration and development. In this paper, the occurrence state of adsorbed tight oil and its porosity and permeability reduction effect is systematically analyzed based on a detailed description and discussion of occurrence space, states, changes of porosity and permeability, and its controlling factors. Five occurrence states are recognized based on the differences in spatial location and morphology of adsorbed tight oil. Adsorbed oil is distributed in all kinds of reservoir spaces and primarily concentrated in the pore-throat radius &lt; 0.25 mu m. The distribution characteristics of reservoir spaces control the occurrence states of adsorbed tight oil. The emulsion form, cluster form, throat form, thin film form, and isolation form are mainly stored in intergranular pores, feldspar dissolved pores, throats, the surface of minerals, and intercrystalline pores, respectively. The massive development of quartz, feldspar, and illite is conducive to the distribution of emulsion form, cluster form, and the throat form of tight oil, while the abundance of clay, especially chlorite, controls the distribution of the thin film form and isolated form of tight oil. The adsorption of tight oil causes clogging in the pore network, resulting in reservoir damage. The adsorption of tight oil in the reservoir leads to increased reservoir density by 0.290 g/cm(3) and the reduction of porosity and permeability by 3.14% and 0.321x10(-3) mu m(2), respectively. And the damage of adsorbed oil to permeability (30.79%) is more severe than that of porosity (19.96%). The effect of pore and throat reduction is more evident in reservoirs with higher content of quartz and feldspar. However, the strong adsorption of clay makes it difficult to separate the tight oil adsorbed on its surface. The nature of adsorbed oil in different occurrence states also can determine the separation efficiency in the extraction process. The adsorbed tight oil with emulsion, cluster, and throat forms is easier to desorb than the isolation and thin film forms. The research results can provide a basis for analyzing the occurrence characteristics and reasonably formulating the development method of tight oil. In addition, it can even provide a new understanding and basis for the densification process of reservoir permeability under different conditions.</t>
  </si>
  <si>
    <t>Li, C (corresponding author), Chinese Acad Sci, Northwest Inst Ecoenvironm &amp; Resources, Lanzhou 730000, Peoples R China.;Li, C (corresponding author), Key Lab Petr Resources Res, Lanzhou 730000, Gansu, Peoples R China.</t>
  </si>
  <si>
    <t>National Natural Science Foundation of China [42002175]; Research Funds for the Key Laboratory of Petroleum Resources Research, Gansu Province [SZDKFJJ20201210]</t>
  </si>
  <si>
    <t>10.1155/2022/6923449</t>
  </si>
  <si>
    <t>Legret, M; Nicollet, M; Miloda, P; Colandini, V; Raimbault, G</t>
  </si>
  <si>
    <t>Simulation of heavy metal pollution from stormwater infiltration through a porous pavement with reservoir structure</t>
  </si>
  <si>
    <t>heavy metal; infiltration; modelling; pollution; porous pavement; stormwater</t>
  </si>
  <si>
    <t>A laboratory experiment was set up to examine the ability of porous asphalt to retain metallic pollution. The results obtained confirm the retention of metals (Pb, Cu, Cd, Zn) by clogging particles, and a decrease in lead concentration can be observed in infiltrated runoff water. Moreover, the simulation of heavy metal transfer into the soil was carried out using the mathematical model LEACHM. The increase of Pb, Cu and Zn contents in soil appears slight after 50 years and well below regulation threshold values. The increase of Cd content is relatively more important. For infiltrated water, the results show a pollutant migration, especially for Cd, down to 30 cm. Nevertheless, the risk of groundwater pollution appears low. (C) 1999 IAWQ Published by Elsevier Science Ltd. All rights reserved.</t>
  </si>
  <si>
    <t>10.2166/wst.1999.0101</t>
  </si>
  <si>
    <t>Wasch, LJ; Wollenweber, J; Neele, F; Fleury, M</t>
  </si>
  <si>
    <t>Mitigating CO2 leakage by immobilizing CO2 into solid reaction products</t>
  </si>
  <si>
    <t>13TH INTERNATIONAL CONFERENCE ON GREENHOUSE GAS CONTROL TECHNOLOGIES, GHGT-13</t>
  </si>
  <si>
    <t>CO2 leakage remediation; Chemical clogging; Reactive transport modelling; CO2 storage</t>
  </si>
  <si>
    <t>In the unlikely case of CO2 leakage from a storage reservoir, it is desirable to close the leak efficiently and permanently. This could be done by injecting a reactive solution into the leak path, thereby immobilizing migrating CO2 by consuming the gas and forming solid reactants. With regard to permanent closure, it is important to consider materials that are stable in the long-term, ensuring permanent CO2 containment. Numerical modelling was applied to assess the feasibility of injecting calcium-rich water as a CO2-reactive solution to form calcite. A scenarios analyses of key parameters showed that the success of leakage remediation can be up to 95% when carefully balancing the injection rate and distance versus the permeability and leakage rate. (C) 2017 Published by Elsevier Ltd.</t>
  </si>
  <si>
    <t>European Commission FP7 project MIRECOL [608608]; Shell; Statoil; ENGIE</t>
  </si>
  <si>
    <t>10.1016/j.egypro.2017.03.1562</t>
  </si>
  <si>
    <t>Green &amp; Sustainable Science &amp; Technology; Energy &amp; Fuels; Engineering, Environmental</t>
  </si>
  <si>
    <t>Hesshaus, A; Houben, G; Kringel, R</t>
  </si>
  <si>
    <t>Halite clogging in a deep geothermal well - Geochemical and isotopic characterisation of salt origin</t>
  </si>
  <si>
    <t>Geothermal well; Halite; Clogging; North German Basin; Hot water rock interaction</t>
  </si>
  <si>
    <t>ELECTROLYTE-SOLUTIONS; FRACTIONATION; WATER; SOLUBILITY; ANHYDRITE; HYDROGEN; KAOLINITE; CELESTITE; SEAWATER; SULFATE</t>
  </si>
  <si>
    <t>The sandstone formation of the Middle Buntsandstein (Lower Triassic) in the geothermal well Grog Buchholz Gt1, Hanover, Northern Germany, was hydraulically stimulated to generate a heat exchanger surface, using 20000 m(3) of fresh water. After six months of enclosure the recovered water was oversaturated with respect to halite at surface conditions. Due to cooling induced precipitation a salt plug formed between 655 and 1350 m depth in the tubing. While the Na/Br and the Cl/Br ratio of the recovered water reflect the signature of a relic evaporative solution the recovered water contains tritium, indicating a significant proportion of fresh water. Leaching experiments of the reservoir rocks point towards presence of traces of soluble salt minerals in the formation. Therefore we assume that the salinity cannot be attributed solely to halite dissolution nor to the production of a pure formation brine. The recovered water is a result of a combination of both salt dissolution by injected fresh water and of mixing with a formation brine which has undergone water-rock interaction. The calculated fresh water proportion in the recovered water is around 40%. The presence of salt mineral traces in pores of a target formation is a potential threat for the operation of geothermal wells, as cooling-induced salt scaling jeopardizes their performance. (C) 2013 Elsevier Ltd. All rights reserved.</t>
  </si>
  <si>
    <t>Hesshaus, A (corresponding author), Fed Inst Geosci &amp; Nat Resources, Stilleweg 2, D-30655 Hannover, Germany.</t>
  </si>
  <si>
    <t>German Federal Ministry of Economics and Technology (BMWi)</t>
  </si>
  <si>
    <t>10.1016/j.pce.2013.06.002</t>
  </si>
  <si>
    <t>Regenspurg, S; Feldbusch, E; Byrne, J; Deon, F; Driba, DL; Henninges, J; Kappler, A; Naumann, R; Reinsch, T; Schubert, C</t>
  </si>
  <si>
    <t>Mineral precipitation during production of geothermal fluid from a Permian Rotliegend reservoir</t>
  </si>
  <si>
    <t>Scaling; Native copper; Laurionite; Magnetite; Rotliegend formation; Mossbauer spectroscopy; Geothermal fluid</t>
  </si>
  <si>
    <t>NE GERMAN BASIN; MOSSBAUER; KUPFERSCHIEFER; BARITE; DEPOSITS; SYSTEM; WATERS; LEAD</t>
  </si>
  <si>
    <t>Highly saline geothermal fluids typically contain a complex mixture of metals that are responsible for precipitation of various minerals during the operation of geothermal plants. This has resulted in significant clogging of the production well at the geothermal site Gross Schonebeck (Germany). A large number of different sample types have been collected from this site including solid precipitates from filters above ground, directly from the borehole fill, and from the material flushed out by various well cleaning operations. The sampled material filling the well is predominantly composed of native copper (Cu-0), barite (BaSO4), magnetite (Fe3O4), and lead (Pb) bearing phases such as laurionite (PbOHCI), as well as minor amounts of calcite (CaCO3), and an amorphous phase containing mainly Si, Fe, Ca, Pb, and Al. While some minerals such as barite precipitate due to oversaturation upon cooling, the formation of native copper requires a redox reaction, that can be induced by reduction of Cu(I) or Cu(II) by elemental iron (Fe-0). Results from this study indicate that highly concentrated Cu and Pb containing fluids are characteristic for the host rock, which is Permian Rotliegend sandstone with an underlying Permo-Carboniferous volcanic rock. Due to the high salinity of the formation fluids, heavy metals can be enriched in these waters by formation of aqueous metal chloride complexes. When this fluid comes in contact with the Fe-0 of the carbon steel liner, the Cu is immediately reduced and precipitation occurs. As further corrosion products, magnetite (Fe3O4) and (X-ray amorphous) Fe(II) phases have been identified by Mossbauer spectroscopy. The formation of the mineral laurionite consumes both Pb and hydroxide ions. Thus, its precipitation decreases the pH-value resulting in a proton excess which is most likely consumed by calcite dissolution, resulting in buffering the pH to around neutral. The clogging process of the well is accelerated by frequently alternating periods of fluid production and shut-in providing repeatedly fresh (metal-rich) reservoir fluid which subsequently reacts with the casing or oversaturates upon cooling. (C) 2015 Elsevier Ltd. All rights reserved.</t>
  </si>
  <si>
    <t>Regenspurg, S (corresponding author), Helmholtz Ctr Potsdam, German Res Ctr Geosci, D-14473 Potsdam, Germany.</t>
  </si>
  <si>
    <t>Federal Ministry of Environment, Nature Conversation and Nuclear Safety (BMU); Federal Ministry of Education and Research (BMBF)</t>
  </si>
  <si>
    <t>10.1016/j.geothermics.2015.01.003</t>
  </si>
  <si>
    <t>Al-Maktoumi, A; Kacimov, A; Al-Busaidi, H; Al-Ismaily, S; Al-Mayahi, A; Al-Khanbashi, S; Al-Sulaimi, A</t>
  </si>
  <si>
    <t>Enhancement of infiltration rate of clogged porous beds in the vicinity of dams in arid zones by the roots of indigenousZiziphus spina-christtrees</t>
  </si>
  <si>
    <t>Christ's thorn tree; hydro-ecoengineering; infiltration; infiltrometer rings Oman; recharge dams; siltation-colmation</t>
  </si>
  <si>
    <t>GROUNDWATER RECHARGE; SOIL; WATER; FLOW; SILTATION; DYNAMICS; CHANNELS; SYSTEMS; AREAS; TREES</t>
  </si>
  <si>
    <t>Siltation of reservoir beds of recharge dams in arid climates seriously diminishes dams' storage capacity, lessens infiltration and deep percolation rates, increases water loss via evaporation, and ultimately lowers the recharge efficiency to the underlying unconfined aquifer. This study explores possibilities for enhancing the infiltration rate of a silt-clogged recharge-dam bed by cultivation of the Christ's thorn tree (Ziziphus spina-christ), locally known as Sidr, as a hydro-ecoengineering technique. We experimentally quantified the effect of this indigenous tree on the infiltration rates and moisture dynamics in soil tanks and pots. Descriptive statistics and a two-way-repeated-measures analysis atp &lt; .05 were used to compare the effects of the Christ's thorns' roots and plant growth over time on the infiltration rate of silty loam soils (sediments) in the pots and tanks. The Christ's thorn trees significantly increased the steady state infiltration rate of the sediments by 1.9-5.9 times and by 1.7-3.3 times compared to the control (bare soil) in the tank and pot experiments, respectively (p &lt; .05). This study demonstrates the possibility of applying hydro-ecoengineering techniques for improving the infiltration rate and hence the recharge efficiency of recharge dams in arid areas.</t>
  </si>
  <si>
    <t>Al-Maktoumi, A (corresponding author), Sultan Qaboos Univ, Coll Agr &amp; Marine Sci, Dept Soils Water &amp; Agr Engn, POB 34, Muscat 123, Oman.</t>
  </si>
  <si>
    <t>Sultan Qaboos University [DR\RG\17, IG/AGR/SWAE/14/02, IG/AGR/SWAE/10/02]</t>
  </si>
  <si>
    <t>10.1002/hyp.13876</t>
  </si>
  <si>
    <t>Mardashov, DV; Limanov, MN</t>
  </si>
  <si>
    <t>IMPROVING THE EFFICIENCY OF OIL WELL KILLING AT THE FIELDS OF THE VOLGA-URAL OIL AND GAS PROVINCE WITH ABNORMALLY LOW RESERVOIR PRESSURE</t>
  </si>
  <si>
    <t>Well killing; abnormally low reservoir pressure; blocking compound; oil gel; water-swellable bridging agent; Volga-Ural oil and gas province</t>
  </si>
  <si>
    <t>GEL</t>
  </si>
  <si>
    <t>The relevance of the research is caused by the insufficient technological efficiency of the killing compositions used in the fields of the Volga-Ural oil and gas province for underground workover of wells. The solutions' viscosity at the bottom of the well is not sufficient and passes the killing fluid filtrate through reservoir, which leads to the absorption of the process fluid and clogging of the bottomhole formation zone. Insufficient values of critical shear stress also affect the efficiency of killing operations. Low values of shear stress indicate excessive mobility of the process fluid in the wellbore. The main aim of the research is to compare the properties of the developed polymer killing composition with the properties of the already used composition with a similar mode of action, as well as compare the properties of the developed oil gel with the properties of invert emulsion solution used in the fields. Another aim is making a conclusion about the data obtained for new compositions in comparison with the old ones. Objects: well killing fluids used in the fields of the Volga-Ural oil and gas province, as well as developed polymer compositions and hydrocarbon-based fluids. Methods: imitation of reservoir processes, placement of existing killing compounds in installations that create reservoir conditions and further measurement of their properties; carrying out similar operations with new compositions to check the convergence of the results; analysis of the data obtained, comparison of the properties of various compositions with each other. Results. The authors have obtained the comparative characteristics of the main properties of blocking compositions, such as: corrosion rate, effective viscosity, complex viscosity, static shear stress, ultimate shear stress, and degradation time. The results obtained allow us to recommend the developed compositions for use in the fields of the Volga-Ural oil and gas province.</t>
  </si>
  <si>
    <t>Mardashov, DV (corresponding author), St Petersburg Min Univ, 2,21 Line, St Petersburg 199106, Russia.</t>
  </si>
  <si>
    <t>10.18799/24131830/2022/7/3707</t>
  </si>
  <si>
    <t>Franca, MJ; Gézero, L; Ferreira, RML; Amaral, S; Montenegro, HDB</t>
  </si>
  <si>
    <t>The failure of the Fonte Santa mine tailing dam (Northeast Portugal)</t>
  </si>
  <si>
    <t>RIVER, COASTAL AND ESTUARINE MORPHODYNAMICS: RCEM 2007, VOLS 1 AND 2</t>
  </si>
  <si>
    <t>The Fonte Santa mine tailing dam situated in the Northeast Portugal failed on the 27th November 2006 due to a combination of hazards, an extraordinary rainfall and an eventual clogging of the spillway. The dam was an earthfill embankment about 25 m high and with a crest length of roughly 35 m. After the overtopping of the crest, which originated the breaching process and consequent failure, the dam was completely washed away with a fraction of the mud retained in the reservoir. The present paper constitutes a preliminary report of the accident describing the dam breaching process and the morphodynamic changes on the downstream valley. The breach geometry is characterized and estimates of the water and mud releases are presented. The geomorphic changes in the valley are described, including deposition volumes of the dam material and eroded volumes from the riverbed.</t>
  </si>
  <si>
    <t>Franca, MJ (corresponding author), Inst Super Tecn, Av Rovisco Pais, Lisbon, Portugal.</t>
  </si>
  <si>
    <t>EU Project e-EcoRisk [EVG1-CT-2002-00068]; FCT [BPD 21712/2005]; Fundacao Calouste Gulbenkian [88051]</t>
  </si>
  <si>
    <t>Engineering, Environmental; Engineering, Civil; Water Resources</t>
  </si>
  <si>
    <t>Hlavcová, K; Kohnová, S; Velísková, Y; Studvová, Z; Socuvka, V; Ivan, P</t>
  </si>
  <si>
    <t>Comparison of two concepts for assessment of sediment transport in small agricultural catchments</t>
  </si>
  <si>
    <t>JOURNAL OF HYDROLOGY AND HYDROMECHANICS</t>
  </si>
  <si>
    <t>Soil erosion; Reservoir storage volume; Sediment; Bathymetry; Svacenicky Creek</t>
  </si>
  <si>
    <t>SOIL-EROSION; REGIONAL SCALES; WATER EROSION; YIELD; MANAGEMENT; RUSLE</t>
  </si>
  <si>
    <t>The erosion, transport and deposition of sediments in small valley reservoirs represent a significant impact on their operations, mainly with regard to reducing the volume of their accumulation. The aim of this study is a comparison and uncertainty analysis of two modelling concepts for assessment of soil loss and sediment transport in a small agricultural catchment, with an emphasis on estimating the off-site effects of soil erosion resulted in sedimentation of a small water reservoir. The small water reservoir (polder) of Svacenicky Creek which was built in 2012, is a part of the flood protection measures in Tura Utica and is located in the western part of Slovakia, close to the town of Myjava. The town of Myjava in recent years has been threatened by frequent floods, which have caused heavy material losses and significantly limited the quality of life of the local residents. To estimate the amount of soil loss and sediments transported from the basin, we applied two modelling concepts based on the USLE/SDR and WaTEM/SEDEM erosion models and validated the results with the actual bathymetry of the polder. The measurements were provided by a modern Autonomous Underwater Vehicle (AUV) hydrographic instrument. From the sediment data measured and the original geodetic survey of the terrain conducted at the time of the construction of the polder, we calculated changes in the storage volume of the polder during its four years of operation. The results show that in the given area, there has been a gradual clogging of the bottom of the polder caused by water erosion. We estimate that within the four years of the acceptance run, 10,494 m(3) of bottom sediments on the Svacenicky Creek polder have accumulated. It therefore follows that repeated surveying of the sedimentation is very important for the management of the water reservoir.</t>
  </si>
  <si>
    <t>Hlavcová, K (corresponding author), Slovak Univ Technol Bratislava, Fac Civil Engn, Dept Land &amp; Water Resources Management, Radlinskeho 11, SK-81005 Bratislava, Slovakia.</t>
  </si>
  <si>
    <t>EU-FP7 RECARE project [603498]; Slovak Research and Development Agency [APVV-15-0497, APVV-15-0425]; VEGA Grant Agency [1/0710/15, 2/0058/15]</t>
  </si>
  <si>
    <t>10.2478/johh-2018-0032</t>
  </si>
  <si>
    <t>Regenspurg, S; Alawi, M; Blöcher, G; Börger, M; Kranz, S; Norden, B; Saadat, A; Scheytt, T; Virchow, L; Vieth-Hillebrand, A</t>
  </si>
  <si>
    <t>Impact of drilling mud on chemistry and microbiology of an Upper Triassic groundwater after drilling and testing an exploration well for aquifer thermal energy storage in Berlin (Germany)</t>
  </si>
  <si>
    <t>ATES; Aquifer thermal energy storage; Drilling mud; Geochemistry; Microbiology; Hydraulic testing; Sulfate reduction</t>
  </si>
  <si>
    <t>SULFATE-REDUCING BACTERIA; SP NOV.; GEN. NOV.; WATER; DIVERSITY; COMMUNITY; TRACERS; FLUID; OPERATION; RESERVOIR</t>
  </si>
  <si>
    <t>After completion of an exploration well, sandstones of the Exter Formation were hydraulically tested to determine the hydraulic properties and to evaluate chemical and microbial processes caused by drilling and water production. The aim was to determine the suitability of the formation as a reservoir for aquifer thermal energy storage. The tests revealed a hydraulic conductivity of 1-2 E-5 m/s of the reservoir, resulting in a productivity index of 0.6-1 m(3)/h/bar. A hydraulic connection of the Exter Formation to the overlaying, artesian Rupelbasissand cannot be excluded. Water samples were collected for chemical and microbiological analyses. The water was similarly composed as sea water with a maximum salinity of 24.9 g/L, dominated by NaCl (15.6 g/L Cl and 7.8 g/L Na). Until the end of the tests, the water was affected by drilling mud as indicated by the high pH (8.9) and high bicarbonate concentration (359 mg/L) that both resulted from the impact of sodium carbonate (Na2CO3) additives. The high amount of dissolved organic matter (&gt; 58 mg/L) and its molecular-weight distribution pattern indicated that residues of cellulose, an ingredient of the drilling mud, were still present at the end of the tests. Clear evidence of this contamination gave the measured uranine that was added as a tracer into the drilling mud. During fluid production, the microbial community structure and abundance changed and correlated with the content of drilling mud. Eight taxa of sulfate-reducing bacteria, key organisms in processes like bio-corrosion and bio-clogging, were identified. It can be assumed that their activity will be affected during usage of the reservoir.</t>
  </si>
  <si>
    <t>Regenspurg, S (corresponding author), GFZ German Res Ctr Geosci, Helmholtz Ctr Potsdam, D-14473 Potsdam, Germany.</t>
  </si>
  <si>
    <t>German Ministry of Energy and Economics (BMWi)</t>
  </si>
  <si>
    <t>10.1007/s12665-018-7696-8</t>
  </si>
  <si>
    <t>Cihan, A; Petrusak, R; Bhuvankar, P; Alumbaugh, D; Trautz, R; Birkholzer, JT</t>
  </si>
  <si>
    <t>Permeability Decline by Clay Fines Migration around a Low-Salinity Fluid Injection Well</t>
  </si>
  <si>
    <t>FORMATION DAMAGE; PRESSURE MANAGEMENT; WATER SENSITIVITY; BRINE EXTRACTION; CO2 INJECTION; FLOW; SANDSTONE; DETACHMENT; STORAGE; ROCKS</t>
  </si>
  <si>
    <t>Migration of clay fines can be a concern when less saline fluids are injected into brine-saturated sandstone formations containing clays. If the salinity near fluid injection wells decreases below a critical value, the clay fines near the injection may detach, start migrating, and finally clog the pores. This effect can cause permeability decline near the well and may rapidly reduce the well injectivity. The focus of this work is on evaluating the impacts of clay fines migration on permeability decline in the field, using a numerical model and pressure buildup data collected during successive variable-rate water injections in a deep sandstone reservoir. The numerical model accounts for the mixing of low-salinity water with native brine and the migration of clay fines with the detachment and pore-clogging processes. The model interpretation of the pressure buildup data implies that the observed reduction in well injectivity is mainly associated with the clay fines migration and related pore clogging near the well. The model reasonably well represents the pressure buildup data during the injections. Our simulations demonstrate that the permeability near the well can rapidly decline within the first hour of injection. The measured pressure buildup in post-injection periods appears to decay more rapidly, compared to the simulation results of the model that assume irreversible permeability damage. This raises the question whether the permeability damage may be partly reversible near the well by backflow of brine after the injection of low-salinity water.</t>
  </si>
  <si>
    <t>Cihan, A (corresponding author), Lawrence Berkeley Natl Lab, Energy Geosci Div Earth &amp; Environm Sci, 1 Cyclotron Rd,Mail Stop 74R316C, Berkeley, KS USA.</t>
  </si>
  <si>
    <t>10.1111/gwat.13127</t>
  </si>
  <si>
    <t>Chen, YF; Zeng, J; Shi, HT; Wang, YF; Hu, R; Yang, ZB; Zhou, CB</t>
  </si>
  <si>
    <t>Variation in hydraulic conductivity of fractured rocks at a dam foundation during operation</t>
  </si>
  <si>
    <t>Permeability variation; Fractured rock; Fracture clogging; Seepage control; Dam engineering</t>
  </si>
  <si>
    <t>ARCH DAM; PERMEABILITY VARIATION; SEEPAGE CONTROL; NUMERICAL-SIMULATION; PARTICLE DEPOSITION; OPTIMIZATION DESIGN; GROUNDWATER-FLOW; NEURAL-NETWORK; EXCAVATION; SEDIMENT</t>
  </si>
  <si>
    <t>Characterizing the permeability variation in fractured rocks is important in various subsurface applications, but how the permeability evolves in the foundation rocks of high dams during operation remains poorly understood. This permeability change is commonly evidenced by a continuous decrease in the amount of discharge (especially for dams on sediment-laden rivers), and can be attributed to fracture clogging and/or hydromechanical coupling. In this study, the permeability evolution of fractured rocks at a high arch dam foundation during operation was evaluated by inverse modeling based on the field time-series data of both pore pressure and discharge. A procedure combining orthogonal design, transient flow modeling, artificial neural network, and genetic algorithm was adopted to efficiently estimate the hydraulic conductivity values in each annual cycle after initial reservoir filling. The inverse results show that the permeability of the dam foundation rocks follows an exponential decay annually during operation (i.e. K/K-0 = 0.97e(-0.59t) + 0.03), with good agreement between field observations and numerical simulations. The significance of the obtained permeability decay function was manifested by an assessment of the long-term seepage control performance and groundwater flow behaviors at the dam site. The proposed formula is also of merit for characterizing the permeability change in riverbed rocks induced by sediment transport and deposition. (C) 2021 Institute of Rock and Soil Mechanics, Chinese Academy of Sciences. Production and hosting by Elsevier B.V.</t>
  </si>
  <si>
    <t>Chen, YF; Zhou, CB (corresponding author), Wuhan Univ, State Key Lab Water Resources &amp; Hydropower Engn S, Wuhan 430072, Peoples R China.;Chen, YF; Zhou, CB (corresponding author), Wuhan Univ, Key Lab Rock Mech Hydraul Struct Engn, Minist Educ, Wuhan 430072, Peoples R China.</t>
  </si>
  <si>
    <t>National Key R&amp;D Program of China [2018YFC0407001]; National Natural Science Foundation of China [51925906]; Research Program of China Three Gorges Corporation [XLD/2119]</t>
  </si>
  <si>
    <t>10.1016/j.jrmge.2020.09.008</t>
  </si>
  <si>
    <t>Guo, JCY</t>
  </si>
  <si>
    <t>Cap-Orifice as a Flow Regulator for Rain Garden Design</t>
  </si>
  <si>
    <t>JOURNAL OF IRRIGATION AND DRAINAGE ENGINEERING</t>
  </si>
  <si>
    <t>Rain garden; Porous detention; Low impact; Storm water; Infiltration; Clogging</t>
  </si>
  <si>
    <t>OVERFLOW RISK; STORAGE; CAPTURE; FIELD; BASIN</t>
  </si>
  <si>
    <t>Rain gardens have been recognized as an effective device for on-site runoff volume reduction and storm water quality enhancement. A rain garden is designed as an infiltration basin with a shallow, wide water storage volume. The subbase underneath the basin bottom is structured as a two-layered filtering medium. The upper sand layer provides the required filtering process and then the lower gravel layer provides a reservoir for a gradual release of the stored water through a perforated underdrain pipe. A newly constructed rain garden can have a high-infiltration capacity. After several years of service, the accumulation of solids intercepted in the filtering layer will develop a clogging effect or the infiltration capacity in the subbase continues decreasing. When the drain time exceeds the safety criteria, the rain garden needs to be replaced. Coping with a decaying infiltration rate, a rain garden needs to reduce its flow release in the early years. In this study, it is suggested that a cap-orifice be installed at the exit of the underdrain pipe. This cap-orifice is sized to reduce the initial infiltrating rate in the early years and then to work with the clogged infiltration rate throughout the life cycle of a rain garden. The design methodology presented in this paper allows the engineer to size this cap-orifice according to the decay of infiltration rate, required drain time, and allowable flow release. DOI: 10.1061/(ASCE)IR.1943-4774.0000399. (C) 2012 American Society of Civil Engineers.</t>
  </si>
  <si>
    <t>Guo, JCY (corresponding author), Univ Colorado, Denver, CO 80217 USA.</t>
  </si>
  <si>
    <t>10.1061/(ASCE)IR.1943-4774.0000399</t>
  </si>
  <si>
    <t>Agricultural Engineering; Engineering, Civil; Water Resources</t>
  </si>
  <si>
    <t>Agriculture; Engineering; Water Resources</t>
  </si>
  <si>
    <t>Kinoshita, M; Kitada, K; Nozaki, T</t>
  </si>
  <si>
    <t>Tidally Modulated Temperature Observed Atop a Drillsite at the Noho Hydrothermal Site, Mid-Okinawa Trough</t>
  </si>
  <si>
    <t>JOURNAL OF GEOPHYSICAL RESEARCH-SOLID EARTH</t>
  </si>
  <si>
    <t>hydrothermal circulation; tidal modulation; permeability; Kuroko ore-cultivation apparatus; borehole observatory; V Chikyu Expedition 908)</t>
  </si>
  <si>
    <t>BACKARC BASIN; VARIABILITY; CHEMISTRY; FIELD</t>
  </si>
  <si>
    <t>We observed temperature variations over 10 months within a Kuroko ore (hydrothermal sulfide) cultivation apparatus installed atop a 50-m-deep borehole drilled in the Noho hydrothermal system in the mid-Okinawa Trough, southwestern Japan, for monitoring of hydrothermal fluids and in situ mineral precipitation experiments. Temperature and pressure in the apparatus fluctuated with the tidal period immediately after its installation. Initially, the average temperature was 75-76 degrees C and the amplitude of the semidiurnal tidal temperature modulation was similar to 0.3 degrees C. Four months later, the amplitude of tidal temperature modulation had gradually increased to 4 degrees C in synchrony with an average temperature decrease to similar to 40 degrees C. Numerical modeling showed that both the increase in tidal amplitude and the decrease in average temperature were attributable to a gradual decrease in inflow to the apparatus, which promoted conductive cooling through the pipe wall. The reduced inflow was probably caused by clogging inside the apparatus, but we cannot rule out a natural cause, because the drilling would have significantly decreased the volume of hot fluid in the reservoir. The temperature fluctuation phase lagged the pressure fluctuation phase by similar to 150 degrees. Assuming that the fluctuations originated from inflow from the reservoir, we conducted 2D numerical hydrothermal modeling for a poroelastic medium. To generate the 150 degrees phase lag, the permeability in the reservoir needed to exceed that in the ambient formation by similar to three orders of magnitude. The tidal variation phase can be a useful tool for assessing the hydrological state and response of a hydrothermal system.</t>
  </si>
  <si>
    <t>Kinoshita, M (corresponding author), Univ Tokyo, Earthquake Res Inst, Tokyo, Japan.;Kinoshita, M (corresponding author), Res Inst Marine Resources Utilizat, Submarine Resources Res Ctr, Japan Agcy Marine Earth Sci &amp; Technol JAMSTEC, Yokosuka, Japan.</t>
  </si>
  <si>
    <t>Council for Science, Technology and Innovation (CSTI) through its Cross-ministerial Strategic Innovation Promotion Program (SIP) Next-Generation Technology for Ocean Resources Exploration; Grants-in-Aid for Scientific Research [20H05658, 20K05411] Funding Source: KAKEN</t>
  </si>
  <si>
    <t>10.1029/2021JB023923</t>
  </si>
  <si>
    <t>Roberge, J; Guilbaud, MN; Mercer, CN; Reyes-Luna, PC</t>
  </si>
  <si>
    <t>Insight into monogenetic eruption processes at Pelagatos volcano, Sierra Chichinautzin, Mexico: a combined melt inclusion and physical volcanology study</t>
  </si>
  <si>
    <t>ROLE OF VOLATILES IN THE GENESIS, EVOLUTION AND ERUPTION OF ARC MAGMAS</t>
  </si>
  <si>
    <t>CARBON-DIOXIDE SOLUBILITIES; SUBDUCTION-ZONE MAGMATISM; RIDGE BASALTIC LIQUIDS; PARICUTIN VOLCANO; MICHOACAN GUANAJUATO; RADIOCARBON AGES; HOLOCENE PELADO; SCORIA CONES; CINDER CONES; OLIVINE</t>
  </si>
  <si>
    <t>Eruptions and magma evolution of monogenetic volcanoes are thought to be controlled by rapid ascent of magmas over a short period of time. Volatiles degassing from magmas control the ascent velocity and therefore eruption intensity. Complex feedbacks exist between the rate and extent of volatile exsolution at shallow levels and groundmass crystallization, affecting the magma rheology, extent of fragmentation, resulting eruptive style and related hazards. Melt inclusions record the volatile contents and compositions of melts at various stages during their evolution, providing insights into degassing-crystallization processes at shallow crustal levels. Here we present new volatile and major element data from olivine-hosted melt inclusions from Pelagatos scoria cone, Mexico. These new data, combined with recent geochemical and textural data on Pelagatos eruptive products, allow us to propose a model for shallow magmatic processes at this volcano. Discharge of volatile-poor, low-viscosity magma drives early effusive activity along the fissure. Decreasing magma fluxes lead to the clogging of the fissure and the formation of a shallow magma reservoir where degassing and fractional crystallization take place. Subsequent explosive cone-forming activity is triggered by influx of deeper (c. 5 km), less evolved, more volatile-rich magma into this shallow (c. 1 km) reservoir.</t>
  </si>
  <si>
    <t>Roberge, J (corresponding author), Inst Politecn Nacl, ESIA Ticoman, Mexico City 07340, DF, Mexico.</t>
  </si>
  <si>
    <t>10.1144/SP410.12</t>
  </si>
  <si>
    <t>Xu, Y; Xiao, JJ; Li, X; Xia, KW; Peng, JB</t>
  </si>
  <si>
    <t>Experimental study on the permeability evolution of argillaceous sandstone under elevated temperatures</t>
  </si>
  <si>
    <t>Tight gas reservoir; Argillaceous sandstone; Permeability; Stress sensitivity; Permeability model</t>
  </si>
  <si>
    <t>MECHANICAL-PROPERTIES; EFFECTIVE STRESS; SICHUAN BASIN; GAS-FIELD; DAMAGE; MODEL; PRESSURE; COAL; GRANITE; DEFORMATION</t>
  </si>
  <si>
    <t>The permeability of the tight sandstone reservoirs will change when the thermal equilibrium in geological for-mations is disturbed. Understanding the permeability evolution under different temperature levels is thus crucial to reservoir evaluation and production prediction. In this study, a series of coupled thermal-hydraulic -mechanical triaxial flow-through tests are conducted to investigate the effect of the elevated temperatures on the permeability evolution and stress sensitivity of a typical argillaceous sandstone from Zhongjiang Gas field in the Sichuan Basin, China. Experimental results show that the initial permeability gradually decreases with the increase of the temperature ranging from 20 degrees C to 100 degrees C, with a decreasing magnitude of up to 1.5 orders. Stress sensitivity also indicates a negative correlation with the temperature levels. Whereas the mechanical parameters are less sensitive to elevated temperatures. According to the Scanning Electron Microscopy (SEM) analysis, the mechanism of the permeability reduction is mainly caused by the thermal expansion of the illite, as well as the pore-filling and throat-clogging effects induced by the newly released particles. Moreover, a modified perme-ability model with the exponential decay form is proposed and validated. This model considers the thermal effect and permeability recovery during the dilation regime and fits well with the experimental data.</t>
  </si>
  <si>
    <t>Xia, KW (corresponding author), Tianjin Univ, Sch Civil Engn, State Key Lab Hydraul Engn Simulat &amp; Safety, Tianjin 300072, Peoples R China.</t>
  </si>
  <si>
    <t>National Natural Science Foundation of China [42141010]; Tianjin Research Innovation Project for Postgraduate Students [2021YJSS026]</t>
  </si>
  <si>
    <t>10.1016/j.enggeo.2022.106974</t>
  </si>
  <si>
    <t>Alt-Epping, P; Diamond, LW; Häring, MO; Ladner, F; Meier, DB</t>
  </si>
  <si>
    <t>Prediction of water-rock interaction and porosity evolution in a granitoid-hosted enhanced geothermal system, using constraints from the 5 km Basel-1 well</t>
  </si>
  <si>
    <t>HYDROTHERMAL ALTERATION; TRANSPORT; GASES</t>
  </si>
  <si>
    <t>Numerical simulations based on plans for a deep geothermal system in Basel, Switzerland are used here to understand chemical processes that occur in an initially dry granitoid reservoir during hydraulic stimulation and long-term water circulation to extract heat. An important question regarding the sustainability of such enhanced geothermal systems (EGS), is whether water-rock reactions will eventually lead to clogging of flow paths in the reservoir and thereby reduce or even completely block fluid throughput. A reactive transport model allows the main chemical reactions to be predicted and the resulting evolution of porosity to be tracked over the expected 30-year operational lifetime of the system. The simulations show that injection of surface water to stimulate fracture permeability in the monzogranite reservoir at 190 degrees C and 5000 m depth induces redox reactions between the oxidised surface water and the reduced wall rock. Although new calcite, chlorite, hematite and other minerals precipitate near the injection well, their volumes are low and more than compensated by those of the dissolving wall-rock minerals. Thus, during stimulation, reduction of injectivity by mineral precipitation is unlikely. During the simulated long-term operation of the system, the main mineral reactions are the hydration and albitization of plagioclase, the alteration of hornblende to an assemblage of smectites and chlorites and of primary K-feldspar to muscovite and microcline. Within a closed-system doublet, the composition of the circulated fluid changes only slightly during its repeated passage through the reservoir, as the wall rock essentially undergoes isochemical recrystallization. Even after 30 years of circulation, the calculations show that porosity is reduced by only similar to 0.2%, well below the expected fracture porosity induced by stimulation. This result suggests that permeability reduction owing to water-rock interaction is unlikely to jeopardize the long-term operation of deep, granitoid-hosted EGS systems. A peculiarity at Basel is the presence of anhydrite as fracture coatings at similar to 5000 m depth. Simulated exposure of the circulating fluid to anhydrite induces a stronger redox disequilibrium in the reservoir, driving dissolution of ferrous minerals and precipitation of ferric smectites, hematite and pyrite. However, even in this scenario the porosity reduction is at most 0.5%, a value which is unproblematic for sustainable fluid circulation through the reservoir. (c) 2013 Elsevier Ltd. All rights reserved.</t>
  </si>
  <si>
    <t>Alt-Epping, P (corresponding author), Univ Bern, Inst Geol Sci, Rock Water Interact Grp, Baltzerstr 3, CH-3012 Bern, Switzerland.</t>
  </si>
  <si>
    <t>10.1016/j.apgeochem.2013.09.006</t>
  </si>
  <si>
    <t>Skurtveit, E; Braathen, A; Larsen, EB; Sauvin, G; Sundal, A; Zuchuat, V</t>
  </si>
  <si>
    <t>Pressure induced deformation and flow using CO2 field analogues, Utah</t>
  </si>
  <si>
    <t>geological sequestration; leakage; faults; fractures; flow</t>
  </si>
  <si>
    <t>FLUID-FLOW; SE UTAH; USA; MIGRATION; SANDSTONE</t>
  </si>
  <si>
    <t>Exhumed reservoirs providing evidence of CO2 accumulation and transport in geological history offer a unique possibility to supplement our knowledge on leakage processes observed along faults and fractures. A field location and drill core from Central Utah, USA has been used to characterize mechanical properties and fracture distributions in multiple reservoir-caprock couplets where bleaching pattern around fractures provides evidence of fluid flow. Analysis shows that fractures are mainly observed in low porosity units corresponding to layers with high strength and stiffness. Microstructural characterization substantiates evidence of fracture aperture separated by areas with mineral precipitation clogging aperture. Minerals observed filling fractures are calcite, gypsum and pyrite, suggestive of precipitation from reducing fluids. Fracture aperture distribution and identification of mineralogical changes along the fracture surface provides important input for improved, novel analyses of CO2 transport properties of fractures and faults. (C) 2017 The Authors. Published by Elsevier Ltd.</t>
  </si>
  <si>
    <t>Skurtveit, E (corresponding author), Norwegian Geotech Inst, POB 3930 Ullevaal Stad, N-0806 Oslo, Norway.</t>
  </si>
  <si>
    <t>Research Council of Norway [244049]</t>
  </si>
  <si>
    <t>10.1016/j.egypro.2017.03.1457</t>
  </si>
  <si>
    <t>Macchione, F; Lombardo, M</t>
  </si>
  <si>
    <t>Roughness-Based Method for Simulating Hydraulic Consequences of Both Woody Debris Clogging and Breakage at Bridges in Basin-Scale Flood Modeling</t>
  </si>
  <si>
    <t>basin-scale flood modeling; woody debris accumulation; bridge clogging and breakage; backwater; hydraulic hazard assessment</t>
  </si>
  <si>
    <t>MOUNTAIN STREAMS; HAZARDS</t>
  </si>
  <si>
    <t>Obstructions at bridge can exacerbate flood hazard: when woody debris occlude a bridge, backwater increases, and sometimes a temporary reservoir can form. If the condition for the collapse of the jam exists, the phenomenon can evolve into a dam break flow resulting in an increase in downstream discharge or a steepening in the flow hydrograph. A rigorous description of backwater formed by debris at the bridge, and more generally of the interaction between flood and structure, is still a challenge and only few studies focus on the breakage phase and its consequence on flood dynamic. Unfortunately, analyzing the hydraulics of so many localized situations within a large area in detail would involve considerable modeling and calculation costs. Therefore, treatment methods are desirable that provide correct results in terms of the reference hydraulic variables for assessing the hazard without the need to model extremely local phenomena. The purpose of this study is to evaluate the possibility to reproduce an observed or estimated backwater by the use of an equivalent roughness at the place of the bridge and simulate the breakage phase by a sudden variation of its value. The method, applied to the numerical reconstruction of the experimental tests of dam break performed by the Waterways Experiment Station in 1961, has provided results that overlap well with the experimental values. Furthermore, it was applied to the reconstruction of the historical flood occurred in the Soverato river (Calabria, Italy). It did not require local grid refinement and provided results faithful to flood marks.</t>
  </si>
  <si>
    <t>Macchione, F (corresponding author), Univ Calabria, Dept Environm Engn, Lab Modellist Numer Protez Idraul Terr LaMPIT, Arcavacata Di Rende, CS, Italy.</t>
  </si>
  <si>
    <t>10.1029/2021WR030485</t>
  </si>
  <si>
    <t>Zhang, PY; Mu, LL; Huang, MS</t>
  </si>
  <si>
    <t>A coupled CFD-DEM investigation into hydro-mechanical behaviour of gap-graded soil experiencing seepage erosion considering cyclic hydraulic loading</t>
  </si>
  <si>
    <t>Suffusion; CFD-DEM; Cyclic hydraulic loading; Hydro-mechanical behaviour; Particle clogging</t>
  </si>
  <si>
    <t>INTERNAL STABILITY; SUFFUSION; RAINFALL; FLUCTUATION; LANDSLIDE; MECHANISM; RESERVOIR; MODELS; SAND</t>
  </si>
  <si>
    <t>The internal erosion of soils is a critical factor that can cause infiltration damage in slope and embankment works. Under conditions of heavy rainfall, storm surge, and waves, the soil is subjected to the cyclic changing hydraulic loads that are different from constant or monotonically changing hydraulic gradient loads, resulting in significant differences in the internal erosion response. The internal erosion response of gap-graded soil under cyclic hydraulic gradient is investigated in microscopic view based on the three-dimensional coupled computational fluid dynamics and discrete element (CFD-DEM) method. Three average hydraulic gradients (i.e., i= 7, 9, 11) and different cyclic hydraulic gradient amplitudes (i.e., Delta i = 2 similar to 10) are considered. It is found that the erosion mass m(e) is significantly increased under cyclic hydraulic loading, as the amplitude of the cyclic hydraulic gradient increases, the erosion ratio gradually increases. The particle migration in the upstream layer is more susceptible to the influence of cyclic hydraulic gradients, and the distribution of fine particles is more uniform after erosion with the increase of Delta i. The mechanism of the effect of cyclic hydraulic gradient is revealed from a micro perspective, including coordination number, connectivity distribution, particle force characteristics, local packing profile and the force chain evolution, it is found that the cyclic hydraulic loading affects the erosion process mainly by disturb or destroy the local clogging. The work provides insights into the effect of more complex hydraulic loading on internal erosion from a micromechanical perspective.</t>
  </si>
  <si>
    <t>Mu, LL (corresponding author), Tongji Univ, Dept Geotech Engn, Shanghai 200092, Peoples R China.</t>
  </si>
  <si>
    <t>National Key R &amp; D Program of China; Natural Science Foundation of Shanghai, China [2021YFB2600700]; Fundamental Research Funds for the Central Universities; [22ZR1464600]</t>
  </si>
  <si>
    <t>10.1016/j.jhydrol.2023.129908</t>
  </si>
  <si>
    <t>Jacquemet, N; Pironon, J; Lagneau, V; Saint-Marc, J</t>
  </si>
  <si>
    <t>Armouring of well cement in H2S-CO2 saturated brine by calcite coating - Experiments and numerical modelling</t>
  </si>
  <si>
    <t>BETA-DICALCIUM SILICATE; C-S-H; PORTLAND-CEMENT; REACTIVE TRANSPORT; RAMAN-SPECTROSCOPY; SUPERCRITICAL CARBONATION; GEOLOGICAL STORAGE; FLY-ASH; CO2; CONCRETE</t>
  </si>
  <si>
    <t>The active acid gas (H2S-CO2 mixture) injection operations in North America provide practical experience for the operators in charge of industrial scale CO2 geological storage sites. Potential leakage via wells and their environmental impacts make well construction durability an issue for efficiency/safety of gas geological storage. In such operations, the well cement is in contact with reservoir brines and the injected gas, meaning that gas-water-solid chemical reactions may change the physical properties of the cement and its ability to confine the gas downhole. The cement-forming Calcium silicate hydrates carbonation (by CO2) and ferrite sulfidation (by H2S) reactions are expected. The main objective of this study is to determine their consequences on cement mineralogy and transfer ability. Fifteen and 60 days duration batch experiments were performed in which well cement bars were immersed in brine itself caped by a H2S-CO2 phase at 500 bar-120 degrees C. Scanning electron microscopy including observations/analyses and elemental mapping, mineralogical mapping by micro-Raman spectroscopy, X-ray diffraction and water porosimetry were used to characterize the aged cement. Speciation by micro-Raman spectroscopy of brine trapped within synthetic fluid inclusions were also performed. The expected calcium silicate hydrates carbonation and ferrite sulfidation reactions were evidenced. Furthermore, armouring of the cement through the fast creation of a non-porous calcite coating, global porosity decrease of the cement (clogging) and mineral assemblage conservation were demonstrated. The low W/R ratio of the experimental system (allowing the cement to buffer the interstitial and external solution pH at basic values) and mixed species diffusion and chemical reactions are proposed to explain these features. This interpretation is confirmed by reactive transport modelling performed with the HYTEC code. The observed cement armouring, clogging and mineral assemblage conservation suggest that the tested cement has improved transfer properties in the experimental conditions. This work suggests that in both acid gas and CO2 geological storage, clogging of cement or at least mineral assemblage conservation and slowing of carbonation progress could occur in near-well zones where slight water flow occurs e. g. in the vicinity of caprock shales. (C) 2011 Elsevier Ltd. All rights reserved.</t>
  </si>
  <si>
    <t>Jacquemet, N (corresponding author), Bur Rech Geol &amp; Minieres, 3 Ave Claude Guillemin,BP 6009, F-45060 Orleans 2, France.</t>
  </si>
  <si>
    <t>French oil company TOTAL; Universite de Lorraine; Therese Lhomme from the G2R laboratory (Universite de Lorraine)</t>
  </si>
  <si>
    <t>10.1016/j.apgeochem.2011.12.004</t>
  </si>
  <si>
    <t>Mangane, PO; Gouze, P; Luquot, L</t>
  </si>
  <si>
    <t>Permeability impairment of a limestone reservoir triggered by heterogeneous dissolution and particles migration during CO2-rich injection</t>
  </si>
  <si>
    <t>GEOPHYSICAL RESEARCH LETTERS</t>
  </si>
  <si>
    <t>CO2-enriched fluid injection; dissolution; particles migration; high-resolution X-ray microtomograph (XRMT)</t>
  </si>
  <si>
    <t>POROSITY; FLOW</t>
  </si>
  <si>
    <t>A CO2-rich brine core-flood experiment in calcite limestone for conditions representative of underground storage (P=12MPa and T=100 degrees C) was performed in order to explore the dissolution mechanisms arising at moderate CO2 partial pressure (0.3MPa). An increase of the total porosity ((T)) accompanied by a persistent permeability (k) decrease was measured. The mechanisms controlling this atypical anticorrelated k-(T) relationship were investigated from the analysis of high-resolution X-ray microtomography images of the sample acquired before and after the experiment. All the evidences converge to the conclusion that the ubiquitous decrease of permeability measured during the 44h of dissolution is due to the clogging of a fraction of the macroporosity by microporous material triggered by the rearrangement of the detached undissolved particles. This mechanism results in the development of low permeability zones bridging the macroporosity.</t>
  </si>
  <si>
    <t>Mangane, PO (corresponding author), Univ Montpellier 2, FR-34000 Montpellier, France.</t>
  </si>
  <si>
    <t>French National Research Center (CNRS); EU [UE-7thFP - ENERGY 282900]</t>
  </si>
  <si>
    <t>10.1002/grl.50595</t>
  </si>
  <si>
    <t>Dai, S; Seol, Y</t>
  </si>
  <si>
    <t>Water permeability in hydrate-bearing sediments: A pore-scale study</t>
  </si>
  <si>
    <t>METHANE-HYDRATE; GAS-HYDRATE; MARINE-SEDIMENTS; RELATIVE PERMEABILITY; POROUS-MEDIA; FLOW; SATURATION; STABILITY; EVOLUTION; GEOMETRY</t>
  </si>
  <si>
    <t>Permeability is a critical parameter governing methane flux and fluid flow in hydrate-bearing sediments; however, limited valid data are available due to experimental challenges. Here we investigate the relationship between apparent water permeability (k') and hydrate saturation (S-h), accounting for hydrate pore-scale growth habit and meso-scale heterogeneity. Results from capillary tube models rely on cross-sectional tube shapes and hydrate pore habits, thus are appropriate only for sediments with uniform hydrate distribution and known hydrate pore character. Given our pore network modeling results showing that accumulating hydrate in sediments decreases sediment porosity and increases hydraulic tortuosity, we propose a modified Kozeny-Carman model to characterize water permeability in hydrate-bearing sediments. This model agrees well with experimental results and can be easily implemented in reservoir simulators with no empirical variables other than S-h. Results are also relevant to flow through other natural sediments that undergo diagenesis, salt precipitation, or bio-clogging.</t>
  </si>
  <si>
    <t>Dai, S (corresponding author), US DOE, Natl Energy Technol Lab, Morgantown, WV 26505 USA.</t>
  </si>
  <si>
    <t>Oak Ridge Institute for Science and Education (ORISE) fellowship - NETL, U.S. Department of Energy</t>
  </si>
  <si>
    <t>10.1002/2014GL060535</t>
  </si>
  <si>
    <t>Al-Saqri, S; Al-Maktoumi, A; Al-Ismaily, S; Kacimov, A; Al-Busaidi, H</t>
  </si>
  <si>
    <t>Hydropedology and soil evolution in explaining the hydrological properties of recharge dams in arid zone environments</t>
  </si>
  <si>
    <t>Soil evolution; Sedimentation; Recharge dam; Infiltration; Hydraulic conductivity</t>
  </si>
  <si>
    <t>GROUNDWATER RECHARGE; INFILTRATION</t>
  </si>
  <si>
    <t>The effects of anthropogenic activities on soil evolution due to siltation and the impact on hydraulic properties of the vadose zone on the augmentation of the aquifer recharge are investigated for the Al-Khoud dam in Oman. Inside the dam reservoir and in areas adjacent to the embankment, downstream, 33 pedons (of depths between 1.5 and 2 m) were excavated and studied during 2011 and 2012. Soil analysis revealed that the subsoil's physiochemical properties of the study area are continuously changing due to damming, i.e., alteration of the natural runoff, intensified sedimentation, and infiltration. Variation of hydropedological properties caused by the geotechnical construction is evident in a distinct vertical stratification of texture of accrued sediments and almost an order of magnitude drop in saturated hydraulic conductivity (K-s) of the dam bed. Correspondingly, spilling of ponded water over the dam crest occurs more frequent and therefore increases the potential hazards of flooding of the downstream recharge area. Some fine particles of the suspended load carried to the reservoir by the feeding wadi migrate vertically downward, driven by seepage, into the originally coarse matrix of the parent soil and cause clogging of large pores (with time, hard pans in the subsurface are developing) even without visible cake formation on the soil surface. Development of hard pans was also discovered in pedons at depths close to 1 m. This is attributed to presence of a pedogenic carbonate derived from the parent rock and formed by precipitation of dissolved salts due to a vertical upward moisture evaporation to a hot and dry bed surface during prevailing dry bed periods of dam operation. K-s measured downstream of the dam was relatively high (6 m/day) and was three times higher than the average value inside the reservoir (2.1 m/day), ranging there between 0.01 and 3.96 m/day, but less than at the upstream site outside the reservoir.</t>
  </si>
  <si>
    <t>Al-Maktoumi, A (corresponding author), Sultan Qaboos Univ, Coll Agr &amp; Marine Sci, POB 34, Al Khoud 123, Muscat PC, Oman.</t>
  </si>
  <si>
    <t>Sultan Qaboos University; DOPSAR project Effects of siltation behind Al-Khoud dam on the soil properties and recharge efficiency [IG/AGR/SWAE/10/02]</t>
  </si>
  <si>
    <t>10.1007/s12517-015-2076-0</t>
  </si>
  <si>
    <t>Callow, B; Falcon-Suarez, I; Ahmed, S; Matter, J</t>
  </si>
  <si>
    <t>Assessing the carbon sequestration potential of basalt using X-ray micro-CT and rock mechanics</t>
  </si>
  <si>
    <t>CO2 sequestration; Geological storage; Basalt; Permeability; X-ray micro-CT; Image-based modelling</t>
  </si>
  <si>
    <t>MINERAL SEQUESTRATION; CO2 SEQUESTRATION; GEOTHERMAL-FIELD; ICELAND; STORAGE; PERMEABILITY; TRANSPORT; HELLISHEIDI; SENSITIVITY; CHEMISTRY</t>
  </si>
  <si>
    <t>Mineral carbonation in basaltic rock provides a permanent storage solution for the mitigation of anthropogenic CO2 emissions in the atmosphere. 3D X-ray micro-CT (XCT) image analysis is applied to a core sample from the main basaltic reservoir of the CarbFix site in Iceland, which obtained a connected porosity of 2.05-8.76%, a reactive surface area of 0.10-0.33 mm(-1) and a larger vertical permeability (2.07 x 10(-10) m(2)) compared to horizontal permeability (5.10 x 10(-11) m(2)). The calculations suggest a CO2 storage capacity of 0.33 Gigatonnes at the CarbFix pilot site. The XCT results were compared to those obtained from a hydromechanical test applied to the same sample, during which permeability, electrical resistivity and volumetric deformation were measured under realistic reservoir pressure conditions. It was found that permeability is highly stress sensitive, dropping by two orders of magnitude for a -0.02% volumetric deformation change, equivalent to a mean pore diameter reduction of 5 mu m. This pore contraction was insufficient to explain such a permeability reduction according to the XCT analysis, unless combined with the effects of clay swelling and secondary mineral pore clogging. The findings provide important benchmark data for the future upscaling and optimisation of CO2 storage in basalt formations.</t>
  </si>
  <si>
    <t>Callow, B (corresponding author), Univ Southampton, Ocean &amp; Earth Sci, Southampton SO14 3ZH, Hants, England.</t>
  </si>
  <si>
    <t>U.S. Department of Energy [DE-FE0004847]; European Union [654462 - STEMM-CCS]; NERC [noc010011] Funding Source: UKRI</t>
  </si>
  <si>
    <t>10.1016/j.ijggc.2017.12.008</t>
  </si>
  <si>
    <t>Narumalani, S; Jensen, JR; Althausen, JD; Burkhalter, S; Mackey, HE</t>
  </si>
  <si>
    <t>Aquatic macrophyte modeling using GIS and logistic multiple regression</t>
  </si>
  <si>
    <t>PHOTOGRAMMETRIC ENGINEERING AND REMOTE SENSING</t>
  </si>
  <si>
    <t>LAKES; VEGETATION; SUCCESSION; RESERVOIR; DYNAMICS; GROWTH; PLANTS</t>
  </si>
  <si>
    <t>Aquatic macrophytes are non-woody plants, larger than microscopic size, that grow in water. They are an essential component of wetland communities because they provide food and habitat for a variety of wildlife, and they regulate the chemistry of the open water. Unfortunately, they also hinder human activities by clogging reservoirs and affecting recreational activities. Given their impact on environmental processes as well as on human activities, it is important that aquatic macrophytes be monitored and managed wisely. This research focuses on developing a predictive model, based on several biophysical variables, to determine the future distribution of aquatic macrophytes. Par Pond, a cooling reservoir at the Savannah River Site in South Carolina, was selected as the study area. Four biophysical variables, including water depth, percent slope, fetch, and soils, were digitized into ct geographic information system (GIS) database. A logistic multiple regression (LMR) model was developed to derive coefficients for each variable. The model was applied to seven water depths ranging from the 181-foot contour to the 200-foot contour at Par Pond to determine the probability of aquatic macrophyte occurrence at each water level. Application of the LMR model showed that the total area of wetland would decline by nearly 114 ha between the 200- and 181-foot contours. The modeling techniques described here are useful for predicting areas of aquatic macrophyte growth and distribution, and can be used by environmental scientists to develop effective management strategies.</t>
  </si>
  <si>
    <t>Narumalani, S (corresponding author), UNIV NEBRASKA,DEPT GEOG,LINCOLN,NE 68588, USA.</t>
  </si>
  <si>
    <t>Geography, Physical; Geosciences, Multidisciplinary; Remote Sensing; Imaging Science &amp; Photographic Technology</t>
  </si>
  <si>
    <t>Physical Geography; Geology; Remote Sensing; Imaging Science &amp; Photographic Technology</t>
  </si>
  <si>
    <t>Yu, C; Cheng, K; Huang, ZW; Li, JB; Hu, JR; Yang, D; Li, R</t>
  </si>
  <si>
    <t>Experimental study on reinjection enhancement of sandstone with radial wells</t>
  </si>
  <si>
    <t>Radial jet drilling; Sandstone reservoir; Enhanced injection; Pressure reduction</t>
  </si>
  <si>
    <t>PERMEABILITY; RESERVOIR; WATER</t>
  </si>
  <si>
    <t>Geothermal resources are abundant and can be vigorously developed. Vertical well reinjection is widely used in sandstone geothermal resources, but the efficiency is low due to near-well blockage. There is a lack of existing measures to improve reinjection efficiency. For sandstone reservoirs, a new method using radial well technology is proposed to enhance reinjection efficiency. Firstly, based on similarity criteria and non-dimensional analysis, the main experiment parameters and materials are determined. Secondly, a geothermal reinjection enhancement experiment system is constructed. Finally, reinjection experiments are conducted with radial well branch number, layer number, and phase angle to explore the impact of each parameter on reinjection efficiency. Results indicate that, in comparison to vertical well, radial wells can markedly increase the total fluid uptake. The maximum reinjection enhancements of radial wells is 90.49 %. The pressure drop coefficients can reach a minimum of 0.025. Within the same radial well type, the total fluid uptake shows an overall rising trend with an increase in the number of branch wells. Compared to single-layer radial wells, double-layer radial wells demonstrate better overall reinjection efficiency. Additionally, when comparing double-layer parallel and double-layer intersecting radial wells, the latter exhibits a more advantageous overall reinjection enhancement. The study suggests that radial wells can alleviate near-wellbore clogging, significantly increase reinjection capacity in sandstone reservoirs, and provide an effective technical approach and experiment evidence for efficient reinjection development in sandstone.</t>
  </si>
  <si>
    <t>Huang, ZW (corresponding author), China Univ Petr, State Key Lab Petr Resources &amp; Prospecting, Beijing 102249, Peoples R China.</t>
  </si>
  <si>
    <t>National Science Fund of China for Major International (Regional) Joint Research Project [52020105001]; Strategic Cooperation Technology Projects of CNPC; CUPB [ZLZX2020-02]</t>
  </si>
  <si>
    <t>10.1016/j.geothermics.2024.102972</t>
  </si>
  <si>
    <t>Besedina, A; Gorbunova, E; Petukhova, S</t>
  </si>
  <si>
    <t>Hydrogeological Responses to Distant Earthquakes in Aseismic Region</t>
  </si>
  <si>
    <t>precision hydrogeological monitoring; hydrogeological response; filtration properties; fluid-saturated reservoir; confined aquifer; weakly confined aquifer; aseismic region; earthquakes</t>
  </si>
  <si>
    <t>WATER-LEVEL CHANGES; SEISMIC-WAVES; GROUNDWATER RESPONSE; WENCHUAN EARTHQUAKE; TIDAL RESPONSE; WELL; DAMAGE; RESERVOIRS; SYSTEM; TIDES</t>
  </si>
  <si>
    <t>For the first time precise measurements of the groundwater level variations in the territory of the Mikhnevo geophysical observatory in an aseismic region (Moscow region, Russia) have been carried out since February 2008 at a sampling rate of 1 Hz. The groundwater level variations under quasi-stationary filtration are considered indicators of the dynamic deformation of a fluid-saturated reservoir represented by carbonate-terrigenous sediments. Both permanent (long-term) factors-atmospheric pressure, lunar-solar tides, and periodic (short-term) ones-seismic impacts from distant earthquakes, are used as probing signals for analyzing the filtration parameters of aquifers of different ages. Hydrogeological responses to the passage of seismic waves from earthquakes with magnitudes of 6.1-9.1 with epicentral distances of 1456-16,553 km was recorded in 2010-2023. Dependences of dynamic variations of the pore pressure in the upper weakly confined and lower confined aquifers on the ground velocity are approximated by different regression functions. Spectral analysis of hydrogeological responses made it possible to identify coseismic and postseismic effects from distant earthquakes. The postseismic effects in the form of an episodic increase in the pore pressure may be caused by a skin effect-clogging of microcracks nearby the wellbore by colloidal particles under intensive seismic impact.</t>
  </si>
  <si>
    <t>Besedina, A (corresponding author), Russian Acad Sci, Sadovsky Inst Geospheres Dynam, Deformat Proc Earths Crust, Moscow 119334, Russia.</t>
  </si>
  <si>
    <t>State task of Ministry of Science and Higher Education of the Russian Federation [122032900172-5]</t>
  </si>
  <si>
    <t>10.3390/w15071322</t>
  </si>
  <si>
    <t>Petersen, HI; Al-Masri, WF; Rudra, A; Mohammadkhani, S; Sanei, H</t>
  </si>
  <si>
    <t>Movable and non-movable hydrocarbon fractions in an oil-depleted sandstone reservoir considered for CO2 storage, Nini West Field, Danish North Sea</t>
  </si>
  <si>
    <t>INTERNATIONAL JOURNAL OF COAL GEOLOGY</t>
  </si>
  <si>
    <t>Organic petrography; Organic geochemistry; Pyrolysis; CO 2 storage; Oil field; Sandstone reservoir; Oil composition; Solid bitumen; Asphaltene; Nini West; North Sea</t>
  </si>
  <si>
    <t>ASPHALTENE DEPOSITION; THERMAL MATURITY; SOLID BITUMEN; CRUDE OILS; CLASSIFICATION; MATURATION; PETROLEUM; PRESSURE; ORIGIN</t>
  </si>
  <si>
    <t>The Paleocene-Eocene quartz-and glauconite-rich reservoir sandstones of the depleted Nini West oilfield in the Siri Canyon, Danish North Sea, are considered a CO2 storage site. Mobilization of the remaining oil in the reservoir by the injected supercritical CO2 (scCO2) can cause oil displacement and potentially clogging of pore throats by the non-soluble heavy oil fraction. This study focuses on the movable and non-movable oil and solid bitumen/asphaltenes fractions present in the Nini West reservoir, including the effect of scCO2 injection on the residual oil. The residual oil in 14 samples from 13 core plugs from the oil-leg of the Nini-4 well was analyzed, as well as the extracted oil from preserved samples and the Nini stock tank oil (STO). The samples were acquired from preserved, cleaned, restored, and scCO2 flooded core plugs and were analyzed by organic geochemistry, including extended slow heating pyrolysis (ESH (R)) and organic petrography. The STO is paraffinic with a fairly high asphaltene content, and the preserved samples show that the residual oil occurs in association with glauconite clasts. The extracted oil consists mainly of movable oil fractions and a smaller amount of non-movable oil and solid bitumen/asphaltenes. The organic solvents used in different cleaning methods could remove most of the oil in the samples, but none of them can completely remove the solid bitumen/asphaltenes adhered to the glauconite clasts. The orange-brownish fluorescing solid bitumen/asphaltenes occur in the interior of the glauconite clasts, as coatings on the surface, and in small cracks in the surface, as well as between the laminae of glauconised mica. A sample from a cleaned core that has been restored to original wettability condition while controlling oil and brine saturations, and aged for a month at reservoir conditions, has an oil composition akin to the preserved samples. By scCO2 flooding, the movable oil fractions are entirely removed while the solid bitumen/asphaltenes coatings and remnants in the interior of the glauconite clasts are not mobilized. The presence of solid bitumen/asphaltenes in the organic solvent cleaned samples and in the scCO2 flooded sample suggests that these compounds are highly non-movable. Furthermore, a low proportion of heavy non-movable oil in the scCO2 flooded samples indicates minor asphaltenes precipitation, perhaps due to the high permeability and homogeneity of the sandstones.</t>
  </si>
  <si>
    <t>Petersen, HI (corresponding author), Geol Survey Denmark &amp; Greenland GEUS, Dept Geoenergy &amp; Storage, Lab Organ Carbon LOK, Oster Voldgade 10, DK-1350 Copenhagen K, Denmark.</t>
  </si>
  <si>
    <t>Danish Energy Technology Development and Demonstration Program (EUDP) [64021-9005]; European Union NextGenerationEU</t>
  </si>
  <si>
    <t>10.1016/j.coal.2023.104399</t>
  </si>
  <si>
    <t>Brignoli, ML; Espa, P; Batalla, RJ</t>
  </si>
  <si>
    <t>Sediment transport below a small alpine reservoir desilted by controlled flushing: field assessment and one-dimensional numerical simulation</t>
  </si>
  <si>
    <t>Alpine river; Controlled sediment flushing; Reservoir siltation; Sediment transport; SRH-1D model</t>
  </si>
  <si>
    <t>GRAVEL-BED RIVER; FINE SEDIMENT; HYDROPOWER RESERVOIR; MOUNTAIN CHANNEL; MANAGEMENT; LOAD; EQUATIONS; DYNAMICS; RECOVERY; RELEASE</t>
  </si>
  <si>
    <t>Purpose Sediment transport and riverbed sedimentation were investigated in an alpine stream below a small hydropower reservoir desilted by a controlled sediment flushing (CSF) operation. The term controlled refers to the operational tasks implemented to mitigate the downstream environmental impact of the operation. The experimental dataset acquired before, during, and after the CSF was also used to carry out and calibrate a one-dimensional sediment transport model of the monitored event. Materials and methods The investigated reservoir is located in the central Italian Alps, and its original storage was 160,000 m(3), about 30% filled by a mixture of sand and silt/clay before the CSF. Downstream sediment concentration was controlled by releasing clear water from upstream reservoirs and regulating the work of earth-moving equipment in the emptied reservoir. A 3.6-km-long reach with average slope of 0.015 was monitored: concentration and grain size of suspended sediment were measured during the CSF and the riverbed alteration was evaluated by volumetric sampling and measurements of the deposits' thickness. Sedimentation and River Hydraulics-One Dimensional (SRH-1D) was used to simulate sediment transport during the monitored CSF. Model parameters were calibrated by comparing the computed and the observed amount of sediment deposited along the study reach. Results and discussion Sediment flushing was carried out in October 2010 for 3 days. Ca. 16,000 m(3) of sediment were evacuated, representing approximately 30% silt/clay and 70% sand. 2.4 Mm(3) of clear water was released to reduce sediment concentration and increase transport capacity downstream. About 3000 m(3) of sand was deposited in the study reach after the CSF, with maximum height up to 0.2 m. Although the riverbed before the CSF was simply set as mono-granular, after calibrating the parameters, good agreement was achieved between the depositional pattern computed by SRH-1D and the one observed, both in terms of deposit thickness and grain size of deposited sediment. The sensitivity analysis revealed a major role of the parameters controlling bed mixing processes in affecting the simulated deposition after the CSF. Conclusions Sediment below 0.1 mm in diameter was not detected in river deposits after the flushing: the effects on river biota associated with substrate clogging by very fine sediment were therefore minimized. After proper calibration, 1-D sediment transport modeling can effectively support the planning of CSF operations: to minimize the downstream environmental effects, concurrently achieving acceptable flushing efficiency, the analyzed scenarios as well as the model outputs need to be carefully evaluated from a multidisciplinary perspective.</t>
  </si>
  <si>
    <t>Espa, P (corresponding author), Univ Insubria, Dept Sci &amp; High Technol, Via GB Vico 46, I-21100 Varese, Italy.</t>
  </si>
  <si>
    <t>INTERREG Italy/Switzerland project ECOIDRO [7630754]; PhD Program in Chemical and Environmental Sciences of the University of Insubria; Catalan Government</t>
  </si>
  <si>
    <t>10.1007/s11368-017-1661-0</t>
  </si>
  <si>
    <t>Baiyinbaoligao; Xu, FR; Chen, XR; Chang, T</t>
  </si>
  <si>
    <t>Impact of Xiaolangdi Dam Sediment Flushing on Fish and Environmental Friendly Management</t>
  </si>
  <si>
    <t>PROCEEDINGS OF THE 35TH IAHR WORLD CONGRESS, VOLS I AND II</t>
  </si>
  <si>
    <t>Sediment flushing; Sediment concentration; Dissolved oxygen; Yellow River Carp; Mortality</t>
  </si>
  <si>
    <t>Dam sediment flushing can help mitigating reservoir sedimentation and restoring river consecutive sediment transportation. But high concentrated sediment flow and water quality degradation may cause adverse effects on downstream fish. During sediment flushing of the Xiaolangdi Reservoir in the Yellow River, dead fish were usually observed in downstream river reach. Explains for the phenomenon were studied by field survey and laboratory experiments. In the process of sediment flushing in 2010, high concentrated sediment flow destroyed downstream river habitat. Investigation showed 11 fish species from 5 families and 5 orders were affected by the lethal sediment concentration. 7 laboratory experiments were carried out with Yellow River Carp (Cyprinus carpio) exposed in water body with suspended sediment concentration ranging from 16 to 182 kg/m(3). Influences of sediment concentration, dissolved oxygen (DO) and exposure duration on mortality were analyzed. It could be demonstrated, by variation process of sediment concentration and DO from field and laboratory study, that high concentrated fine sediment flow, which caused the clogging of fish gills, and DO decline were 2 crucial reasons for fish mortality. When the sediment content was higher than 80 kg/m(3), the dissolved oxygen concentration fell below 2 mg/L, which was a lower limit for fish living requirements. In this circumstance, fish went to death in a short period caused by hypoxia. While sediment content was lower than 60 kg/m(3), by survey and experience, there were no dead fish in downstream river reach. There is a direct correlation between DO and sediment concentration downstream of the reservoir during sediment flushing period, which means that DO would decrease with the increase of sediment concentration. Thus, it was discussed and concluded that environmental friendly dam regulation method should be carried out considering sediment concentration and duration of dam flushing to relieve adverse effects on downstream fish.</t>
  </si>
  <si>
    <t>Baiyinbaoligao (corresponding author), China Inst Water Resources &amp; Hydropower Res, Beijing 100038, Peoples R China.</t>
  </si>
  <si>
    <t>Engineering, Civil; Water Resources</t>
  </si>
  <si>
    <t>Zhang, JZ; Yang, M; Guo, ZH; Yu, JW; Yamaguchi, D; Zhang, XL; Chen, YJ</t>
  </si>
  <si>
    <t>Effects and Mechanism of Pre-ozonation on Sand Filtration Performance</t>
  </si>
  <si>
    <t>OZONE-SCIENCE &amp; ENGINEERING</t>
  </si>
  <si>
    <t>Ozone; Diatom; Blockage of Sand Filter; Particle Size Distribution; Particle Removal; Drinking Water</t>
  </si>
  <si>
    <t>PREOZONATION; REMOVAL; WATER; SYNEDRA; SYSTEMS; ALGAE</t>
  </si>
  <si>
    <t>Diatoms were shown to be responsible for clogging the sand filtration tanks in the waterworks of Beijing treating reservoir source water. The effect of pre-ozonation on the performance of the sand filter was investigated using a continuous-flow (200 L h-1) pilot experimental system. At the optimum ozone dose of 1.0 mg L-1, the filter run time was prolonged 2.7-2.8-fold, the number of 2-5 m diameter particles decreased from 353-829 ml-1 to 53-269 ml-1 and the turbidity in the filtrate decreased from 0.2 NTU to 0.1 NTU. Laboratory tests showed that ozone was able to break the cells of the diatoms, including Fragilaria sp., Diatoma sp. and Navicula sp., into smaller particles, and the optimum ozone dose was also 1.0 mg L-1. Decomposition of algae is likely to be the main reason for the significantly improved performance of filtration.</t>
  </si>
  <si>
    <t>Yang, M (corresponding author), Chinese Acad Sci, State Key Lab Environm Aquat Chem, Ecoenvironm Sci Res Ctr, 18 Shuangqing Rd, Beijing 100085, Peoples R China.</t>
  </si>
  <si>
    <t>National Water Pollution Control and Management Science [2008ZX07421-004]; State High Tech Research and Development Project of China (863 Program) [2007AA06A414]; Major State Basic Research Development Program of China (973 Program) [2006CB403306]; National Natural Science Foundation of China [50921064]</t>
  </si>
  <si>
    <t>10.1080/01919512.2011.536757</t>
  </si>
  <si>
    <t>Alataway, A; El Alfy, M</t>
  </si>
  <si>
    <t>Rainwater Harvesting and Artificial Groundwater Recharge in Arid Areas: Case Study in Wadi Al-Alb, Saudi Arabia</t>
  </si>
  <si>
    <t>JOURNAL OF WATER RESOURCES PLANNING AND MANAGEMENT</t>
  </si>
  <si>
    <t>Rainwater harvesting; Artificial groundwater recharge; Rainfall-runoff modeling; Geographic information system (GIS); Arid areas</t>
  </si>
  <si>
    <t>GIS; POLLUTION</t>
  </si>
  <si>
    <t>Accelerated economic development in arid areas results in harmful stress on limited surface and groundwater resources. Flash flood and rainfall harvesting is a promising renewable resource. Using a theoretical water budget approach, this paper investigates groundwater recharge after a flash flood in three small dam reservoirs and one moderate-capacity dam reservoir in the Al-Alb basin, central Saudi Arabia. This approach is validated against water level measurements at five recharge wells. Watershed modeling of this basin was conducted using an analysis of Advanced Spaceborne Thermal Emission and Reflection Radiometer (ASTER) digital elevation models, in which the morphometric variables were calculated. Landsat-8 and Spot-5 images from April 2015 were classified to identify different land-use and land-cover categories. The soil conservation service curve number (SCS CN) method was used to estimate the effective rainfall, where the estimated CN values of different land uses and the spatially distributed time-area zones of the catchment were identified. The rainfall-runoff relationship was assessed using the Hydrologic Engineering Center-Hydrologic Modeling System (HEC-HMS) model, and the results were validated using the actual reservoir storages of these dams. The lag time, time of concentration, time to peak, and maximum of discharge storage reservoir sizes and volumes were estimated for the main and subbasins of the Al-Alb basin. This research shows that considerable amounts of water can be harvested using these small dams (0.21x106m3 to 6.95x106m3). The hydrographs show that the construction of smaller dams upstream of the main dam at the Al-Alb location decreases the main peak magnitude by 14%, and the main runoff volume by 3%. Because of the high evaporation rate and low natural groundwater recharge as a result of siltation process in the dam lakes, recharge wells were drilled in the dam reservoir, increasing groundwater recharge by 44% and decreasing evaporation loss by 86%. With time, well recharge efficiency decreases, owing to clogging by the siltation process. Consequently, it is recommended to periodically clean and maintain the recharge wells. (C) 2018 American Society of Civil Engineers.</t>
  </si>
  <si>
    <t>El Alfy, M (corresponding author), Mansoura Univ, Fac Sci, Dept Geol, Mansoura 35516, Egypt.</t>
  </si>
  <si>
    <t>RAAD program, King Saud University [NFG-15-03-17]</t>
  </si>
  <si>
    <t>10.1061/(ASCE)WR.1943-5452.0001009</t>
  </si>
  <si>
    <t>Batista, BD; Fonseca, BM</t>
  </si>
  <si>
    <t>Phytoplankton in the central region of Paranoa Lake, Federal District of Brazil: an ecological and sanitary approach</t>
  </si>
  <si>
    <t>ENGENHARIA SANITARIA E AMBIENTAL</t>
  </si>
  <si>
    <t>cyanobacteria; water quality; water supply reservoir; MS Ordinance N degrees 2,914/2011</t>
  </si>
  <si>
    <t>SEASONAL-VARIATION; WATER; CYANOBACTERIA; RESERVOIRS; CLASSIFICATION; BIOVOLUME; AREA</t>
  </si>
  <si>
    <t>This study aimed at analyzing the dynamic, the structure and the sanitary importance of phytoplankton in a vertical profile at Paranoa Lake central region, Federal District, Brazil. Sampling was carried out monthly from October 2009 to September 2010, in six depths. Three distinct phases were identified, concerning mixing pattern: stratification (October 2009 to May 2010), mixing in (June to September 2010), transition (September 2010). Total phosphorus and soluble reactive phosphorus concentrations and algal biomass were relatively low, classifying Paranoa Lake as an oligotrophic reservoir. In opposite, total nitrogen nd functional groups were typical of mesotrophic environments. Altogether, 94 phytoplanktonic taxa were found, among 10 taxonomic classes, especially centrales diatoms, chlorophyceans and cyanobacteria. Thirteen functional groups were identified, with emphasis on C,J, F, X2, K and Si. During mixing and transition months there was an increase in diatom biomass (group C). On the vertical profile, there was a trend of K and S1 groups to locate at surface layers during warmer months. Considering the sanitary approach, this study reported algal taxa that can potentially promote odor and taste in the water (e.g., diatoms, cryptophytes, cyanobacteria) or cause filter clogging at water treatment plants (e.g., diatoms). Moreover, cyanobacterial taxa (e.g., Aphanocapsa and Planktolyngbya) were reported under densities that already point out the need of monitoring intensification and cyanotoxin analysis, according to the MS Ordinance number 2,914/2011.</t>
  </si>
  <si>
    <t>Fonseca, BM (corresponding author), Univ Sao Paulo, Sao Paulo, SP, Brazil.</t>
  </si>
  <si>
    <t>10.1590/S1413-41522018169124</t>
  </si>
  <si>
    <t>Maliva, RG; Missimer, TM</t>
  </si>
  <si>
    <t>Self-cleaning beach gallery design for seawater desalination plants</t>
  </si>
  <si>
    <t>Reverse osmosis; Desalination; Intake; Beach gallery</t>
  </si>
  <si>
    <t>Surface water intakes are a major capital cost for seawater desalination facilities, and their performance can greatly impact the operation of the entire system. Alternative intakes, based on the riverbank filtration concept, are increasingly being implemented because they are less expensive than conventional intakes and can also provide natural filtering of feedwater prior to the entry of water into the treatment plant. The basic concept is to use vertical or horizontal wells or galleries located near the seawater source to produce feed water, while taking advantage of the natural sand filtration provided by the beach sands and other sediments. Although conceptually simple, the successful design of beach gallery intakes must consider a variety of sedimentological and hydrogeological factors. Production rates are dependent upon both the hydraulic conductivity of the beach sediments and the length of the flow path from the seawater source to the gallery. Beach galleries constructed inland above the high tide line thus require relatively great lengths or areas to produce a given amount of seawater. Inasmuch as beach galleries act as slow sand filters, they are subject to clogging at the sediment-water interface. Carbonate scaling has been a major problem in some systems constructed in carbonate sediments in tropical settings because of the supersaturation of seawater with respect to calcite. Beach sedimentation patterns can also impact the long-term performance of beach galleries. Improperly designed or constructed beach galleries may be exposed or damaged in beaches that experience erosion under normal or storm conditions. Prograding beaches are more problematical as the galleries become increasingly distant from the seawater source, which reduces potential production rates. The self-cleaning beach gallery overcomes some of the inherent limitations of beach galleries constructed above high tide line. The gallery is a horizontal collection system within a single trench that is Constructed between the low and high tides lines. The normal wave action keeps the sediment-water interface above the gallery clean by mechanically removing fine-grained sediment and marine organisms. The daily tidal cycle keeps the sediment above the gallery saturated and maintains a short travel time. The top of the gallery is set at about 4 m below normal low tide, so erosion should not be a concern and scaling can be managed. However, progradation of the beach may still adversely impact system performance. The design of the self-cleaning beach gallery requires field testing to obtain site-specific data on the hydraulics of surficial sediments. The field testing should involve aquifer performance testing and a small-scale pilot test. Hydraulic flow modeling is necessary to evaluate potential gallery design options and potential water yields. An assessment of shoreline sedimentation dynamics should also be performed, which may involve a literature review or field investigations.</t>
  </si>
  <si>
    <t>Maliva, RG (corresponding author), Schlumberger Water Serv USA Inc, 1567 Hayley Lane,Suite 202, Ft Myers, FL 33907 USA.</t>
  </si>
  <si>
    <t>10.5004/dwt.2010.1053</t>
  </si>
  <si>
    <t>Li, X; Wen, Z; Zhan, HB; Wu, FX; Zhu, Q</t>
  </si>
  <si>
    <t>Laboratory observations for two-dimensional solute transport in an aquifer-aquitard system</t>
  </si>
  <si>
    <t>ENVIRONMENTAL SCIENCE AND POLLUTION RESEARCH</t>
  </si>
  <si>
    <t>Low-permeability media; Aquifer-aquitard system; Mixing effect; Flow transiency; Solute transport</t>
  </si>
  <si>
    <t>Low-permeability media such as clay appear in nearly all hydrogeological systems. To date, although significant efforts have been put forward by hydrologists, transport mechanism is still not well understood in such media, especially in an aquifer-aquitard system. In this study, two-dimensional experiments of groundwater flow and solute transport were conducted in a clay-sand two-layer system to investigate the characteristics of flow and transport in such a system. Sodium chloride (NaCl) (a conservative tracer) from a tank was injected after passing by the pre-inlet reservoir where the mixing effect and flow transiency were analyzed. A new numerical model considering the mixing effect and flow transiency was developed to interpret the experimental data based on the finite-element COMSOL Multiphysics platform. Transport parameters were assessed by best fitting the observed breakthrough curves (BTCs). Several important results were obtained. Firstly, aquitard advection was found to be non-negligible and should be considered in a proper mathematical model for describing the transport process. Secondly, advective velocities were temporally variable and showed decreasing trends in the sand and clay layers, mainly due to the impacts of physical and biological clogging. Thirdly, the mixing effect in the pre-inlet reservoir led to a lower tracer concentration in the sand layer at early times. Finally, the observed BTCs exhibited early arrivals in the clay layer, possibly resulting from preferential flow pathways. These findings can provide hints for contamination remediation works in aquifer-aquitard systems.</t>
  </si>
  <si>
    <t>Wen, Z (corresponding author), China Univ Geosci, Sch Environm Studies, 68 Jincheng St,East Lake High Tech,17 Dev Zone, Wuhan 430074, Hubei, Peoples R China.</t>
  </si>
  <si>
    <t>Natural Science Research Project of Anhui University [KJ2020A0316]; National Natural Science Foundation of China [42022018, 41772259, 41830862, 41521001]; Natural Science Foundation of Hubei Province, China [2018CFA085,2018CFA028]; Fundamental Research Funds for the Central Universities, China University of Geosciences (Wuhan) [CUGCJ1701, CUGCJ1803, CUGGC06]</t>
  </si>
  <si>
    <t>10.1007/s11356-021-13123-1</t>
  </si>
  <si>
    <t>Wetzel, M; Kempka, T; Kühn, M</t>
  </si>
  <si>
    <t>Diagenetic Trends of Synthetic Reservoir Sandstone Properties Assessed by Digital Rock Physics</t>
  </si>
  <si>
    <t>MINERALS</t>
  </si>
  <si>
    <t>digital core reconstruction; micro-CT scan; pore-scale; cementation; permeability-porosity relationship; elastic rock properties; numerical simulation</t>
  </si>
  <si>
    <t>Quantifying interactions and dependencies among geometric, hydraulic and mechanical properties of reservoir sandstones is of particular importance for the exploration and utilisation of the geological subsurface and can be assessed by synthetic sandstones comprising the microstructural complexity of natural rocks. In the present study, three highly resolved samples of the Fontainebleau, Berea and Bentheim sandstones are generated by means of a process-based approach, which combines the gravity-driven deposition of irregularly shaped grains and their diagenetic cementation by three different schemes. The resulting evolution in porosity, permeability and rock stiffness is examined and compared to the respective micro-computer tomographic (micro-CT) scans. The grain contact-preferential scheme implies a progressive clogging of small throats and consequently produces considerably less connected and stiffer samples than the two other schemes. By contrast, uniform quartz overgrowth continuously alters the pore space and leads to the lowest elastic properties. The proposed stress-dependent cementation scheme combines both approaches of contact-cement and quartz overgrowth, resulting in granulometric, hydraulic and elastic properties equivalent to those of the respective micro-CT scans, where bulk moduli slightly deviate by 0.8%, 4.9% and 2.5% for the Fontainebleau, Berea and Bentheim sandstone, respectively. The synthetic samples can be further altered to examine the impact of mineral dissolution or precipitation as well as fracturing on various petrophysical correlations, which is of particular relevance for numerous aspects of a sustainable subsurface utilisation.</t>
  </si>
  <si>
    <t>Wetzel, M (corresponding author), GFZ German Res Ctr Geosci, Fluid Syst Modelling, D-14473 Potsdam, Germany.;Wetzel, M (corresponding author), Univ Potsdam, Inst Geosci, Karl Liebknecht Str 24-25, D-14476 Potsdam, Germany.</t>
  </si>
  <si>
    <t>German Federal Ministry for Education and Research (BMBF) [03G0867E]</t>
  </si>
  <si>
    <t>10.3390/min11020151</t>
  </si>
  <si>
    <t>Geochemistry &amp; Geophysics; Mineralogy; Mining &amp; Mineral Processing</t>
  </si>
  <si>
    <t>Chequer, L; Nguyen, C; Loi, G; Zeinijahromi, A; Bedrikovetsky, P</t>
  </si>
  <si>
    <t>Fines migration in aquifers: Production history treatment and well behaviour prediction</t>
  </si>
  <si>
    <t>Well clogging; Fines migration; Well productivity; Mathematical model; Exact solution; Ground water</t>
  </si>
  <si>
    <t>DEEP-BED FILTRATION; POROUS-MEDIA; RELATIVE PERMEABILITY; PARTICLE DETACHMENT; COLLOIDAL TRANSPORT; ANALYTICAL-MODEL; DEPOSITION; FIELD; ATTACHMENT; DRAG</t>
  </si>
  <si>
    <t>Migration of natural reservoir fines mobilised by water production may cause significant well productivity decline. The aim of this work is long-term productivity forecast from the production history under fines migration. We derive an exact solution of the radial inflow problem for suspension with size-distributed particles. The exact solution allows for detailed analysis of the structure of the flow domain and for an implicit formulae for well impedance. Six model coefficients are determined from the history of well production and fines concentration in the produced fluid. 23 field cases have been matched by the analytical model. Close agreement between the field and modelling data and common variation intervals for the tuned model parameters validate the model proposed. The analytical model allows determining the size of the damaged zone during water production under fines migration, which is important for well stimulation planning and design.</t>
  </si>
  <si>
    <t>Bedrikovetsky, P (corresponding author), Univ Adelaide, Australian Sch Petr, Adelaide, SA 5005, Australia.</t>
  </si>
  <si>
    <t>10.1016/j.jhydrol.2021.126660</t>
  </si>
  <si>
    <t>Regenspurg, S; Geigenmüller, I; Milsch, H; Kühn, M</t>
  </si>
  <si>
    <t>Copper precipitation as consequence of steel corrosion in a flow-through experiment mimicking a geothermal production well</t>
  </si>
  <si>
    <t>Saline fluids; Elevated temperature; Copper; Carbon steel; Flow-through experiments; Electrochemical reaction; Corrosion; PHREEQC modeling</t>
  </si>
  <si>
    <t>RESERVOIR; KINETICS; QUARTZ; SYSTEM; MODEL</t>
  </si>
  <si>
    <t>Decreasing production rates and massive precipitation of native copper (Cu(0)) were observed in the production well at the geothermal research facility Gross Schonebeck (Germany). The Cu precipitates filling up the well are a product of an electrochemical corrosion reaction between dissolved copper (Cu2+, Cu+) in the brine and iron (Fe(0)) of the carbon steel liner. It was hypothesized that this reaction occurs not only within the borehole, but also on the outside of the casing at contact between casing and reservoir rock as well as in the pores of the reservoir rock. To verify the assumption of potential clogging of the rock pores as well as to quantify the reaction and to determine reaction kinetics, a flow-through experiment was designed mimicking the reaction at depth of the well between sandstone samples (24 cm(3) Fontainebleau), steel (carbon steel or stainless steel), and artificial formation water containing 1 mM Cu2+ at oxic or anoxic (O-2 &lt; 0.2 mg/L) conditions in dependence of temperature and salinity. Obtained experimental data served as input for a numerical reaction model to deepen the process understanding and that ultimately should be used to predict processes in the geothermal reservoir. Results showed that (1) with increasing temperature, the reaction rate of the electrochemical reaction increased. (2) High amounts of sodium and calcium chloride (NaCl + CaCl2) in the solution decreased the overall reaction inasmuch more Fe and less Cu was measured in the salt-poor solutions over time. (3) Strongest oxidation was observed in oxic experiments when not only native copper but also iron hydroxides were identified after the experiments in the pore space of the rock samples. (4) No reaction products were observed when stainless steel was used instead of carbon steel to react with the Cu2+ solution. A numerical flow-through reactor model was developed for PHREEQC based on the assumption that Fe(0) corrosion is kinetically controlled and subsequent Cu(0) precipitation occurs in thermodynamic equilibrium within the investigated experimental set-up. Calculated coefficients of determination comparing measured and simulated reaction rates for Fe and Cu underline the validity of the approach.</t>
  </si>
  <si>
    <t>Regenspurg, S (corresponding author), GFZ German Res Ctr Geosci, ICGR, Sect Geothermal Energy Syst 6 2, D-14473 Potsdam, Germany.</t>
  </si>
  <si>
    <t>Helmholtz Centre Potsdam, GFZ German Research Centre for Geosciences</t>
  </si>
  <si>
    <t>10.1186/s40517-017-0069-9</t>
  </si>
  <si>
    <t>Maestre-Valero, JF; Martínez-Alvarez, V; Gallego-Elvira, B; Pittaway, P</t>
  </si>
  <si>
    <t>Effects of a suspended shade cloth cover on water quality of an agricultural reservoir for irrigation</t>
  </si>
  <si>
    <t>Small dams; Drip irrigation; Electrical conductivity; Chorophyll-a; Dissolved oxygen concentration</t>
  </si>
  <si>
    <t>DRIP IRRIGATION; OXYGEN; PONDS; EVAPORATION; REGION</t>
  </si>
  <si>
    <t>Water availability and quality are two fundamental factors for agriculture in arid and semi-arid regions. This study evaluates the effects of a water-permeable, Suspended Shade Cloth Cover (SSCC), on the quality of water stored in an on-farm Agricultural Water Reservoir (AWR). Water quality (water temperature, electrical conductivity, chlorophyll-a concentration, dissolved oxygen concentration and water turbidity) and environmental (evaporation, rainfall, wind speed and solar radiation) parameters were measured over a 2-year period in a typical AWR located in south-eastern Spain. In the first year. the AWR remained uncovered and the behaviour was quasi-isothermal. In the second year, installing a SSCC induced a thermal gradient in the water that reached a maximum temperature difference of 12 degrees C during summer. The lack of turbulence under the cover and the reduction in photosynthesis (95% reduction of chlorophyll-a) reduced the concentration of dissolved oxygen to 1.5 mg L-1, and turbidity from 40 NTU at installation to less than 1 NTU. The positive balance between rainfall and evaporation during the second year reduced the electrical conductivity of the water by 8.2%. The improvement in water quality associated with the installation of a SSCC increases the efficiency of drip irrigation systems by reducing the water filtering requirements, the likelihood of emitter clogging, and the risk of irrigation-induced salinity. (C) 2011 Elsevier B.V. All rights reserved.</t>
  </si>
  <si>
    <t>Maestre-Valero, JF (corresponding author), Univ Politecn Cartagena Paseo Alfonso XIII, Escuela Tecn Super Ingn Agron, Cartagena 30203, Spain.</t>
  </si>
  <si>
    <t>Ministerio de Ciencia e Innovacion (Spain) [AGL2010-15001]</t>
  </si>
  <si>
    <t>10.1016/j.agwat.2011.08.020</t>
  </si>
  <si>
    <t>Al-Maktoumi, A; Kacimov, A; Al-Busaidi, H; Al-Mayahi, A; Al-Ismaily, S; Al-Khanbashi, S; Al-Battashi, M</t>
  </si>
  <si>
    <t>A hydroecological technique to improve infiltration of clogged bed of recharge dam in Oman</t>
  </si>
  <si>
    <t>Clogging; Pore space; Infiltration; Arid zone; Recharge dams; HYDRUS-2D; Root water uptake; Ziziphus spina-christi</t>
  </si>
  <si>
    <t>ROOT CHANNELS; SOIL; SEDIMENTATION; GROUNDWATER; DYNAMICS</t>
  </si>
  <si>
    <t>Recharge dams represent one of few engineering techniques to harvest flashfloods water in arid zones for augmenting the limited water resources. Formation of a low-permeable cake by deposition of suspended particles transported by ephemeral floods is a common problem for dams in arid regions (e.g., Oman, Saudi Arabia, Iran, and Tunisia). Accumulation of surface sediments affects many hydrological properties of dam's reservoir area, including reduced infiltration and deep percolation rates, higher water loss via evaporation, and ultimately lower aquifer recharge and higher flood peaks. The recharge basin downstream the dam receives pulses of suspended sediments after each major flashflood. This causes a hopping  downward translocation of fine particles into the coarse-texture matrix of the alluvium bed, clogging of the pores which significantly reduces the saturated hydraulic conductivity (Ks). The intermittent flashfloods forms multilayered heterogeneous soil profile and a resultant non-monotonic cumulative infiltration curves have intricate hydro -engineering implications, for example, we observed that the runoff water, released from the dam, instead of a fast vertical infiltration, forms a shallow quasi-horizontal Darcian flow that out-seeps further downstream into local topographic depressions and contributes to undesired runoff -evaporation. Hence, finding practical solutions to overcome the consequences of the siltation problem of dam beds is of a paramount importance. In this work, we investigated the possibility of applying a hydro-ecological method to combat the cake-clogging curse. We experimentally (using pots experiment) and numerically (using HYDRUS-2D code) quantified the effect of roots of indigenous trees, namely Sidr (Ziziphus spina-christi) grown in soil pots on increasing infiltration through a clogged layer. The pots were exposed to two flood events over 12 months period of cultivation. The average initial infiltration rates for vegetated pots (240 and 147 mm/h for F1 and F2, respectively) which is 2.4 and 2.1 times higher than that for pots without plants, bare soil (around 85 mm/h in average). For vegetated pots, the final infiltration rates (Ks) were higher by 1.7 and 3.3 times than that for the control pots, (p &lt; 0.05). The numerical modeling illustrated the effect of the root system on the dynamics of soil water. The root system enhances the propagation of the soil water in both lateral and vertical directions. The results indicate the feasibility of this hydroecological technique in improving the infiltration rate and hence the recharge efficiency of recharge dams in arid areas.</t>
  </si>
  <si>
    <t>Al-Maktoumi, A (corresponding author), Sultan Qaboos Univ, Coll Agr &amp; Marine Sci, POB 36, Muscat 123, Oman.;Al-Maktoumi, A (corresponding author), Sultan Qaboos Univ, Water Res Ctr, POB 36, Muscat 123, Oman.</t>
  </si>
  <si>
    <t>Sultan Qaboos University, Oman [IG/AGR/SWAE/10/02, IG/AGR/SWAE/14/02, DR\RG\17]</t>
  </si>
  <si>
    <t>10.5004/dwt.2022.28227</t>
  </si>
  <si>
    <t>Sanchez-Roa, C; Saldi, GD; Mitchell, TM; Iacoviello, F; Bailey, J; Shearing, PR; Oelkers, EH; Meredith, PG; Jones, AP; Striolo, A</t>
  </si>
  <si>
    <t>The role of fluid chemistry on permeability evolution in granite: Applications to natural and anthropogenic systems</t>
  </si>
  <si>
    <t>EARTH AND PLANETARY SCIENCE LETTERS</t>
  </si>
  <si>
    <t>permeability; fluid-rock interaction; dissolution; clay mineral precipitation; geothermal systems</t>
  </si>
  <si>
    <t>DISSOLUTION KINETICS; HEAT-FLOW; ROCK; TIME; PH; ADSORPTION; SANDSTONES; ANISOTROPY; STRENGTH; CRACKING</t>
  </si>
  <si>
    <t>Efforts to maintain and enhance reservoir permeability in geothermal systems can contribute to sourcing more sustainable energy, and hence to lowering CO2 emissions. The evolution of permeability in geothermal reservoirs is strongly affected by interactions between the host rock and the fluids flowing through the rock's permeable pathways. Precipitation of secondary mineral phases, the products of fluid-rock interactions, within the fracture network can significantly reduce the permeability of the overall system, whereas mineral dissolution can enhance reservoir permeability. The coupling between these two competing processes dictates the long-term productivity and lifetime of geothermal reservoirs. In this study, we simulate the conditions within a geothermal system from induced fracturing to the final precipitation stage. We performed batch and flow-through experiments on cores of the Carnmenellis granite, a target unit for geothermal energy recovery in Cornwall (UK), to understand the role of mineral dissolution and precipitation in controlling the permeability evolution of the system. The physico-chemical properties of the cores were monitored after each reaction-phase using ICPOES, SEM, hydrostatic permeability measurements, and X-ray Computed Tomography. Results show that permeability evolution is strongly dependent on fluid chemistry. Undersaturated alkaline fluids dissolve the most abundant mineral phases in granite (quartz and feldspars), creating cavities along the main fractures and generating pressure-independent permeability in the core. Conversely, supersaturated alkaline fluids, resulting from extended periods of fluid-rock interactions, promote the precipitation of clay minerals, and decrease the permeability of the system. These results suggest that chemical dissolution during geothermal operations could generate permeable pathways that are less sensitive to effective stress and will remain open at higher pressures. Similarly, maintaining the circulation of undersaturated fluids through these granitic reservoirs can prevent the precipitation of pore-clogging mineral phases and preserve reservoir permeability in granite-hosted geothermal systems. (C) 2020 The Authors. Published by Elsevier B.V.</t>
  </si>
  <si>
    <t>Sanchez-Roa, C (corresponding author), UCL, Dept Earth Sci, London WC1E 6BT, England.</t>
  </si>
  <si>
    <t>Science4CleanEnergy consortium (S4CE) - Horizon 2020 R&amp;D programme of the European Commission [764810]</t>
  </si>
  <si>
    <t>10.1016/j.epsl.2020.116641</t>
  </si>
  <si>
    <t>Gan, HN; Liu, ZM; Wang, GL; Liao, YZ; Wang, X; Zhang, Y; Zhao, JC; Liu, ZT</t>
  </si>
  <si>
    <t>Permeability and Porosity Changes in Sandstone Reservoir by Geothermal Fluid Reinjection: Insights from a Laboratory Study</t>
  </si>
  <si>
    <t>sandstone geothermal reservoir; reinjection fluids; displacement experiment; rock permeability; rock porosity</t>
  </si>
  <si>
    <t>CO2 SEQUESTRATION; WATER; RECHARGE; STORAGE; ENERGY; FIELDS; CHINA</t>
  </si>
  <si>
    <t>Geothermal energy is a clean and environmentally friendly energy source that can be used sustainably; however, attention towards geothermal energy has been intermittent during the last 40 years as a function of the crisis of oil price. However, geothermal reinjection and clogging has been a challenge limiting geothermal development and utilization. In China, widely distributed sandstone geothermal reservoirs have reduced production due to technical constraints such as excessive reinjection pressure and blockage. In this paper, we took the Binzhou sandstone geothermal field in North China as an example and conducted displacement experiments under different temperature and flow rate conditions by collecting in situ geothermal fluid and core rock to obtain changes in sandstone permeability. By comparing the variation in geochemical and mineral composition of geothermal fluids and cores before and after the experiments, combined with a water-rock interaction simulation, we investigated the reasons for the changes in permeability and porosity. The results show that high temperature and low flow rate have relatively minimal displacement pressure, and a flow rate of 1.0 mL/min at 45 degrees C shows a minimal effect on permeability, while 1.0 mL/min at 55 degrees C and 0.5 mL/min at 45 degrees C show a minimal effect on porosity. Flow rate is the main factor controlling permeability, while temperature demonstrated a relatively minor effect. The shift in permeability and porosity is mainly caused by the precipitation of quartz and the conversion of albite to montmorillonite. The injection of fluids at 55 degrees C may have dissolved additional minerals with a minimal change in porosity. However, the permeability reduction at 55 degrees C is greater than that at 45 degrees C, indicating that the blockage, which led to the permeability reduction, contains multiple causes, such as chemical and physical blockages. From the laboratory studies, we recommended that reinjected geothermal water be cooled or kept below the reservoir temperature before reinjection and at moderate flow conditions.</t>
  </si>
  <si>
    <t>Liu, ZM (corresponding author), Chinese Acad Geol Sci, Inst Hydrogeol &amp; Environm Geol, Shijiazhuang 050061, Hebei, Peoples R China.;Liu, ZM (corresponding author), Minist Nat Resources, Technol Innovat Ctr Geothermal &amp; Hot Dry Rock Exp, Shijiazhuang 050061, Hebei, Peoples R China.</t>
  </si>
  <si>
    <t>National Key Research and Development Program of China [2019YFB1504203]</t>
  </si>
  <si>
    <t>10.3390/w14193131</t>
  </si>
  <si>
    <t>ZLOTNICKI, J; BOUDON, G; LEMOUEL, JL</t>
  </si>
  <si>
    <t>THE VOLCANIC ACTIVITY OF LA SOUFRIERE OF GUADELOUPE (LESSER ANTILLES) - STRUCTURAL AND TECTONIC IMPLICATIONS</t>
  </si>
  <si>
    <t>JOURNAL OF VOLCANOLOGY AND GEOTHERMAL RESEARCH</t>
  </si>
  <si>
    <t>FRENCH-WEST-INDIES; ELECTRICAL-RESISTIVITY; FOURNAISE VOLCANO; ERUPTION; ISLAND; FWI</t>
  </si>
  <si>
    <t>Among observations made on La Soufriere volcano (Guadeloupe) to monitor its activity are temperature measurements: temperature of fumaroles, hot springs, ground surface, and water inside two boreholes 80 and 90 m deep. Those measurements proved to be of prime importance in understanding mechanisms working in the volcano and governing its activity. They lead with other observations, such as self-potential measurements and geochemical analysis of fumaroles and hot springs, to a possible interpretation of phreatic activity rather different from the one retained earlier which was essentially based on seismic data. In this model the magma reservoir is only in a stable state and, in particular, supplies heat at a constant rate to the overlying geological structures. The cycle of volcanic activity and period of quiescence is interpreted as due to a cycle of clogging and reopening of the system of fractures transferring heat from a lower aquifer to an upper one, and eventually to the atmosphere. The model is discussed in regard of other geophysical observations, in particular seismicity. Some inferences are made concerning a new phase of activity and suitable observations to predicit it.</t>
  </si>
  <si>
    <t>ZLOTNICKI, J (corresponding author), INST PHYS GLOBE,GEOMAGNET &amp; PALEOMAGNET LAB,TOUR 24,4 PL JUSSIEU,F-75252 PARIS 05,FRANCE.</t>
  </si>
  <si>
    <t>10.1016/0377-0273(92)90006-Y</t>
  </si>
  <si>
    <t>Wang, ZY; Li, HX; Lan, XM; Wang, K; Yang, YF; Lisitsa, V</t>
  </si>
  <si>
    <t>Formation damage mechanism of a sandstone reservoir based on micro-computed tomography</t>
  </si>
  <si>
    <t>ADVANCES IN GEO-ENERGY RESEARCH</t>
  </si>
  <si>
    <t>Formation damage; pore structure variation; particle migration; microscopic seepage</t>
  </si>
  <si>
    <t>FINES; FLOW; PARAMETERS; MIGRATION; SALINITY</t>
  </si>
  <si>
    <t>Formation damage caused by well drilling, completion, oil testing, oil recovery, and stimulation seriously affects oil and gas production, the evaluation of which plays an important role in the process of oilfield development. Thus, it is necessary to study formation damage mechanism from micro scale. In this study, two sets of displacement experiments were conducted using two sandstone samples and two chemical reagents. Each set was divided into three processes: first formation water injection, reverse chemical reagents injection and second formation water injection. According to the results of displacement experiments, the permeability changes of two sandstone samples were analyzed and the formation damage rates of different experimental processes were calculated respectively. In addition, we analyzed the formation damage of the two samples from the macroscopic aspect according to the changes of inlet pressure curves. We compared the pore structure changes of sandstone samples at different experiment processes by computed tomography (CT) images, and found the particle migration phenomenon. Based on the core sensitive regions observed by CT images, the pore network models of the sensitive regions were extracted to quantitatively characterize the change of pore structure parameters (pore radius, throat radius, coordination number and tortuosity). Finally, we designed a two-dimensional microscopic seepage channel model according to the real core structure. The flow rule of solid particles in fluid was simulated by finite element method, and the reason of reservoir clogging was analyzed. Through this study, we found that the injection of chemical reagents increased the inlet pressure and led to the decrease of core permeabilities. There was a negative correlation between the export rate of particle migration and matrix deformation degree.</t>
  </si>
  <si>
    <t>Yang, YF (corresponding author), China Univ Petr East China, Minist Educ, Key Lab Unconvent Oil &amp; Gas Dev, Qingdao 266580, Peoples R China.;Yang, YF (corresponding author), China Univ Petr East China, Res Ctr Multiphase Flow Porous Media, Sch Petr Engn, Qingdao 266580, Peoples R China.</t>
  </si>
  <si>
    <t>National Natural Science Foundation of China [51674280, 51950410591]; Shandong Provincial Natural Science Foundation [ZR2019JQ21]; Fundamental Research Funds for the Central Universities [20CX02113A]; Program for Changjiang Scholars and Innovative Research Team in University [IRT 16R69]</t>
  </si>
  <si>
    <t>10.46690/ager.2021.01.04</t>
  </si>
  <si>
    <t>Chen, YF; Wang, S; Ren, W; Yang, ZB; Hu, R; Mao, YP</t>
  </si>
  <si>
    <t>Detection of leakage in the plunge pool area at Xiluodu arch dam with an integrated approach</t>
  </si>
  <si>
    <t>Leakage detection; Hydrochemistry analysis; Cross-correlation analysis; Inverse modelling; Permeability variation</t>
  </si>
  <si>
    <t>HYDRAULIC CONDUCTIVITY; SEEPAGE PROBLEMS; FOUNDATION; WATER; PERFORMANCE; MODEL; ROCKS; TIME</t>
  </si>
  <si>
    <t>The Xiluodu arch dam is one of the highest dams in the world. A noticeable leakage having a maximum rate of 192 L/s and accounting for 46 similar to 75 % of the total discharge at the site has been observed in the plunge pool area since impoundment. For long-term safety of the dam, an integrated approach of groundwater temperature analysis, hydrochemical data clustering, cross-correlation function and inverse modelling is presented to detect the sources and flow paths of the leakage. It is found that the leakage is originated from three major sources, i.e., the confined limestone aquifer (underlain by the unconfined basalt aquifer), the reservoir and the downstream river. The vertical leakage from the limestone aquifer occurs through unplugged boreholes drilled during site investigation. Inverse modelling shows that induced by particle filling, clogging and rock deformation, the effective permeability of the unplugged boreholes follows the same exponential decay with the near-field basalt rocks upstream the impervious system. Consequently, the amount of the vertical leakage decreases annually, which leads to an annual decrease of the discharge in the plunge pool area. The leakage from the reservoir and the downstream river is dynamically stable in magnitude, which occurs through the basalt aquifer by bypassing the grout curtains in the dam and subsidiary dam foundations, respectively. During the past seven years of operation, the proportions of leakage from the above three sources account for, on average, 44 %, 31 % and 25 %, respectively.</t>
  </si>
  <si>
    <t>Chen, YF (corresponding author), Wuhan Univ, State Key Lab Water Resources &amp; Hydropower Engn Sc, Wuhan 430072, Peoples R China.;Chen, YF (corresponding author), Wuhan Univ, Key Lab Rock Mech Hydraul Struct Engn, Minist Educ, Wuhan 430072, Peoples R China.</t>
  </si>
  <si>
    <t>National Natural Science Foundation of China [51925906, 51988101]</t>
  </si>
  <si>
    <t>10.1016/j.jhydrol.2023.129135</t>
  </si>
  <si>
    <t>Chang, JH; Liao, YC</t>
  </si>
  <si>
    <t>The effect of critical operational parameters on the circulation-enhanced electrokinetics</t>
  </si>
  <si>
    <t>circulation-enhanced electrokinetics; electroosmosis; soil remediation; soil contamination</t>
  </si>
  <si>
    <t>SOIL REMEDIATION; REMOVAL; KAOLINITE; EXTRACTION; MIGRATION; CADMIUM; CLAY; LEAD</t>
  </si>
  <si>
    <t>Electrokinetics (EK) is a technique for soil remediation. However, the acid produced due to the water electrolysis at the anode will cause soil acidification, which may destroy the soil constituents, and reduce contaminant removal efficiency. The formation of a base front produced at the cathode will result in the precipitation of metal hydroxides and a concomitant clogging of pore space. In this study, a circulation-enhanced EK (CEEK) system is designed to neutralize the pH of the working solution and soils for avoiding the above problems. Experiments are conducted by controlling different voltage gradients, electrode materials, and electrode emplacement, respectively. According to the experimental results, the CEEK system could effectively stabilize the current and the pH of processing solution at a neutral range. The strength of voltage gradient is proportional to the current magnitude of the CEEK system. The graphite electrode for CEEK is the better choice than the metal electrodes because graphite electrodes can achieve the lower electricity consumption. The electrode installed in the reservoir without attachment on soils can decrease the pH deviation of the soil matrix. (c) 2005 Elsevier B.V. All rights reserved.</t>
  </si>
  <si>
    <t>Chang, JH (corresponding author), Chaoyang Univ Technol, Dept Environm Engn &amp; Management, 168 GiFeng E Rd, Taichung 413, Taiwan.</t>
  </si>
  <si>
    <t>10.1016/j.jhazmat.2005.08.030</t>
  </si>
  <si>
    <t>Stavychnyi, Y; Koroviaka, Y; Ihnatov, A; Matyash, O; Rastsvietaiev, V</t>
  </si>
  <si>
    <t>Fundamental principles and results of deep well lining</t>
  </si>
  <si>
    <t>V INTERNATIONAL CONFERENCE ESSAYS ON MINING SCIENCE AND PRACTICE</t>
  </si>
  <si>
    <t>PARAMETERS</t>
  </si>
  <si>
    <t>The review of the theory and practice of the special technological fluids application is analyzed. On the example of a specific borehole, with an actual vertical depth of 3287 m, intended for opening horizons B-17v, B-17n and project B-21, measures to clarify the filtration and capacity properties of reservoir rocks, increase production volumes are considered of hydrocarbons and accelerating the rate of selection of mining reserves. Testing in the interval 3364 - 3337.6 m of the B-21 horizon by using a set of test tools KVI-95, objectively proved that the specified object is characterized as penetrating, gas-saturated, the activity of which is reduced by contamination of the near-outbreak zone of the seam. As a method of determining clogging, a cut of the working end of the core with a length of 1 mm was applied. According to the results of the interpretation of the materials of the geophysical research of the specified borehole, it was established that the seam fluid comes from the interval 3339 - 3344 m. The paper determined that a promising way to solve the issue of high-quality cementing is the application of composite tamponage systems in combination with advanced preparation methods of borehole shaft.</t>
  </si>
  <si>
    <t>Koroviaka, Y (corresponding author), Dnipro Univ Technol, Dmytra Yavornytskoho Ave 19, UA-49005 Dnipro, Ukraine.</t>
  </si>
  <si>
    <t>10.1088/1755-1315/1348/1/012077</t>
  </si>
  <si>
    <t>Geosciences, Multidisciplinary; Mineralogy; Mining &amp; Mineral Processing</t>
  </si>
  <si>
    <t>Geology; Mineralogy; Mining &amp; Mineral Processing</t>
  </si>
  <si>
    <t>Yarrow, M; Marín, VH; Finlayson, M; Tironi, A; Delgado, LE; Fischer, F</t>
  </si>
  <si>
    <t>The ecology of Egeria densa Planchon (Liliopsida: Alismatales): A wetland ecosystem engineer?</t>
  </si>
  <si>
    <t>REVISTA CHILENA DE HISTORIA NATURAL</t>
  </si>
  <si>
    <t>Egeria densa; ecosystem engineer; invasive species</t>
  </si>
  <si>
    <t>SUBTROPICAL RESERVOIR ITAIPU; FRESH-WATER MACROPHYTES; SOUTHERN CHILE; SUBMERGED MACROPHYTES; CYGNUS-MELANCORYPHUS; AQUATIC MACROPHYTES; C-4 PHOTOSYNTHESIS; FEEDING ECOLOGY; SHALLOW LAKES; GROWTH</t>
  </si>
  <si>
    <t>Egeria densa Planchon is considered all invasive Species in continental aquatic systems in Chile. Its original geographical distribution was limited to the subtropical regions of Brazil. Argentina mid Uruguay. is fast growth and dense canopy-forming habit are associated with file clear water state of, Shallow water continental ecosystems. As a dominant species in many of the systems ill which it occurs. E. densa behaves as all ecosystem engineer by preventing the re-suspension of sediments and controlling the growth of phyloplankton by removing nutrients from the water column. At the same time. this invasive species produces unwanted effects such as: (1) clogging waterways and hydroelectric turbines, (2) out-competing native vegetation, and (3) negatively affecting the sediment Seed bank. Given its, importance ill the recent (2004) change of state of file Rio Cruces wetland. Chile. we felt it appropriate to undertake comprehensive literature review of this species. We conclude by discussing the role of E. densa as an ecosystem engineer while cautioning against the impression that E. densa is always a highly competitive invader.</t>
  </si>
  <si>
    <t>Marín, VH (corresponding author), Univ Chile, Fac Ciencias, Dept Ciencias Ecol, Lab Modelac Ecol, Casilla 653, Santiago, Chile.</t>
  </si>
  <si>
    <t>Corporacion Nacional Forestal (CONAF. Chile) [633-111-LP07]; Facultad de Ciencias, Universidad de Chile</t>
  </si>
  <si>
    <t>10.4067/S0716-078X2009000200010</t>
  </si>
  <si>
    <t>Biodiversity Conservation; Ecology</t>
  </si>
  <si>
    <t>Biodiversity &amp; Conservation; Environmental Sciences &amp; Ecology</t>
  </si>
  <si>
    <t>Pedroza, V; Le Roux, JP; Gutiérrez, NM; Vicencio, VE</t>
  </si>
  <si>
    <t>Stratigraphy, sedimentology, and geothermal reservoir potential of the volcaniclastic Cura-Mallin succession at Lonquimay, Chile</t>
  </si>
  <si>
    <t>JOURNAL OF SOUTH AMERICAN EARTH SCIENCES</t>
  </si>
  <si>
    <t>Tolhuaca Volcano; Cura-Mallin Group; Geothermal reservoir; Gilbert-type delta</t>
  </si>
  <si>
    <t>NEUQUEN ANDES; MIOCENE; BASIN; AREA</t>
  </si>
  <si>
    <t>The Tolhuaca Volcano near Lonquimay in south-central Chile has been the subject of several studies due to its geothermal manifestations, but little is known about the stratigraphy and reservoir potential of the Cura-Mallin Formation forming its basement. Field work and U-Pb dating of detrital zircons allow us to redefine this succession as the Cura-Mallin Group, consisting of the volcano-sedimentary Guapitrio Formation, sedimentary Rio Pedregoso Formation, and volcano-sedimentary Mitrauquen Formation. The Rio Pedregoso Formation can be subdivided into three formal units, namely the Quilmahue Member, Rucananco Member, and Bio-Bio Member. The base of the Quilmahue Member interfingers laterally with the base of the Guapitrio Formation, for which a previous K/Ar date of 22.0 +/- 0.9 Ma was apparently discarded by the original authors. However, this date is consistent with the stratigraphic position of the Quilmahue Member and new zircon dates from the overlying units, also coinciding with the initiation of an extensional phase in the Biobio-Alumine Basin. Deposition of the Quilmahue Member continued throughout the early Miocene, as confirmed by dates of 17.5 Ma reported by previous authors and 16.5 Ma obtained in this study. The Rucananco Member was deposited during the Serravalian around 12.6 Ma, whereas the Bio-Bio Member was dated at the Serravalian-Tortonian limit (11.6 Ma). Although all three members were deposited in a fluvio-lacustrine environment, they were dominated respectively by flood plains with crevasse splays, lake margins with distributary mouth bars and Gilbert-type deltas, and distal braided and meandering rivers. Whereas the Quilmahue Member was deposited during basin extension, the Rucananco Member was formed during a period of basin inversion and compression. Temporary tectonic quiescence during deposition of the Bio-Bio Member allowed denudation of the landscape, but around 9.5 Ma tectonism was renewed again during deposition of the Mitrauquen Formation. From a geothermal point of view, the Guapitrio Formation has a low potential to host significant reservoirs due to extensive hydrothermal alteration that produced secondary minerals clogging pore spaces and fractures. In the Rio Pedregoso Formation, on the other hand, the Rucananco Member seems to have the best reservoir potential, as it has relatively thick, semi-permeable sandstones and conglomerates deposited in a lake-margin environment. (C) 2017 Elsevier Ltd. All rights reserved.</t>
  </si>
  <si>
    <t>Le Roux, JP (corresponding author), Univ Chile, Dept Geol, Casilla 13518,Correo 21, Santiago, Chile.</t>
  </si>
  <si>
    <t>FONDECYT [1130006]; CONICYT-FONDAP [15090013]; Andean Geothermal Centre of Excellence (CEGA)</t>
  </si>
  <si>
    <t>10.1016/j.jsames.2017.04.011</t>
  </si>
  <si>
    <t>Kwon, TH; Ajo-Franklin, JB</t>
  </si>
  <si>
    <t>High-frequency seismic response during permeability reduction due to biopolymer clogging in unconsolidated porous media</t>
  </si>
  <si>
    <t>LEUCONOSTOC-MESENTEROIDES GROWTH; INSOLUBLE DEXTRAN; SATURATED ROCKS; ATTENUATION; WATER</t>
  </si>
  <si>
    <t>The accumulation of biopolymers in porous media, produced by stimulating either indigenous bacteria or artificially introduced microbes, readily blocks pore throats and can effectively reduce bulk permeability. Such a microbial clogging treatment can be used for selective plugging of permeable zones in reservoirs and is considered a potentially promising approach to enhance sweep efficiency for microbial enhanced oil recovery (MEOR). Monitoring in situ microbial growth, biopolymer formation, and permeability reduction in the reservoir is critical for successful application of this MEOR approach. We examined the feasibility of using seismic signatures (P-wave velocity and attenuation) for monitoring the in situ accumulation of insoluble biopolymers in unconsolidated sediments. Column experiments, which involved stimulating the sucrose metabolism of Leuconostoc mesenteroides and production of the biopolymer dextran, were performed while monitoring changes in permeability and seismic response using the ultrasonic pulse transmission method. We observed that L. mesenteroides produced a viscous biopolymer in sucrose-rich media. Accumulated dextran, occupying 4%-6% pore volume after similar to 20 days of growth, reduced permeability more than one order of magnitude. A negligible change in P-wave velocity was observed, indicating no or minimal change in compressive stiffness of the unconsolidated sediment during biopolymer formation. The amplitude of the P-wave signals decreased similar to 80% after similar to 20 days of biopolymer production; spectral ratio analysis in the 0.4-0.8-MHz band showed an approximate 30%-50% increase in P-wave attenuation (1/Q(P)) due to biopolymer production. A flow-induced loss mechanism related to the combined grain/biopolymer structure appeared to be the most plausible mechanism for causing the observed increase in P-wave attenuation in the ultrasonic frequency range. Because permeability reduction is also closely linked to biopolymer volume, P-wave attenuation in the ultrasonic frequency range appears to be an effective indicator for monitoring in situ biopolymer accumulation and permeability reduction and could provide a useful proxy for regions with altered transport properties.</t>
  </si>
  <si>
    <t>Kwon, TH (corresponding author), Korea Adv Inst Sci &amp; Technol, Dept Civil &amp; Environm Engn, Taejon 305701, South Korea.</t>
  </si>
  <si>
    <t>Energy Biosciences Institute</t>
  </si>
  <si>
    <t>10.1190/GEO2012-0392.1</t>
  </si>
  <si>
    <t>Indraratna, B; Vafai, F; Dilema, ELG</t>
  </si>
  <si>
    <t>An experimental study of the filtration of a lateritic clay slurry by sand filters</t>
  </si>
  <si>
    <t>PROCEEDINGS OF THE INSTITUTION OF CIVIL ENGINEERS-GEOTECHNICAL ENGINEERING</t>
  </si>
  <si>
    <t>In many parts of the world, residual soils are used for the construction of impervious dam cores, This paper discusses the experimental details and design aspects of sand filters in the retention of a range of particle sizes in a clay slurry, Lateritic residual soil has a propensity to crack at relatively small tensile strains, if compacted either at low moisture content or at energy levels greater than the standard Proctor method, From laboratory results, a distinct demarcation between effective and noneffective filters was identified in considering the filter permeability and a specific particle size of the base soil (clay flocs) retained by the filter, The equivalent of specific grain size delta(85), determined by hydrometer analysis was considered as the reference base particle, and the cation concentration of the base soil slurry was taken to represent the typical reservoir water chemistry of several dams in Thailand, The permeability of the filter was examined as a function of the sand grain sizes and the resulting empirical relationships are given in the paper, The performance of granular filters, including clogging behaviour, has been studied according to-the particle sizes and uniformity coefficients of the filter media, The applicability of the proposed empirical relationships in practice is discussed in contrast to the conventional filter criteria.</t>
  </si>
  <si>
    <t>Indraratna, B (corresponding author), UNIV WOLLONGONG,DEPT CIVIL &amp; MIN ENGN,WOLLONGONG,NSW,AUSTRALIA.</t>
  </si>
  <si>
    <t>10.1680/igeng.1996.28167</t>
  </si>
  <si>
    <t>Gherardi, F; Audigane, P; Gaucher, EC</t>
  </si>
  <si>
    <t>Predicting long-term geochemical alteration of wellbore cement in a generic geological CO2 confinement site: Tackling a difficult reactive transport modeling challenge</t>
  </si>
  <si>
    <t>Reactive transport modeling; CO2 geological storage; Cement; Caprock; Paris Basin</t>
  </si>
  <si>
    <t>UNDERGROUND LABORATORY FRANCE; CALLOVIAN-OXFORDIAN FORMATION; SMECTITE DISSOLUTION RATE; PARTIAL MOLAL PROPERTIES; SURFACE-AREA; PRECIPITATION KINETICS; MEUSE/HAUTE-MARNE; CHEMICAL AFFINITY; AQUEOUS-SOLUTIONS; HIGH-PRESSURES</t>
  </si>
  <si>
    <t>The safety of the future CO2 geological storage is largely dependent on the integrity of existing surrounding wells. Well integrity is of major concern in confinement sites where the number of abandoned wells is particularly high, such as it often occurs in depleted gas and/or oil fields. The degradation of the cement filling of these wells is a key issue to insure the confinement of the CO2. Laboratory experiments are unable to produce data for long periods of interaction; therefore, numerical modeling stands as a powerful means to predict the long-term evolution of the cement plugs, and to assess well integrity and leakage risk for the confining system. We thus present the results of a set of numerical simulations that predict the evolution of fluid chemistry and mineral alteration in the cement of an idealized abandoned wellbore at the top of the Dogger aquifer in Paris Basin, France, where CO2 geological disposal is currently under consideration. A continuum-based reactive transport formulation has been adopted which accounts for multi-component reactivity under water saturated and diffusion-controlled mass transfer conditions. Simplified two-dimensional models have been applied to simulate the complex geochemical interactions occurring at the interfaces between cement, aquifer and caprock domains. The simulations predict a two-stage evolution of the cement porous matrix, after interaction with acid fluids from reservoir: (i) a first, clogging stage, characterized by a decrease in porosity due to calcite precipitation, and (ii) a second stage of porosity reopening, related to the disappearance of primary cement phases, and the re-dissolution of secondary minerals, such as zeolites. Overall, the interaction with acid fluids causes a severe mineralogical alteration of the cement and the development of a carbonated, low-porosity layer near the reservoir interface. As the caprock imposes a high partial pressure of CO2, some mineralogical alteration of the cement is promoted also at the interface with the caprock. This pattern of reaction results in a large increase in porosity that might lead to the formation of vertical ascent route for reservoir fluids. (C) 2011 Elsevier B.V. All rights reserved.</t>
  </si>
  <si>
    <t>Gherardi, F (corresponding author), CNR, Ist Geosci &amp; Georisorse, Via Moruzzi 1, I-56124 Pisa, Italy.</t>
  </si>
  <si>
    <t>Carnot Labeled Research Institutes, BRGM</t>
  </si>
  <si>
    <t>10.1016/j.jhydrol.2011.12.026</t>
  </si>
  <si>
    <t>Riber, L; Dypvik, H; Sorlie, R; Ferrell, RE</t>
  </si>
  <si>
    <t>CLAY MINERALS IN DEEPLY BURIED PALEOREGOLITH PROFILES, NORWEGIAN NORTH SEA</t>
  </si>
  <si>
    <t>CLAYS AND CLAY MINERALS</t>
  </si>
  <si>
    <t>Alteration Facies; Basement Reservoirs; Kaolinite; Micromorphology; Norwegian North Sea; Paleoregolith; Utsira High</t>
  </si>
  <si>
    <t>BOULDER CREEK GRANODIORITE; SOIL KAOLINITES; QUARTZ DIORITE; BIOTITE; SAPROLITE; SMECTITE; ORIGIN; ROCKS; TRANSFORMATION; DISSOLUTION</t>
  </si>
  <si>
    <t>Recent discoveries of oil in deeply buried paleoregolith profiles on the Utsira High, Norwegian North Sea, was the first time basement rocks had been demonstrated to be petroleum reservoirs on the Norwegian continental shelf. The present study aimed to establish the processes responsible for the primary weathering sequence, distinguish them from other phases of alteration, and create a model for the development of reservoir properties in crystalline basement rocks. Hand-specimen and laboratory tests revealed a link between reservoir properties in weathered granitic rocks and alteration facies. Samples were obtained from two distinct paleoregolith profiles on the Utsira High. The core samples were studied in detail by optical microscopy, X-ray powder diffraction, scanning electron microscopy, and X-ray fluorescence. In the altered coherent rock facies, porosity and permeability were mainly created by joints and fractures prior to subaerial exposure. In the altered compact rock and altered incoherent rock facies, the development of reservoir properties was increasingly affected by physicochemical interactions between the rock and percolating fluids during subaerial exposure and early diagenesis. In well 16/3-4, the altered coherent rock facies contained R0 illite-smectite ( I-S), well ordered kaolinite, and a mixture of fine-grained mica and illite, produced in semi-open and closed microsystems. In the altered compact rock and altered incoherent rock facies, disordered kaolinite became more abundant at the expense of R0 I-S, well ordered kaolinite, plagioclase, and biotite, suggesting alteration in semi-open microsystems. The collapse of the rock structure and clogging of mesofractures by clays contributed to reduced permeability in the clay-rich upper part of the altered incoherent rock. In contrast, well 16/1-15 represented a more deeply truncated weathering profile compared to 16/3-4, characterized by open and interconnected mesofractures and moderate formation of clay. R0 I-S was present and kaolinite was rare throughout the profile, suggesting stagnant conditions. During burial, a porosity-reducing serpentinechlorite Ib beta = 90 degrees polytype formed in the overlying sandstone and the regolith. Application of these results should improve the success of exploration and production efforts related to hydrocarbon reservoirs in the altered crystalline basement.</t>
  </si>
  <si>
    <t>Riber, L (corresponding author), Univ Oslo, Dept Geosci, POB 1047, NO-0316 Oslo, Norway.</t>
  </si>
  <si>
    <t>Lundin Norway AS</t>
  </si>
  <si>
    <t>10.1346/CCMN.2016.064036</t>
  </si>
  <si>
    <t>Chemistry, Physical; Geosciences, Multidisciplinary; Mineralogy; Soil Science</t>
  </si>
  <si>
    <t>Chemistry; Geology; Mineralogy; Agriculture</t>
  </si>
  <si>
    <t>Gautam, P; Bajagain, R; Jeong, SW</t>
  </si>
  <si>
    <t>Soil infiltration capacity of chemical oxidants used for risk reduction of soil contamination</t>
  </si>
  <si>
    <t>ECOTOXICOLOGY AND ENVIRONMENTAL SAFETY</t>
  </si>
  <si>
    <t>Infiltration; Oxidants; Unsaturated soil; Unsaturated hydraulic conductivity; Soil contamination</t>
  </si>
  <si>
    <t>OXIDATION; HYDROCARBON</t>
  </si>
  <si>
    <t>Chemical oxidation has been applied to remove soil contaminants and thereby reduce human and ecological risks from contaminated sites. However, few studies have been conducted on the natural infiltration of oxidant solutions into unsaturated soil. Moreover, the infiltration capacity of oxidant solutions at various concentrations in unsaturated soil has not yet been studied. This study investigated the natural infiltration tendency of oxidant solutions like hydrogen peroxide (H2O2), potassium permanganate (KMnO4), and sodium persulfate (Na2S2O8), in sand and sandy loam. Cumulative infiltration was recorded from a soil column equipped with a Mariotte reservoir. The infiltration rate, sorptivity, and unsaturated hydraulic conductivity were obtained from the cumulative infiltration results. Na2S2O8 showed the highest infiltration rate in both sand and sandy loam, and the infiltration of Na2S2O8 increased as the concentration was increased from 0.05 to 1%. However, the infiltration of KMnO4 and H2O2 solutions was governed more by chemical reaction behavior than by liquid physical properties or soil hydraulic properties. The production of oxides and gas due to reaction induced clogging in flow paths, resulting in less infiltration. Infiltration of H2O2 at concentrations greater than 0.5% was not observed in sand or sandy loam due to gas formation and swelling.</t>
  </si>
  <si>
    <t>Jeong, SW (corresponding author), Kunsan Natl Univ, Dept Environm Engn, Kunsan 54150, South Korea.</t>
  </si>
  <si>
    <t>National Research Foundation of Korea [2018R1A2B6006139]</t>
  </si>
  <si>
    <t>10.1016/j.ecoenv.2019.109548</t>
  </si>
  <si>
    <t>Environmental Sciences; Toxicology</t>
  </si>
  <si>
    <t>Environmental Sciences &amp; Ecology; Toxicology</t>
  </si>
  <si>
    <t>Sell, K; Enzmann, F; Kersten, M; Spangenberg, E</t>
  </si>
  <si>
    <t>Microtomographic Quantification of Hydraulic Clay Mineral Displacement Effects During a CO2 Sequestration Experiment with Saline Aquifer Sandstone</t>
  </si>
  <si>
    <t>LATTICE BOLTZMANN MODELS; NUMERICAL SIMULATIONS; SITE; FLOW; INJECTION; STORAGE; KETZIN; SEGMENTATION; CO2-STORAGE; VOLUME</t>
  </si>
  <si>
    <t>We combined a noninvasive tomographic imaging technique with an invasive open-system core-flooding experiment and compared the results of the pre- and For the experiment, a rock core sample of 80 mL volume was taken from the 629 m Stuttgart Formation storage domain of a saline sandstone aquifer at the CCS research pilot plant Ketzin, Germany. Supercritical carbon dioxide and synthetical brine were injected under in situ reservoir p/T-conditions at an average flow rate of 0.1 mL/min for 256 h. X-ray computed microtomographic imaging was carried out before and after the core-flooding experiment at a spatial voxel resolution of 27 mu m. No significant changes in microstructure were found at the tomographic imaging resolution including porosity and pore size distribution, except of an increase of depositional heterogeneous distribution of clay minerals in the pores. The digitized rock data were used as direct real microstructure input to the GeoDict software package, to simulate Navier-Stokes flow by a lattice Boltzmann equation solver. This procedure yielded 3D pressure and flow velocity fields, and revealed that the migration of clay particles decreased the permeability tensor probably due to clogging of pore openings.</t>
  </si>
  <si>
    <t>Kersten, M (corresponding author), Johannes Gutenberg Univ Mainz, Inst Geosci, D-55099 Mainz, Germany.</t>
  </si>
  <si>
    <t>Vattenfall AG, Cottbus, Germany</t>
  </si>
  <si>
    <t>10.1021/es3013358</t>
  </si>
  <si>
    <t>Zenner, MA</t>
  </si>
  <si>
    <t>Near-Well Nonlinear Flow Identified by Various Displacement Well Response Testing</t>
  </si>
  <si>
    <t>HIGHLY PERMEABLE FORMATIONS; SLUG INTERFERENCE TESTS; UNCONFINED AQUIFERS; FRACTURED ROCK; HYDRAULIC CHARACTERIZATION; SENSITIVITY ANALYSIS; FISSURED ROCKS; MODEL; APPLICABILITY; SCREENS</t>
  </si>
  <si>
    <t>The impact of nonlinear flow phenomena on well response tests is still not completely understood today. With the present paper, a set of 10 well response tests is investigated. The tests were conducted in a fractured Devonian limestone formation close to the western national border of Germany. The test design incorporates a packer as well as different solid cylinders to initiate a series of slug-injection and slug-withdrawal tests by various initial displacements. Nonlinear response characteristics were observed in the course of the tests, which cannot be explained by tubing-controlled flow inside the cased well. The analysis shows that the nonlinear response characteristics are likely to be either formation controlled according to non-Darcian flow developing in a high-conductivity fracture compartment of the tested limestone formation or a consequence of a severe well inefficiency caused by some sort of screen clogging. This inference is obtained from analyzing the data by a nonlinear well response test model, which differentiates between wellbore internal hydraulic head losses and a generalized rate-dependent skin effect accounting for nonlinear flow processes in the vicinity of the well. The potential of identifying near-well nonlinear flow by various displacement well response testing may indicate this methodology to be a valuable complement to modern high-resolution borehole imaging techniques used when characterizing fractured reservoirs and the tightness of fractured reservoir cap rocks.</t>
  </si>
  <si>
    <t>Zenner, MA (corresponding author), Free Univ Berlin, Inst Geol Wissensch, Arbeitsbereich Hydrogeol, Malteserstr 74-100,Haus B, D-12249 Berlin, Germany.</t>
  </si>
  <si>
    <t>German National Science Foundation (D.F.G.) [PE-362/24-2]</t>
  </si>
  <si>
    <t>10.1111/j.1745-6584.2009.00545.x</t>
  </si>
  <si>
    <t>Lee, M; Chang, I; Park, DY; Cho, GC</t>
  </si>
  <si>
    <t>Strengthening and permeability control in sand using Cr3+-crosslinked xanthan gum biopolymer treatment</t>
  </si>
  <si>
    <t>TRANSPORTATION GEOTECHNICS</t>
  </si>
  <si>
    <t>Xanthan gum biopolymer; Trivalent chromium; Crosslinking gelation; Soil strengthening; Permeability reduction; Grouting material</t>
  </si>
  <si>
    <t>CALCITE PRECIPITATION MICP; OF-THE-ART; CARBONATE PRECIPITATION; RHEOLOGICAL PROPERTIES; SHEAR BEHAVIOR; SOIL; CHROMIUM; WATER; GELATION; BIOCEMENTATION</t>
  </si>
  <si>
    <t>Trivalent chromium (Cr3+), commonly used in reservoir conformance control, has recently been introduced as an innovative technique for enhancing the strength and durability of Xanthan gum (XG) biopolymer-based soil treatment via Cr3+-induced crosslinking. We investigated the effects of Cr3+-crosslinked XG (Cr-XG) biopolymer treatment on the strength, stiffness and hydraulic conductivity of sand through a comprehensive series of ex-periments, including unconfined compression, direct shear, constant-head permeability tests, and rheological yield stress measurements. The results revealed that gelation of Cr-XG hydrogel via crosslinking between cation and carboxyl groups in XG, leading to gel stiffening, enhances cohesion within the sand over time. Furthermore, the increased yield stress in the Cr-XG hydrogel, compared to clean XG hydrogel, contributes to a more enduring pore-clogging effect, particularly under elevated hydraulic gradient conditions. The addition of 1% Cr-XG biopolymer to the sand significantly increased the ultimate bearing capacity by 466% and resulted in a four -orders-of-magnitude reduction in hydraulic conductivity, in comparison to untreated sand. This study eluci-dated the soil strengthening mechanism and efficacy attributed to crosslinking-induced gelation in Cr-XG biopolymer treatment. It effectively addressed limitations inherent in previous biopolymer-soil treatments, thereby accentuating its potential as a rapid grouting material within geotechnical engineering.</t>
  </si>
  <si>
    <t>Chang, I (corresponding author), Ajou Univ, Dept Civil Syst Engn, Suwon 16499, South Korea.;Cho, GC (corresponding author), Korea Adv Inst Sci &amp; Technol KAIST, Dept Civil &amp; Environm Engn, Daejeon 34141, South Korea.</t>
  </si>
  <si>
    <t>National Research Foundation of Korea (NRF) - Korea government (MSIT) [2023R1A2C300559611]; Institute for Korea Spent Nuclear Fuel (iKSNF); NRF - Korea government (MSIT) [2021M2E1A1085193]</t>
  </si>
  <si>
    <t>10.1016/j.trgeo.2023.101122</t>
  </si>
  <si>
    <t>Engineering, Civil; Engineering, Geological</t>
  </si>
  <si>
    <t>Dohrmann, AB; Krüger, M</t>
  </si>
  <si>
    <t>Microbial H2 Consumption by a Formation Fluid from a Natural Gas Field at High-Pressure Conditions Relevant for Underground H2 Storage</t>
  </si>
  <si>
    <t>hydrogen H2; underground storage; microbial activity; high pressure; sulfate reduction; formation fluid; porous reservoir rock</t>
  </si>
  <si>
    <t>SP NOV.; HYDROGEN STORAGE; METHANOGENIC BACTERIA; ARCHAEAL COMMUNITY; MOLECULAR-HYDROGEN; POROUS-MEDIA; GEN. NOV.; COMPETITION; PRIMERS; METHANE</t>
  </si>
  <si>
    <t>Underground hydrogen storage (UHS) has been proposed as one option for storage of excess energy from renewable sources. Depleted gas reservoirs appear suitable, but at the same time, they may be environments with potentially high microbial abundances and activities. Hydrogen (H2) is one of the most energetic substrates in such environments, and many microorganisms are able to oxidize H2, potentially leading to loss of H2 or other unwanted reactions like production of, e.g., H2S, clogging, or corrosion. This study addressed the potential of H2 consumption by naturally abundant microorganisms in formation fluid from a gas field at near in situ pressure and temperature conditions. Microbial H2 consumption was evident at ambient and 100 bar and tolerated pressure variations reflecting cycles of H2 storage. Temperature strongly influenced the activity with higher activity at 30 degrees C but lower activity at 60 degrees C. The activity was sulfate-dependent, and sulfide was produced. The microbial community composition changed during H2 consumption with an increase in sulfate-reducing prokaryotes (SRP). Thus, the presence of an SRP-containing, H2-consuming microbial community with activity at UHS-relevant pressure and temperature conditions was shown and should be taken into account when planning UHS at this and other sites.</t>
  </si>
  <si>
    <t>Krüger, M (corresponding author), Fed Inst Geosci &amp; Nat Resources BGR, D-30655 Hannover, Germany.</t>
  </si>
  <si>
    <t>German Federal Ministry of Education and Research (BMBF) [FKZ 03G0870C, FKZ 03G0902C]</t>
  </si>
  <si>
    <t>10.1021/acs.est.2c07303</t>
  </si>
  <si>
    <t>Krogulec, E; Sawicka, K; Zablocki, S</t>
  </si>
  <si>
    <t>Hydrogeochemical modeling of water injection into an oil and gas well under high-pressure high-temperature (HPHT) conditions</t>
  </si>
  <si>
    <t>ACTA GEOLOGICA POLONICA</t>
  </si>
  <si>
    <t>Water injection; Well; Hydrogeochemical modeling; Zechstein Main Dolomite; Poland</t>
  </si>
  <si>
    <t>SCALE FORMATION; CARBONATE SCALE; MILD-STEEL; PREDICTION; CORROSION; RECOVERY; RESERVOIRS; STORAGE; RATIO; ROCK</t>
  </si>
  <si>
    <t>Approximately 80% of water extracted from oil and gas deposits in Poland is disposed of by injection into the rock matrix. The aim of the model research was to predict both the hydrochemical reactions of water injected into wells for its disposal and the hydrogeochemical processes in the reservoir formation. The purpose of hydrogeochemical modeling of the hydrocarbon formation was also to determine the potential of formation waters, injection waters, and their mixtures to precipitate and form mineral sediments, and to determine the corrosion risk to the well. In order to evaluate saturation indices and corrosion ratios, the geochemical programs PHREEQC and DownHole SAT were used. The results of hydrogeochemical modeling indicate the possible occurrence of clogging in the well and the near-well zone caused mainly by the precipitation of iron compounds (iron hydroxide Fe(OH)(3) and siderite FeCO3) from the formation water due to the presence of high pressures and temperatures (HPHT). There is also a high certainty of the precipitation of carbonate sediments (calcite CaCO3, strontianite SrCO3, magnesite MgCO3, siderite FeCO3) from the injection water within the whole range of tested pressures and temperatures. The model simulations show that temperature increase has a much greater impact on the potential for precipitation of mineral phases than pressure increase.</t>
  </si>
  <si>
    <t>Krogulec, E (corresponding author), Univ Warsaw, Fac Geol, Zwirki &amp; Wigury 93, PL-02089 Warsaw, Poland.</t>
  </si>
  <si>
    <t>project of Polish Oil and Gas Company; University of Warsaw statutory research</t>
  </si>
  <si>
    <t>10.24425/agp.2020.132257</t>
  </si>
  <si>
    <t>proposed as one option for storage of excess energy from renewable sources. Depleted gas reservoirs appear suitable, but at the same time, they may be environments with potentially high microbial abundances and activities. Hydrogen (H2) is one of the most energetic substrates in such environments, and many microorganisms are able to oxidize H2, potentially leading to loss of H2 or other unwanted reactions like production of, e.g., H2S, clogging, or corrosion. This study addressed the potential of H2 consumption by naturally abundant microorganisms in formation fluid from a gas field at near in situ pressure and temperature conditions. Microbial H2 consumption was evident at ambient and 100 bar and tolerated pressure variations reflecting cycles of H2 storage. Temperature strongly influenced the activity with higher activity at 30 degrees C but lower activity at 60 degrees C. The activity was sulfate-dependent, and sulfide was produced. The microbial community composition changed during H2 consumption with an increase in sulfate-reducing prokaryotes (SRP). Thus, the presence of an SRP-containing, H2-consuming microbial community with activity at UHS-relevant pressure and temperature conditions was shown and should be taken into account when planning UHS at this and other sites.</t>
  </si>
  <si>
    <t>Hysteresis in permeability evolution simulated for a sandstone by mineral precipitation and dissolution</t>
  </si>
  <si>
    <t>EUROPEAN GEOSCIENCES UNION GENERAL ASSEMBLY 2022, EGU DIVISION ENERGY, RESOURCES &amp; ENVIRONMENT, ERE</t>
  </si>
  <si>
    <t>REACTIVE TRANSPORT; PORE; HETEROGENEITY; PREDICTION; CARBONATES; SAMPLE; MEDIA; FLUID</t>
  </si>
  <si>
    <t>Mineral dissolution and precipitation can substantially affect rock permeability, which is a critical parameter for a broad range of geological subsurface applications. Virtual experiments on digital pore-scale samples represent a powerful and flexible approach to understand the impact of microstructural alterations on evolving hydraulic rock behaviour and quantify trends in permeability. In the present study, porosity-permeability relations are simulated for a precipitation-dissolution cycle within a typical reservoir sandstone. A hysteresis in permeability is observed depending on the geochemical process and dominating reaction regime, whereby permeability of the six investigated reaction paths varies by more than two orders of magnitude at a porosity of 17 %. Controlling parameters for this hysteresis phenomenon are the closure and re-opening of micro-scale flow channels, derived from changes in pore throat diameter and connectivity of the pore network. In general, a transport-limited regime exhibits a stronger impact on permeability than a reaction-limited regime, which uniformly alters the pore space. In case of mineral precipitation, higher permeability reduction results from successive clogging of pore throats, whereas in case of dissolution, permeability significantly increases due to a widening of existing flow paths. Both, the geochemical process and dominating reaction regime govern characteristic microstructural alterations, which cannot be simply reversed by the inversion of the geochemical processes itself. Hence, permeability evolution clearly depends on the hydrogeochemical history of the sample.</t>
  </si>
  <si>
    <t>Wetzel, M (corresponding author), GFZ German Res Ctr Geosci, Fluid Syst Modelling, Potsdam, Germany.</t>
  </si>
  <si>
    <t>Deutsche Forschungsgemeinschaft (DFG, German Research Foundation) [491075472]</t>
  </si>
  <si>
    <t>10.5194/adgeo-58-1-2022</t>
  </si>
  <si>
    <t>Energy &amp; Fuels; Environmental Sciences; Geology; Water Resources</t>
  </si>
  <si>
    <t>Energy &amp; Fuels; Environmental Sciences &amp; Ecology; Geology; Water Resources</t>
  </si>
  <si>
    <t>Lei, L; Seol, Y</t>
  </si>
  <si>
    <t>High-Saturation Gas Hydrate Reservoirs-A Pore Scale Investigation of Their Formation From Free Gas and Dissociation in Sediments</t>
  </si>
  <si>
    <t>STRATIGRAPHIC TEST WELL; METHANE HYDRATE; STABILITY ZONE; WATER; MIGRATION; OFFSHORE; SEA; VISUALIZATION; SUBSURFACE; EVOLUTION</t>
  </si>
  <si>
    <t>The enormous volume of gas stored in methane hydrate reservoirs has attracted worldwide interest. Hydrate reservoirs with hydrate saturations over 60% are considered viable targets for economic production. Although such high-saturation hydrate reservoirs have been observed in nature, researchers have had difficulty in understanding how they may form and settling on best strategies for their production. Here we examined how high-saturation methane hydrate deposits form from free gas in nature by synthesizing high-saturation hydrate specimens in the laboratory by emulating natural conditions and monitoring hydrate formation using a high-resolution micro-computed tomography (micro-CT) scanner. The results confirmed that free methane injection into water-saturated sediments results in high-saturation hydrate specimens. In addition, we explored gas production from high-saturation specimens through a series of dissociation experiments. CT scan results show that water is expelled first during depressurization, while produced gas tends to remain trapped in the specimen. The volume of gas produced by thermal stimulation alone could be smaller than that of gas hydrate in deep reservoirs, which demands depressurization to expand the volume of the produced gas to extract gas from the reservoir. High-saturation reservoirs are prone to flow path clogging during depressurization within hydrate stability zone, which can be mitigated by hydrate dissociation via thermal stimulation or further depressurization crossing the hydrate stability boundary.</t>
  </si>
  <si>
    <t>Seol, Y (corresponding author), US DOE, Natl Energy Technol Lab, Morgantown, WV 26505 USA.</t>
  </si>
  <si>
    <t>Oak Ridge Institute for Science and Education fellowship by NETL</t>
  </si>
  <si>
    <t>10.1029/2019JB018243</t>
  </si>
  <si>
    <t>Torsæter, M; Cerasi, P</t>
  </si>
  <si>
    <t>Geological and geomechanical factors impacting loss of near-well permeability during CO2 injection</t>
  </si>
  <si>
    <t>CO2 storage; Well integrity; Injectivity; Geomechanics; Permeability; Fines migration</t>
  </si>
  <si>
    <t>SALT PRECIPITATION; STORAGE; SNOHVIT; BASIN; SEQUESTRATION; INTEGRITY</t>
  </si>
  <si>
    <t>To maximize safety and cost-efficiency of CO2 storage, it is necessary to understand how a high permeability in the near-well region can be maintained. All the injected CO2 needs to pass through this zone before entering the reservoir, and pore clogging/closing here can cause fracturing and channelling of the formation - and will require costly mitigation measures. Recent storage pilots have reported incidents of permeability loss during injection, and these have been ascribed to salt precipitation, bacterial activity, and pressure/temperature variations caused by starts and stops in the injection pattern. As we move to larger scale CO2 storage projects (gigatonnes/year), a higher number of wells and larger quantities of CO2 will be dealt with. This means that injectivity issues will become more frequent - and thus have a greater impact on Carbon Capture and Storage (CCS) project economics. Until now, salt precipitation has completely dominated the field of injectivity - and is by far the most studied loss mechanism. In the present publication, we show that there are other important injectivity loss mechanisms that should not be overlooked. These are fines migration, geomechanical factors (e.g. borehole deformation), geochemical factors (e.g. clay content) and rock heterogeneity. We summarize laboratory and field studies of these topics, and discuss their relevance for CO2 injectivity - particularly in unconsolidated sands. The paper reviews when such injectivity problems occur in the context of CO2 injection, and how they can be prevented and mitigated.</t>
  </si>
  <si>
    <t>Torsæter, M (corresponding author), SINTEF Petr Res, Trondheim, Norway.</t>
  </si>
  <si>
    <t>Research Council of Norway through the CLMIT program [280651/E20]; NCCS Centre; Aker Solutions; ANSALDO Energia; CoorsTek Membrane Sciences; Gassco; KROHNE; Larvik Shipping; Norcem; Norwegian Oil and Gas; Quad Geometrics; Shell; Statoil; TOTAL; Research Council of Norway [257579/E20]</t>
  </si>
  <si>
    <t>10.1016/j.ijgge.2018.07.006</t>
  </si>
  <si>
    <t>Segura, D; Cerepi, A; Loisy, C</t>
  </si>
  <si>
    <t>Aquifer-CO2 leak project. Effect of CO2-rich water percolation in porous limestone cores: Simulation of a leakage in a shallow carbonate freshwater aquifer</t>
  </si>
  <si>
    <t>CO2 leakage; Carbonate freshwater reservoir; Petrophysical properties; Water-rock interactions; Carbonate dissolution; CO2 geological storage</t>
  </si>
  <si>
    <t>CO2 GEOLOGICAL STORAGE; DISSOLUTION KINETICS; CALCITE DISSOLUTION; ROCK; PRECIPITATION; INJECTION; EVOLUTION; MAGNESITE; DOLOMITE; DYNAMICS</t>
  </si>
  <si>
    <t>Carbon capture and storage (CCS) is a promising technology for reducing greenhouse gas emissions, however, leakage of CO2 constitutes a major concern for aquifers. Despite abundant literature on petrophysical and geochemical changes at storage conditions, few studies address the impact of CO2 leakage on petrophysical and at aquifer-like pressures, flow rates and temperatures. The aim of the paper is to study and quantify at the core scale, the effects of various factors, including flow rates, fluid salinities, CO2 concentrations and limestone carbonate facies, on the petrophysical and geochemical parameters of a carbonate freshwater aquifer during an experimental CO2 leakage. To achieve this, successive CO2-rich water percolation experiments were performed at the core scale, while monitoring changes in petrophysical parameters and water chemistry. During our experiments, initial permeability increments were observed for both rock samples, followed by decreases in later experiments. Evidence of pore clogging and wormholes was also observed. It was found that the transport of particles led to significant porosity creation. The water monitoring sensors were sensible to the experimental leakage conditions, particularly electrical conductivity. The results of this study contribute to the understanding of petrophysical changes in carbonate aquifer systems by anticipating which type of aquifers are more vulnerable to dissolution and to what extent the CO2 leakage conditions modify the petrophysical parameters.</t>
  </si>
  <si>
    <t>Segura, D (corresponding author), Univ Bordeaux, CNRS, Bordeaux INP, EPOC,UMR 5805, F-33600 Pessac, France.</t>
  </si>
  <si>
    <t>French Environment and Energy Transition Agency (ADEME); Nouvelle -Aquitaine Region, France</t>
  </si>
  <si>
    <t>10.1016/j.chemgeo.2024.122105</t>
  </si>
  <si>
    <t>Nooraiepour, M; Polanski, K; Masoudi, M; Kuczynski, S; Derluyn, H; Nogueira, LP; Bohloli, B; Nagy, S; Hellevang, H</t>
  </si>
  <si>
    <t>Potential for 50% Mechanical Strength Decline in Sandstone Reservoirs Due to Salt Precipitation and CO2-Brine Interactions During Carbon Sequestration</t>
  </si>
  <si>
    <t>ROCK MECHANICS AND ROCK ENGINEERING</t>
  </si>
  <si>
    <t>Review; Salt precipitation; Geochemical reaction; Fluid-rock interaction; Geomechanical properties; Geological carbon storage</t>
  </si>
  <si>
    <t>CO2 GEOLOGICAL STORAGE; SUPERCRITICAL CO2; POROUS MATERIALS; CAP-ROCK; PETROPHYSICAL PROPERTIES; SALINE AQUIFERS; CRYSTAL-GROWTH; CRYSTALLIZATION; INJECTION; DISSOLUTION</t>
  </si>
  <si>
    <t>Predictive modeling of CO2 storage sites requires a detailed understanding of physico-chemical processes and scale-up challenges. Dramatic injectivity decline may occur due to salt precipitation pore clogging in high-salinity aquifers during subsurface CO2 injection. This study aims to elucidate the impact of CO2-induced salt crystallization in the porous medium on the geomechanical properties of reservoir sandstones. As the impact of salt precipitation cannot be isolated from the precursor interactions with CO2 and acidified brine, we present a comprehensive review and discuss CO2 chemo-mechanical interactions with sandstones. Laboratory geochemical CO2-brine-rock interactions at elevated pressures and temperatures were conducted on two sandstone sets with contrasting petrophysical qualities. Interaction paths comprised treatment with (a) CO2-acidified brine and (b) supercritical injection until brine dry-out, salt crystallization, and growth. Afterward, the core samples were tested in a triaxial apparatus at varying stresses and temperatures. The elastic moduli of intact, CO2-acidified brine treated, and salt-affected sandstones were juxtaposed to elucidate the geochemical-geomechanical-coupled impacts and identify the extent of crystallization damages. The salt-affected sandstones showed a maximum of 50% reduction in Young's and shear moduli and twice an increase in Poisson's ratio compared to intact condition. The deterioration was notably higher for the tighter reservoir sandstones, with higher initial stiffness and lower porosity-permeability. We propose two pore- and grain-scale mechanisms to explain how salt crystallization contributes to stress localization and mechanical damage. The results highlight the potential integrity risk imposed by salt crystallization in (hyper)saline aquifers besides injectivity, signaling mechanical failure exacerbated by pressure buildup. Geochemically induced mechanical alterations in saline aquifer sandstones near CO2 injection wellbores are explored.The impacts of treatment with CO2-acidified brine and CO2-induced salt precipitation in pore space are juxtaposed experimentally.Salt crystallization damage profoundly and distinctly impacted the elastic parameters of two sandstone classes.Marked decline in Young's modulus and rigidity signals elevated risk of mechanical failure in carbon storage reservoirs.Pore- and grain-level damage mechanisms are observed and conceptualized to describe stress localization imposed by salt crystallization.</t>
  </si>
  <si>
    <t>Nooraiepour, M (corresponding author), Univ Oslo, Dept Geosci, POB 1047, N-0316 Oslo, Norway.</t>
  </si>
  <si>
    <t>Norway Grants [850853]; European Research Council's (ERC) support under the European Union [UMO- 2019/34/H/ST10/00564]; Norway Grants (Norwegian Financial Mechanism); European Research Council (ERC) [850853] Funding Source: European Research Council (ERC)</t>
  </si>
  <si>
    <t>10.1007/s00603-024-04223-8</t>
  </si>
  <si>
    <t>Deblois, CP; Demarty, M; Bilodeau, F; Tremblay, A</t>
  </si>
  <si>
    <t>Automated CO2 and CH4 monitoring system for continuous estimation of degassing related to hydropower</t>
  </si>
  <si>
    <t>FRONTIERS IN ENVIRONMENTAL SCIENCE</t>
  </si>
  <si>
    <t>degassing; hydropower; reservoirs; instrumentation; long-term monitoring; CO2 and CH4 concentration</t>
  </si>
  <si>
    <t>CARBON-DIOXIDE; METHANE EMISSIONS; RESERVOIR; EQUILIBRATOR; SEAWATER; SURFACE; OPTODE; WATERS; PCO(2); CYCLE</t>
  </si>
  <si>
    <t>Reliable measurement of greenhouse gas emissions from reservoirs is essential for estimating the carbon footprint of the hydropower industry. Among the different emission pathways, degassing downstream of the turbines and spillway is poorly documented mainly because of the safety stakes related to sampling up and downstream the power plants. The alternative being to sample the water from the turbine inside the station, this study aimed to assemble a custom automated CO2 and CH4 monitoring system (SAGES), especially designed for long-term surveys in hydropower facilities, with a special focus on low maintenance requirements. The SAGES combines infrared and laser technologies with a modular programming approach and run with a specifically designed plexiglass equilibration system (PES) that maintain a permanent headspace and avoid clogging by suspended solids. Although the SAGES is based on commercially available devices, it is the first time they are combined and used with the gas equilibrator. To ensure the reliability of the mounting and to control the quality of the readings, the system was tested in laboratory prior to its installation in generating stations. SAGES and PES performances were compared with those of generic devices available on the market although less adapted to the specific deployments targeted. The SAGES gas partial pressure measurements were accurate and linear in the entire range tested: 0 to 5,000 ppm for pCO(2) and 0 to 600 and 10,000 ppm for pCH(4). Gas PP measurements were comparable to the reference CO2/CH4 sensor and there was no drift during long term deployment. The SAGES/PES installed in 2021 in cascading generating stations of the Romaine complex collected more than 28,000 data points over a 10-month period and required only two maintenances. Results show that the SAGES is a reliable tool that provide long-term CO2 and CH4 dataset in generating stations while requiring minimal energy, care and maintenance. The data collected in turbine water and the recent use of the SAGES in peat land by a collaborative team demonstrate how the SAGES systems can efficiently contribute to the understanding of reservoir carbon cycles.</t>
  </si>
  <si>
    <t>Deblois, CP (corresponding author), Aqua Consult, Montreal, PQ, Canada.</t>
  </si>
  <si>
    <t>Hydro-Quebec</t>
  </si>
  <si>
    <t>10.3389/fenvs.2023.1194994</t>
  </si>
  <si>
    <t>Batalla, RJ; Vericat, D</t>
  </si>
  <si>
    <t>HYDROLOGICAL AND SEDIMENT TRANSPORT DYNAMICS OF FLUSHING FLOWS: IMPLICATIONS FOR MANAGEMENT IN LARGE MEDITERRANEAN RIVERS</t>
  </si>
  <si>
    <t>flushing flows; sediment transport; flood hydrology; dams; macrophyte removal; gravel-bed; Mediterranean; River Ebro</t>
  </si>
  <si>
    <t>GRAVEL-BED RIVER; LOWER EBRO RIVER; FRASER-RIVER; FLOODS; TURBIDITY; RESERVOIR</t>
  </si>
  <si>
    <t>Flushing flows have been implemented in the lower Ebro River since 2003, with the principle objective of removing excess macrophytes. This paper describes the hydrology and sediment transport of these flushing flows in comparison with natural floods and discusses their effects in terms of riverbed adjustments. During flushing flows Suspended sediment, concentration is more constant and double that of natural floods, although discharge is lower. Flashiness, measured as the rate of discharge increase per unit time, is in order of magnitude higher during flushing flows than during natural events, Consequently, flushing flows exhibit higher transport capacity than their natural counterparts despite their considerably lower magnitude and duration. Flushing flows remove up to 95% of macrophytes close to the dam, but their effectiveness reduces with distance downstream. Despite several constraints, flushing flows have significant potential to entrain and transport sediment and careful management of these releases may, therefore, play an important role in enhancing physical habitat in the liver and supply sediment to the delta. The River Ebro case study shows that flushing [lows are not incompatible with HEP production, and may actually result in a positive trade-off due to reduced clogging of water intakes. Nevertheless, it remains important to reassess their effectiveness regularly and monitor adverse geomorphic effects Such as riverbed degradation. In summary, flushing flows are all important instrument of river management, but one which must be employed as part of a spectrum of approaches to enhance physical habitat conditions. Copyright (C) 2008 John Wiley &amp; Sons, Ltd.</t>
  </si>
  <si>
    <t>Batalla, RJ (corresponding author), Univ Lleida, Dept Environm &amp; Soil Sci, E-25198 Lleida, Catalonia, Spain.</t>
  </si>
  <si>
    <t>Spanish Ministry of Education and Science [REN2001-0840-C02-01/HID, CGL2005-06989-C02-02/HID, CGL2006-11679-C02-01/HID]; Encomienda de Gestion; Spanish Ministry of Environment; Catalan Water Agency</t>
  </si>
  <si>
    <t>10.1002/rra.1160</t>
  </si>
  <si>
    <t>Addassi, M; Hoteit, H; Oelkers, EH</t>
  </si>
  <si>
    <t>The impact of secondary silicate mineral precipitation kinetics on CO2 mineral storage</t>
  </si>
  <si>
    <t>Geochemical modeling; Precipitation kinetics; Local equilibrium; Mineral carbonation; Carbon capture and storage</t>
  </si>
  <si>
    <t>BASALTIC GLASS DISSOLUTION; IN-SITU MINERALIZATION; DEGREES-C IMPLICATIONS; CARBON-DIOXIDE; OLIVINE CARBONATION; AQUEOUS-FLUID; GROWTH-RATES; CARBFIX SITE; PH; SEQUESTRATION</t>
  </si>
  <si>
    <t>The rates of subsurface mineral carbonation are commonly considered to be limited by the dissolution rates of the silicate minerals originally present in the target reservoir rocks. Nevertheless, the rates of secondary silicate precipitation can influence this rate by changing the fluid phase composition during reactive rock-CO2-water interaction. The degree to which secondary silicate mineral precipitation rates influence the extent and efficiency of mineral carbonation in the subsurface is explored via a suite of geochemical modeling calculations. Calculations were performed using the PHREEQC computer code either by assuming local equilibrium for secondary silicate minerals or calculating their precipitation rates using Transition State Theory-based equations. Calculated carbonation rates of fresh basaltic glass are found to be slower initially when accounting for the sluggish precipitation rates of secondary silicates, including clay minerals and zeolites. These slower rates are due to higher calculated aqueous aluminum concentration, which slows the dissolution rates of the primary basaltic glass. The slower precipitation rates of secondary aluminosilicate minerals, however, may result in less flow path clogging, leading to an overall larger total mineral storage capacity over time. In contrast, the sluggish precipitation rates of secondary silicate minerals accelerate significantly the carbonation rate of altered basalts as a larger percentage of the liberated divalent metals are available for carbonate mineral precipitation. Taken together these results illustrate the importance of considering the rates of secondary silicate precipitation rates to accurately predict the rate and extent of subsurface mineral carbonation efforts.</t>
  </si>
  <si>
    <t>Addassi, M (corresponding author), King Abdullah Univ Sci &amp; Technol KAUST, Thuwal 239556900, Saudi Arabia.</t>
  </si>
  <si>
    <t>King Abdullah University of Science and Tech-nology (KAUST)</t>
  </si>
  <si>
    <t>10.1016/j.ijggc.2023.104020</t>
  </si>
  <si>
    <t>Karimi, M; Bhattacharya, K</t>
  </si>
  <si>
    <t>A Learning-Based Multiscale Model for Reactive Flow in Porous Media</t>
  </si>
  <si>
    <t>reactive flow; reservoir reconstruction; clogging; machine learning; surrogate model</t>
  </si>
  <si>
    <t>TAYLOR DISPERSION; PULSED SYSTEMS; CUBIC LAW; TRANSPORT; CONVECTION; HOMOGENIZATION; FRACTURES</t>
  </si>
  <si>
    <t>We study solute-laden flow through permeable geological formations with a focus on surface reactions that lead to changes in flow and formation. As the fluid flows through the permeable medium, it reacts with the medium, thereby changing the morphology and properties of the medium; this in turn, affects the flow conditions and chemistry. These phenomena occur at various lengths and time scales and make the problem extremely complex. Multiscale modeling addresses this complexity by dividing the problem into those at individual scales, and systematically passing information from one scale to another. However, accurate implementation of these multiscale methods is still prohibitively expensive. We present a methodology to overcome this challenge that is computationally efficient and quantitatively accurate. We introduce a surrogate for the solution operator of the lower scale problem in the form of a recurrent neural operator, train it using one-time off-line data generated by repeated solutions of the lower scale problem, and then use this surrogate in application-scale calculations. The result is the accuracy of concurrent multiscale methods, at a cost comparable to those of classical models. We study various examples, and show the efficacy of this method in understanding the evolution of the morphology, properties and flow conditions over time in geological formations. Develop machine-learned multiscale model to study reactive flow through underground geological formations and their long time evolution Two-scale expansion of advection dominated flow with effective drift velocity to obtain the core and geological scales governing equations Examples of reactive flow-induced reconstruction of homogeneous and heterogeneous geological formations</t>
  </si>
  <si>
    <t>Bhattacharya, K (corresponding author), CALTECH, Pasadena, CA 91125 USA.</t>
  </si>
  <si>
    <t>Resnick Sustainability Institute; Geomechanics and Mitigation of Geohazards Center at the California Institute of Technology; Army Research Office [W911NF-22-1-0269]</t>
  </si>
  <si>
    <t>10.1029/2023WR036303</t>
  </si>
  <si>
    <t>Wilson, G</t>
  </si>
  <si>
    <t>Understanding soil-pipe flow and its role in ephemeral gully erosion</t>
  </si>
  <si>
    <t>pipeflow; internal erosion; ephemeral gully; preferential flow; tunnel collapse</t>
  </si>
  <si>
    <t>PREFERENTIAL FLOW; WATER DYNAMICS; CATCHMENT; MACROPORES; HILLSLOPE; SEEPAGE; SLOPE</t>
  </si>
  <si>
    <t>The role of soil pipeflow in ephemeral gully erosion is not well understood. Experiments were conducted on continuous soil pipes to better understand the role of internal erosion of soil pipes and its relation to ephemeral gully development. Soil beds of 140 cm length, 100 cm width and 20 cm depth had a single soil pipe of different initial sizes (2, 4, 6, 8, and 10 mm diameter) extend from a water reservoir to the outlet. Experiments were run on Providence silt loam and Smithdale loam soils under a constant head of 15 cm established for 30 min. Either the tunnel collapsed or the head could not be maintained. Soil pipes that were initially 2 and 4 mm clogged instantaneously at their mouth and did not exhibit flow, whereas, pipes initially &gt;= 6 mm enlarged by 268, 397, and 699% on average for the 6, 8, and 10 mm diameters, respectively. Critical shear stress values were found to be essentially zero, and erodibility values gave erosion indexes that were extremely high. The rapid internal erosion resulted in erratic flow and sediment concentrations with periods of no flow as pipes were temporarily clogged followed by surges of high flow and high sediment concentrations. Tensiometers within 6 cm of the soil pipes did not exhibit pressure increases typically associated with pipe clogging. Flow through 10 mm diameter soil pipes exhibited tunnel collapse for both soils tested. Tunnel collapse typically occurred within minutes of flow establishment suggesting that ephemeral gullies could be misinterpreted as being caused by convergent surface flow if observations were made after the runoff event instead of when flow is first established through soil pipes. Copyright (C) 2011 John Wiley &amp; Sons, Ltd.</t>
  </si>
  <si>
    <t>Wilson, G (corresponding author), USDA ARS, Natl Sedimentat Lab, Watershed Phys Proc Res Unit, 598 McElroy Dr, Oxford, MS 38655 USA.</t>
  </si>
  <si>
    <t>10.1002/hyp.7998</t>
  </si>
  <si>
    <t>Wang, CY; Elsworth, D</t>
  </si>
  <si>
    <t>The influence of CO2-transformed iron oxide grain coatings on the frictional stability and transport properties of simulated faults in sandstones</t>
  </si>
  <si>
    <t>GEOMECHANICS AND GEOPHYSICS FOR GEO-ENERGY AND GEO-RESOURCES</t>
  </si>
  <si>
    <t>CO2 alteration; Grain coating; Fault breaching; Fault permeability; Frictional stability</t>
  </si>
  <si>
    <t>NATURAL CO2 RESERVOIR; PERMEABILITY EVOLUTION; DEPENDENT FRICTION; SLIP STABILITY; ROCK FRICTION; GREEN RIVER; STORAGE; STRENGTH; BEHAVIOR; RECOMMENDATIONS</t>
  </si>
  <si>
    <t>Carbon sequestration involves long-term containment of CO2 in ideally sealed reservoirs. However, CO2 migration can weaken rocks and faults by geochemical alteration, elevate risks of seismic hazards, and loss of inventory. Recent studies show that CO2 bleaching can alter the iron oxide grain coating of sand-sized quartz in sandstones, which may impose a significant influence on frictional stability and permeability evolution of faults in sandstones. This study investigates the influence of iron oxide grain coatings via coupled shear-flow experiments on uncoated, hematite-coated, and CO2-transformed goethite-coated synthetic sand gouge. Shear strength, frictional stability, healing/relaxation, and shear-parallel permeability are measured in velocity-stepping and slide-hold-slide loading modes. Hematite-coated sand exhibits the highest shear strength, followed by goethite-coated and uncoated sand. All samples, both coated and uncoated, show similar residual shear strength. Frictional stability measurements suggest hematite-coated sand may undergo potential seismic slip (negative (a - b) values); goethite-coated sand is aseismic (positive (a - b) values) but features higher frictional healing and relaxation. Shear-parallel permeability enhances during initial shear in all samples, followed by a sharp decline after the peak strength, except for goethite-coated sand, for which permeability reduction is moderate. SEM characterizations pre- and post-shear suggest that the competitive liberation, transport, and clogging of coating particles and shear-produced wear products can be an important mechanism in permeability evolution.</t>
  </si>
  <si>
    <t>Wang, CY (corresponding author), Penn State Univ, Dept Energy &amp; Mineral Engn, EMS Energy Inst, University Pk, PA 16802 USA.;Wang, CY (corresponding author), Penn State Univ, Ctr G3, University Pk, PA 16802 USA.</t>
  </si>
  <si>
    <t>DOE Grant [DE-FE0023354]; NSF [EAR-1552211]</t>
  </si>
  <si>
    <t>10.1007/s40948-020-00192-8</t>
  </si>
  <si>
    <t>Energy &amp; Fuels; Engineering, Geological; Geosciences, Multidisciplinary</t>
  </si>
  <si>
    <t>Liu, DQ; Agarwal, R; Liu, F; Yang, S; Li, YL</t>
  </si>
  <si>
    <t>Modeling and assessment of CO2 geological storage in the Eastern Deccan Basalt of India</t>
  </si>
  <si>
    <t>Aqueous CO2; Deccan basalt; Assessment of GCS; Clays; Injection rate</t>
  </si>
  <si>
    <t>VOLCANIC PROVINCE; MINERAL CARBONATION; TRANSPORT LIMITATIONS; NUMERICAL-SIMULATION; DISSOLUTION RATES; DEGREES-C; SEQUESTRATION; INJECTION; PRESSURE; FLOW</t>
  </si>
  <si>
    <t>In this study, the CO2 carbonatization potential of the Deccan basalt formation in Eastern India is evaluated by establishing a hydro-chemical field-scale model based on the geological, hydrological, and geochemical parameter of the basalt in the Mandla lobe. The reliable initial mineral thermodynamic parameters are obtained by validating the laboratory scale experiment of CO2-water-basalt reaction with a numerical method. Over 50% of injected carbon mineralized within 140 days for the Deccan basalt in the Mandla lobe, and the majority of CO2 is sequestered as ankerite, siderite, and calcite, which occupy a percent of 65%, 28%, and 7%, respectively. Clay minerals, including smectite and chlorite, are important secondary minerals contributing to the process of CO2 storage in the basaltic reservoir. Clay precipitation can promote the dissolution of silica- and aluminum-rich plagioclase and release Ca2+ to enhance the carbonatization of CO2 to Ca carbonates but competes for Fe2+ and Mg2+ from siderite and magnesite. Clay precipitation also impacts the CO2 carbonatization efficiency by changing the basalt conductivity. CO2 carbonatization efficiency was found to increase with the reduction of injection rate. However, slow flow rate can increase the pore clogging risk and induce large pressure build-up. This is the first field-scale assessment of CO2 mineralization potential of the Deccan basalt, which is one of the largest terrestrial flood basalt formations in the world. The results can provide valuable information and scientific support for India and global carbon mitigation.</t>
  </si>
  <si>
    <t>Liu, DQ (corresponding author), China Univ Geosci, Sch Environm Studies, Wuhan 430074, Peoples R China.;Liu, DQ (corresponding author), China Univ Geosci, State Key Lab Biogeol &amp; Environm Geol, Wuhan 430074, Peoples R China.</t>
  </si>
  <si>
    <t>National Natural Science Foundation of China [41902253]; Fundamental Research Funds for the Central Universities, China University of Geosciences (Wuhan) [CUG192716]</t>
  </si>
  <si>
    <t>10.1007/s11356-022-21757-y</t>
  </si>
  <si>
    <t>Peysson, Y; André, L; Azaroual, M</t>
  </si>
  <si>
    <t>Well injectivity during CO2 storage operations in deep saline aquifers-Part 1: Experimental investigation of drying effects, salt precipitation and capillary forces</t>
  </si>
  <si>
    <t>Drying-out effects; Coupled modelling; Relative permeability; Salt precipitation; Capillary processes</t>
  </si>
  <si>
    <t>GEOLOGICAL SEQUESTRATION; PERMEABILITY ALTERATION; CO2-H2O MIXTURES; POROUS-MEDIA; MODEL; TRANSPORT; BRINES; DRIVEN; FLOW</t>
  </si>
  <si>
    <t>Carbon Capture and Storage (CCS) is a technique than can potentially limit the accumulation of greenhouse gases in the atmosphere. Well injectivity issues are of importance for CCS because the gas injection rate must be maintained at a high level (a million tonnes of CO2 per year and per site) during the industrial operation period (30-40 years). The risk of altered permeability must therefore be determined in order to guarantee the sustainability and the security of the CO2 geological storage. Injection of dry gas in deep saline aquifers might lead to near wellbore drying and salt precipitation. The solid salt might then reduce the rock permeability by clogging pores or by pore throat restriction. The objective of this paper is to present new experimental results on the drying of rocks induced by continuous injection of large amount of dry gas (N-2). The main goal of the study was to understand and model the physical processes that govern the decrease in water saturation in reservoir rocks. Two types of sandstone were used to study slow and fast drying rates and capillary effects on drying. The experimental results evince the main physical parameters that control the key mechanisms. In a companion paper in this issue (Andre et al., 2013), we show that the continuous approach in the context of a compositional two-phase flow model can fairly well predict the saturation evolution in the near wellbore and the alteration in permeability due to salt precipitation. (C) 2013 Elsevier Ltd. All rights reserved.</t>
  </si>
  <si>
    <t>André, L (corresponding author), Bur Rech Geol &amp; Minieres, Water Environm &amp; Ecotechnol Direct, 3 Ave Claude Guillemin,BP 36009, F-45060 Orleans 2, France.</t>
  </si>
  <si>
    <t>French National Agency for Research (ANR)</t>
  </si>
  <si>
    <t>10.1016/j.ijggc.2013.10.031</t>
  </si>
  <si>
    <t>Pape, T; Ruffine, L; Hong, WL; Sultan, N; Riboulot, V; Peters, CA; Kölling, M; Zabel, M; Garziglia, S; Bohrmann, G</t>
  </si>
  <si>
    <t>Shallow Gas Hydrate Accumulations at a Nigerian Deepwater Pockmark-Quantities and Dynamics</t>
  </si>
  <si>
    <t>pockmark; gas hydrate; methane; MeBo; pressure coring; pore water modeling</t>
  </si>
  <si>
    <t>FOCUSED FLUID-FLOW; SEA-FLOOR; HIGH-RESOLUTION; BENTHIC FORAMINIFERA; ANAEROBIC OXIDATION; METHANE SOLUBILITY; SULFATE PROFILES; SUBDUCTION ZONE; VESTNESA RIDGE; NATURAL-GAS</t>
  </si>
  <si>
    <t>The evolution of submarine pockmarks is often related to the ascent of fluid from the subsurface. For pockmarks located within the gas hydrate stability zone, methane oversaturation can result in the formation of gas hydrates in the sediment. An similar to 600 m-wide sea floor depression in deep waters offshore Nigeria, Pockmark A, was investigated for distributions and quantities of shallow gas hydrates, origins of hydrocarbons, and time elapsed since the last major fluid ascent event. For the first time, pressure coring of shallow sediments and drilling of more than 50 m-long cores with the sea floor drill rig MARUM-MeBo70 were conducted in this pockmark. Unusually, high hydrate saturations of up to 51% of pore volume in the uppermost 2.5 m of sediment in the pockmark center substantiate that deepwater pockmarks are a relevant methane reservoir. Molecular and stable C and H isotopic compositions suggest that thermogenic hydrocarbons and secondary microbial methane resulting from petroleum biodegradation are injected into shallower sediments and mixed with primary microbial hydrocarbons. Two independent pore water chloride and sulfate modeling approaches suggest that a major methane migration event occurred during the past one to three centuries. A rough sea floor topography within the pockmark most likely results from combined sediment removal through ascending gas bubbles, hydrate clogging and deflection of migration pathways, gas pressure build-up, and hydrate sea floor detachment. This study shows for the first time the chronological interrelationship between gas migration events, hydrate formation, and sea floor shaping in a deep sea pockmark.</t>
  </si>
  <si>
    <t>Pape, T (corresponding author), Univ Bremen, MARUM Ctr Marine Environm Sci, Bremen, Germany.</t>
  </si>
  <si>
    <t>German Federal Ministry of Education and Research (BMBF) [03G0824A]; DFG-Research Center/Excellence Cluster MARUM-The Ocean in the Earth System; Projekt DEAL</t>
  </si>
  <si>
    <t>10.1029/2019JB018283</t>
  </si>
  <si>
    <t>Ahkami, M; Parmigiani, A; Di Palma, PR; Saar, MO; Kong, XZ</t>
  </si>
  <si>
    <t>A lattice-Boltzmann study of permeability-porosity relationships and mineral precipitation patterns in fractured porous media</t>
  </si>
  <si>
    <t>Lattice-Boltzmann method; Fractured porous media; Mineral precipitation patterns; Permeability-porosity relationships</t>
  </si>
  <si>
    <t>PORE-SCALE MODEL; REACTIVE TRANSPORT; DISSOLUTION; FLOW; DISPERSION; SIMULATIONS; EVOLUTION; BEHAVIOR</t>
  </si>
  <si>
    <t>Mineral precipitation can drastically alter a reservoir's ability to transmit mass and energy during various engineering/natural subsurface processes, such as geothermal energy extraction and geological carbon dioxide sequestration. However, it is still challenging to explain the relationships among permeability, porosity, and precipitation patterns in reservoirs, particularly in fracture-dominated reservoirs. Here, we investigate the pore-scale behavior of single-species mineral precipitation reactions in a fractured porous medium, using a phase field lattice-Boltzmann method. Parallel to the main flow direction, the medium is divided into two halves, one with a low-permeability matrix and one with a high-permeability matrix. Each matrix contains one flow-through and one dead-end fracture. A wide range of species diffusivity and reaction rates is explored to cover regimes from advection- to diffusion-dominated, and from transport- to reaction-limited. By employing the ratio of the Damkohler (Da) and the Peclet (Pe) number, four distinct precipitation patterns can be identified, namely (1) no precipitation (Da/Pe &lt; 1), (2) near-inlet clogging (Da/Pe &gt; 100), (3) fracture isolation (1 &lt; Da/Pe &lt; 100 and Pe &gt; 1), and (4) diffusive precipitation (1 &lt; Da/Pe &lt; 100 and Pe &lt; 0.1). Using moment analyses, we discuss in detail the development of the species (i.e., reactant) concentration and mineral precipitation fields for various species transport regimes. Finally, we establish a general relationship among mineral precipitation pattern, porosity, and permeability. Our study provides insights into the feedback loop of fluid flow, species transport, mineral precipitation, pore space geometry changes, and permeability in fractured porous media.</t>
  </si>
  <si>
    <t>Kong, XZ (corresponding author), Swiss Fed Inst Technol, Inst Geophys, Geothermal Energy &amp; Geofluids Grp, CH-8092 Zurich, Switzerland.</t>
  </si>
  <si>
    <t>ETH Grant [ETH12 15-2]; Werner Siemens Foundation (Werner Siemens-Stiftung)</t>
  </si>
  <si>
    <t>10.1007/s10596-019-09926-4</t>
  </si>
  <si>
    <t>MATHAI, CV</t>
  </si>
  <si>
    <t>CHARGED FOG TECHNOLOGY .1. THEORETICAL BACKGROUND AND INSTRUMENTATION DEVELOPMENT</t>
  </si>
  <si>
    <t>JOURNAL OF THE AIR POLLUTION CONTROL ASSOCIATION</t>
  </si>
  <si>
    <t>Water sprays, the most common method of controlling dust in mines and from fugitive emission sources, do not control inhalable particles effectively. Since most industrial pollutants and naturally occurring fugitive dust particles acquire electric charges as they are dispersed into the air, the inhalable particle control efficiency of water sprays can be significantly improved if the water droplets are also electrically charged to the opposite polarity. Commercially available charged fog devices have several disadvantages. They require high pressure air and/or water, their nozzles are prone to clogging and they generate charged droplets which are poorly suited for good inhalable particle control. The basic principles of charged fog technology were reviewed and a new charged fog generator which overcame the problems of commercial charged fog devices was described. In the charged fog generator (CFG), water from a reservoir was introduced into a rotating cup where the water formed a thin layer due to centrifugal forces. As the water moved towards the lip of the cup, high speed air from an axial fan struck the thin water film, broke it into fine droplets and projected the droplets forward. The droplets generated had a typical mass median diameter of .apprx. 200 .mu.m and a concentration median diameter of .apprx. 100 .mu.m. The droplets were electrically charged by contact charging the inflowing water, providing a typical charge to mass ratio of 1.2 .times. 10-6 C/g with an applied voltage of .apprx. 15 kV. The water flow rate in the CFG varied from 4-70 l/h and the spray pattern could be easily adjusted to conform to the size and shape of the dust source. Other advantages of this device were that it used only .apprx. 1 kW power, it was portable and it was easily adaptable for use at remote areas where commercial electrical power supply was not available.</t>
  </si>
  <si>
    <t>10.1080/00022470.1983.10465624</t>
  </si>
  <si>
    <t>Environmental Sciences; Meteorology &amp; Atmospheric Sciences</t>
  </si>
  <si>
    <t>Environmental Sciences &amp; Ecology; Meteorology &amp; Atmospheric Sciences</t>
  </si>
  <si>
    <t>Mwainge, VM; Ogwai, C; Aura, CM; Mutie, A; Ombwa, V; Nyaboke, H; Oyier, KN; Nyaundi, J</t>
  </si>
  <si>
    <t>An overview of fish disease and parasite occurrence in the cage culture of Oreochromis niloticus: A case study in Lake Victoria, Kenya</t>
  </si>
  <si>
    <t>AQUATIC ECOSYSTEM HEALTH &amp; MANAGEMENT</t>
  </si>
  <si>
    <t>biosecurity; fish health; Tilapia; baseline analysis; water quality</t>
  </si>
  <si>
    <t>MEDITERRANEAN-SEA; TILAPIA; RESERVOIR</t>
  </si>
  <si>
    <t>Cage aquaculture has been on a steady rise in Lake Victoria, Kenya, since 2016, resulting in the current culturing of over 3,600 cages of Tilapia (O. niloticus) (Orina et al., 2018). Unfortunately, there has been limited, if any, focus on fish health aspects. Rise in intensification and commercialization predisposes fish stocks to disease due to rise in stress levels and consequent reduction in the fish immunity. Nutrient rich surroundings create a conducive environment for rapid proliferation of bacterial and saprophytic fungal growth leading to net clogging and consequently a low biological oxygen demand. Such conditions predispose the stocks to infections. This study was conducted to provide a baseline analysis of the health conditions/status of the cultured fish in this region. It encompassed studies from 2016 to 2018 on tilapia of the genus O. niloticus using both experimental (using standard procedures and protocols) and socio-economic studies (using structured questionnaires, see annexure 1). Results found the following occurrences; bacterial infections (10%), fungal infestations (12.5%), myxosporean parasites in the gills (5%), parasitic copepods (10%) and fin rot (2.5%) in the stocks. There were no significant differences between abiotic parameters in the cage locations and the wild (p &gt; 0.05). Additionally, 90% of the respondents had no fish disease training or clue on the treatment action necessary whenever fish diseases struck. Findings from this study put to the fore the significance of fish diseases in a cage culture system in light of commercialization of the industry and the importance of biosecurity and maintenance of optimal environmental conditions within the scope of Blue Economy growth in this region. This study did not detect any disease or parasite of zoonotic importance.</t>
  </si>
  <si>
    <t>Mwainge, VM (corresponding author), Kenya Marine &amp; Fisheries Res Inst, POB 1881-40100, Kisumu, Kenya.</t>
  </si>
  <si>
    <t>Government of Kenya (GoK) through the Kenya Marine and Fisheries Research Institute</t>
  </si>
  <si>
    <t>10.14321/aehm.024.01.08</t>
  </si>
  <si>
    <t>Ecology; Environmental Sciences; Marine &amp; Freshwater Biology; Water Resources</t>
  </si>
  <si>
    <t>Sbai, MA; Azaroual, M</t>
  </si>
  <si>
    <t>Numerical modeling of formation damage by two-phase particulate transport processes during CO2 injection in deep heterogeneous porous media</t>
  </si>
  <si>
    <t>CO2 injection; Fines migration; Injectivity decline; Formation damage; Two-phase flow; Reservoir simulation</t>
  </si>
  <si>
    <t>HYDRAULIC CONDUCTIVITY; PERMEABILITY DECREASE; MULTIPHASE FLOW; NETWORK MODEL; WATER; ROCK; ULTRAFILTRATION; DISSOLUTION; SIMULATION; RESERVOIRS</t>
  </si>
  <si>
    <t>Prediction of CO2 injection performance in deep subsurface porous media relies on the ability of the well to maintain high flow rates of carbon dioxide during several decades typically without fracturing the host formation or damaging the well. Dynamics of solid particulate suspensions in permeable media are recognized as one major factor leading to injection well plugging in sandstones. The invading supercritical liquid-like fluid can contain exogenous fine suspensions or endogenous particles generated in situ by physical and chemical interactions or hydrodynamic release mechanisms. Suspended solids can plug the pores possibly leading to formation damage and permeability reduction in the vicinity of the injector. In this study we developed a finite volume simulator to predict the injectivity decline near CO2 injection wells and also for production wells in the context of enhanced oil recovery. The numerical model solves a system of two coupled sets of finite volume equations corresponding to the pressure-saturation two-phase flow, and a second subsystem of solute and particle convection-diffusion equations. Particle transport equations are subject to mechanistic rate laws of colloidal, hydrodynamic release from pore surfaces, blocking in pore bodies and pore throats, and interphase particle transfer. The model was validated against available laboratory experiments at the core scale. Example results reveal that lower CO2 residual saturation and formation porosity enhance CO2-wet particle mobility and clogging around sinks and production wells. We conclude from more realistic simulations with heterogeneous permeability spanning several orders of magnitude that the control mode of mobilization, capture of particles, and permeability reduction processes strongly depends on the type of permeability distribution and connectivity between injection and production wells. (C) 2010 Elsevier Ltd. All rights reserved.</t>
  </si>
  <si>
    <t>Sbai, MA (corresponding author), Bur Rech Geol &amp; Minieres, Water Div, Groundwater &amp; Geochem Modeling Grp, 3 Ave Claude Guillemin,BP 36009, F-45060 Orleans 2, France.</t>
  </si>
  <si>
    <t>French Research Agency ANR (Agence Nationale de la Recherche)</t>
  </si>
  <si>
    <t>10.1016/j.advwatres.2010.09.009</t>
  </si>
  <si>
    <t>Pliakas, F; Kallioras, A; Mimidis, K; Diamantis, I; Schuth, C; Ibrahim, MD</t>
  </si>
  <si>
    <t>GROUNDWATER RECHARGE USING A SOIL AQUIFER TREATMENT (SAT) SYSTEM AT THE EASTERN NESTOS RIVER DELTA, NE GREECE</t>
  </si>
  <si>
    <t>PROCEEDINGS OF THE 13TH INTERNATIONAL CONFERENCE ON ENVIRONMENTAL SCIENCE AND TECHNOLOGY</t>
  </si>
  <si>
    <t>groundwater; Management Aquifer Recharge (MAR); Soil Aquifer Treatment (SAT); water reuse; River Nestos delta; coastal aquifer; seawater intrusion</t>
  </si>
  <si>
    <t>SEAWATER INTRUSION</t>
  </si>
  <si>
    <t>This study focuses on the engineering design of a Soil-Aquifer Treatment (SAT) system for the artificial recharge of the coastal aquifer system of River Nestos eastern delta area, as a method to countermeasure seawater intrusion and groundwater/soil salinization. The design of such a groundwater engineering project recharging effluent from the nearby Xanthi City Wastewater Treatment Plant (WWTP) can be also proved a valuable method for water re-use with multi-fold positive impacts for the management of the water resources of the area. The design of the SAT groundwater recharge system in question is proposed after studying the geological and hydrogeological regime of the coastal aquifer system at the eastern Nestos River delta. The most important and objective requirements for the design and implementation of a SAT system is the presence of a suitable unsaturated zone underneath the SAT installation in order to ensure all necessary aerobic processes and the removal of certain virus and bacteria, as well as the minimum vertical distance between the bottom of the recharge basin and the water table being at least 3 m. Based on these two main criteria, three (3) SAT system sites are indicatively proposed at a plain part extending approximately 15 km from the nearby Xanthi City WWTP. The proposed pilot SAT system should include the following: (a) the assessment and dimensioning of the effluent tank in order to effectively receive the treated effluent from the wastewater treatment plant, (b) the excavation and formation of 2 systems of shallow recharge basins each system containing 4 recharge basins of individual dimensions: surface area 20x60 m, depth 0.80-1.00 m, in order to be filled with water not more than 20-30 cm in height so that the clogging of the basin bottom (and hence the effectiveness of the SAT system itself) will be minimized, (c) coating of the bottom of the recharge basins with the use of gravels or medium grained sand (0.10-0.20 cm), (d) installation of proper water pipes for the transfer of water from the effluent tank to the recharge basins as well as proper water pipes which will be connecting the adjacent recharge basins of the SAT system, (e) the installation of a monitoring network of groundwater wells and piezometers in order to monitor on sufficient time intervals the qualitative and quantitative effectiveness of the SAT system.</t>
  </si>
  <si>
    <t>Pliakas, F (corresponding author), Democritus Univ Thrace, Dept Civil Engn, GR-67100 Xanthi, Greece.</t>
  </si>
  <si>
    <t>Shachi; Yadav, BK; Rahman, MA; Pal, M</t>
  </si>
  <si>
    <t>Migration of CO2 through Carbonate Cores: Effect of Salinity, Pressure, and Cyclic Brine-CO2 Injection</t>
  </si>
  <si>
    <t>JOURNAL OF ENVIRONMENTAL ENGINEERING</t>
  </si>
  <si>
    <t>Carbon dioxide (CO2) geo-sequestration; Multiphase flow; Core flooding experiments; Salinity; Subsurface pressure</t>
  </si>
  <si>
    <t>CAPILLARY-PRESSURE; STORAGE CAPACITY; GEOLOGIC STORAGE; SANDSTONE ROCKS; IMPROVED MODEL; PERMEABILITY; DIOXIDE; SOLUBILITY; SATURATION; AQUIFERS</t>
  </si>
  <si>
    <t>Geo-sequestration of carbon dioxide (CO2) in saline formations is one of the feasible options for reducing the concentration of carbon in the atmosphere. This process involves the capturing of CO2 from emission sources followed by its compression and then injecting the compressed CO2 in deep geological formations for its long-term storage. The suitable geological formations for the sequestration of CO2 are normally comprised of sandstones, shales, coal beds, and carbonates. Amongst these, carbonates are the highly reactive formations of a hydrophobic nature and have complex pore structures, and hence, CO2 sequestration and its subsequent evolution in carbonates require a thorough investigation. Further, planning CO2 geo-sequestration in carbonate formations requires assessment of CO2 behavior under high salinity and pressure conditions as these factors play a major role in retaining injected CO2 safely for a long geological time period. Thus, exploring multiphase CO2-brine migration processes in carbonates using practical experiments is of great significance for estimating the storage capacity of potential geo-sequestration sites and for ensuring their storage security. The multiphase characteristic of saline carbonate formations can also get affected during their flooding with supercritical CO2. Hence, the aim of this study was to investigate the movement of CO2/brine through different saline carbonate cores under representative reservoir conditions. The laboratory-scale CO2 core flooding experiments were conducted on two different cores of carbonate formations to estimate the effect of salinity and injection pressure on CO2 migration along with the influence of cyclic brine-CO2 flooding on characteristics of the considered cores. A series of practical experiments were performed considering 3% and 7.5% levels of salinity under two different injection pressures of 8 and 10 MPa for evaluating the effects of different hydrogeological parameters on the multiphase flow behavior and sequestration capacity of the carbonate formations. For this, brine and supercritical CO2 were injected through Edward white and Edward yellow carbonate cores to obtain the changes in pressure drop across the cores with time. The results show that under high salinity conditions, pressure drop in Edward white and yellow carbonate cores are 2 and 0.3 MPa, respectively, while in the case of low salinity, 1.5 and 0.2 MPa of pressure drop was observed in the selected cores. A high differential pressure (DP) trend was observed using a 10 MPa injection pressure, while a low DP trend was recorded for the 8 MPa injection pressure. An increment in pressure drop across the cores with consecutive injection cycles of brine and CO2 clearly indicates some pores clogging in cores due to the reactive nature of the selected carbonate samples. Thus, the results of this study provide a better understanding of changes that occur at CO2-brine-carbonate interfaces under reservoir like conditions of a typical site, which can help in planning the geo-sequestration of CO2 in carbonate saline formations. (C) 2019 American Society of Civil Engineers.</t>
  </si>
  <si>
    <t>Yadav, BK (corresponding author), Indian Inst Technol Roorkee, Dept Hydrol, Roorkee 247667, Uttar Pradesh, India.</t>
  </si>
  <si>
    <t>Ministry of Human Resource Development (MHRD); Texas A&amp;M University at Qatar; CCTech Pune; Qatar Foundation; Qatar National Research Fund (Qatar Foundation) [NPRP10-0101-170091]</t>
  </si>
  <si>
    <t>10.1061/(ASCE)EE.1943-7870.0001603</t>
  </si>
  <si>
    <t>Engineering, Environmental; Engineering, Civil; Environmental Sciences</t>
  </si>
  <si>
    <t>Carroll, S; Carey, JW; Dzombak, D; Huerta, NJ; Li, L; Richard, T; Um, W; Walsh, SDC; Zhang, LW</t>
  </si>
  <si>
    <t>Review: Role of chemistry, mechanics, and transport on well integrity in CO2 storage environments</t>
  </si>
  <si>
    <t>Well integrity; Reactive transport; Mechanical deformation</t>
  </si>
  <si>
    <t>CEMENT-BASED MATERIALS; FLY-ASH; GEOLOGIC STORAGE; CARBON-DIOXIDE; SEQUESTRATION; CORROSION; LEAKAGE; MODEL; BRINE; OIL</t>
  </si>
  <si>
    <t>Among the various risks associated with CO2 storage in deep geologic formations, wells are important potential pathways for fluid leaks and groundwater contamination. Injection of CO2 will perturb the storage reservoir and any wells that penetrate the CO2 or pressure footprints are potential pathways for leakage of CO2 and/or reservoir brine. Well leakage is of particular concern for regions with a long history of oil and gas exploration because they are top candidates for geologic CO2 storage sites. This review explores in detail the ability of wells to retain their integrity against leakage with careful examination of the coupled physical and chemical processes involved. Understanding time-dependent leakage is complicated by the changes in fluid flow, solute transport, chemical reactions, and mechanical stresses over decade or longer time frames for site operations and monitoring. Almost all studies of the potential for well leakage have been laboratory based, as there are limited data on field-scale leakage. Laboratory experiments show that CO2 and CO2-saturated brine still react with cement and casing when leakage occurs by diffusion only. The rate of degradation, however, is transport-limited and alteration of cement and casing properties is low. When a leakage path is already present due to cement shrinkage or fracturing, gaps along interfaces (e.g. casing/cement or cement/rock), or casing failures, chemical and mechanical alteration have the potential to decrease or increase leakage risks. Laboratory experiments and numerical simulations have shown that mineral precipitation or closure of strain-induced fractures can seal a leak pathway over time or conversely open pathways depending on flow-rate, chemistry, and the stress state. Experiments with steel/cement and cement/rock interfaces have indicated that protective mechanisms such as metal passivation, chemical alteration, mechanical deformation, and pore clogging can also help mitigate leakage. The specific rate and nature of alteration depend on the cement, brine, and injected fluid compositions. For example, the presence of co-injected gases (e.g. O-2, H2S, and SO2) and pozzolan amendments (fly ash) to cement influences the rate and the nature of cement reactions. A more complete understanding of the coupled physical-chemical mechanisms involved with sealing and opening of leakage pathways is needed. An important challenge is to take empirically based chemical, mechanical, and transport models reviewed here and assess leakage risk for carbon storage at the field scale. Field observations that accompany laboratory and modeling studies are critical to validating understanding of leakage risk. Long-term risk at the field scale is an area of active research made difficult by the large variability of material types (cement, geologic material, casing), field conditions (pressure, temperature, gradient in potential, residence time), and leaking fluid composition (CO2, co-injected gases, brine). Of particular interest are the circumstances when sealing and other protective mechanisms are likely to be effective, when they are likely to fail, and the zone of uncertainty between these two extremes. (C) 2016 The Authors. Published by Elsevier Ltd.</t>
  </si>
  <si>
    <t>Carroll, S (corresponding author), Lawrence Livermore Natl Lab, Livermore, CA 94550 USA.</t>
  </si>
  <si>
    <t>DOE Office of Fossil Energy's Crosscutting Research program; LLNL [DE-AC52-07NA27344]</t>
  </si>
  <si>
    <t>10.1016/j.ijggc.2016.01.010</t>
  </si>
  <si>
    <t>Iadanza, A; Sampalmieri, G; Cipollari, P</t>
  </si>
  <si>
    <t>Deep-seated hydrocarbons in the seep Brecciated Limestones of the Maiella area (Adriatic foreland basin): Evaporitic sealing and oil re-mobilization effects linked to the drawdown of the Messinian Salinity Crisis</t>
  </si>
  <si>
    <t>Hydrocarbon-derived carbonates; Messinian drawdown; Evaporitic seal; Messinian Salinity Crisis; Oily limestones; Fluid flow; Oil and gas seep; Source rock</t>
  </si>
  <si>
    <t>GAS HYDRATE; AUTHIGENIC CARBONATES; FLUID-FLOW; NATURAL RADIOACTIVITY; QUANTITATIVE-ANALYSIS; ISOTOPIC COMPOSITION; MEDITERRANEAN BASIN; MUD VOLCANOS; GULF; SEDIMENTS</t>
  </si>
  <si>
    <t>The C-13-depleted Brecciated Limestones record a hydrocarbon seep event that occurred between 5.56 and 5.532 Ma in the Maiella area. They unconformably overlie the Primary Lower Gypsum and crop out as carbonate buildups and authigenic patches fed by fluid migration pathways filled with flow-mobilized pelites. Tar occurs as solid bitumen shows, corresponding to pore-filling tar in the microfacies, and as a distinctive brown fades, resulting in finely impregnating patterns in thin section. Geochemical rock characterization confirmed that the measured Total Organic Carbon, with values up to 11.07%, mostly consists of migrated hydrocarbons in the carbonate buildups and the authigenic patches, while the flow-mobilized pelites are devoid of oil traces. Bitumen characterization showed an overall homogeneity among the samples, established by their similarities in the tricyclic fraction and their uniform bitumen delta C-13 signals (-263/-28.66%o PDB-1). Gas chromatography-mass spectrometry revealed five distinctive markers indicative of an oil that originated and migrated from a carbonate source rock; high C-29/C-30 hopane ratio; low Ts/Tm ratio; abundant C-24 tetracyclic terpane; absence of diasteranes; and occurrence of methylsteranes. Considering the regional source rock setting, the carbonate source rock might presumably be Upper Triassic/Lower Liassic in age. We favor a conceptual model that envisages a step-wise migration of hydrocarbons, which originated from a deep-seated source and migrated through a hydrofractured reservoir (Bolognano Fm.). The Primary Lower Gypsum of the Messinian Salinity Crisis provided an efficient seal until the major evaporative drawdown of the Mediterranean Sea at similar to 5.55 Ma triggered a renewed hydrocarbons migration, which occurred first with a vigorous gaseous release and then with a seeping oil flow. Oil impregnated the early cemented Brecciated Limestones and partly contributed to their precipitation, whereas a self-clogging effect supposedly prevented oil impregnation in correspondence with the feeder channels formed during the first gaseous migration phase. (C) 2015 Elsevier Ltd. All rights reserved.</t>
  </si>
  <si>
    <t>Iadanza, A (corresponding author), CNR, Ist Ambiente Marino Costiero, I-80133 Naples, Italy.</t>
  </si>
  <si>
    <t>MiUR within the project High-resolution stratigraphic correlations of the main palaeoceanographic and palaeoclimatic events during the Messinian salinity crisis in the Mediterranean area (PRIN) [200852BHEW]</t>
  </si>
  <si>
    <t>10.1016/j.marpetgeo.2015.03.006</t>
  </si>
  <si>
    <t>Hilgert, S; Gauger, F; Hölzlwimmer, S; Fuchs, S</t>
  </si>
  <si>
    <t>Development of a flexible dialysis pore water sampler placement system: easy handling and related error sources</t>
  </si>
  <si>
    <t>JOURNAL OF LIMNOLOGY</t>
  </si>
  <si>
    <t>Placement system; sediment peeper; pore water; diffusion; DPS</t>
  </si>
  <si>
    <t>SEDIMENTS; POREWATER; PEEPERS; OXIDATION</t>
  </si>
  <si>
    <t>Investigations in the context of greenhouse gas production measurements in sub-tropical reservoirs brought up the necessity to survey the in situ pore water gas and ion concentrations at many positions within a relatively short time. As several sediment cores were taken, the interest in analysing the pore water at the same time and at the same positions forced us to develop a cost-and time saving method for the placement of dialysis pore water samplers (DPS). General prerequisites were the ability to place several DPS per day, within a flexible depth range of up to 40 m and with a low cost budget. To meet these requirements, a DPS placing system (DPSPS) was developed, which would allow the precise placement of DPS in water with a depth of up to 40 m and assessing the biases of on-board measurements and possible methodological improvements. The DPSPS was transported to Brazil and tested in a measurement campaign for 10 days. The measurements were carried out during two campaigns in December 2012 and March 2013 in the Capivari Reservoir north-east of Curitiba in the State of Parana. The system worked properly and several DPS could be placed from a 5 m class aluminium boat. The placement was performed with high accuracy regarding the positioning as well as the penetration depth of the DPS. After the recovery of the DPS, the possible biases during sampling were analysed. Possible back-diffusion was investigated, taking oxygen concentration as one representative parameter for estimation of the sample behaviour. Laboratory as well as field results showed that special care has to be taken to minimize the influence of diffusion processes during post-recovery sampling. The results also suggested that the used membranes are affected by clogging which is likely to influence the diffusion times of various ions and gases. It can be stated that the DPSPS was developed successfully as the demands in terms of handling as well as monitoring efficiency and sample quality were met. With this deployment and measurement technique, a valuable part in the assessment of greenhouse gas emissions from surface water bodies could be achieved.</t>
  </si>
  <si>
    <t>Hilgert, S (corresponding author), Karlsruhe Inst Technol, Dept Aquat Environm Engn, Inst Water &amp; River Basin Management, Gotthard Franz Str 3, D-76131 Karlsruhe, Germany.</t>
  </si>
  <si>
    <t>Baden-Wurttemberg Stiftung by the Baden-Wurttemberg-STIPENDIUM - BWS plus</t>
  </si>
  <si>
    <t>10.4081/jlimnol.2014.1054</t>
  </si>
  <si>
    <t>Limnology</t>
  </si>
  <si>
    <t>Sandyga, MS; Struchkov, IA; Rogachev, MK</t>
  </si>
  <si>
    <t>Formation damage induced by wax deposition: laboratory investigations and modeling</t>
  </si>
  <si>
    <t>Rheology; Micro-computed tomography; Wax appearance temperature; Organic scales; Formation damage</t>
  </si>
  <si>
    <t>DIFFERENTIAL SCANNING CALORIMETRY; APPEARANCE TEMPERATURE; CRUDE OILS; PRECIPITATION; RESERVOIR</t>
  </si>
  <si>
    <t>There are oil fields, wherein favorable conditions for the formation damage induced by wax deposition are created during production. The damage can be expressed by a decrease in porosity and permeability and a reduction in the drainage area. There are only a few unconventional fields, and this makes them unique. To prevent this complication, it is necessary to control the field production. Assuming the presence of such problem, the conventional reserves may turn into difficult oil reserves whose production is problematic, which will compromise the project profitability. The key to the problem is associated with the experimental procedure and research conditions for investigation wax crystallization in oil, being the subject of this paper. The authors showed that the use of WAT measurement technique in an open measuring system is not enough to control wax deposition in the reservoir pore volume. Based on the results of the flooding technique and micro-computed tomography, a digital core, that allows to simulate fluid flow in the porous medium of the core before and after formation damage, has been created. The calculation of the change in the thermal field around the injection well over time, according to the extended Lauwerier's concept, has been carried out. WAT of a wax-bearing solution was measured by the rheology method using an open measuring system (plate-to-plate measuring system under atmospheric pressure), and the dependence of viscosity versus temperature was obtained during experimental studies. The temperature was decreased from 60 to 10 degrees C at a cooling rate of 1 degrees C/min. The experiment was carried out at atmospheric pressure and a shear rate of 5 s(-1). Also, filtration technique and micro-computed tomography were used. The dependence of the pressure gradient versus temperature and the pore throat diameter distribution functions for the initial core and core with organic scales were obtained. The flooding experiment was carried out at a constant flow rate of 0.5 cm(3)/min and confining pressure of 4.1 MPa. The temperature was decreased from 40 to 33 degrees C at a cooling rate of 1 degrees C/h. The inflection points on the curves viscosity versus temperature and pressure gradient versus temperature confirm the WAT. The results of the laboratory experiments showed that WAT, measured by the rheology method is 3-4 degrees C lower than WAT, measured by the flooding technique. The results of the micro-computed tomography showed that initial porosity decreased from 9.0 to 2.1% as a result of wax deposition. The pore throats with diameters from 20 to 70 mu m are involved in the clogging with wax. The calculation results confirmed the possibility of cooling the near-wellbore area of injector to a temperature equal to WAT and the cold front movement to the producing wells. The production profiles calculated based on the models of porosity and permeability reduction, showed that wax deposition in the near-wellbore area can cause a significant decrease in the productivity index. An effective remediation technology for injection wells was proposed.</t>
  </si>
  <si>
    <t>Struchkov, IA (corresponding author), LLC Tyumen Petr Res Ctr, Tyumen, Russia.</t>
  </si>
  <si>
    <t>10.1007/s13202-020-00924-2</t>
  </si>
  <si>
    <t>Zalivin, VG</t>
  </si>
  <si>
    <t>INCREASING WELL FASTENING BY APPLICATION OF CURING FOAMS</t>
  </si>
  <si>
    <t>Elimination of drilling mud absorption; well wall anchoring; foams and curable foams (foams); grouting mixtures; carbamide resins</t>
  </si>
  <si>
    <t>Increasing the support of the well is the creation of an artificial bridge in the borehole space of the well, filling voids in rocks (pores, cracks, cavities), fastening the structures of loosely bonded rocks and thereby contributing to the blockage of the channels of the drilling mud into the formation and preventing scree and collapses of unstable rocks. Composite materials of cured grouting foams, technology and conditions of their application are considered. In the proposed technology, it is supposed to drill on foams and transfer them to a solid state (foams) in complicated intervals of rocks, thereby clogging the channels of the drilling mud exit. Relevance. The development of the domestic geological exploration industry makes it very relevant to develop scientific approaches to the compositions of drilling fluids that allow drilling cycles with high mechanical speed and simultaneous padding of absorption zones in areas of low reservoir pressure. From these positions, the use of gas-liquid mixtures as a cleaning agent and grouting material is most relevant. The loss of drilling fluid in the well occurs due to the excess of the bottom-hole pressure over the reservoir. The absorption intensity is determined by the presence of open porosity of rocks, intense fracturing and cavities. The development of technologies to improve the integrity of the well walls and the borehole space, allowing the drilling process to be carried out on foams and in complicated intervals of rocks to transfer them to a solid state, while significantly increasing the well support, is a very significant task. The purpose of this article is to show the effectiveness of the use of foams in the well construction cycle when drilling on permafrost rocks, in circulation loss zones, in unstable and weakly cemented rocks (clay, sand, silt, soft clay shales). Curable foams with adjustable setting times allow you to increase the adhesion and strength of the grouting stone, create an impenetrable barrier when eliminating drilling mud losses. Methods. To solve the tasks set, a methodology was used, including a review of literary and patent information sources, their scientific analysis; empirical studies of the functional properties of gas-liquid mixtures; laboratory and bench tests; approbation of the obtained dependencies in production conditions. The study uses foams based on urea resins, curing catalysts and their compositions, methods of delivery to the complication zone under excessive pressure while reducing the injection energy intensity. Results. The author has developed the technology of drilling on foam compositions (of any multiplicity) and their transfer in the case of opening the absorbing horizon into foam, which will allow without stopping the drilling process passing the complicating horizon without an accident. The author developed and recommended a composition of the cured mixture with polymerization terms: 12-22 min and sigma after 24 hours - 100 kg/cm(2), a composition of increased hydrophobicity and strength of urea foam with a modification of the cubic residue of the antioxidant FCH-16 TU 3830257-76. The technology of tamponing of complication zones is recommended, taking into account the temperature increase from adiabatic compression of the air phase at the pressure of injection and pushing. Conclusions. The developed compositions of foams based on carbamide resins meet the basic requirements for tampon mixtures.</t>
  </si>
  <si>
    <t>Zalivin, VG (corresponding author), Irkutsk Natl Res Tech Univ, 83 Lermontov St, Irkutsk 664074, Russia.</t>
  </si>
  <si>
    <t>10.18799/24131830/2022/4/3174</t>
  </si>
  <si>
    <t>Tseng, CY; Lee, J; Guala, M; Musa, M</t>
  </si>
  <si>
    <t>Experimental Tests of Lateral Bedload Transport Induced by a Yawed Submerged Vane Array in Open-Channel Flows</t>
  </si>
  <si>
    <t>SEDIMENT MANAGEMENT; RESERVOIR SEDIMENTATION; TURBINE WAKE; MODEL; VEGETATION; RIVER; WIND; PERFORMANCE; DOWNSTREAM; SIMULATION</t>
  </si>
  <si>
    <t>This work proposes the use of an array of yawed porous vanes to control the lateral bedload transport by locally steering bedform migration and maximize the amount of sediments redirected toward a potential sediment extraction system or bypass channel. A laboratory experiment was conducted in a quasifield-scale channel with an array of permeable vanes installed on one side, in live-bed conditions under bedload dominant regime, i.e., negligible suspended load. A baseline experiment without vanes was also performed for comparison. The evolution of migrating bedforms of different scales was tracked in space and time using a high-resolution, state-of-the-art laser scanning device. The bedload transport rate in the streamwise direction was first calculated using bedforms' geometry and migration velocity, and then spatially distributed over the entire monitored area using a new Eulerian-averaged grid-mapping method. This allowed us to introduce a new methodology to estimate the lateral bedload transport using control volume theory and applying mass conservation. Quantitative assessments of lateral bedload transport along the channel yield consistent results, suggesting that the vanes effectively move sediments laterally as intended. Under the investigated setup, the maximum lateral sediment transport rate ranges from 9% to 18% of the whole domain-averaged streamwise transport rate. The developed methodology also allowed to identify the location where sediment capture could be maximized for the given vane spatial distribution. In river engineering, in-stream structures are used to control flow and sediment movement to prevent erosion, intake clogging, and habitat disruption. Submerged vanes are small, angled structures that are installed to redirect sediments toward a preferred direction by creating secondary flow circulations. This study tests experimentally an array of porous vanes in an open channel to measure and quantify the lateral displacement of sediment. Porous plates were selected to minimize local scour and anchoring requirements while directing flow, bedforms, and sediment laterally. The amount of sand moved laterally is measured by comparing the streamwise bedform transport within and outside of the vane array. The proposed vane array is part of a modular hydrosuction sediment bypass system being developed for low-head dams, which features inlets to collect coarse sediments and siphon them over the dam via a slurry conduit. The vane array is meant to be installed upstream of the collector to increase the lateral transport of coarse sediment toward the intake structures. Porous elements can potentially be replaced by vegetation and log structures for nature-based alternatives.</t>
  </si>
  <si>
    <t>Musa, M (corresponding author), Oak Ridge Natl Lab, Environm Sci Div, 1 Bethel Valley Rd, Oak Ridge, TN 37830 USA.</t>
  </si>
  <si>
    <t>Department of Energy [DE-EE0008947, DE-AC05-00OR22725]; US Department of Energy (DOE); DOE Public Access Plan</t>
  </si>
  <si>
    <t>10.1061/JHEND8.HYENG-14076</t>
  </si>
  <si>
    <t>Bernachot, I; Garcia, B; Ader, M; Peysson, Y; Rosenberg, E; Bardoux, G; Agrinier, P</t>
  </si>
  <si>
    <t>Solute transport in porous media during drying: The chlorine isotopes point of view</t>
  </si>
  <si>
    <t>Dry-out; Chlorine isotopes; Fractionation; Salt</t>
  </si>
  <si>
    <t>CO2 STORAGE OPERATIONS; DEEP SALINE AQUIFERS; SALT-PRECIPITATION; WELL INJECTIVITY; STABLE CHLORINE; PARIS BASIN; DIFFUSION; FRACTIONATION; DRIVEN; BRINE</t>
  </si>
  <si>
    <t>Drying-out phenomena during injection of dry gas (CO2, CH4, H-2,.) in geological reservoirs can be damaging for industrial processes as it can alter the transport properties and the injectivity of a reservoir due to salt precipitation. The distribution of salt precipitate, which may result in clogging of the formation, depends on two competing transport processes. Brine capillary-driven flows, which provide a continuous supply of dissolved salt towards the drying zone, and molecular diffusion, which tends to rehomogenize dissolved salt concentrations. In this study, we experimentally investigated the possibility that chlorine isotopes could be used as a geochemical tool to constrain the interplay of salt precipitation and solute transports process in drying saline porous media. Drying experiments were carried out on Lavoux carbonate plugs initially saturated with a 100 g L-1 NaCl brine and dried in an oven at controlled temperature (60 degrees C) with vapor evacuation. Cl-content and delta Cl-37 profiles along the length of the plugs were obtained for different evaporation stages (S-w = 1; S-w = 0.82; S-w = 0.68). The results show a clear Cl-ion redistribution during drying, with Cl-accumulation near the plug evaporative surface together with the growth of salt efflorescence on the surface. A u-shaped profile of delta Cl-37 values is observed in the drying porous media. After 30 h of drying, salt crystals as well as the upper and lower parts of the plug present higher isotope ratios than the initial brine, while the center of the plug presents lower ratios. These experimental results suggest, as predicted by previous experimental and theoretical studies, that Cl-35 and Cl-37 are transported without fractionation by upward capillary flow to the evaporative surface, where salt precipitation occurs with a small preference for the heavier isotope. The resulting concentration gradient drives backward diffusion. Because Cl-35 moves faster than Cl-37 by diffusion this leads to more negative delta Cl-37 towards the center of the plug. Cl-isotopes transport modeling results suggest that backward advection may also have occurred, as indicated by a relatively high effective diffusion coefficient and a low Cl-isotope fractionation factor. This study provides new insights regarding the use of Cl-isotopes to characterize drying of porous media.</t>
  </si>
  <si>
    <t>Bernachot, I (corresponding author), IFP Energies Nouvelles, GeoFluids &amp; Rocks Dept, Geosci Div, 1-4 Ave Bois Preau, F-92852 Rueil Malmaison, France.</t>
  </si>
  <si>
    <t>10.1016/j.chemgeo.2017.05.024</t>
  </si>
  <si>
    <t>Schwarz, D; Grosch, R; Gross, W; Hoffmann-Hergarten, S</t>
  </si>
  <si>
    <t>Water quality assessment of different reservoir types in relation to nutrient solution use in hydroponics</t>
  </si>
  <si>
    <t>algae; anions; bacteria; cations; electrical conductivity; irrigation; nutrient concentration; temperature</t>
  </si>
  <si>
    <t>PRECIPITATION CHEMISTRY; BIOLOGICAL-CONTROL; IRRIGATION; RAINWATER; PSEUDOMONAS; FUSARIUM; ACID</t>
  </si>
  <si>
    <t>Hydroponics requires good quality water. For this purpose, water quality is based on concentrations of specific ions and phytotoxic substances as well as the presence of organisms and substances that can clog irrigation systems. Here, four irrigation reservoirs. i.e. two rainwater ponds, a peat ditch. and a natural lake, were analyzed to determine whether or not they conform to water quality guidelines. Based on our data, the four reservoirs could be divided into two categories in respect to their water quality. The two rainwater ponds belong to the category characterized by low input of ionic strength (480 mumol m(-1)), low concentration of unwanted ions. such as SO42- (63 mumol l(-1)) and Zn2+ (3.9 mumol l(-1)), a moderate bacterial population (lg 4.9 CFU m(-1)), and moderate algae density (lg 6.0 cells ml(-1)). The rainwater ponds were found to contain a good diversity in bacteria (45 species from 25 genera), and a poor diversity of algae (15 species from 4 groups). The other category, to which the peat ditch and natural lake belong, is characterized by a high ionic strength (12,200 mumol l(-1)), high concentrations of alkali ions (Mg2+: 890 mumol l(-1); Ca2+: 3.260 mumol l(-1): 1; K+: 470 mumol l(-1)). a moderate bacterial (lg 4.7 CFU ml(-1)), but low algae density (lg 5.0 cells ml(-1)). In comparison to the first category, the diversity of the bacteria was poor (seven species from three genera). However, in sharp contrast was the rich algal community detected in the peat ditch, for which 32 species from six groups were found, whereas in the natural lake, only one group with seven species was identified. In all reservoirs, species of the genera Paenibacillus and Bacillus were detected, and small green algae, e.g. Scenedesmus spp., also dominated in each case. Overall, the bacterial and algal densities showed wide fluctuations between water sources, and neither caused filter clogging as observed in investigations of others. The quality of the rainwater investigated was assessed to be well suited for use in hydroponics due to appropriate nutrient concentration (except Zn2+ in one pond), and lack of potential bacterial and algal development. However, we recommend water from the natural lake and the peat ditch to be used with care because of the high nutrient concentration. (C) 2004 Elsevier B.V. All rights reserved.</t>
  </si>
  <si>
    <t>Grossbeeren Erfurt EV, Inst Vegetable &amp; Ornamental Crops, Theodor Echtermeyer Weg 1, D-14979 Grossbeeren, Germany.</t>
  </si>
  <si>
    <t>10.1016/j.agwat.2004.07.005</t>
  </si>
  <si>
    <t>Lamm, FR; Abou Kheira, AA; Trooien, TP</t>
  </si>
  <si>
    <t>SUNFLOWER, SOYBEAN, AND GRAIN SORGHUM CROP PRODUCTION AS AFFECTED BY DRIPLINE DEPTH</t>
  </si>
  <si>
    <t>APPLIED ENGINEERING IN AGRICULTURE</t>
  </si>
  <si>
    <t>Subsurface drip irrigation; Microirrigation; Yield components; Irrigation management</t>
  </si>
  <si>
    <t>DRIP/TRICKLE IRRIGATION; ROOT DISTRIBUTION; WATER-QUALITY; SUBSURFACE; UNIFORMITY; FLOW</t>
  </si>
  <si>
    <t>A 5-year field study (2004-2008) using irrigation water from an unlined surface reservoir was conducted to examine the effect of dripline depth (0 2, 0 3, 0 4, 0 5, or 0 6 in) on subsurface drip-irrigated rotational crop production of sunflower; soybean, and gram sorghum on a deep silt loam soil in western Kansas Additional years (1999-2003) of data were included in the analysis of long-term dripline flowrates as affected by dripline depth Crop seed germination and plant establishment with the subsurface drip irrigation system was not examined in this field study There were no significant differences in crop yields or yield components in any year of the study with the exception of the number of soybean pods/plant in 2007 In that year, the number of pods/plant was significantly greater for the deeper dripline depths, but this improvement was not reflected in significantly greater soybean yield due to compensation from the other yield components Measured crop water use and calculated water productivity (yield/water use) also were not significantly affected by dripline depth for any crop in any year Crop water use varied less than 4% and water productivity varied less than 8% with dripline depth from the mean values for a given crop within a given year, but water productivity tended to be greater for the intermediate 0 4 in dripline depth There was a tendency for the deeper dripline depths to have greater amounts of plant available soil water and this tendency was stronger as the crop season progressed and for deeper portions of the crop root zone However, there were neither significant differences in plant available soil water in the upper (0 to 0 9 in) and lower root zones (0 9 to 2 4 in) at physiological maturity of the crop in any year, nor in the total 2 4 m sod profile The lack of significant differences in crop yields, water use, water productivity and plant available sod water at physiological maturity suggests that dripline depths ranging from 0 2 to 0 6 in are acceptable for crop production of these three crops on the slit loam sods of the region Measurements of plot dripline flowrates during the period 1999 through 2008 indicated a tendency for deeper driplines to have reduced flowrates and these flowrate reductions were statistically significant in 2001, 2006, 2007, and 2008 Although the reason for these plot flowrate reductions cannot be fully ascertained, it seems likely they were caused by emitter clogging related to an interaction between dripline depth and irrigation water quality for which the rationale was not determined</t>
  </si>
  <si>
    <t>Lamm, FR (corresponding author), Kansas State Univ, NW Res Extens Ctr, 105 Expt Farm Rd, Colby, KS 67701 USA.</t>
  </si>
  <si>
    <t>Ogallala Aquifer Program; USDA; Kansas State University; Texas AgriLife Research; Texas AgriLife Extension Service; Texas Tech University; West Texas AM University</t>
  </si>
  <si>
    <t>Górniak, K</t>
  </si>
  <si>
    <t>The cap rocks sealing the reservoir in the Weglowka oil field, sub-Silesian unit, Polish outer Carpathians: Petrographical approach</t>
  </si>
  <si>
    <t>AAPG BULLETIN</t>
  </si>
  <si>
    <t>MISSISSIPPIAN BARNETT SHALE; GRAINED SEDIMENTARY-ROCKS; STABLE-ISOTOPE PATTERNS; UPPER CRETACEOUS CHALK; DEPOSITIONAL TEXTURE; CAPILLARY-PRESSURE; VOLCANIC ASH; PORE-SPACE; PERMEABILITY; MARLS</t>
  </si>
  <si>
    <t>The Weglowka oil field is located in the outer Carpathians. The outer Carpathians are a region where hydrocarbons were discovered and exploited at the end of the nineteenth century in several dozen oil fields, which are relatively small. The Weglowka oil field is one of the largest in this region. In the 150 yr or so of hydrocarbon exploration in the area, more than 1 million t (&gt;1,237,000 tons [&gt;8,841,000 bbl]) of oil have been produced. Hydrocarbons are concentrated in Lower Cretaceous sandstones (Grodziszcze and Lgota sandstones) that form an anticline sealed by Upper Cretaceous marls called the Weglowka marls. These cap rocks are up to 600 m (2000 ft) thick. Because of the thrust-related exhumation, they were exposed at the surface and represent the youngest deposits in the region. The present work is focused on a detailed petrographic characterization of the Weglowka marls. This study allows petroleumgeologists to better understand the evolution of porosity in these cap rocks and can serve as a foundation for the prediction of their sealing properties. The marls appear as a succession of interbedded red and green varieties, which occur in up to 2-m (6-ft)-thick beds. These beds are nonarenaceous, soft, and bioturbated. Grain size corresponds to approximately 80% clay and less than 20% silt fractions. X-ray diffraction (XRD) reveals that the marls contain, on average, 54% clay, 28% calcite, 16% quartz, up to 3% feldspars and, in red marls, 3% hematite. The XRD patterns of clay are typical of mixed-layer illite-smectite ([I-S]; 40% illite in I-S). The clay structures are dioctahedral with similar octahedral Mg and relatively high Fe3+ contents both in the red and green intervals. As revealed by standard petrography combined with high-resolution petrography performed through the use of a field emission scanning electron microscope, the marls have mudstone textures according to Dunham's (1962) classification and are mostly composed of coccoliths and clay with rare nanoquartz. This rock may be considered an impure chalk. Sealing properties of the Weglowka marls are indicated by the specific surface area, porosity, pore size, and permeability, calculated using N-2 gas adsorption, helium, and mercury porosimetry. The sealing potential is postulated to result from a combination of the following: (1) origin of components (i.e., deposition of minute calcareous bioclasts and volcanic material as a source for clay); (2) oxygenated sedimentary environment (as a result of the presence of oxygen in the sediments, burrowing caused the rocks to be homogenized); and (3) tectonic-induced clogging of pore space because of reorganization of clay flakes (the rocks were strongly tectonically deformed, which resulted in reduction of porosity in clay aggregates).</t>
  </si>
  <si>
    <t>Górniak, K (corresponding author), AGH Univ Sci &amp; Technol UST, Fac Geol Geophys &amp; Environm Protect, Krakow, Poland.</t>
  </si>
  <si>
    <t>AGH UST, Faculty of Geology, Geophysics and Environmental Protection (Krakow, Poland) [11.11.140.158]</t>
  </si>
  <si>
    <t>10.1306/01211917085</t>
  </si>
  <si>
    <t>Andersen, PO; Herlofsen, SS; Korsnes, RI; Minde, MW</t>
  </si>
  <si>
    <t>Flow-Through Experiments of Reactive Ba-Sr-Mg Brines in Mons Chalk at North Sea Reservoir Temperature at Different Injection Rates</t>
  </si>
  <si>
    <t>SPE RESERVOIR EVALUATION &amp; ENGINEERING</t>
  </si>
  <si>
    <t>MECHANICAL-BEHAVIOR; WETTABILITY; IMPACT; COMPACTION; CHEMISTRY; WATER</t>
  </si>
  <si>
    <t>North Sea Chalk reservoirs in Norway are potential candidates for enhanced hydrocarbon recovery by modifying the injected brine composition. This work investigates how barium (Ba), strontium (Sr), and magnesium (Mg) brines interact when injected into chalk. Ba and Sr are often associated with mineral precipitation and occur in formation water, while Mg is present in seawater, commonly injected in chalk. Relatively clean (&gt;99% calcite) outcrop chalk cores from Mons, Belgium, were flooded at 130 degrees C in triaxial cells with four brines containing 0.12 mol/L divalent cations, either 0.06 mol/L Sr and Ba, 0.06 mol/L Sr and Mg, or 0.12 mol/L Ba or Sr. Each brine was injected in a separate core, with 100-150 pore volumes (PV). The injection rate varied between 0.5 and 8 PV/D. Produced brine was analyzed continuously and compared with the injected composition. After flooding, the cores flooded with only Ba or only Sr were cut into slices and analyzed locally in terms of scanning electron microscopy (SEM), matrix density, specific surface area (SSA), and X-ray diffraction (XRD). In all experiments, the produced divalent cation concentration was reduced compared with the injected value. The total reduction of injected cation concentration closely equaled the produced Ca concentration (from calcite dissolution). When flooding 0.12 mol/L Sr, the Sr concentration depleted 55%, while when flooding 0.12 mol/L Ba, 15% Ba depleted. When injecting equal concentrations of Ba and Sr, 40% Sr and 7% Ba depleted, while with equal concentrations of Mg and Sr injected, similar to 50% Sr was retained and almost no Mg depleted. Sr appeared to dominate and suppress other reactions. There was less sensitivity in steady-state concentrations with variation in injection rate. The similar modification of the brine regardless of residence time suggests the reactions reached equilibrium. Cutting the cores revealed a visually clear front a few centimeters from the inlet. The material past the front was indistinguishable from unflooded chalk in terms of density, SSA, microscale structure, porosity, and composition [XRD and SEM-energy-dispersive spectroscopy (EDS)]. The material near the inlet was clearly altered. Images, XRD, SEM-EDS, and geochemical simulations indicated that BaCO3 and SrCO3 formed during BaCl2 and SrCl2 flooding, respectively. Geochemical simulations also predicted an equal exchange of cations to occur. The matrix densities, porosities, and the distance traveled by the front corresponded with these minerals and suggested that the chalk was completely converted to these minerals behind the front. It was demonstrated that Ba, Sr, and Mg brines and their mixtures can be highly reactive in chalk without clogging the core, even after 100 + PV. This is because the precipitation of minerals bearing these ions is associated with simultaneous dissolution of calcite. The Ca-, Ba-, and Sr-mineral reactions are effectively in equilibrium. Previous investigations with MgCl2 (in pure and less pure chalk, at 130 degrees C) show injection rate-dependent results (Andersen et al. 2022) and smoother alterations [Mg precipitation was seen from inlet to outlet (Zimmerman et al. 2015)], indicating that Mg-mineral reactions at same conditions have a longer time scale. The limited distance mineral alteration has occurred, suggesting that adsorption processes, happening in parallel, can explain previous observations (Korsnes and Madland 2017) of Ba and Sr injection strengthening chalk. Flushing out formation water with these ions during injection may be a new water-weakening mechanism.</t>
  </si>
  <si>
    <t>Andersen, PO (corresponding author), Univ Stavanger, Dept Energy Resources, Stavanger, Norway.</t>
  </si>
  <si>
    <t>Research Council of Norway [NCS2030-RCN, 331644]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</si>
</sst>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sz val="8"/>
      <name val="Arial"/>
      <family val="2"/>
    </font>
    <font>
      <b/>
      <sz val="10"/>
      <name val="Arial"/>
      <family val="2"/>
    </font>
    <font>
      <b/>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horizontal="center" vertical="top" wrapText="1"/>
    </xf>
    <xf numFmtId="0" fontId="3"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2C2F-1B8E-44FE-A227-B5D6D7C40D2B}">
  <dimension ref="A1:O302"/>
  <sheetViews>
    <sheetView tabSelected="1" workbookViewId="0">
      <selection activeCell="F308" sqref="F308"/>
    </sheetView>
  </sheetViews>
  <sheetFormatPr defaultRowHeight="13.2" x14ac:dyDescent="0.25"/>
  <cols>
    <col min="1" max="1" width="8.88671875" style="1"/>
    <col min="2" max="2" width="10.44140625" style="1" customWidth="1"/>
    <col min="3" max="3" width="8.88671875" style="1"/>
    <col min="4" max="4" width="28.44140625" style="1" customWidth="1"/>
    <col min="5" max="5" width="10.6640625" style="1" customWidth="1"/>
    <col min="6" max="6" width="11.88671875" style="1" customWidth="1"/>
    <col min="7" max="7" width="17.77734375" style="1" customWidth="1"/>
    <col min="8" max="8" width="34.21875" style="1" customWidth="1"/>
    <col min="9" max="9" width="17.88671875" style="1" customWidth="1"/>
    <col min="10" max="10" width="33.6640625" style="1" customWidth="1"/>
    <col min="11" max="11" width="18.109375" style="1" customWidth="1"/>
    <col min="12" max="12" width="20.6640625" style="1" customWidth="1"/>
    <col min="13" max="13" width="11.88671875" style="1" customWidth="1"/>
    <col min="14" max="14" width="23.33203125" style="1" customWidth="1"/>
    <col min="15" max="15" width="144" style="2" customWidth="1"/>
    <col min="16" max="16384" width="8.88671875" style="1"/>
  </cols>
  <sheetData>
    <row r="1" spans="1:15" s="3" customFormat="1" ht="26.4" x14ac:dyDescent="0.25">
      <c r="A1" s="3" t="s">
        <v>0</v>
      </c>
      <c r="B1" s="3" t="s">
        <v>10</v>
      </c>
      <c r="C1" s="3" t="s">
        <v>1</v>
      </c>
      <c r="D1" s="3" t="s">
        <v>2</v>
      </c>
      <c r="E1" s="3" t="s">
        <v>3</v>
      </c>
      <c r="F1" s="3" t="s">
        <v>4</v>
      </c>
      <c r="G1" s="3" t="s">
        <v>5</v>
      </c>
      <c r="H1" s="3" t="s">
        <v>6</v>
      </c>
      <c r="I1" s="3" t="s">
        <v>8</v>
      </c>
      <c r="J1" s="3" t="s">
        <v>9</v>
      </c>
      <c r="K1" s="3" t="s">
        <v>11</v>
      </c>
      <c r="L1" s="3" t="s">
        <v>12</v>
      </c>
      <c r="M1" s="3" t="s">
        <v>13</v>
      </c>
      <c r="N1" s="3" t="s">
        <v>14</v>
      </c>
      <c r="O1" s="4" t="s">
        <v>7</v>
      </c>
    </row>
    <row r="2" spans="1:15" ht="105.6" x14ac:dyDescent="0.25">
      <c r="A2" s="1" t="s">
        <v>15</v>
      </c>
      <c r="B2" s="1">
        <v>1983</v>
      </c>
      <c r="C2" s="1" t="s">
        <v>2327</v>
      </c>
      <c r="D2" s="1" t="s">
        <v>2328</v>
      </c>
      <c r="E2" s="1" t="s">
        <v>2329</v>
      </c>
      <c r="F2" s="1" t="s">
        <v>20</v>
      </c>
      <c r="G2" s="1" t="s">
        <v>17</v>
      </c>
      <c r="H2" s="1" t="s">
        <v>17</v>
      </c>
      <c r="I2" s="1" t="s">
        <v>17</v>
      </c>
      <c r="J2" s="1" t="s">
        <v>17</v>
      </c>
      <c r="K2" s="1" t="s">
        <v>2331</v>
      </c>
      <c r="L2" s="1" t="str">
        <f>HYPERLINK("http://dx.doi.org/10.1080/00022470.1983.10465624","http://dx.doi.org/10.1080/00022470.1983.10465624")</f>
        <v>http://dx.doi.org/10.1080/00022470.1983.10465624</v>
      </c>
      <c r="M2" s="1" t="s">
        <v>2332</v>
      </c>
      <c r="N2" s="1" t="s">
        <v>2333</v>
      </c>
      <c r="O2" s="2" t="s">
        <v>2330</v>
      </c>
    </row>
    <row r="3" spans="1:15" ht="92.4" x14ac:dyDescent="0.25">
      <c r="A3" s="1" t="s">
        <v>15</v>
      </c>
      <c r="B3" s="1">
        <v>1989</v>
      </c>
      <c r="C3" s="1" t="s">
        <v>1216</v>
      </c>
      <c r="D3" s="1" t="s">
        <v>1217</v>
      </c>
      <c r="E3" s="1" t="s">
        <v>836</v>
      </c>
      <c r="F3" s="1" t="s">
        <v>20</v>
      </c>
      <c r="G3" s="1" t="s">
        <v>17</v>
      </c>
      <c r="H3" s="1" t="s">
        <v>17</v>
      </c>
      <c r="I3" s="1" t="s">
        <v>1219</v>
      </c>
      <c r="J3" s="1" t="s">
        <v>17</v>
      </c>
      <c r="K3" s="1" t="s">
        <v>1220</v>
      </c>
      <c r="L3" s="1" t="str">
        <f>HYPERLINK("http://dx.doi.org/10.1016/0043-1354(89)90205-4","http://dx.doi.org/10.1016/0043-1354(89)90205-4")</f>
        <v>http://dx.doi.org/10.1016/0043-1354(89)90205-4</v>
      </c>
      <c r="M3" s="1" t="s">
        <v>843</v>
      </c>
      <c r="N3" s="1" t="s">
        <v>114</v>
      </c>
      <c r="O3" s="2" t="s">
        <v>1218</v>
      </c>
    </row>
    <row r="4" spans="1:15" ht="132" x14ac:dyDescent="0.25">
      <c r="A4" s="1" t="s">
        <v>15</v>
      </c>
      <c r="B4" s="1">
        <v>1991</v>
      </c>
      <c r="C4" s="1" t="s">
        <v>1208</v>
      </c>
      <c r="D4" s="1" t="s">
        <v>1209</v>
      </c>
      <c r="E4" s="1" t="s">
        <v>1210</v>
      </c>
      <c r="F4" s="1" t="s">
        <v>493</v>
      </c>
      <c r="G4" s="1" t="s">
        <v>1211</v>
      </c>
      <c r="H4" s="1" t="s">
        <v>1212</v>
      </c>
      <c r="I4" s="1" t="s">
        <v>1214</v>
      </c>
      <c r="J4" s="1" t="s">
        <v>17</v>
      </c>
      <c r="K4" s="1" t="s">
        <v>1215</v>
      </c>
      <c r="L4" s="1" t="str">
        <f>HYPERLINK("http://dx.doi.org/10.2166/wst.1991.0242","http://dx.doi.org/10.2166/wst.1991.0242")</f>
        <v>http://dx.doi.org/10.2166/wst.1991.0242</v>
      </c>
      <c r="M4" s="1" t="s">
        <v>843</v>
      </c>
      <c r="N4" s="1" t="s">
        <v>114</v>
      </c>
      <c r="O4" s="2" t="s">
        <v>1213</v>
      </c>
    </row>
    <row r="5" spans="1:15" ht="132" x14ac:dyDescent="0.25">
      <c r="A5" s="1" t="s">
        <v>15</v>
      </c>
      <c r="B5" s="1">
        <v>1992</v>
      </c>
      <c r="C5" s="1" t="s">
        <v>1251</v>
      </c>
      <c r="D5" s="1" t="s">
        <v>1252</v>
      </c>
      <c r="E5" s="1" t="s">
        <v>1253</v>
      </c>
      <c r="F5" s="1" t="s">
        <v>20</v>
      </c>
      <c r="G5" s="1" t="s">
        <v>17</v>
      </c>
      <c r="H5" s="1" t="s">
        <v>17</v>
      </c>
      <c r="I5" s="1" t="s">
        <v>1255</v>
      </c>
      <c r="J5" s="1" t="s">
        <v>17</v>
      </c>
      <c r="K5" s="1" t="s">
        <v>17</v>
      </c>
      <c r="L5" s="1" t="s">
        <v>17</v>
      </c>
      <c r="M5" s="1" t="s">
        <v>452</v>
      </c>
      <c r="N5" s="1" t="s">
        <v>453</v>
      </c>
      <c r="O5" s="2" t="s">
        <v>1254</v>
      </c>
    </row>
    <row r="6" spans="1:15" ht="118.8" x14ac:dyDescent="0.25">
      <c r="A6" s="1" t="s">
        <v>15</v>
      </c>
      <c r="B6" s="1">
        <v>1992</v>
      </c>
      <c r="C6" s="1" t="s">
        <v>2059</v>
      </c>
      <c r="D6" s="1" t="s">
        <v>2060</v>
      </c>
      <c r="E6" s="1" t="s">
        <v>2061</v>
      </c>
      <c r="F6" s="1" t="s">
        <v>20</v>
      </c>
      <c r="G6" s="1" t="s">
        <v>17</v>
      </c>
      <c r="H6" s="1" t="s">
        <v>2062</v>
      </c>
      <c r="I6" s="1" t="s">
        <v>2064</v>
      </c>
      <c r="J6" s="1" t="s">
        <v>17</v>
      </c>
      <c r="K6" s="1" t="s">
        <v>2065</v>
      </c>
      <c r="L6" s="1" t="str">
        <f>HYPERLINK("http://dx.doi.org/10.1016/0377-0273(92)90006-Y","http://dx.doi.org/10.1016/0377-0273(92)90006-Y")</f>
        <v>http://dx.doi.org/10.1016/0377-0273(92)90006-Y</v>
      </c>
      <c r="M6" s="1" t="s">
        <v>515</v>
      </c>
      <c r="N6" s="1" t="s">
        <v>516</v>
      </c>
      <c r="O6" s="2" t="s">
        <v>2063</v>
      </c>
    </row>
    <row r="7" spans="1:15" ht="171.6" x14ac:dyDescent="0.25">
      <c r="A7" s="1" t="s">
        <v>15</v>
      </c>
      <c r="B7" s="1">
        <v>1995</v>
      </c>
      <c r="C7" s="1" t="s">
        <v>1089</v>
      </c>
      <c r="D7" s="1" t="s">
        <v>1090</v>
      </c>
      <c r="E7" s="1" t="s">
        <v>836</v>
      </c>
      <c r="F7" s="1" t="s">
        <v>20</v>
      </c>
      <c r="G7" s="1" t="s">
        <v>1091</v>
      </c>
      <c r="H7" s="1" t="s">
        <v>1092</v>
      </c>
      <c r="I7" s="1" t="s">
        <v>17</v>
      </c>
      <c r="J7" s="1" t="s">
        <v>17</v>
      </c>
      <c r="K7" s="1" t="s">
        <v>1094</v>
      </c>
      <c r="L7" s="1" t="str">
        <f>HYPERLINK("http://dx.doi.org/10.1016/0043-1354(94)00325-2","http://dx.doi.org/10.1016/0043-1354(94)00325-2")</f>
        <v>http://dx.doi.org/10.1016/0043-1354(94)00325-2</v>
      </c>
      <c r="M7" s="1" t="s">
        <v>843</v>
      </c>
      <c r="N7" s="1" t="s">
        <v>114</v>
      </c>
      <c r="O7" s="2" t="s">
        <v>1093</v>
      </c>
    </row>
    <row r="8" spans="1:15" ht="92.4" x14ac:dyDescent="0.25">
      <c r="A8" s="1" t="s">
        <v>15</v>
      </c>
      <c r="B8" s="1">
        <v>1995</v>
      </c>
      <c r="C8" s="1" t="s">
        <v>1586</v>
      </c>
      <c r="D8" s="1" t="s">
        <v>1587</v>
      </c>
      <c r="E8" s="1" t="s">
        <v>836</v>
      </c>
      <c r="F8" s="1" t="s">
        <v>20</v>
      </c>
      <c r="G8" s="1" t="s">
        <v>1588</v>
      </c>
      <c r="H8" s="1" t="s">
        <v>66</v>
      </c>
      <c r="I8" s="1" t="s">
        <v>17</v>
      </c>
      <c r="J8" s="1" t="s">
        <v>17</v>
      </c>
      <c r="K8" s="1" t="s">
        <v>1590</v>
      </c>
      <c r="L8" s="1" t="str">
        <f>HYPERLINK("http://dx.doi.org/10.1016/0043-1354(94)E0113-K","http://dx.doi.org/10.1016/0043-1354(94)E0113-K")</f>
        <v>http://dx.doi.org/10.1016/0043-1354(94)E0113-K</v>
      </c>
      <c r="M8" s="1" t="s">
        <v>843</v>
      </c>
      <c r="N8" s="1" t="s">
        <v>114</v>
      </c>
      <c r="O8" s="2" t="s">
        <v>1589</v>
      </c>
    </row>
    <row r="9" spans="1:15" ht="145.19999999999999" x14ac:dyDescent="0.25">
      <c r="A9" s="1" t="s">
        <v>15</v>
      </c>
      <c r="B9" s="1">
        <v>1996</v>
      </c>
      <c r="C9" s="1" t="s">
        <v>2126</v>
      </c>
      <c r="D9" s="1" t="s">
        <v>2127</v>
      </c>
      <c r="E9" s="1" t="s">
        <v>2128</v>
      </c>
      <c r="F9" s="1" t="s">
        <v>20</v>
      </c>
      <c r="G9" s="1" t="s">
        <v>17</v>
      </c>
      <c r="H9" s="1" t="s">
        <v>17</v>
      </c>
      <c r="I9" s="1" t="s">
        <v>2130</v>
      </c>
      <c r="J9" s="1" t="s">
        <v>17</v>
      </c>
      <c r="K9" s="1" t="s">
        <v>2131</v>
      </c>
      <c r="L9" s="1" t="str">
        <f>HYPERLINK("http://dx.doi.org/10.1680/igeng.1996.28167","http://dx.doi.org/10.1680/igeng.1996.28167")</f>
        <v>http://dx.doi.org/10.1680/igeng.1996.28167</v>
      </c>
      <c r="M9" s="1" t="s">
        <v>1174</v>
      </c>
      <c r="N9" s="1" t="s">
        <v>1175</v>
      </c>
      <c r="O9" s="2" t="s">
        <v>2129</v>
      </c>
    </row>
    <row r="10" spans="1:15" ht="132" x14ac:dyDescent="0.25">
      <c r="A10" s="1" t="s">
        <v>15</v>
      </c>
      <c r="B10" s="1">
        <v>1997</v>
      </c>
      <c r="C10" s="1" t="s">
        <v>1149</v>
      </c>
      <c r="D10" s="1" t="s">
        <v>1150</v>
      </c>
      <c r="E10" s="1" t="s">
        <v>445</v>
      </c>
      <c r="F10" s="1" t="s">
        <v>20</v>
      </c>
      <c r="G10" s="1" t="s">
        <v>1151</v>
      </c>
      <c r="H10" s="1" t="s">
        <v>66</v>
      </c>
      <c r="I10" s="1" t="s">
        <v>1153</v>
      </c>
      <c r="J10" s="1" t="s">
        <v>17</v>
      </c>
      <c r="K10" s="1" t="s">
        <v>1154</v>
      </c>
      <c r="L10" s="1" t="str">
        <f>HYPERLINK("http://dx.doi.org/10.1016/S0378-3774(96)01286-3","http://dx.doi.org/10.1016/S0378-3774(96)01286-3")</f>
        <v>http://dx.doi.org/10.1016/S0378-3774(96)01286-3</v>
      </c>
      <c r="M10" s="1" t="s">
        <v>452</v>
      </c>
      <c r="N10" s="1" t="s">
        <v>453</v>
      </c>
      <c r="O10" s="2" t="s">
        <v>1152</v>
      </c>
    </row>
    <row r="11" spans="1:15" ht="105.6" x14ac:dyDescent="0.25">
      <c r="A11" s="1" t="s">
        <v>29</v>
      </c>
      <c r="B11" s="1">
        <v>1997</v>
      </c>
      <c r="C11" s="1" t="s">
        <v>1397</v>
      </c>
      <c r="D11" s="1" t="s">
        <v>1398</v>
      </c>
      <c r="E11" s="1" t="s">
        <v>1399</v>
      </c>
      <c r="F11" s="1" t="s">
        <v>34</v>
      </c>
      <c r="G11" s="1" t="s">
        <v>17</v>
      </c>
      <c r="H11" s="1" t="s">
        <v>17</v>
      </c>
      <c r="I11" s="1" t="s">
        <v>1401</v>
      </c>
      <c r="J11" s="1" t="s">
        <v>17</v>
      </c>
      <c r="K11" s="1" t="s">
        <v>17</v>
      </c>
      <c r="L11" s="1" t="s">
        <v>17</v>
      </c>
      <c r="M11" s="1" t="s">
        <v>515</v>
      </c>
      <c r="N11" s="1" t="s">
        <v>516</v>
      </c>
      <c r="O11" s="2" t="s">
        <v>1400</v>
      </c>
    </row>
    <row r="12" spans="1:15" ht="118.8" x14ac:dyDescent="0.25">
      <c r="A12" s="1" t="s">
        <v>15</v>
      </c>
      <c r="B12" s="1">
        <v>1997</v>
      </c>
      <c r="C12" s="1" t="s">
        <v>1580</v>
      </c>
      <c r="D12" s="1" t="s">
        <v>1581</v>
      </c>
      <c r="E12" s="1" t="s">
        <v>1210</v>
      </c>
      <c r="F12" s="1" t="s">
        <v>493</v>
      </c>
      <c r="G12" s="1" t="s">
        <v>1582</v>
      </c>
      <c r="H12" s="1" t="s">
        <v>17</v>
      </c>
      <c r="I12" s="1" t="s">
        <v>1584</v>
      </c>
      <c r="J12" s="1" t="s">
        <v>17</v>
      </c>
      <c r="K12" s="1" t="s">
        <v>1585</v>
      </c>
      <c r="L12" s="1" t="str">
        <f>HYPERLINK("http://dx.doi.org/10.1016/S0273-1223(97)00085-1","http://dx.doi.org/10.1016/S0273-1223(97)00085-1")</f>
        <v>http://dx.doi.org/10.1016/S0273-1223(97)00085-1</v>
      </c>
      <c r="M12" s="1" t="s">
        <v>843</v>
      </c>
      <c r="N12" s="1" t="s">
        <v>114</v>
      </c>
      <c r="O12" s="2" t="s">
        <v>1583</v>
      </c>
    </row>
    <row r="13" spans="1:15" ht="145.19999999999999" x14ac:dyDescent="0.25">
      <c r="A13" s="1" t="s">
        <v>15</v>
      </c>
      <c r="B13" s="1">
        <v>1997</v>
      </c>
      <c r="C13" s="1" t="s">
        <v>1914</v>
      </c>
      <c r="D13" s="1" t="s">
        <v>1915</v>
      </c>
      <c r="E13" s="1" t="s">
        <v>1916</v>
      </c>
      <c r="F13" s="1" t="s">
        <v>20</v>
      </c>
      <c r="G13" s="1" t="s">
        <v>17</v>
      </c>
      <c r="H13" s="1" t="s">
        <v>1917</v>
      </c>
      <c r="I13" s="1" t="s">
        <v>1919</v>
      </c>
      <c r="J13" s="1" t="s">
        <v>17</v>
      </c>
      <c r="K13" s="1" t="s">
        <v>17</v>
      </c>
      <c r="L13" s="1" t="s">
        <v>17</v>
      </c>
      <c r="M13" s="1" t="s">
        <v>1920</v>
      </c>
      <c r="N13" s="1" t="s">
        <v>1921</v>
      </c>
      <c r="O13" s="2" t="s">
        <v>1918</v>
      </c>
    </row>
    <row r="14" spans="1:15" ht="92.4" x14ac:dyDescent="0.25">
      <c r="A14" s="1" t="s">
        <v>15</v>
      </c>
      <c r="B14" s="1">
        <v>1998</v>
      </c>
      <c r="C14" s="1" t="s">
        <v>1591</v>
      </c>
      <c r="D14" s="1" t="s">
        <v>1592</v>
      </c>
      <c r="E14" s="1" t="s">
        <v>492</v>
      </c>
      <c r="F14" s="1" t="s">
        <v>493</v>
      </c>
      <c r="G14" s="1" t="s">
        <v>1593</v>
      </c>
      <c r="H14" s="1" t="s">
        <v>17</v>
      </c>
      <c r="I14" s="1" t="s">
        <v>1595</v>
      </c>
      <c r="J14" s="1" t="s">
        <v>17</v>
      </c>
      <c r="K14" s="1" t="s">
        <v>17</v>
      </c>
      <c r="L14" s="1" t="s">
        <v>17</v>
      </c>
      <c r="M14" s="1" t="s">
        <v>499</v>
      </c>
      <c r="N14" s="1" t="s">
        <v>499</v>
      </c>
      <c r="O14" s="2" t="s">
        <v>1594</v>
      </c>
    </row>
    <row r="15" spans="1:15" ht="102" x14ac:dyDescent="0.25">
      <c r="A15" s="1" t="s">
        <v>15</v>
      </c>
      <c r="B15" s="1">
        <v>1999</v>
      </c>
      <c r="C15" s="1" t="s">
        <v>1388</v>
      </c>
      <c r="D15" s="1" t="s">
        <v>1389</v>
      </c>
      <c r="E15" s="1" t="s">
        <v>1390</v>
      </c>
      <c r="F15" s="1" t="s">
        <v>20</v>
      </c>
      <c r="G15" s="1" t="s">
        <v>17</v>
      </c>
      <c r="H15" s="1" t="s">
        <v>1391</v>
      </c>
      <c r="I15" s="1" t="s">
        <v>1393</v>
      </c>
      <c r="J15" s="1" t="s">
        <v>17</v>
      </c>
      <c r="K15" s="1" t="s">
        <v>1394</v>
      </c>
      <c r="L15" s="1" t="str">
        <f>HYPERLINK("http://dx.doi.org/10.1007/s002489900142","http://dx.doi.org/10.1007/s002489900142")</f>
        <v>http://dx.doi.org/10.1007/s002489900142</v>
      </c>
      <c r="M15" s="1" t="s">
        <v>1395</v>
      </c>
      <c r="N15" s="1" t="s">
        <v>1396</v>
      </c>
      <c r="O15" s="2" t="s">
        <v>1392</v>
      </c>
    </row>
    <row r="16" spans="1:15" ht="92.4" x14ac:dyDescent="0.25">
      <c r="A16" s="1" t="s">
        <v>15</v>
      </c>
      <c r="B16" s="1">
        <v>1999</v>
      </c>
      <c r="C16" s="1" t="s">
        <v>1402</v>
      </c>
      <c r="D16" s="1" t="s">
        <v>1403</v>
      </c>
      <c r="E16" s="1" t="s">
        <v>1210</v>
      </c>
      <c r="F16" s="1" t="s">
        <v>493</v>
      </c>
      <c r="G16" s="1" t="s">
        <v>1404</v>
      </c>
      <c r="H16" s="1" t="s">
        <v>17</v>
      </c>
      <c r="I16" s="1" t="s">
        <v>1406</v>
      </c>
      <c r="J16" s="1" t="s">
        <v>17</v>
      </c>
      <c r="K16" s="1" t="s">
        <v>1407</v>
      </c>
      <c r="L16" s="1" t="str">
        <f>HYPERLINK("http://dx.doi.org/10.1016/S0273-1223(99)00014-1","http://dx.doi.org/10.1016/S0273-1223(99)00014-1")</f>
        <v>http://dx.doi.org/10.1016/S0273-1223(99)00014-1</v>
      </c>
      <c r="M16" s="1" t="s">
        <v>843</v>
      </c>
      <c r="N16" s="1" t="s">
        <v>114</v>
      </c>
      <c r="O16" s="2" t="s">
        <v>1405</v>
      </c>
    </row>
    <row r="17" spans="1:15" ht="118.8" x14ac:dyDescent="0.25">
      <c r="A17" s="1" t="s">
        <v>15</v>
      </c>
      <c r="B17" s="1">
        <v>1999</v>
      </c>
      <c r="C17" s="1" t="s">
        <v>1628</v>
      </c>
      <c r="D17" s="1" t="s">
        <v>1629</v>
      </c>
      <c r="E17" s="1" t="s">
        <v>1210</v>
      </c>
      <c r="F17" s="1" t="s">
        <v>493</v>
      </c>
      <c r="G17" s="1" t="s">
        <v>1630</v>
      </c>
      <c r="H17" s="1" t="s">
        <v>1631</v>
      </c>
      <c r="I17" s="1" t="s">
        <v>1633</v>
      </c>
      <c r="J17" s="1" t="s">
        <v>17</v>
      </c>
      <c r="K17" s="1" t="s">
        <v>1634</v>
      </c>
      <c r="L17" s="1" t="str">
        <f>HYPERLINK("http://dx.doi.org/10.1016/S0273-1223(99)00486-2","http://dx.doi.org/10.1016/S0273-1223(99)00486-2")</f>
        <v>http://dx.doi.org/10.1016/S0273-1223(99)00486-2</v>
      </c>
      <c r="M17" s="1" t="s">
        <v>843</v>
      </c>
      <c r="N17" s="1" t="s">
        <v>114</v>
      </c>
      <c r="O17" s="2" t="s">
        <v>1632</v>
      </c>
    </row>
    <row r="18" spans="1:15" ht="132" x14ac:dyDescent="0.25">
      <c r="A18" s="1" t="s">
        <v>15</v>
      </c>
      <c r="B18" s="1">
        <v>1999</v>
      </c>
      <c r="C18" s="1" t="s">
        <v>1730</v>
      </c>
      <c r="D18" s="1" t="s">
        <v>1731</v>
      </c>
      <c r="E18" s="1" t="s">
        <v>1210</v>
      </c>
      <c r="F18" s="1" t="s">
        <v>493</v>
      </c>
      <c r="G18" s="1" t="s">
        <v>1732</v>
      </c>
      <c r="H18" s="1" t="s">
        <v>17</v>
      </c>
      <c r="I18" s="1" t="s">
        <v>1406</v>
      </c>
      <c r="J18" s="1" t="s">
        <v>17</v>
      </c>
      <c r="K18" s="1" t="s">
        <v>1734</v>
      </c>
      <c r="L18" s="1" t="str">
        <f>HYPERLINK("http://dx.doi.org/10.2166/wst.1999.0101","http://dx.doi.org/10.2166/wst.1999.0101")</f>
        <v>http://dx.doi.org/10.2166/wst.1999.0101</v>
      </c>
      <c r="M18" s="1" t="s">
        <v>843</v>
      </c>
      <c r="N18" s="1" t="s">
        <v>114</v>
      </c>
      <c r="O18" s="2" t="s">
        <v>1733</v>
      </c>
    </row>
    <row r="19" spans="1:15" ht="92.4" x14ac:dyDescent="0.25">
      <c r="A19" s="1" t="s">
        <v>15</v>
      </c>
      <c r="B19" s="1">
        <v>2002</v>
      </c>
      <c r="C19" s="1" t="s">
        <v>30</v>
      </c>
      <c r="D19" s="1" t="s">
        <v>124</v>
      </c>
      <c r="E19" s="1" t="s">
        <v>19</v>
      </c>
      <c r="F19" s="1" t="s">
        <v>20</v>
      </c>
      <c r="G19" s="1" t="s">
        <v>125</v>
      </c>
      <c r="H19" s="1" t="s">
        <v>17</v>
      </c>
      <c r="I19" s="1" t="s">
        <v>127</v>
      </c>
      <c r="J19" s="1" t="s">
        <v>17</v>
      </c>
      <c r="K19" s="1" t="s">
        <v>128</v>
      </c>
      <c r="L19" s="1" t="str">
        <f>HYPERLINK("http://dx.doi.org/10.1016/S0022-1694(02)00159-2","http://dx.doi.org/10.1016/S0022-1694(02)00159-2")</f>
        <v>http://dx.doi.org/10.1016/S0022-1694(02)00159-2</v>
      </c>
      <c r="M19" s="1" t="s">
        <v>27</v>
      </c>
      <c r="N19" s="1" t="s">
        <v>28</v>
      </c>
      <c r="O19" s="2" t="s">
        <v>126</v>
      </c>
    </row>
    <row r="20" spans="1:15" ht="118.8" x14ac:dyDescent="0.25">
      <c r="A20" s="1" t="s">
        <v>29</v>
      </c>
      <c r="B20" s="1">
        <v>2002</v>
      </c>
      <c r="C20" s="1" t="s">
        <v>748</v>
      </c>
      <c r="D20" s="1" t="s">
        <v>749</v>
      </c>
      <c r="E20" s="1" t="s">
        <v>750</v>
      </c>
      <c r="F20" s="1" t="s">
        <v>34</v>
      </c>
      <c r="G20" s="1" t="s">
        <v>751</v>
      </c>
      <c r="H20" s="1" t="s">
        <v>17</v>
      </c>
      <c r="I20" s="1" t="s">
        <v>753</v>
      </c>
      <c r="J20" s="1" t="s">
        <v>17</v>
      </c>
      <c r="K20" s="1" t="s">
        <v>17</v>
      </c>
      <c r="L20" s="1" t="s">
        <v>17</v>
      </c>
      <c r="M20" s="1" t="s">
        <v>754</v>
      </c>
      <c r="N20" s="1" t="s">
        <v>114</v>
      </c>
      <c r="O20" s="2" t="s">
        <v>752</v>
      </c>
    </row>
    <row r="21" spans="1:15" ht="132" x14ac:dyDescent="0.25">
      <c r="A21" s="1" t="s">
        <v>15</v>
      </c>
      <c r="B21" s="1">
        <v>2003</v>
      </c>
      <c r="C21" s="1" t="s">
        <v>490</v>
      </c>
      <c r="D21" s="1" t="s">
        <v>491</v>
      </c>
      <c r="E21" s="1" t="s">
        <v>492</v>
      </c>
      <c r="F21" s="1" t="s">
        <v>493</v>
      </c>
      <c r="G21" s="1" t="s">
        <v>494</v>
      </c>
      <c r="H21" s="1" t="s">
        <v>495</v>
      </c>
      <c r="I21" s="1" t="s">
        <v>497</v>
      </c>
      <c r="J21" s="1" t="s">
        <v>17</v>
      </c>
      <c r="K21" s="1" t="s">
        <v>498</v>
      </c>
      <c r="L21" s="1" t="str">
        <f>HYPERLINK("http://dx.doi.org/10.1002/iroh.200390034","http://dx.doi.org/10.1002/iroh.200390034")</f>
        <v>http://dx.doi.org/10.1002/iroh.200390034</v>
      </c>
      <c r="M21" s="1" t="s">
        <v>499</v>
      </c>
      <c r="N21" s="1" t="s">
        <v>499</v>
      </c>
      <c r="O21" s="2" t="s">
        <v>496</v>
      </c>
    </row>
    <row r="22" spans="1:15" ht="79.2" x14ac:dyDescent="0.25">
      <c r="A22" s="1" t="s">
        <v>15</v>
      </c>
      <c r="B22" s="1">
        <v>2004</v>
      </c>
      <c r="C22" s="1" t="s">
        <v>1510</v>
      </c>
      <c r="D22" s="1" t="s">
        <v>1511</v>
      </c>
      <c r="E22" s="1" t="s">
        <v>1512</v>
      </c>
      <c r="F22" s="1" t="s">
        <v>20</v>
      </c>
      <c r="G22" s="1" t="s">
        <v>1513</v>
      </c>
      <c r="H22" s="1" t="s">
        <v>1514</v>
      </c>
      <c r="I22" s="1" t="s">
        <v>1516</v>
      </c>
      <c r="J22" s="1" t="s">
        <v>17</v>
      </c>
      <c r="K22" s="1" t="s">
        <v>1517</v>
      </c>
      <c r="L22" s="1" t="str">
        <f>HYPERLINK("http://dx.doi.org/10.1023/B:BIOG.0000025738.67183.c0","http://dx.doi.org/10.1023/B:BIOG.0000025738.67183.c0")</f>
        <v>http://dx.doi.org/10.1023/B:BIOG.0000025738.67183.c0</v>
      </c>
      <c r="M22" s="1" t="s">
        <v>895</v>
      </c>
      <c r="N22" s="1" t="s">
        <v>896</v>
      </c>
      <c r="O22" s="2" t="s">
        <v>1515</v>
      </c>
    </row>
    <row r="23" spans="1:15" ht="118.8" x14ac:dyDescent="0.25">
      <c r="A23" s="1" t="s">
        <v>15</v>
      </c>
      <c r="B23" s="1">
        <v>2005</v>
      </c>
      <c r="C23" s="1" t="s">
        <v>1654</v>
      </c>
      <c r="D23" s="1" t="s">
        <v>1655</v>
      </c>
      <c r="E23" s="1" t="s">
        <v>1656</v>
      </c>
      <c r="F23" s="1" t="s">
        <v>493</v>
      </c>
      <c r="G23" s="1" t="s">
        <v>1657</v>
      </c>
      <c r="H23" s="1" t="s">
        <v>17</v>
      </c>
      <c r="I23" s="1" t="s">
        <v>1659</v>
      </c>
      <c r="J23" s="1" t="s">
        <v>17</v>
      </c>
      <c r="K23" s="1" t="s">
        <v>1660</v>
      </c>
      <c r="L23" s="1" t="str">
        <f>HYPERLINK("http://dx.doi.org/10.1016/j.ijrmms.2005.05.008","http://dx.doi.org/10.1016/j.ijrmms.2005.05.008")</f>
        <v>http://dx.doi.org/10.1016/j.ijrmms.2005.05.008</v>
      </c>
      <c r="M23" s="1" t="s">
        <v>1661</v>
      </c>
      <c r="N23" s="1" t="s">
        <v>1662</v>
      </c>
      <c r="O23" s="2" t="s">
        <v>1658</v>
      </c>
    </row>
    <row r="24" spans="1:15" ht="112.2" x14ac:dyDescent="0.25">
      <c r="A24" s="1" t="s">
        <v>15</v>
      </c>
      <c r="B24" s="1">
        <v>2005</v>
      </c>
      <c r="C24" s="1" t="s">
        <v>2422</v>
      </c>
      <c r="D24" s="1" t="s">
        <v>2423</v>
      </c>
      <c r="E24" s="1" t="s">
        <v>445</v>
      </c>
      <c r="F24" s="1" t="s">
        <v>20</v>
      </c>
      <c r="G24" s="1" t="s">
        <v>2424</v>
      </c>
      <c r="H24" s="1" t="s">
        <v>2425</v>
      </c>
      <c r="I24" s="1" t="s">
        <v>2427</v>
      </c>
      <c r="J24" s="1" t="s">
        <v>17</v>
      </c>
      <c r="K24" s="1" t="s">
        <v>2428</v>
      </c>
      <c r="L24" s="1" t="str">
        <f>HYPERLINK("http://dx.doi.org/10.1016/j.agwat.2004.07.005","http://dx.doi.org/10.1016/j.agwat.2004.07.005")</f>
        <v>http://dx.doi.org/10.1016/j.agwat.2004.07.005</v>
      </c>
      <c r="M24" s="1" t="s">
        <v>452</v>
      </c>
      <c r="N24" s="1" t="s">
        <v>453</v>
      </c>
      <c r="O24" s="2" t="s">
        <v>2426</v>
      </c>
    </row>
    <row r="25" spans="1:15" ht="79.2" x14ac:dyDescent="0.25">
      <c r="A25" s="1" t="s">
        <v>29</v>
      </c>
      <c r="B25" s="1">
        <v>2006</v>
      </c>
      <c r="C25" s="1" t="s">
        <v>30</v>
      </c>
      <c r="D25" s="1" t="s">
        <v>32</v>
      </c>
      <c r="E25" s="1" t="s">
        <v>33</v>
      </c>
      <c r="F25" s="1" t="s">
        <v>34</v>
      </c>
      <c r="G25" s="1" t="s">
        <v>35</v>
      </c>
      <c r="H25" s="1" t="s">
        <v>17</v>
      </c>
      <c r="I25" s="1" t="s">
        <v>37</v>
      </c>
      <c r="J25" s="1" t="s">
        <v>17</v>
      </c>
      <c r="K25" s="1" t="s">
        <v>17</v>
      </c>
      <c r="L25" s="1" t="s">
        <v>17</v>
      </c>
      <c r="M25" s="1" t="s">
        <v>38</v>
      </c>
      <c r="N25" s="1" t="s">
        <v>39</v>
      </c>
      <c r="O25" s="2" t="s">
        <v>36</v>
      </c>
    </row>
    <row r="26" spans="1:15" ht="92.4" x14ac:dyDescent="0.25">
      <c r="A26" s="1" t="s">
        <v>29</v>
      </c>
      <c r="B26" s="1">
        <v>2006</v>
      </c>
      <c r="C26" s="1" t="s">
        <v>51</v>
      </c>
      <c r="D26" s="1" t="s">
        <v>52</v>
      </c>
      <c r="E26" s="1" t="s">
        <v>53</v>
      </c>
      <c r="F26" s="1" t="s">
        <v>34</v>
      </c>
      <c r="G26" s="1" t="s">
        <v>54</v>
      </c>
      <c r="H26" s="1" t="s">
        <v>17</v>
      </c>
      <c r="I26" s="1" t="s">
        <v>56</v>
      </c>
      <c r="J26" s="1" t="s">
        <v>17</v>
      </c>
      <c r="K26" s="1" t="s">
        <v>17</v>
      </c>
      <c r="L26" s="1" t="s">
        <v>17</v>
      </c>
      <c r="M26" s="1" t="s">
        <v>38</v>
      </c>
      <c r="N26" s="1" t="s">
        <v>39</v>
      </c>
      <c r="O26" s="2" t="s">
        <v>55</v>
      </c>
    </row>
    <row r="27" spans="1:15" ht="171.6" x14ac:dyDescent="0.25">
      <c r="A27" s="1" t="s">
        <v>29</v>
      </c>
      <c r="B27" s="1">
        <v>2006</v>
      </c>
      <c r="C27" s="1" t="s">
        <v>30</v>
      </c>
      <c r="D27" s="1" t="s">
        <v>223</v>
      </c>
      <c r="E27" s="1" t="s">
        <v>53</v>
      </c>
      <c r="F27" s="1" t="s">
        <v>34</v>
      </c>
      <c r="G27" s="1" t="s">
        <v>224</v>
      </c>
      <c r="H27" s="1" t="s">
        <v>17</v>
      </c>
      <c r="I27" s="1" t="s">
        <v>37</v>
      </c>
      <c r="J27" s="1" t="s">
        <v>17</v>
      </c>
      <c r="K27" s="1" t="s">
        <v>17</v>
      </c>
      <c r="L27" s="1" t="s">
        <v>17</v>
      </c>
      <c r="M27" s="1" t="s">
        <v>38</v>
      </c>
      <c r="N27" s="1" t="s">
        <v>39</v>
      </c>
      <c r="O27" s="2" t="s">
        <v>225</v>
      </c>
    </row>
    <row r="28" spans="1:15" ht="79.2" x14ac:dyDescent="0.25">
      <c r="A28" s="1" t="s">
        <v>29</v>
      </c>
      <c r="B28" s="1">
        <v>2006</v>
      </c>
      <c r="C28" s="1" t="s">
        <v>31</v>
      </c>
      <c r="D28" s="1" t="s">
        <v>332</v>
      </c>
      <c r="E28" s="1" t="s">
        <v>53</v>
      </c>
      <c r="F28" s="1" t="s">
        <v>34</v>
      </c>
      <c r="G28" s="1" t="s">
        <v>333</v>
      </c>
      <c r="H28" s="1" t="s">
        <v>17</v>
      </c>
      <c r="I28" s="1" t="s">
        <v>335</v>
      </c>
      <c r="J28" s="1" t="s">
        <v>17</v>
      </c>
      <c r="K28" s="1" t="s">
        <v>17</v>
      </c>
      <c r="L28" s="1" t="s">
        <v>17</v>
      </c>
      <c r="M28" s="1" t="s">
        <v>38</v>
      </c>
      <c r="N28" s="1" t="s">
        <v>39</v>
      </c>
      <c r="O28" s="2" t="s">
        <v>334</v>
      </c>
    </row>
    <row r="29" spans="1:15" ht="79.2" x14ac:dyDescent="0.25">
      <c r="A29" s="1" t="s">
        <v>29</v>
      </c>
      <c r="B29" s="1">
        <v>2006</v>
      </c>
      <c r="C29" s="1" t="s">
        <v>336</v>
      </c>
      <c r="D29" s="1" t="s">
        <v>337</v>
      </c>
      <c r="E29" s="1" t="s">
        <v>53</v>
      </c>
      <c r="F29" s="1" t="s">
        <v>34</v>
      </c>
      <c r="G29" s="1" t="s">
        <v>338</v>
      </c>
      <c r="H29" s="1" t="s">
        <v>339</v>
      </c>
      <c r="I29" s="1" t="s">
        <v>341</v>
      </c>
      <c r="J29" s="1" t="s">
        <v>17</v>
      </c>
      <c r="K29" s="1" t="s">
        <v>17</v>
      </c>
      <c r="L29" s="1" t="s">
        <v>17</v>
      </c>
      <c r="M29" s="1" t="s">
        <v>38</v>
      </c>
      <c r="N29" s="1" t="s">
        <v>39</v>
      </c>
      <c r="O29" s="2" t="s">
        <v>340</v>
      </c>
    </row>
    <row r="30" spans="1:15" ht="79.2" x14ac:dyDescent="0.25">
      <c r="A30" s="1" t="s">
        <v>29</v>
      </c>
      <c r="B30" s="1">
        <v>2006</v>
      </c>
      <c r="C30" s="1" t="s">
        <v>419</v>
      </c>
      <c r="D30" s="1" t="s">
        <v>420</v>
      </c>
      <c r="E30" s="1" t="s">
        <v>53</v>
      </c>
      <c r="F30" s="1" t="s">
        <v>34</v>
      </c>
      <c r="G30" s="1" t="s">
        <v>421</v>
      </c>
      <c r="H30" s="1" t="s">
        <v>422</v>
      </c>
      <c r="I30" s="1" t="s">
        <v>424</v>
      </c>
      <c r="J30" s="1" t="s">
        <v>17</v>
      </c>
      <c r="K30" s="1" t="s">
        <v>17</v>
      </c>
      <c r="L30" s="1" t="s">
        <v>17</v>
      </c>
      <c r="M30" s="1" t="s">
        <v>38</v>
      </c>
      <c r="N30" s="1" t="s">
        <v>39</v>
      </c>
      <c r="O30" s="2" t="s">
        <v>423</v>
      </c>
    </row>
    <row r="31" spans="1:15" ht="92.4" x14ac:dyDescent="0.25">
      <c r="A31" s="1" t="s">
        <v>29</v>
      </c>
      <c r="B31" s="1">
        <v>2006</v>
      </c>
      <c r="C31" s="1" t="s">
        <v>31</v>
      </c>
      <c r="D31" s="1" t="s">
        <v>454</v>
      </c>
      <c r="E31" s="1" t="s">
        <v>33</v>
      </c>
      <c r="F31" s="1" t="s">
        <v>34</v>
      </c>
      <c r="G31" s="1" t="s">
        <v>455</v>
      </c>
      <c r="H31" s="1" t="s">
        <v>17</v>
      </c>
      <c r="I31" s="1" t="s">
        <v>457</v>
      </c>
      <c r="J31" s="1" t="s">
        <v>17</v>
      </c>
      <c r="K31" s="1" t="s">
        <v>17</v>
      </c>
      <c r="L31" s="1" t="s">
        <v>17</v>
      </c>
      <c r="M31" s="1" t="s">
        <v>38</v>
      </c>
      <c r="N31" s="1" t="s">
        <v>39</v>
      </c>
      <c r="O31" s="2" t="s">
        <v>456</v>
      </c>
    </row>
    <row r="32" spans="1:15" ht="92.4" x14ac:dyDescent="0.25">
      <c r="A32" s="1" t="s">
        <v>29</v>
      </c>
      <c r="B32" s="1">
        <v>2006</v>
      </c>
      <c r="C32" s="1" t="s">
        <v>500</v>
      </c>
      <c r="D32" s="1" t="s">
        <v>501</v>
      </c>
      <c r="E32" s="1" t="s">
        <v>53</v>
      </c>
      <c r="F32" s="1" t="s">
        <v>34</v>
      </c>
      <c r="G32" s="1" t="s">
        <v>502</v>
      </c>
      <c r="H32" s="1" t="s">
        <v>503</v>
      </c>
      <c r="I32" s="1" t="s">
        <v>505</v>
      </c>
      <c r="J32" s="1" t="s">
        <v>17</v>
      </c>
      <c r="K32" s="1" t="s">
        <v>17</v>
      </c>
      <c r="L32" s="1" t="s">
        <v>17</v>
      </c>
      <c r="M32" s="1" t="s">
        <v>38</v>
      </c>
      <c r="N32" s="1" t="s">
        <v>39</v>
      </c>
      <c r="O32" s="2" t="s">
        <v>504</v>
      </c>
    </row>
    <row r="33" spans="1:15" ht="105.6" x14ac:dyDescent="0.25">
      <c r="A33" s="1" t="s">
        <v>29</v>
      </c>
      <c r="B33" s="1">
        <v>2006</v>
      </c>
      <c r="C33" s="1" t="s">
        <v>680</v>
      </c>
      <c r="D33" s="1" t="s">
        <v>681</v>
      </c>
      <c r="E33" s="1" t="s">
        <v>53</v>
      </c>
      <c r="F33" s="1" t="s">
        <v>34</v>
      </c>
      <c r="G33" s="1" t="s">
        <v>682</v>
      </c>
      <c r="H33" s="1" t="s">
        <v>17</v>
      </c>
      <c r="I33" s="1" t="s">
        <v>684</v>
      </c>
      <c r="J33" s="1" t="s">
        <v>17</v>
      </c>
      <c r="K33" s="1" t="s">
        <v>17</v>
      </c>
      <c r="L33" s="1" t="s">
        <v>17</v>
      </c>
      <c r="M33" s="1" t="s">
        <v>38</v>
      </c>
      <c r="N33" s="1" t="s">
        <v>39</v>
      </c>
      <c r="O33" s="2" t="s">
        <v>683</v>
      </c>
    </row>
    <row r="34" spans="1:15" ht="102" x14ac:dyDescent="0.25">
      <c r="A34" s="1" t="s">
        <v>29</v>
      </c>
      <c r="B34" s="1">
        <v>2006</v>
      </c>
      <c r="C34" s="1" t="s">
        <v>1673</v>
      </c>
      <c r="D34" s="1" t="s">
        <v>1674</v>
      </c>
      <c r="E34" s="1" t="s">
        <v>33</v>
      </c>
      <c r="F34" s="1" t="s">
        <v>34</v>
      </c>
      <c r="G34" s="1" t="s">
        <v>1675</v>
      </c>
      <c r="H34" s="1" t="s">
        <v>17</v>
      </c>
      <c r="I34" s="1" t="s">
        <v>1677</v>
      </c>
      <c r="J34" s="1" t="s">
        <v>17</v>
      </c>
      <c r="K34" s="1" t="s">
        <v>17</v>
      </c>
      <c r="L34" s="1" t="s">
        <v>17</v>
      </c>
      <c r="M34" s="1" t="s">
        <v>38</v>
      </c>
      <c r="N34" s="1" t="s">
        <v>39</v>
      </c>
      <c r="O34" s="2" t="s">
        <v>1676</v>
      </c>
    </row>
    <row r="35" spans="1:15" ht="118.8" x14ac:dyDescent="0.25">
      <c r="A35" s="1" t="s">
        <v>15</v>
      </c>
      <c r="B35" s="1">
        <v>2006</v>
      </c>
      <c r="C35" s="1" t="s">
        <v>2083</v>
      </c>
      <c r="D35" s="1" t="s">
        <v>2084</v>
      </c>
      <c r="E35" s="1" t="s">
        <v>1451</v>
      </c>
      <c r="F35" s="1" t="s">
        <v>20</v>
      </c>
      <c r="G35" s="1" t="s">
        <v>2085</v>
      </c>
      <c r="H35" s="1" t="s">
        <v>2086</v>
      </c>
      <c r="I35" s="1" t="s">
        <v>2088</v>
      </c>
      <c r="J35" s="1" t="s">
        <v>17</v>
      </c>
      <c r="K35" s="1" t="s">
        <v>2089</v>
      </c>
      <c r="L35" s="1" t="str">
        <f>HYPERLINK("http://dx.doi.org/10.1016/j.jhazmat.2005.08.030","http://dx.doi.org/10.1016/j.jhazmat.2005.08.030")</f>
        <v>http://dx.doi.org/10.1016/j.jhazmat.2005.08.030</v>
      </c>
      <c r="M35" s="1" t="s">
        <v>858</v>
      </c>
      <c r="N35" s="1" t="s">
        <v>859</v>
      </c>
      <c r="O35" s="2" t="s">
        <v>2087</v>
      </c>
    </row>
    <row r="36" spans="1:15" ht="105.6" x14ac:dyDescent="0.25">
      <c r="A36" s="1" t="s">
        <v>15</v>
      </c>
      <c r="B36" s="1">
        <v>2007</v>
      </c>
      <c r="C36" s="1" t="s">
        <v>57</v>
      </c>
      <c r="D36" s="1" t="s">
        <v>58</v>
      </c>
      <c r="E36" s="1" t="s">
        <v>19</v>
      </c>
      <c r="F36" s="1" t="s">
        <v>20</v>
      </c>
      <c r="G36" s="1" t="s">
        <v>59</v>
      </c>
      <c r="H36" s="1" t="s">
        <v>60</v>
      </c>
      <c r="I36" s="1" t="s">
        <v>62</v>
      </c>
      <c r="J36" s="1" t="s">
        <v>17</v>
      </c>
      <c r="K36" s="1" t="s">
        <v>63</v>
      </c>
      <c r="L36" s="1" t="str">
        <f>HYPERLINK("http://dx.doi.org/10.1016/j.jhydrol.2007.06.031","http://dx.doi.org/10.1016/j.jhydrol.2007.06.031")</f>
        <v>http://dx.doi.org/10.1016/j.jhydrol.2007.06.031</v>
      </c>
      <c r="M36" s="1" t="s">
        <v>27</v>
      </c>
      <c r="N36" s="1" t="s">
        <v>28</v>
      </c>
      <c r="O36" s="2" t="s">
        <v>61</v>
      </c>
    </row>
    <row r="37" spans="1:15" ht="132" x14ac:dyDescent="0.25">
      <c r="A37" s="1" t="s">
        <v>15</v>
      </c>
      <c r="B37" s="1">
        <v>2007</v>
      </c>
      <c r="C37" s="1" t="s">
        <v>1552</v>
      </c>
      <c r="D37" s="1" t="s">
        <v>1553</v>
      </c>
      <c r="E37" s="1" t="s">
        <v>1554</v>
      </c>
      <c r="F37" s="1" t="s">
        <v>20</v>
      </c>
      <c r="G37" s="1" t="s">
        <v>1555</v>
      </c>
      <c r="H37" s="1" t="s">
        <v>1556</v>
      </c>
      <c r="I37" s="1" t="s">
        <v>1558</v>
      </c>
      <c r="J37" s="1" t="s">
        <v>17</v>
      </c>
      <c r="K37" s="1" t="s">
        <v>1559</v>
      </c>
      <c r="L37" s="1" t="str">
        <f>HYPERLINK("http://dx.doi.org/10.1680/gein.2007.14.5.253","http://dx.doi.org/10.1680/gein.2007.14.5.253")</f>
        <v>http://dx.doi.org/10.1680/gein.2007.14.5.253</v>
      </c>
      <c r="M37" s="1" t="s">
        <v>1560</v>
      </c>
      <c r="N37" s="1" t="s">
        <v>1561</v>
      </c>
      <c r="O37" s="2" t="s">
        <v>1557</v>
      </c>
    </row>
    <row r="38" spans="1:15" ht="118.8" x14ac:dyDescent="0.25">
      <c r="A38" s="1" t="s">
        <v>15</v>
      </c>
      <c r="B38" s="1">
        <v>2008</v>
      </c>
      <c r="C38" s="1" t="s">
        <v>1473</v>
      </c>
      <c r="D38" s="1" t="s">
        <v>1474</v>
      </c>
      <c r="E38" s="1" t="s">
        <v>1475</v>
      </c>
      <c r="F38" s="1" t="s">
        <v>20</v>
      </c>
      <c r="G38" s="1" t="s">
        <v>1476</v>
      </c>
      <c r="H38" s="1" t="s">
        <v>1477</v>
      </c>
      <c r="I38" s="1" t="s">
        <v>1479</v>
      </c>
      <c r="J38" s="1" t="s">
        <v>17</v>
      </c>
      <c r="K38" s="1" t="s">
        <v>17</v>
      </c>
      <c r="L38" s="1" t="s">
        <v>17</v>
      </c>
      <c r="M38" s="1" t="s">
        <v>1480</v>
      </c>
      <c r="N38" s="1" t="s">
        <v>1481</v>
      </c>
      <c r="O38" s="2" t="s">
        <v>1478</v>
      </c>
    </row>
    <row r="39" spans="1:15" ht="92.4" x14ac:dyDescent="0.25">
      <c r="A39" s="1" t="s">
        <v>15</v>
      </c>
      <c r="B39" s="1">
        <v>2008</v>
      </c>
      <c r="C39" s="1" t="s">
        <v>1612</v>
      </c>
      <c r="D39" s="1" t="s">
        <v>1613</v>
      </c>
      <c r="E39" s="1" t="s">
        <v>1614</v>
      </c>
      <c r="F39" s="1" t="s">
        <v>20</v>
      </c>
      <c r="G39" s="1" t="s">
        <v>1615</v>
      </c>
      <c r="H39" s="1" t="s">
        <v>1616</v>
      </c>
      <c r="I39" s="1" t="s">
        <v>1618</v>
      </c>
      <c r="J39" s="1" t="s">
        <v>17</v>
      </c>
      <c r="K39" s="1" t="s">
        <v>1619</v>
      </c>
      <c r="L39" s="1" t="str">
        <f>HYPERLINK("http://dx.doi.org/10.1007/s00254-007-1008-z","http://dx.doi.org/10.1007/s00254-007-1008-z")</f>
        <v>http://dx.doi.org/10.1007/s00254-007-1008-z</v>
      </c>
      <c r="M39" s="1" t="s">
        <v>49</v>
      </c>
      <c r="N39" s="1" t="s">
        <v>50</v>
      </c>
      <c r="O39" s="2" t="s">
        <v>1617</v>
      </c>
    </row>
    <row r="40" spans="1:15" ht="145.19999999999999" x14ac:dyDescent="0.25">
      <c r="A40" s="1" t="s">
        <v>29</v>
      </c>
      <c r="B40" s="1">
        <v>2008</v>
      </c>
      <c r="C40" s="1" t="s">
        <v>1774</v>
      </c>
      <c r="D40" s="1" t="s">
        <v>1775</v>
      </c>
      <c r="E40" s="1" t="s">
        <v>1776</v>
      </c>
      <c r="F40" s="1" t="s">
        <v>34</v>
      </c>
      <c r="G40" s="1" t="s">
        <v>17</v>
      </c>
      <c r="H40" s="1" t="s">
        <v>17</v>
      </c>
      <c r="I40" s="1" t="s">
        <v>1778</v>
      </c>
      <c r="J40" s="1" t="s">
        <v>1779</v>
      </c>
      <c r="K40" s="1" t="s">
        <v>17</v>
      </c>
      <c r="L40" s="1" t="s">
        <v>17</v>
      </c>
      <c r="M40" s="1" t="s">
        <v>1780</v>
      </c>
      <c r="N40" s="1" t="s">
        <v>352</v>
      </c>
      <c r="O40" s="2" t="s">
        <v>1777</v>
      </c>
    </row>
    <row r="41" spans="1:15" ht="145.19999999999999" x14ac:dyDescent="0.25">
      <c r="A41" s="1" t="s">
        <v>15</v>
      </c>
      <c r="B41" s="1">
        <v>2009</v>
      </c>
      <c r="C41" s="1" t="s">
        <v>307</v>
      </c>
      <c r="D41" s="1" t="s">
        <v>308</v>
      </c>
      <c r="E41" s="1" t="s">
        <v>309</v>
      </c>
      <c r="F41" s="1" t="s">
        <v>20</v>
      </c>
      <c r="G41" s="1" t="s">
        <v>310</v>
      </c>
      <c r="H41" s="1" t="s">
        <v>311</v>
      </c>
      <c r="I41" s="1" t="s">
        <v>313</v>
      </c>
      <c r="J41" s="1" t="s">
        <v>314</v>
      </c>
      <c r="K41" s="1" t="s">
        <v>315</v>
      </c>
      <c r="L41" s="1" t="str">
        <f>HYPERLINK("http://dx.doi.org/10.1016/j.pce.2008.05.001","http://dx.doi.org/10.1016/j.pce.2008.05.001")</f>
        <v>http://dx.doi.org/10.1016/j.pce.2008.05.001</v>
      </c>
      <c r="M41" s="1" t="s">
        <v>316</v>
      </c>
      <c r="N41" s="1" t="s">
        <v>317</v>
      </c>
      <c r="O41" s="2" t="s">
        <v>312</v>
      </c>
    </row>
    <row r="42" spans="1:15" ht="198" x14ac:dyDescent="0.25">
      <c r="A42" s="1" t="s">
        <v>15</v>
      </c>
      <c r="B42" s="1">
        <v>2009</v>
      </c>
      <c r="C42" s="1" t="s">
        <v>850</v>
      </c>
      <c r="D42" s="1" t="s">
        <v>851</v>
      </c>
      <c r="E42" s="1" t="s">
        <v>852</v>
      </c>
      <c r="F42" s="1" t="s">
        <v>20</v>
      </c>
      <c r="G42" s="1" t="s">
        <v>17</v>
      </c>
      <c r="H42" s="1" t="s">
        <v>853</v>
      </c>
      <c r="I42" s="1" t="s">
        <v>855</v>
      </c>
      <c r="J42" s="1" t="s">
        <v>856</v>
      </c>
      <c r="K42" s="1" t="s">
        <v>857</v>
      </c>
      <c r="L42" s="1" t="str">
        <f>HYPERLINK("http://dx.doi.org/10.1021/es8016396","http://dx.doi.org/10.1021/es8016396")</f>
        <v>http://dx.doi.org/10.1021/es8016396</v>
      </c>
      <c r="M42" s="1" t="s">
        <v>858</v>
      </c>
      <c r="N42" s="1" t="s">
        <v>859</v>
      </c>
      <c r="O42" s="2" t="s">
        <v>854</v>
      </c>
    </row>
    <row r="43" spans="1:15" ht="132" x14ac:dyDescent="0.25">
      <c r="A43" s="1" t="s">
        <v>15</v>
      </c>
      <c r="B43" s="1">
        <v>2009</v>
      </c>
      <c r="C43" s="1" t="s">
        <v>2099</v>
      </c>
      <c r="D43" s="1" t="s">
        <v>2100</v>
      </c>
      <c r="E43" s="1" t="s">
        <v>2101</v>
      </c>
      <c r="F43" s="1" t="s">
        <v>201</v>
      </c>
      <c r="G43" s="1" t="s">
        <v>2102</v>
      </c>
      <c r="H43" s="1" t="s">
        <v>2103</v>
      </c>
      <c r="I43" s="1" t="s">
        <v>2105</v>
      </c>
      <c r="J43" s="1" t="s">
        <v>2106</v>
      </c>
      <c r="K43" s="1" t="s">
        <v>2107</v>
      </c>
      <c r="L43" s="1" t="str">
        <f>HYPERLINK("http://dx.doi.org/10.4067/S0716-078X2009000200010","http://dx.doi.org/10.4067/S0716-078X2009000200010")</f>
        <v>http://dx.doi.org/10.4067/S0716-078X2009000200010</v>
      </c>
      <c r="M43" s="1" t="s">
        <v>2108</v>
      </c>
      <c r="N43" s="1" t="s">
        <v>2109</v>
      </c>
      <c r="O43" s="2" t="s">
        <v>2104</v>
      </c>
    </row>
    <row r="44" spans="1:15" ht="145.19999999999999" x14ac:dyDescent="0.25">
      <c r="A44" s="1" t="s">
        <v>15</v>
      </c>
      <c r="B44" s="1">
        <v>2009</v>
      </c>
      <c r="C44" s="1" t="s">
        <v>2169</v>
      </c>
      <c r="D44" s="1" t="s">
        <v>2170</v>
      </c>
      <c r="E44" s="1" t="s">
        <v>244</v>
      </c>
      <c r="F44" s="1" t="s">
        <v>20</v>
      </c>
      <c r="G44" s="1" t="s">
        <v>17</v>
      </c>
      <c r="H44" s="1" t="s">
        <v>2171</v>
      </c>
      <c r="I44" s="1" t="s">
        <v>2173</v>
      </c>
      <c r="J44" s="1" t="s">
        <v>2174</v>
      </c>
      <c r="K44" s="1" t="s">
        <v>2175</v>
      </c>
      <c r="L44" s="1" t="str">
        <f>HYPERLINK("http://dx.doi.org/10.1111/j.1745-6584.2009.00545.x","http://dx.doi.org/10.1111/j.1745-6584.2009.00545.x")</f>
        <v>http://dx.doi.org/10.1111/j.1745-6584.2009.00545.x</v>
      </c>
      <c r="M44" s="1" t="s">
        <v>38</v>
      </c>
      <c r="N44" s="1" t="s">
        <v>39</v>
      </c>
      <c r="O44" s="2" t="s">
        <v>2172</v>
      </c>
    </row>
    <row r="45" spans="1:15" ht="92.4" x14ac:dyDescent="0.25">
      <c r="A45" s="1" t="s">
        <v>15</v>
      </c>
      <c r="B45" s="1">
        <v>2009</v>
      </c>
      <c r="C45" s="1" t="s">
        <v>2254</v>
      </c>
      <c r="D45" s="1" t="s">
        <v>2255</v>
      </c>
      <c r="E45" s="1" t="s">
        <v>1325</v>
      </c>
      <c r="F45" s="1" t="s">
        <v>20</v>
      </c>
      <c r="G45" s="1" t="s">
        <v>2256</v>
      </c>
      <c r="H45" s="1" t="s">
        <v>2257</v>
      </c>
      <c r="I45" s="1" t="s">
        <v>2259</v>
      </c>
      <c r="J45" s="1" t="s">
        <v>2260</v>
      </c>
      <c r="K45" s="1" t="s">
        <v>2261</v>
      </c>
      <c r="L45" s="1" t="str">
        <f>HYPERLINK("http://dx.doi.org/10.1002/rra.1160","http://dx.doi.org/10.1002/rra.1160")</f>
        <v>http://dx.doi.org/10.1002/rra.1160</v>
      </c>
      <c r="M45" s="1" t="s">
        <v>73</v>
      </c>
      <c r="N45" s="1" t="s">
        <v>74</v>
      </c>
      <c r="O45" s="2" t="s">
        <v>2258</v>
      </c>
    </row>
    <row r="46" spans="1:15" ht="145.19999999999999" x14ac:dyDescent="0.25">
      <c r="A46" s="1" t="s">
        <v>15</v>
      </c>
      <c r="B46" s="1">
        <v>2010</v>
      </c>
      <c r="C46" s="1" t="s">
        <v>1449</v>
      </c>
      <c r="D46" s="1" t="s">
        <v>1450</v>
      </c>
      <c r="E46" s="1" t="s">
        <v>1451</v>
      </c>
      <c r="F46" s="1" t="s">
        <v>20</v>
      </c>
      <c r="G46" s="1" t="s">
        <v>1452</v>
      </c>
      <c r="H46" s="1" t="s">
        <v>1453</v>
      </c>
      <c r="I46" s="1" t="s">
        <v>1455</v>
      </c>
      <c r="J46" s="1" t="s">
        <v>1456</v>
      </c>
      <c r="K46" s="1" t="s">
        <v>1457</v>
      </c>
      <c r="L46" s="1" t="str">
        <f>HYPERLINK("http://dx.doi.org/10.1016/j.jhazmat.2010.01.116","http://dx.doi.org/10.1016/j.jhazmat.2010.01.116")</f>
        <v>http://dx.doi.org/10.1016/j.jhazmat.2010.01.116</v>
      </c>
      <c r="M46" s="1" t="s">
        <v>858</v>
      </c>
      <c r="N46" s="1" t="s">
        <v>859</v>
      </c>
      <c r="O46" s="2" t="s">
        <v>1454</v>
      </c>
    </row>
    <row r="47" spans="1:15" ht="211.2" x14ac:dyDescent="0.25">
      <c r="A47" s="1" t="s">
        <v>29</v>
      </c>
      <c r="B47" s="1">
        <v>2010</v>
      </c>
      <c r="C47" s="1" t="s">
        <v>1678</v>
      </c>
      <c r="D47" s="1" t="s">
        <v>1679</v>
      </c>
      <c r="E47" s="1" t="s">
        <v>1680</v>
      </c>
      <c r="F47" s="1" t="s">
        <v>34</v>
      </c>
      <c r="G47" s="1" t="s">
        <v>1681</v>
      </c>
      <c r="H47" s="1" t="s">
        <v>1294</v>
      </c>
      <c r="I47" s="1" t="s">
        <v>1683</v>
      </c>
      <c r="J47" s="1" t="s">
        <v>1684</v>
      </c>
      <c r="K47" s="1" t="s">
        <v>1685</v>
      </c>
      <c r="L47" s="1" t="str">
        <f>HYPERLINK("http://dx.doi.org/10.13031/2013.29439","http://dx.doi.org/10.13031/2013.29439")</f>
        <v>http://dx.doi.org/10.13031/2013.29439</v>
      </c>
      <c r="M47" s="1" t="s">
        <v>73</v>
      </c>
      <c r="N47" s="1" t="s">
        <v>74</v>
      </c>
      <c r="O47" s="2" t="s">
        <v>1682</v>
      </c>
    </row>
    <row r="48" spans="1:15" ht="142.80000000000001" x14ac:dyDescent="0.25">
      <c r="A48" s="1" t="s">
        <v>15</v>
      </c>
      <c r="B48" s="1">
        <v>2010</v>
      </c>
      <c r="C48" s="1" t="s">
        <v>1988</v>
      </c>
      <c r="D48" s="1" t="s">
        <v>1989</v>
      </c>
      <c r="E48" s="1" t="s">
        <v>827</v>
      </c>
      <c r="F48" s="1" t="s">
        <v>493</v>
      </c>
      <c r="G48" s="1" t="s">
        <v>1990</v>
      </c>
      <c r="H48" s="1" t="s">
        <v>17</v>
      </c>
      <c r="I48" s="1" t="s">
        <v>1992</v>
      </c>
      <c r="J48" s="1" t="s">
        <v>17</v>
      </c>
      <c r="K48" s="1" t="s">
        <v>1993</v>
      </c>
      <c r="L48" s="1" t="str">
        <f>HYPERLINK("http://dx.doi.org/10.5004/dwt.2010.1053","http://dx.doi.org/10.5004/dwt.2010.1053")</f>
        <v>http://dx.doi.org/10.5004/dwt.2010.1053</v>
      </c>
      <c r="M48" s="1" t="s">
        <v>351</v>
      </c>
      <c r="N48" s="1" t="s">
        <v>352</v>
      </c>
      <c r="O48" s="2" t="s">
        <v>1991</v>
      </c>
    </row>
    <row r="49" spans="1:15" ht="122.4" x14ac:dyDescent="0.25">
      <c r="A49" s="1" t="s">
        <v>15</v>
      </c>
      <c r="B49" s="1">
        <v>2010</v>
      </c>
      <c r="C49" s="1" t="s">
        <v>2429</v>
      </c>
      <c r="D49" s="1" t="s">
        <v>2430</v>
      </c>
      <c r="E49" s="1" t="s">
        <v>2431</v>
      </c>
      <c r="F49" s="1" t="s">
        <v>20</v>
      </c>
      <c r="G49" s="1" t="s">
        <v>2432</v>
      </c>
      <c r="H49" s="1" t="s">
        <v>2433</v>
      </c>
      <c r="I49" s="1" t="s">
        <v>2435</v>
      </c>
      <c r="J49" s="1" t="s">
        <v>2436</v>
      </c>
      <c r="K49" s="1" t="s">
        <v>17</v>
      </c>
      <c r="L49" s="1" t="s">
        <v>17</v>
      </c>
      <c r="M49" s="1" t="s">
        <v>1480</v>
      </c>
      <c r="N49" s="1" t="s">
        <v>1481</v>
      </c>
      <c r="O49" s="2" t="s">
        <v>2434</v>
      </c>
    </row>
    <row r="50" spans="1:15" ht="118.8" x14ac:dyDescent="0.25">
      <c r="A50" s="1" t="s">
        <v>15</v>
      </c>
      <c r="B50" s="1">
        <v>2011</v>
      </c>
      <c r="C50" s="1" t="s">
        <v>242</v>
      </c>
      <c r="D50" s="1" t="s">
        <v>243</v>
      </c>
      <c r="E50" s="1" t="s">
        <v>244</v>
      </c>
      <c r="F50" s="1" t="s">
        <v>20</v>
      </c>
      <c r="G50" s="1" t="s">
        <v>17</v>
      </c>
      <c r="H50" s="1" t="s">
        <v>245</v>
      </c>
      <c r="I50" s="1" t="s">
        <v>247</v>
      </c>
      <c r="J50" s="1" t="s">
        <v>248</v>
      </c>
      <c r="K50" s="1" t="s">
        <v>249</v>
      </c>
      <c r="L50" s="1" t="str">
        <f>HYPERLINK("http://dx.doi.org/10.1111/j.1745-6584.2010.00743.x","http://dx.doi.org/10.1111/j.1745-6584.2010.00743.x")</f>
        <v>http://dx.doi.org/10.1111/j.1745-6584.2010.00743.x</v>
      </c>
      <c r="M50" s="1" t="s">
        <v>38</v>
      </c>
      <c r="N50" s="1" t="s">
        <v>39</v>
      </c>
      <c r="O50" s="2" t="s">
        <v>246</v>
      </c>
    </row>
    <row r="51" spans="1:15" ht="92.4" x14ac:dyDescent="0.25">
      <c r="A51" s="1" t="s">
        <v>15</v>
      </c>
      <c r="B51" s="1">
        <v>2011</v>
      </c>
      <c r="C51" s="1" t="s">
        <v>396</v>
      </c>
      <c r="D51" s="1" t="s">
        <v>397</v>
      </c>
      <c r="E51" s="1" t="s">
        <v>117</v>
      </c>
      <c r="F51" s="1" t="s">
        <v>20</v>
      </c>
      <c r="G51" s="1" t="s">
        <v>398</v>
      </c>
      <c r="H51" s="1" t="s">
        <v>399</v>
      </c>
      <c r="I51" s="1" t="s">
        <v>401</v>
      </c>
      <c r="J51" s="1" t="s">
        <v>402</v>
      </c>
      <c r="K51" s="1" t="s">
        <v>403</v>
      </c>
      <c r="L51" s="1" t="str">
        <f>HYPERLINK("http://dx.doi.org/10.1002/hyp.7833","http://dx.doi.org/10.1002/hyp.7833")</f>
        <v>http://dx.doi.org/10.1002/hyp.7833</v>
      </c>
      <c r="M51" s="1" t="s">
        <v>84</v>
      </c>
      <c r="N51" s="1" t="s">
        <v>84</v>
      </c>
      <c r="O51" s="2" t="s">
        <v>400</v>
      </c>
    </row>
    <row r="52" spans="1:15" ht="92.4" x14ac:dyDescent="0.25">
      <c r="A52" s="1" t="s">
        <v>15</v>
      </c>
      <c r="B52" s="1">
        <v>2011</v>
      </c>
      <c r="C52" s="1" t="s">
        <v>995</v>
      </c>
      <c r="D52" s="1" t="s">
        <v>996</v>
      </c>
      <c r="E52" s="1" t="s">
        <v>19</v>
      </c>
      <c r="F52" s="1" t="s">
        <v>20</v>
      </c>
      <c r="G52" s="1" t="s">
        <v>997</v>
      </c>
      <c r="H52" s="1" t="s">
        <v>998</v>
      </c>
      <c r="I52" s="1" t="s">
        <v>1000</v>
      </c>
      <c r="J52" s="1" t="s">
        <v>1001</v>
      </c>
      <c r="K52" s="1" t="s">
        <v>1002</v>
      </c>
      <c r="L52" s="1" t="str">
        <f>HYPERLINK("http://dx.doi.org/10.1016/j.jhydrol.2011.08.062","http://dx.doi.org/10.1016/j.jhydrol.2011.08.062")</f>
        <v>http://dx.doi.org/10.1016/j.jhydrol.2011.08.062</v>
      </c>
      <c r="M52" s="1" t="s">
        <v>27</v>
      </c>
      <c r="N52" s="1" t="s">
        <v>28</v>
      </c>
      <c r="O52" s="2" t="s">
        <v>999</v>
      </c>
    </row>
    <row r="53" spans="1:15" ht="132" x14ac:dyDescent="0.25">
      <c r="A53" s="1" t="s">
        <v>15</v>
      </c>
      <c r="B53" s="1">
        <v>2011</v>
      </c>
      <c r="C53" s="1" t="s">
        <v>1243</v>
      </c>
      <c r="D53" s="1" t="s">
        <v>1244</v>
      </c>
      <c r="E53" s="1" t="s">
        <v>87</v>
      </c>
      <c r="F53" s="1" t="s">
        <v>20</v>
      </c>
      <c r="G53" s="1" t="s">
        <v>1245</v>
      </c>
      <c r="H53" s="1" t="s">
        <v>1246</v>
      </c>
      <c r="I53" s="1" t="s">
        <v>1248</v>
      </c>
      <c r="J53" s="1" t="s">
        <v>1249</v>
      </c>
      <c r="K53" s="1" t="s">
        <v>1250</v>
      </c>
      <c r="L53" s="1" t="str">
        <f>HYPERLINK("http://dx.doi.org/10.1016/j.jenvman.2011.03.017","http://dx.doi.org/10.1016/j.jenvman.2011.03.017")</f>
        <v>http://dx.doi.org/10.1016/j.jenvman.2011.03.017</v>
      </c>
      <c r="M53" s="1" t="s">
        <v>94</v>
      </c>
      <c r="N53" s="1" t="s">
        <v>95</v>
      </c>
      <c r="O53" s="2" t="s">
        <v>1247</v>
      </c>
    </row>
    <row r="54" spans="1:15" ht="92.4" x14ac:dyDescent="0.25">
      <c r="A54" s="1" t="s">
        <v>15</v>
      </c>
      <c r="B54" s="1">
        <v>2011</v>
      </c>
      <c r="C54" s="1" t="s">
        <v>1291</v>
      </c>
      <c r="D54" s="1" t="s">
        <v>1292</v>
      </c>
      <c r="E54" s="1" t="s">
        <v>107</v>
      </c>
      <c r="F54" s="1" t="s">
        <v>20</v>
      </c>
      <c r="G54" s="1" t="s">
        <v>1293</v>
      </c>
      <c r="H54" s="1" t="s">
        <v>1294</v>
      </c>
      <c r="I54" s="1" t="s">
        <v>1296</v>
      </c>
      <c r="J54" s="1" t="s">
        <v>1297</v>
      </c>
      <c r="K54" s="1" t="s">
        <v>1298</v>
      </c>
      <c r="L54" s="1" t="str">
        <f>HYPERLINK("http://dx.doi.org/10.1061/(ASCE)HE.1943-5584.0000253","http://dx.doi.org/10.1061/(ASCE)HE.1943-5584.0000253")</f>
        <v>http://dx.doi.org/10.1061/(ASCE)HE.1943-5584.0000253</v>
      </c>
      <c r="M54" s="1" t="s">
        <v>113</v>
      </c>
      <c r="N54" s="1" t="s">
        <v>114</v>
      </c>
      <c r="O54" s="2" t="s">
        <v>1295</v>
      </c>
    </row>
    <row r="55" spans="1:15" ht="158.4" x14ac:dyDescent="0.25">
      <c r="A55" s="1" t="s">
        <v>15</v>
      </c>
      <c r="B55" s="1">
        <v>2011</v>
      </c>
      <c r="C55" s="1" t="s">
        <v>1340</v>
      </c>
      <c r="D55" s="1" t="s">
        <v>1341</v>
      </c>
      <c r="E55" s="1" t="s">
        <v>1342</v>
      </c>
      <c r="F55" s="1" t="s">
        <v>20</v>
      </c>
      <c r="G55" s="1" t="s">
        <v>1343</v>
      </c>
      <c r="H55" s="1" t="s">
        <v>1344</v>
      </c>
      <c r="I55" s="1" t="s">
        <v>1346</v>
      </c>
      <c r="J55" s="1" t="s">
        <v>1347</v>
      </c>
      <c r="K55" s="1" t="s">
        <v>1348</v>
      </c>
      <c r="L55" s="1" t="str">
        <f>HYPERLINK("http://dx.doi.org/10.1007/s00477-011-0486-4","http://dx.doi.org/10.1007/s00477-011-0486-4")</f>
        <v>http://dx.doi.org/10.1007/s00477-011-0486-4</v>
      </c>
      <c r="M55" s="1" t="s">
        <v>1349</v>
      </c>
      <c r="N55" s="1" t="s">
        <v>1350</v>
      </c>
      <c r="O55" s="2" t="s">
        <v>1345</v>
      </c>
    </row>
    <row r="56" spans="1:15" ht="132" x14ac:dyDescent="0.25">
      <c r="A56" s="1" t="s">
        <v>15</v>
      </c>
      <c r="B56" s="1">
        <v>2011</v>
      </c>
      <c r="C56" s="1" t="s">
        <v>1962</v>
      </c>
      <c r="D56" s="1" t="s">
        <v>1963</v>
      </c>
      <c r="E56" s="1" t="s">
        <v>1964</v>
      </c>
      <c r="F56" s="1" t="s">
        <v>20</v>
      </c>
      <c r="G56" s="1" t="s">
        <v>1965</v>
      </c>
      <c r="H56" s="1" t="s">
        <v>1966</v>
      </c>
      <c r="I56" s="1" t="s">
        <v>1968</v>
      </c>
      <c r="J56" s="1" t="s">
        <v>1969</v>
      </c>
      <c r="K56" s="1" t="s">
        <v>1970</v>
      </c>
      <c r="L56" s="1" t="str">
        <f>HYPERLINK("http://dx.doi.org/10.1080/01919512.2011.536757","http://dx.doi.org/10.1080/01919512.2011.536757")</f>
        <v>http://dx.doi.org/10.1080/01919512.2011.536757</v>
      </c>
      <c r="M56" s="1" t="s">
        <v>858</v>
      </c>
      <c r="N56" s="1" t="s">
        <v>859</v>
      </c>
      <c r="O56" s="2" t="s">
        <v>1967</v>
      </c>
    </row>
    <row r="57" spans="1:15" ht="132" x14ac:dyDescent="0.25">
      <c r="A57" s="1" t="s">
        <v>15</v>
      </c>
      <c r="B57" s="1">
        <v>2011</v>
      </c>
      <c r="C57" s="1" t="s">
        <v>2026</v>
      </c>
      <c r="D57" s="1" t="s">
        <v>2027</v>
      </c>
      <c r="E57" s="1" t="s">
        <v>445</v>
      </c>
      <c r="F57" s="1" t="s">
        <v>20</v>
      </c>
      <c r="G57" s="1" t="s">
        <v>2028</v>
      </c>
      <c r="H57" s="1" t="s">
        <v>2029</v>
      </c>
      <c r="I57" s="1" t="s">
        <v>2031</v>
      </c>
      <c r="J57" s="1" t="s">
        <v>2032</v>
      </c>
      <c r="K57" s="1" t="s">
        <v>2033</v>
      </c>
      <c r="L57" s="1" t="str">
        <f>HYPERLINK("http://dx.doi.org/10.1016/j.agwat.2011.08.020","http://dx.doi.org/10.1016/j.agwat.2011.08.020")</f>
        <v>http://dx.doi.org/10.1016/j.agwat.2011.08.020</v>
      </c>
      <c r="M57" s="1" t="s">
        <v>452</v>
      </c>
      <c r="N57" s="1" t="s">
        <v>453</v>
      </c>
      <c r="O57" s="2" t="s">
        <v>2030</v>
      </c>
    </row>
    <row r="58" spans="1:15" ht="105.6" x14ac:dyDescent="0.25">
      <c r="A58" s="1" t="s">
        <v>15</v>
      </c>
      <c r="B58" s="1">
        <v>2011</v>
      </c>
      <c r="C58" s="1" t="s">
        <v>2278</v>
      </c>
      <c r="D58" s="1" t="s">
        <v>2279</v>
      </c>
      <c r="E58" s="1" t="s">
        <v>117</v>
      </c>
      <c r="F58" s="1" t="s">
        <v>20</v>
      </c>
      <c r="G58" s="1" t="s">
        <v>2280</v>
      </c>
      <c r="H58" s="1" t="s">
        <v>2281</v>
      </c>
      <c r="I58" s="1" t="s">
        <v>2283</v>
      </c>
      <c r="J58" s="1" t="s">
        <v>17</v>
      </c>
      <c r="K58" s="1" t="s">
        <v>2284</v>
      </c>
      <c r="L58" s="1" t="str">
        <f>HYPERLINK("http://dx.doi.org/10.1002/hyp.7998","http://dx.doi.org/10.1002/hyp.7998")</f>
        <v>http://dx.doi.org/10.1002/hyp.7998</v>
      </c>
      <c r="M58" s="1" t="s">
        <v>84</v>
      </c>
      <c r="N58" s="1" t="s">
        <v>84</v>
      </c>
      <c r="O58" s="2" t="s">
        <v>2282</v>
      </c>
    </row>
    <row r="59" spans="1:15" ht="145.19999999999999" x14ac:dyDescent="0.25">
      <c r="A59" s="1" t="s">
        <v>15</v>
      </c>
      <c r="B59" s="1">
        <v>2011</v>
      </c>
      <c r="C59" s="1" t="s">
        <v>2344</v>
      </c>
      <c r="D59" s="1" t="s">
        <v>2345</v>
      </c>
      <c r="E59" s="1" t="s">
        <v>167</v>
      </c>
      <c r="F59" s="1" t="s">
        <v>20</v>
      </c>
      <c r="G59" s="1" t="s">
        <v>2346</v>
      </c>
      <c r="H59" s="1" t="s">
        <v>2347</v>
      </c>
      <c r="I59" s="1" t="s">
        <v>2349</v>
      </c>
      <c r="J59" s="1" t="s">
        <v>2350</v>
      </c>
      <c r="K59" s="1" t="s">
        <v>2351</v>
      </c>
      <c r="L59" s="1" t="str">
        <f>HYPERLINK("http://dx.doi.org/10.1016/j.advwatres.2010.09.009","http://dx.doi.org/10.1016/j.advwatres.2010.09.009")</f>
        <v>http://dx.doi.org/10.1016/j.advwatres.2010.09.009</v>
      </c>
      <c r="M59" s="1" t="s">
        <v>84</v>
      </c>
      <c r="N59" s="1" t="s">
        <v>84</v>
      </c>
      <c r="O59" s="2" t="s">
        <v>2348</v>
      </c>
    </row>
    <row r="60" spans="1:15" ht="118.8" x14ac:dyDescent="0.25">
      <c r="A60" s="1" t="s">
        <v>15</v>
      </c>
      <c r="B60" s="1">
        <v>2012</v>
      </c>
      <c r="C60" s="1" t="s">
        <v>796</v>
      </c>
      <c r="D60" s="1" t="s">
        <v>797</v>
      </c>
      <c r="E60" s="1" t="s">
        <v>117</v>
      </c>
      <c r="F60" s="1" t="s">
        <v>20</v>
      </c>
      <c r="G60" s="1" t="s">
        <v>798</v>
      </c>
      <c r="H60" s="1" t="s">
        <v>799</v>
      </c>
      <c r="I60" s="1" t="s">
        <v>801</v>
      </c>
      <c r="J60" s="1" t="s">
        <v>17</v>
      </c>
      <c r="K60" s="1" t="s">
        <v>802</v>
      </c>
      <c r="L60" s="1" t="str">
        <f>HYPERLINK("http://dx.doi.org/10.1002/hyp.8153","http://dx.doi.org/10.1002/hyp.8153")</f>
        <v>http://dx.doi.org/10.1002/hyp.8153</v>
      </c>
      <c r="M60" s="1" t="s">
        <v>84</v>
      </c>
      <c r="N60" s="1" t="s">
        <v>84</v>
      </c>
      <c r="O60" s="2" t="s">
        <v>800</v>
      </c>
    </row>
    <row r="61" spans="1:15" ht="158.4" x14ac:dyDescent="0.25">
      <c r="A61" s="1" t="s">
        <v>15</v>
      </c>
      <c r="B61" s="1">
        <v>2012</v>
      </c>
      <c r="C61" s="1" t="s">
        <v>1070</v>
      </c>
      <c r="D61" s="1" t="s">
        <v>1071</v>
      </c>
      <c r="E61" s="1" t="s">
        <v>19</v>
      </c>
      <c r="F61" s="1" t="s">
        <v>20</v>
      </c>
      <c r="G61" s="1" t="s">
        <v>1072</v>
      </c>
      <c r="H61" s="1" t="s">
        <v>1073</v>
      </c>
      <c r="I61" s="1" t="s">
        <v>1075</v>
      </c>
      <c r="J61" s="1" t="s">
        <v>1076</v>
      </c>
      <c r="K61" s="1" t="s">
        <v>1077</v>
      </c>
      <c r="L61" s="1" t="str">
        <f>HYPERLINK("http://dx.doi.org/10.1016/j.jhydrol.2012.02.008","http://dx.doi.org/10.1016/j.jhydrol.2012.02.008")</f>
        <v>http://dx.doi.org/10.1016/j.jhydrol.2012.02.008</v>
      </c>
      <c r="M61" s="1" t="s">
        <v>27</v>
      </c>
      <c r="N61" s="1" t="s">
        <v>28</v>
      </c>
      <c r="O61" s="2" t="s">
        <v>1074</v>
      </c>
    </row>
    <row r="62" spans="1:15" ht="142.80000000000001" x14ac:dyDescent="0.25">
      <c r="A62" s="1" t="s">
        <v>15</v>
      </c>
      <c r="B62" s="1">
        <v>2012</v>
      </c>
      <c r="C62" s="1" t="s">
        <v>1234</v>
      </c>
      <c r="D62" s="1" t="s">
        <v>1235</v>
      </c>
      <c r="E62" s="1" t="s">
        <v>1236</v>
      </c>
      <c r="F62" s="1" t="s">
        <v>20</v>
      </c>
      <c r="G62" s="1" t="s">
        <v>1237</v>
      </c>
      <c r="H62" s="1" t="s">
        <v>1238</v>
      </c>
      <c r="I62" s="1" t="s">
        <v>1240</v>
      </c>
      <c r="J62" s="1" t="s">
        <v>1241</v>
      </c>
      <c r="K62" s="1" t="s">
        <v>1242</v>
      </c>
      <c r="L62" s="1" t="str">
        <f>HYPERLINK("http://dx.doi.org/10.1016/j.geothermics.2012.06.002","http://dx.doi.org/10.1016/j.geothermics.2012.06.002")</f>
        <v>http://dx.doi.org/10.1016/j.geothermics.2012.06.002</v>
      </c>
      <c r="M62" s="1" t="s">
        <v>1195</v>
      </c>
      <c r="N62" s="1" t="s">
        <v>1196</v>
      </c>
      <c r="O62" s="2" t="s">
        <v>1239</v>
      </c>
    </row>
    <row r="63" spans="1:15" ht="145.19999999999999" x14ac:dyDescent="0.25">
      <c r="A63" s="1" t="s">
        <v>15</v>
      </c>
      <c r="B63" s="1">
        <v>2012</v>
      </c>
      <c r="C63" s="1" t="s">
        <v>1408</v>
      </c>
      <c r="D63" s="1" t="s">
        <v>1409</v>
      </c>
      <c r="E63" s="1" t="s">
        <v>1410</v>
      </c>
      <c r="F63" s="1" t="s">
        <v>20</v>
      </c>
      <c r="G63" s="1" t="s">
        <v>1411</v>
      </c>
      <c r="H63" s="1" t="s">
        <v>17</v>
      </c>
      <c r="I63" s="1" t="s">
        <v>1413</v>
      </c>
      <c r="J63" s="1" t="s">
        <v>17</v>
      </c>
      <c r="K63" s="1" t="s">
        <v>1414</v>
      </c>
      <c r="L63" s="1" t="str">
        <f>HYPERLINK("http://dx.doi.org/10.2478/v10265-012-0029-1","http://dx.doi.org/10.2478/v10265-012-0029-1")</f>
        <v>http://dx.doi.org/10.2478/v10265-012-0029-1</v>
      </c>
      <c r="M63" s="1" t="s">
        <v>94</v>
      </c>
      <c r="N63" s="1" t="s">
        <v>95</v>
      </c>
      <c r="O63" s="2" t="s">
        <v>1412</v>
      </c>
    </row>
    <row r="64" spans="1:15" ht="92.4" x14ac:dyDescent="0.25">
      <c r="A64" s="1" t="s">
        <v>15</v>
      </c>
      <c r="B64" s="1">
        <v>2012</v>
      </c>
      <c r="C64" s="1" t="s">
        <v>1812</v>
      </c>
      <c r="D64" s="1" t="s">
        <v>1813</v>
      </c>
      <c r="E64" s="1" t="s">
        <v>1814</v>
      </c>
      <c r="F64" s="1" t="s">
        <v>20</v>
      </c>
      <c r="G64" s="1" t="s">
        <v>1815</v>
      </c>
      <c r="H64" s="1" t="s">
        <v>1816</v>
      </c>
      <c r="I64" s="1" t="s">
        <v>1818</v>
      </c>
      <c r="J64" s="1" t="s">
        <v>17</v>
      </c>
      <c r="K64" s="1" t="s">
        <v>1819</v>
      </c>
      <c r="L64" s="1" t="str">
        <f>HYPERLINK("http://dx.doi.org/10.1061/(ASCE)IR.1943-4774.0000399","http://dx.doi.org/10.1061/(ASCE)IR.1943-4774.0000399")</f>
        <v>http://dx.doi.org/10.1061/(ASCE)IR.1943-4774.0000399</v>
      </c>
      <c r="M64" s="1" t="s">
        <v>1820</v>
      </c>
      <c r="N64" s="1" t="s">
        <v>1821</v>
      </c>
      <c r="O64" s="2" t="s">
        <v>1817</v>
      </c>
    </row>
    <row r="65" spans="1:15" ht="122.4" x14ac:dyDescent="0.25">
      <c r="A65" s="1" t="s">
        <v>15</v>
      </c>
      <c r="B65" s="1">
        <v>2012</v>
      </c>
      <c r="C65" s="1" t="s">
        <v>1875</v>
      </c>
      <c r="D65" s="1" t="s">
        <v>1876</v>
      </c>
      <c r="E65" s="1" t="s">
        <v>711</v>
      </c>
      <c r="F65" s="1" t="s">
        <v>20</v>
      </c>
      <c r="G65" s="1" t="s">
        <v>17</v>
      </c>
      <c r="H65" s="1" t="s">
        <v>1877</v>
      </c>
      <c r="I65" s="1" t="s">
        <v>1879</v>
      </c>
      <c r="J65" s="1" t="s">
        <v>1880</v>
      </c>
      <c r="K65" s="1" t="s">
        <v>1881</v>
      </c>
      <c r="L65" s="1" t="str">
        <f>HYPERLINK("http://dx.doi.org/10.1016/j.apgeochem.2011.12.004","http://dx.doi.org/10.1016/j.apgeochem.2011.12.004")</f>
        <v>http://dx.doi.org/10.1016/j.apgeochem.2011.12.004</v>
      </c>
      <c r="M65" s="1" t="s">
        <v>717</v>
      </c>
      <c r="N65" s="1" t="s">
        <v>717</v>
      </c>
      <c r="O65" s="2" t="s">
        <v>1878</v>
      </c>
    </row>
    <row r="66" spans="1:15" ht="118.8" x14ac:dyDescent="0.25">
      <c r="A66" s="1" t="s">
        <v>15</v>
      </c>
      <c r="B66" s="1">
        <v>2012</v>
      </c>
      <c r="C66" s="1" t="s">
        <v>2132</v>
      </c>
      <c r="D66" s="1" t="s">
        <v>2133</v>
      </c>
      <c r="E66" s="1" t="s">
        <v>19</v>
      </c>
      <c r="F66" s="1" t="s">
        <v>20</v>
      </c>
      <c r="G66" s="1" t="s">
        <v>2134</v>
      </c>
      <c r="H66" s="1" t="s">
        <v>2135</v>
      </c>
      <c r="I66" s="1" t="s">
        <v>2137</v>
      </c>
      <c r="J66" s="1" t="s">
        <v>2138</v>
      </c>
      <c r="K66" s="1" t="s">
        <v>2139</v>
      </c>
      <c r="L66" s="1" t="str">
        <f>HYPERLINK("http://dx.doi.org/10.1016/j.jhydrol.2011.12.026","http://dx.doi.org/10.1016/j.jhydrol.2011.12.026")</f>
        <v>http://dx.doi.org/10.1016/j.jhydrol.2011.12.026</v>
      </c>
      <c r="M66" s="1" t="s">
        <v>27</v>
      </c>
      <c r="N66" s="1" t="s">
        <v>28</v>
      </c>
      <c r="O66" s="2" t="s">
        <v>2136</v>
      </c>
    </row>
    <row r="67" spans="1:15" ht="145.19999999999999" x14ac:dyDescent="0.25">
      <c r="A67" s="1" t="s">
        <v>15</v>
      </c>
      <c r="B67" s="1">
        <v>2013</v>
      </c>
      <c r="C67" s="1" t="s">
        <v>536</v>
      </c>
      <c r="D67" s="1" t="s">
        <v>537</v>
      </c>
      <c r="E67" s="1" t="s">
        <v>87</v>
      </c>
      <c r="F67" s="1" t="s">
        <v>20</v>
      </c>
      <c r="G67" s="1" t="s">
        <v>538</v>
      </c>
      <c r="H67" s="1" t="s">
        <v>539</v>
      </c>
      <c r="I67" s="1" t="s">
        <v>541</v>
      </c>
      <c r="J67" s="1" t="s">
        <v>542</v>
      </c>
      <c r="K67" s="1" t="s">
        <v>543</v>
      </c>
      <c r="L67" s="1" t="str">
        <f>HYPERLINK("http://dx.doi.org/10.1016/j.jenvman.2012.12.018","http://dx.doi.org/10.1016/j.jenvman.2012.12.018")</f>
        <v>http://dx.doi.org/10.1016/j.jenvman.2012.12.018</v>
      </c>
      <c r="M67" s="1" t="s">
        <v>94</v>
      </c>
      <c r="N67" s="1" t="s">
        <v>95</v>
      </c>
      <c r="O67" s="2" t="s">
        <v>540</v>
      </c>
    </row>
    <row r="68" spans="1:15" ht="92.4" x14ac:dyDescent="0.25">
      <c r="A68" s="1" t="s">
        <v>15</v>
      </c>
      <c r="B68" s="1">
        <v>2013</v>
      </c>
      <c r="C68" s="1" t="s">
        <v>629</v>
      </c>
      <c r="D68" s="1" t="s">
        <v>630</v>
      </c>
      <c r="E68" s="1" t="s">
        <v>276</v>
      </c>
      <c r="F68" s="1" t="s">
        <v>20</v>
      </c>
      <c r="G68" s="1" t="s">
        <v>17</v>
      </c>
      <c r="H68" s="1" t="s">
        <v>631</v>
      </c>
      <c r="I68" s="1" t="s">
        <v>633</v>
      </c>
      <c r="J68" s="1" t="s">
        <v>634</v>
      </c>
      <c r="K68" s="1" t="s">
        <v>635</v>
      </c>
      <c r="L68" s="1" t="str">
        <f>HYPERLINK("http://dx.doi.org/10.2136/vzj2011.0203","http://dx.doi.org/10.2136/vzj2011.0203")</f>
        <v>http://dx.doi.org/10.2136/vzj2011.0203</v>
      </c>
      <c r="M68" s="1" t="s">
        <v>281</v>
      </c>
      <c r="N68" s="1" t="s">
        <v>282</v>
      </c>
      <c r="O68" s="2" t="s">
        <v>632</v>
      </c>
    </row>
    <row r="69" spans="1:15" ht="122.4" x14ac:dyDescent="0.25">
      <c r="A69" s="1" t="s">
        <v>15</v>
      </c>
      <c r="B69" s="1">
        <v>2013</v>
      </c>
      <c r="C69" s="1" t="s">
        <v>936</v>
      </c>
      <c r="D69" s="1" t="s">
        <v>937</v>
      </c>
      <c r="E69" s="1" t="s">
        <v>938</v>
      </c>
      <c r="F69" s="1" t="s">
        <v>20</v>
      </c>
      <c r="G69" s="1" t="s">
        <v>17</v>
      </c>
      <c r="H69" s="1" t="s">
        <v>17</v>
      </c>
      <c r="I69" s="1" t="s">
        <v>940</v>
      </c>
      <c r="J69" s="1" t="s">
        <v>17</v>
      </c>
      <c r="K69" s="1" t="s">
        <v>941</v>
      </c>
      <c r="L69" s="1" t="str">
        <f>HYPERLINK("http://dx.doi.org/10.18268/BSGM2013v65n1a5","http://dx.doi.org/10.18268/BSGM2013v65n1a5")</f>
        <v>http://dx.doi.org/10.18268/BSGM2013v65n1a5</v>
      </c>
      <c r="M69" s="1" t="s">
        <v>516</v>
      </c>
      <c r="N69" s="1" t="s">
        <v>516</v>
      </c>
      <c r="O69" s="2" t="s">
        <v>939</v>
      </c>
    </row>
    <row r="70" spans="1:15" ht="105.6" x14ac:dyDescent="0.25">
      <c r="A70" s="1" t="s">
        <v>15</v>
      </c>
      <c r="B70" s="1">
        <v>2013</v>
      </c>
      <c r="C70" s="1" t="s">
        <v>1136</v>
      </c>
      <c r="D70" s="1" t="s">
        <v>1137</v>
      </c>
      <c r="E70" s="1" t="s">
        <v>87</v>
      </c>
      <c r="F70" s="1" t="s">
        <v>20</v>
      </c>
      <c r="G70" s="1" t="s">
        <v>1138</v>
      </c>
      <c r="H70" s="1" t="s">
        <v>1139</v>
      </c>
      <c r="I70" s="1" t="s">
        <v>1141</v>
      </c>
      <c r="J70" s="1" t="s">
        <v>17</v>
      </c>
      <c r="K70" s="1" t="s">
        <v>1142</v>
      </c>
      <c r="L70" s="1" t="str">
        <f>HYPERLINK("http://dx.doi.org/10.1016/j.jenvman.2013.08.021","http://dx.doi.org/10.1016/j.jenvman.2013.08.021")</f>
        <v>http://dx.doi.org/10.1016/j.jenvman.2013.08.021</v>
      </c>
      <c r="M70" s="1" t="s">
        <v>94</v>
      </c>
      <c r="N70" s="1" t="s">
        <v>95</v>
      </c>
      <c r="O70" s="2" t="s">
        <v>1140</v>
      </c>
    </row>
    <row r="71" spans="1:15" ht="92.4" x14ac:dyDescent="0.25">
      <c r="A71" s="1" t="s">
        <v>15</v>
      </c>
      <c r="B71" s="1">
        <v>2013</v>
      </c>
      <c r="C71" s="1" t="s">
        <v>1197</v>
      </c>
      <c r="D71" s="1" t="s">
        <v>1198</v>
      </c>
      <c r="E71" s="1" t="s">
        <v>1199</v>
      </c>
      <c r="F71" s="1" t="s">
        <v>20</v>
      </c>
      <c r="G71" s="1" t="s">
        <v>1200</v>
      </c>
      <c r="H71" s="1" t="s">
        <v>1201</v>
      </c>
      <c r="I71" s="1" t="s">
        <v>1203</v>
      </c>
      <c r="J71" s="1" t="s">
        <v>1204</v>
      </c>
      <c r="K71" s="1" t="s">
        <v>1205</v>
      </c>
      <c r="L71" s="1" t="str">
        <f>HYPERLINK("http://dx.doi.org/10.1002/ghg.1373","http://dx.doi.org/10.1002/ghg.1373")</f>
        <v>http://dx.doi.org/10.1002/ghg.1373</v>
      </c>
      <c r="M71" s="1" t="s">
        <v>1206</v>
      </c>
      <c r="N71" s="1" t="s">
        <v>1207</v>
      </c>
      <c r="O71" s="2" t="s">
        <v>1202</v>
      </c>
    </row>
    <row r="72" spans="1:15" ht="158.4" x14ac:dyDescent="0.25">
      <c r="A72" s="1" t="s">
        <v>15</v>
      </c>
      <c r="B72" s="1">
        <v>2013</v>
      </c>
      <c r="C72" s="1" t="s">
        <v>1596</v>
      </c>
      <c r="D72" s="1" t="s">
        <v>1597</v>
      </c>
      <c r="E72" s="1" t="s">
        <v>1598</v>
      </c>
      <c r="F72" s="1" t="s">
        <v>20</v>
      </c>
      <c r="G72" s="1" t="s">
        <v>1599</v>
      </c>
      <c r="H72" s="1" t="s">
        <v>1600</v>
      </c>
      <c r="I72" s="1" t="s">
        <v>1602</v>
      </c>
      <c r="J72" s="1" t="s">
        <v>1603</v>
      </c>
      <c r="K72" s="1" t="s">
        <v>1604</v>
      </c>
      <c r="L72" s="1" t="str">
        <f>HYPERLINK("http://dx.doi.org/10.1016/j.chemgeo.2013.07.023","http://dx.doi.org/10.1016/j.chemgeo.2013.07.023")</f>
        <v>http://dx.doi.org/10.1016/j.chemgeo.2013.07.023</v>
      </c>
      <c r="M72" s="1" t="s">
        <v>717</v>
      </c>
      <c r="N72" s="1" t="s">
        <v>717</v>
      </c>
      <c r="O72" s="2" t="s">
        <v>1601</v>
      </c>
    </row>
    <row r="73" spans="1:15" ht="118.8" x14ac:dyDescent="0.25">
      <c r="A73" s="1" t="s">
        <v>15</v>
      </c>
      <c r="B73" s="1">
        <v>2013</v>
      </c>
      <c r="C73" s="1" t="s">
        <v>1686</v>
      </c>
      <c r="D73" s="1" t="s">
        <v>1687</v>
      </c>
      <c r="E73" s="1" t="s">
        <v>1236</v>
      </c>
      <c r="F73" s="1" t="s">
        <v>20</v>
      </c>
      <c r="G73" s="1" t="s">
        <v>1688</v>
      </c>
      <c r="H73" s="1" t="s">
        <v>17</v>
      </c>
      <c r="I73" s="1" t="s">
        <v>1690</v>
      </c>
      <c r="J73" s="1" t="s">
        <v>17</v>
      </c>
      <c r="K73" s="1" t="s">
        <v>1691</v>
      </c>
      <c r="L73" s="1" t="str">
        <f>HYPERLINK("http://dx.doi.org/10.1016/j.geothermics.2013.02.003","http://dx.doi.org/10.1016/j.geothermics.2013.02.003")</f>
        <v>http://dx.doi.org/10.1016/j.geothermics.2013.02.003</v>
      </c>
      <c r="M73" s="1" t="s">
        <v>1195</v>
      </c>
      <c r="N73" s="1" t="s">
        <v>1196</v>
      </c>
      <c r="O73" s="2" t="s">
        <v>1689</v>
      </c>
    </row>
    <row r="74" spans="1:15" ht="122.4" x14ac:dyDescent="0.25">
      <c r="A74" s="1" t="s">
        <v>15</v>
      </c>
      <c r="B74" s="1">
        <v>2013</v>
      </c>
      <c r="C74" s="1" t="s">
        <v>1692</v>
      </c>
      <c r="D74" s="1" t="s">
        <v>1693</v>
      </c>
      <c r="E74" s="1" t="s">
        <v>836</v>
      </c>
      <c r="F74" s="1" t="s">
        <v>20</v>
      </c>
      <c r="G74" s="1" t="s">
        <v>1694</v>
      </c>
      <c r="H74" s="1" t="s">
        <v>1695</v>
      </c>
      <c r="I74" s="1" t="s">
        <v>1697</v>
      </c>
      <c r="J74" s="1" t="s">
        <v>1698</v>
      </c>
      <c r="K74" s="1" t="s">
        <v>1699</v>
      </c>
      <c r="L74" s="1" t="str">
        <f>HYPERLINK("http://dx.doi.org/10.1016/j.watres.2013.03.013","http://dx.doi.org/10.1016/j.watres.2013.03.013")</f>
        <v>http://dx.doi.org/10.1016/j.watres.2013.03.013</v>
      </c>
      <c r="M74" s="1" t="s">
        <v>843</v>
      </c>
      <c r="N74" s="1" t="s">
        <v>114</v>
      </c>
      <c r="O74" s="2" t="s">
        <v>1696</v>
      </c>
    </row>
    <row r="75" spans="1:15" ht="79.2" x14ac:dyDescent="0.25">
      <c r="A75" s="1" t="s">
        <v>15</v>
      </c>
      <c r="B75" s="1">
        <v>2013</v>
      </c>
      <c r="C75" s="1" t="s">
        <v>1708</v>
      </c>
      <c r="D75" s="1" t="s">
        <v>1709</v>
      </c>
      <c r="E75" s="1" t="s">
        <v>1710</v>
      </c>
      <c r="F75" s="1" t="s">
        <v>20</v>
      </c>
      <c r="G75" s="1" t="s">
        <v>1711</v>
      </c>
      <c r="H75" s="1" t="s">
        <v>17</v>
      </c>
      <c r="I75" s="1" t="s">
        <v>1713</v>
      </c>
      <c r="J75" s="1" t="s">
        <v>17</v>
      </c>
      <c r="K75" s="1" t="s">
        <v>1714</v>
      </c>
      <c r="L75" s="1" t="str">
        <f>HYPERLINK("http://dx.doi.org/10.1590/S0100-69162013000300006","http://dx.doi.org/10.1590/S0100-69162013000300006")</f>
        <v>http://dx.doi.org/10.1590/S0100-69162013000300006</v>
      </c>
      <c r="M75" s="1" t="s">
        <v>1480</v>
      </c>
      <c r="N75" s="1" t="s">
        <v>1481</v>
      </c>
      <c r="O75" s="2" t="s">
        <v>1712</v>
      </c>
    </row>
    <row r="76" spans="1:15" ht="132" x14ac:dyDescent="0.25">
      <c r="A76" s="1" t="s">
        <v>15</v>
      </c>
      <c r="B76" s="1">
        <v>2013</v>
      </c>
      <c r="C76" s="1" t="s">
        <v>1743</v>
      </c>
      <c r="D76" s="1" t="s">
        <v>1744</v>
      </c>
      <c r="E76" s="1" t="s">
        <v>309</v>
      </c>
      <c r="F76" s="1" t="s">
        <v>20</v>
      </c>
      <c r="G76" s="1" t="s">
        <v>1745</v>
      </c>
      <c r="H76" s="1" t="s">
        <v>1746</v>
      </c>
      <c r="I76" s="1" t="s">
        <v>1748</v>
      </c>
      <c r="J76" s="1" t="s">
        <v>1749</v>
      </c>
      <c r="K76" s="1" t="s">
        <v>1750</v>
      </c>
      <c r="L76" s="1" t="str">
        <f>HYPERLINK("http://dx.doi.org/10.1016/j.pce.2013.06.002","http://dx.doi.org/10.1016/j.pce.2013.06.002")</f>
        <v>http://dx.doi.org/10.1016/j.pce.2013.06.002</v>
      </c>
      <c r="M76" s="1" t="s">
        <v>316</v>
      </c>
      <c r="N76" s="1" t="s">
        <v>317</v>
      </c>
      <c r="O76" s="2" t="s">
        <v>1747</v>
      </c>
    </row>
    <row r="77" spans="1:15" ht="132" x14ac:dyDescent="0.25">
      <c r="A77" s="1" t="s">
        <v>15</v>
      </c>
      <c r="B77" s="1">
        <v>2013</v>
      </c>
      <c r="C77" s="1" t="s">
        <v>1846</v>
      </c>
      <c r="D77" s="1" t="s">
        <v>1847</v>
      </c>
      <c r="E77" s="1" t="s">
        <v>711</v>
      </c>
      <c r="F77" s="1" t="s">
        <v>20</v>
      </c>
      <c r="G77" s="1" t="s">
        <v>17</v>
      </c>
      <c r="H77" s="1" t="s">
        <v>1848</v>
      </c>
      <c r="I77" s="1" t="s">
        <v>1850</v>
      </c>
      <c r="J77" s="1" t="s">
        <v>17</v>
      </c>
      <c r="K77" s="1" t="s">
        <v>1851</v>
      </c>
      <c r="L77" s="1" t="str">
        <f>HYPERLINK("http://dx.doi.org/10.1016/j.apgeochem.2013.09.006","http://dx.doi.org/10.1016/j.apgeochem.2013.09.006")</f>
        <v>http://dx.doi.org/10.1016/j.apgeochem.2013.09.006</v>
      </c>
      <c r="M77" s="1" t="s">
        <v>717</v>
      </c>
      <c r="N77" s="1" t="s">
        <v>717</v>
      </c>
      <c r="O77" s="2" t="s">
        <v>1849</v>
      </c>
    </row>
    <row r="78" spans="1:15" ht="92.4" x14ac:dyDescent="0.25">
      <c r="A78" s="1" t="s">
        <v>15</v>
      </c>
      <c r="B78" s="1">
        <v>2013</v>
      </c>
      <c r="C78" s="1" t="s">
        <v>1882</v>
      </c>
      <c r="D78" s="1" t="s">
        <v>1883</v>
      </c>
      <c r="E78" s="1" t="s">
        <v>1884</v>
      </c>
      <c r="F78" s="1" t="s">
        <v>20</v>
      </c>
      <c r="G78" s="1" t="s">
        <v>1885</v>
      </c>
      <c r="H78" s="1" t="s">
        <v>1886</v>
      </c>
      <c r="I78" s="1" t="s">
        <v>1888</v>
      </c>
      <c r="J78" s="1" t="s">
        <v>1889</v>
      </c>
      <c r="K78" s="1" t="s">
        <v>1890</v>
      </c>
      <c r="L78" s="1" t="str">
        <f>HYPERLINK("http://dx.doi.org/10.1002/grl.50595","http://dx.doi.org/10.1002/grl.50595")</f>
        <v>http://dx.doi.org/10.1002/grl.50595</v>
      </c>
      <c r="M78" s="1" t="s">
        <v>515</v>
      </c>
      <c r="N78" s="1" t="s">
        <v>516</v>
      </c>
      <c r="O78" s="2" t="s">
        <v>1887</v>
      </c>
    </row>
    <row r="79" spans="1:15" ht="105.6" x14ac:dyDescent="0.25">
      <c r="A79" s="1" t="s">
        <v>29</v>
      </c>
      <c r="B79" s="1">
        <v>2013</v>
      </c>
      <c r="C79" s="1" t="s">
        <v>1955</v>
      </c>
      <c r="D79" s="1" t="s">
        <v>1956</v>
      </c>
      <c r="E79" s="1" t="s">
        <v>1957</v>
      </c>
      <c r="F79" s="1" t="s">
        <v>34</v>
      </c>
      <c r="G79" s="1" t="s">
        <v>1958</v>
      </c>
      <c r="H79" s="1" t="s">
        <v>17</v>
      </c>
      <c r="I79" s="1" t="s">
        <v>1960</v>
      </c>
      <c r="J79" s="1" t="s">
        <v>17</v>
      </c>
      <c r="K79" s="1" t="s">
        <v>17</v>
      </c>
      <c r="L79" s="1" t="s">
        <v>17</v>
      </c>
      <c r="M79" s="1" t="s">
        <v>1961</v>
      </c>
      <c r="N79" s="1" t="s">
        <v>352</v>
      </c>
      <c r="O79" s="2" t="s">
        <v>1959</v>
      </c>
    </row>
    <row r="80" spans="1:15" ht="112.2" x14ac:dyDescent="0.25">
      <c r="A80" s="1" t="s">
        <v>15</v>
      </c>
      <c r="B80" s="1">
        <v>2013</v>
      </c>
      <c r="C80" s="1" t="s">
        <v>2119</v>
      </c>
      <c r="D80" s="1" t="s">
        <v>2120</v>
      </c>
      <c r="E80" s="1" t="s">
        <v>773</v>
      </c>
      <c r="F80" s="1" t="s">
        <v>20</v>
      </c>
      <c r="G80" s="1" t="s">
        <v>17</v>
      </c>
      <c r="H80" s="1" t="s">
        <v>2121</v>
      </c>
      <c r="I80" s="1" t="s">
        <v>2123</v>
      </c>
      <c r="J80" s="1" t="s">
        <v>2124</v>
      </c>
      <c r="K80" s="1" t="s">
        <v>2125</v>
      </c>
      <c r="L80" s="1" t="str">
        <f>HYPERLINK("http://dx.doi.org/10.1190/GEO2012-0392.1","http://dx.doi.org/10.1190/GEO2012-0392.1")</f>
        <v>http://dx.doi.org/10.1190/GEO2012-0392.1</v>
      </c>
      <c r="M80" s="1" t="s">
        <v>717</v>
      </c>
      <c r="N80" s="1" t="s">
        <v>717</v>
      </c>
      <c r="O80" s="2" t="s">
        <v>2122</v>
      </c>
    </row>
    <row r="81" spans="1:15" ht="92.4" x14ac:dyDescent="0.25">
      <c r="A81" s="1" t="s">
        <v>15</v>
      </c>
      <c r="B81" s="1">
        <v>2013</v>
      </c>
      <c r="C81" s="1" t="s">
        <v>2162</v>
      </c>
      <c r="D81" s="1" t="s">
        <v>2163</v>
      </c>
      <c r="E81" s="1" t="s">
        <v>852</v>
      </c>
      <c r="F81" s="1" t="s">
        <v>20</v>
      </c>
      <c r="G81" s="1" t="s">
        <v>17</v>
      </c>
      <c r="H81" s="1" t="s">
        <v>2164</v>
      </c>
      <c r="I81" s="1" t="s">
        <v>2166</v>
      </c>
      <c r="J81" s="1" t="s">
        <v>2167</v>
      </c>
      <c r="K81" s="1" t="s">
        <v>2168</v>
      </c>
      <c r="L81" s="1" t="str">
        <f>HYPERLINK("http://dx.doi.org/10.1021/es3013358","http://dx.doi.org/10.1021/es3013358")</f>
        <v>http://dx.doi.org/10.1021/es3013358</v>
      </c>
      <c r="M81" s="1" t="s">
        <v>858</v>
      </c>
      <c r="N81" s="1" t="s">
        <v>859</v>
      </c>
      <c r="O81" s="2" t="s">
        <v>2165</v>
      </c>
    </row>
    <row r="82" spans="1:15" ht="171.6" x14ac:dyDescent="0.25">
      <c r="A82" s="1" t="s">
        <v>29</v>
      </c>
      <c r="B82" s="1">
        <v>2013</v>
      </c>
      <c r="C82" s="1" t="s">
        <v>2352</v>
      </c>
      <c r="D82" s="1" t="s">
        <v>2353</v>
      </c>
      <c r="E82" s="1" t="s">
        <v>2354</v>
      </c>
      <c r="F82" s="1" t="s">
        <v>34</v>
      </c>
      <c r="G82" s="1" t="s">
        <v>2355</v>
      </c>
      <c r="H82" s="1" t="s">
        <v>2356</v>
      </c>
      <c r="I82" s="1" t="s">
        <v>2358</v>
      </c>
      <c r="J82" s="1" t="s">
        <v>17</v>
      </c>
      <c r="K82" s="1" t="s">
        <v>17</v>
      </c>
      <c r="L82" s="1" t="s">
        <v>17</v>
      </c>
      <c r="M82" s="1" t="s">
        <v>858</v>
      </c>
      <c r="N82" s="1" t="s">
        <v>859</v>
      </c>
      <c r="O82" s="2" t="s">
        <v>2357</v>
      </c>
    </row>
    <row r="83" spans="1:15" ht="118.8" x14ac:dyDescent="0.25">
      <c r="A83" s="1" t="s">
        <v>15</v>
      </c>
      <c r="B83" s="1">
        <v>2014</v>
      </c>
      <c r="C83" s="1" t="s">
        <v>157</v>
      </c>
      <c r="D83" s="1" t="s">
        <v>158</v>
      </c>
      <c r="E83" s="1" t="s">
        <v>66</v>
      </c>
      <c r="F83" s="1" t="s">
        <v>20</v>
      </c>
      <c r="G83" s="1" t="s">
        <v>159</v>
      </c>
      <c r="H83" s="1" t="s">
        <v>160</v>
      </c>
      <c r="I83" s="1" t="s">
        <v>162</v>
      </c>
      <c r="J83" s="1" t="s">
        <v>163</v>
      </c>
      <c r="K83" s="1" t="s">
        <v>164</v>
      </c>
      <c r="L83" s="1" t="str">
        <f>HYPERLINK("http://dx.doi.org/10.3390/w6040961","http://dx.doi.org/10.3390/w6040961")</f>
        <v>http://dx.doi.org/10.3390/w6040961</v>
      </c>
      <c r="M83" s="1" t="s">
        <v>73</v>
      </c>
      <c r="N83" s="1" t="s">
        <v>74</v>
      </c>
      <c r="O83" s="2" t="s">
        <v>161</v>
      </c>
    </row>
    <row r="84" spans="1:15" ht="132" x14ac:dyDescent="0.25">
      <c r="A84" s="1" t="s">
        <v>15</v>
      </c>
      <c r="B84" s="1">
        <v>2014</v>
      </c>
      <c r="C84" s="1" t="s">
        <v>353</v>
      </c>
      <c r="D84" s="1" t="s">
        <v>354</v>
      </c>
      <c r="E84" s="1" t="s">
        <v>355</v>
      </c>
      <c r="F84" s="1" t="s">
        <v>201</v>
      </c>
      <c r="G84" s="1" t="s">
        <v>356</v>
      </c>
      <c r="H84" s="1" t="s">
        <v>357</v>
      </c>
      <c r="I84" s="1" t="s">
        <v>359</v>
      </c>
      <c r="J84" s="1" t="s">
        <v>17</v>
      </c>
      <c r="K84" s="1" t="s">
        <v>360</v>
      </c>
      <c r="L84" s="1" t="str">
        <f>HYPERLINK("http://dx.doi.org/10.2166/wrd.2013.020","http://dx.doi.org/10.2166/wrd.2013.020")</f>
        <v>http://dx.doi.org/10.2166/wrd.2013.020</v>
      </c>
      <c r="M84" s="1" t="s">
        <v>361</v>
      </c>
      <c r="N84" s="1" t="s">
        <v>352</v>
      </c>
      <c r="O84" s="2" t="s">
        <v>358</v>
      </c>
    </row>
    <row r="85" spans="1:15" ht="105.6" x14ac:dyDescent="0.25">
      <c r="A85" s="1" t="s">
        <v>15</v>
      </c>
      <c r="B85" s="1">
        <v>2014</v>
      </c>
      <c r="C85" s="1" t="s">
        <v>771</v>
      </c>
      <c r="D85" s="1" t="s">
        <v>772</v>
      </c>
      <c r="E85" s="1" t="s">
        <v>773</v>
      </c>
      <c r="F85" s="1" t="s">
        <v>20</v>
      </c>
      <c r="G85" s="1" t="s">
        <v>17</v>
      </c>
      <c r="H85" s="1" t="s">
        <v>774</v>
      </c>
      <c r="I85" s="1" t="s">
        <v>776</v>
      </c>
      <c r="J85" s="1" t="s">
        <v>777</v>
      </c>
      <c r="K85" s="1" t="s">
        <v>778</v>
      </c>
      <c r="L85" s="1" t="str">
        <f>HYPERLINK("http://dx.doi.org/10.1190/GEO2013-0054.1","http://dx.doi.org/10.1190/GEO2013-0054.1")</f>
        <v>http://dx.doi.org/10.1190/GEO2013-0054.1</v>
      </c>
      <c r="M85" s="1" t="s">
        <v>717</v>
      </c>
      <c r="N85" s="1" t="s">
        <v>717</v>
      </c>
      <c r="O85" s="2" t="s">
        <v>775</v>
      </c>
    </row>
    <row r="86" spans="1:15" ht="145.19999999999999" x14ac:dyDescent="0.25">
      <c r="A86" s="1" t="s">
        <v>15</v>
      </c>
      <c r="B86" s="1">
        <v>2014</v>
      </c>
      <c r="C86" s="1" t="s">
        <v>1117</v>
      </c>
      <c r="D86" s="1" t="s">
        <v>1118</v>
      </c>
      <c r="E86" s="1" t="s">
        <v>836</v>
      </c>
      <c r="F86" s="1" t="s">
        <v>20</v>
      </c>
      <c r="G86" s="1" t="s">
        <v>1119</v>
      </c>
      <c r="H86" s="1" t="s">
        <v>1120</v>
      </c>
      <c r="I86" s="1" t="s">
        <v>1122</v>
      </c>
      <c r="J86" s="1" t="s">
        <v>1123</v>
      </c>
      <c r="K86" s="1" t="s">
        <v>1124</v>
      </c>
      <c r="L86" s="1" t="str">
        <f>HYPERLINK("http://dx.doi.org/10.1016/j.watres.2014.08.018","http://dx.doi.org/10.1016/j.watres.2014.08.018")</f>
        <v>http://dx.doi.org/10.1016/j.watres.2014.08.018</v>
      </c>
      <c r="M86" s="1" t="s">
        <v>843</v>
      </c>
      <c r="N86" s="1" t="s">
        <v>114</v>
      </c>
      <c r="O86" s="2" t="s">
        <v>1121</v>
      </c>
    </row>
    <row r="87" spans="1:15" ht="105.6" x14ac:dyDescent="0.25">
      <c r="A87" s="1" t="s">
        <v>15</v>
      </c>
      <c r="B87" s="1">
        <v>2014</v>
      </c>
      <c r="C87" s="1" t="s">
        <v>1047</v>
      </c>
      <c r="D87" s="1" t="s">
        <v>1221</v>
      </c>
      <c r="E87" s="1" t="s">
        <v>445</v>
      </c>
      <c r="F87" s="1" t="s">
        <v>20</v>
      </c>
      <c r="G87" s="1" t="s">
        <v>1222</v>
      </c>
      <c r="H87" s="1" t="s">
        <v>1223</v>
      </c>
      <c r="I87" s="1" t="s">
        <v>1225</v>
      </c>
      <c r="J87" s="1" t="s">
        <v>1052</v>
      </c>
      <c r="K87" s="1" t="s">
        <v>1226</v>
      </c>
      <c r="L87" s="1" t="str">
        <f>HYPERLINK("http://dx.doi.org/10.1016/j.agwat.2014.03.020","http://dx.doi.org/10.1016/j.agwat.2014.03.020")</f>
        <v>http://dx.doi.org/10.1016/j.agwat.2014.03.020</v>
      </c>
      <c r="M87" s="1" t="s">
        <v>452</v>
      </c>
      <c r="N87" s="1" t="s">
        <v>453</v>
      </c>
      <c r="O87" s="2" t="s">
        <v>1224</v>
      </c>
    </row>
    <row r="88" spans="1:15" ht="211.2" x14ac:dyDescent="0.25">
      <c r="A88" s="1" t="s">
        <v>15</v>
      </c>
      <c r="B88" s="1">
        <v>2014</v>
      </c>
      <c r="C88" s="1" t="s">
        <v>1367</v>
      </c>
      <c r="D88" s="1" t="s">
        <v>1368</v>
      </c>
      <c r="E88" s="1" t="s">
        <v>372</v>
      </c>
      <c r="F88" s="1" t="s">
        <v>20</v>
      </c>
      <c r="G88" s="1" t="s">
        <v>1369</v>
      </c>
      <c r="H88" s="1" t="s">
        <v>1370</v>
      </c>
      <c r="I88" s="1" t="s">
        <v>1372</v>
      </c>
      <c r="J88" s="1" t="s">
        <v>1373</v>
      </c>
      <c r="K88" s="1" t="s">
        <v>1374</v>
      </c>
      <c r="L88" s="1" t="str">
        <f>HYPERLINK("http://dx.doi.org/10.1016/j.jwpe.2014.02.004","http://dx.doi.org/10.1016/j.jwpe.2014.02.004")</f>
        <v>http://dx.doi.org/10.1016/j.jwpe.2014.02.004</v>
      </c>
      <c r="M88" s="1" t="s">
        <v>379</v>
      </c>
      <c r="N88" s="1" t="s">
        <v>352</v>
      </c>
      <c r="O88" s="2" t="s">
        <v>1371</v>
      </c>
    </row>
    <row r="89" spans="1:15" ht="158.4" x14ac:dyDescent="0.25">
      <c r="A89" s="1" t="s">
        <v>15</v>
      </c>
      <c r="B89" s="1">
        <v>2014</v>
      </c>
      <c r="C89" s="1" t="s">
        <v>1529</v>
      </c>
      <c r="D89" s="1" t="s">
        <v>1530</v>
      </c>
      <c r="E89" s="1" t="s">
        <v>19</v>
      </c>
      <c r="F89" s="1" t="s">
        <v>20</v>
      </c>
      <c r="G89" s="1" t="s">
        <v>1531</v>
      </c>
      <c r="H89" s="1" t="s">
        <v>1532</v>
      </c>
      <c r="I89" s="1" t="s">
        <v>1534</v>
      </c>
      <c r="J89" s="1" t="s">
        <v>1535</v>
      </c>
      <c r="K89" s="1" t="s">
        <v>1536</v>
      </c>
      <c r="L89" s="1" t="str">
        <f>HYPERLINK("http://dx.doi.org/10.1016/j.jhydrol.2014.02.061","http://dx.doi.org/10.1016/j.jhydrol.2014.02.061")</f>
        <v>http://dx.doi.org/10.1016/j.jhydrol.2014.02.061</v>
      </c>
      <c r="M89" s="1" t="s">
        <v>27</v>
      </c>
      <c r="N89" s="1" t="s">
        <v>28</v>
      </c>
      <c r="O89" s="2" t="s">
        <v>1533</v>
      </c>
    </row>
    <row r="90" spans="1:15" ht="145.19999999999999" x14ac:dyDescent="0.25">
      <c r="A90" s="1" t="s">
        <v>15</v>
      </c>
      <c r="B90" s="1">
        <v>2014</v>
      </c>
      <c r="C90" s="1" t="s">
        <v>1663</v>
      </c>
      <c r="D90" s="1" t="s">
        <v>1664</v>
      </c>
      <c r="E90" s="1" t="s">
        <v>1665</v>
      </c>
      <c r="F90" s="1" t="s">
        <v>201</v>
      </c>
      <c r="G90" s="1" t="s">
        <v>1666</v>
      </c>
      <c r="H90" s="1" t="s">
        <v>1667</v>
      </c>
      <c r="I90" s="1" t="s">
        <v>1669</v>
      </c>
      <c r="J90" s="1" t="s">
        <v>17</v>
      </c>
      <c r="K90" s="1" t="s">
        <v>1670</v>
      </c>
      <c r="L90" s="1" t="str">
        <f>HYPERLINK("http://dx.doi.org/10.1002/clen.201300118","http://dx.doi.org/10.1002/clen.201300118")</f>
        <v>http://dx.doi.org/10.1002/clen.201300118</v>
      </c>
      <c r="M90" s="1" t="s">
        <v>1671</v>
      </c>
      <c r="N90" s="1" t="s">
        <v>1672</v>
      </c>
      <c r="O90" s="2" t="s">
        <v>1668</v>
      </c>
    </row>
    <row r="91" spans="1:15" ht="79.2" x14ac:dyDescent="0.25">
      <c r="A91" s="1" t="s">
        <v>15</v>
      </c>
      <c r="B91" s="1">
        <v>2014</v>
      </c>
      <c r="C91" s="1" t="s">
        <v>1891</v>
      </c>
      <c r="D91" s="1" t="s">
        <v>1892</v>
      </c>
      <c r="E91" s="1" t="s">
        <v>1884</v>
      </c>
      <c r="F91" s="1" t="s">
        <v>20</v>
      </c>
      <c r="G91" s="1" t="s">
        <v>17</v>
      </c>
      <c r="H91" s="1" t="s">
        <v>1893</v>
      </c>
      <c r="I91" s="1" t="s">
        <v>1895</v>
      </c>
      <c r="J91" s="1" t="s">
        <v>1896</v>
      </c>
      <c r="K91" s="1" t="s">
        <v>1897</v>
      </c>
      <c r="L91" s="1" t="str">
        <f>HYPERLINK("http://dx.doi.org/10.1002/2014GL060535","http://dx.doi.org/10.1002/2014GL060535")</f>
        <v>http://dx.doi.org/10.1002/2014GL060535</v>
      </c>
      <c r="M91" s="1" t="s">
        <v>515</v>
      </c>
      <c r="N91" s="1" t="s">
        <v>516</v>
      </c>
      <c r="O91" s="2" t="s">
        <v>1894</v>
      </c>
    </row>
    <row r="92" spans="1:15" ht="145.19999999999999" x14ac:dyDescent="0.25">
      <c r="A92" s="1" t="s">
        <v>15</v>
      </c>
      <c r="B92" s="1">
        <v>2014</v>
      </c>
      <c r="C92" s="1" t="s">
        <v>2303</v>
      </c>
      <c r="D92" s="1" t="s">
        <v>2304</v>
      </c>
      <c r="E92" s="1" t="s">
        <v>1520</v>
      </c>
      <c r="F92" s="1" t="s">
        <v>20</v>
      </c>
      <c r="G92" s="1" t="s">
        <v>2305</v>
      </c>
      <c r="H92" s="1" t="s">
        <v>2306</v>
      </c>
      <c r="I92" s="1" t="s">
        <v>2308</v>
      </c>
      <c r="J92" s="1" t="s">
        <v>2309</v>
      </c>
      <c r="K92" s="1" t="s">
        <v>2310</v>
      </c>
      <c r="L92" s="1" t="str">
        <f>HYPERLINK("http://dx.doi.org/10.1016/j.ijggc.2013.10.031","http://dx.doi.org/10.1016/j.ijggc.2013.10.031")</f>
        <v>http://dx.doi.org/10.1016/j.ijggc.2013.10.031</v>
      </c>
      <c r="M92" s="1" t="s">
        <v>1527</v>
      </c>
      <c r="N92" s="1" t="s">
        <v>1528</v>
      </c>
      <c r="O92" s="2" t="s">
        <v>2307</v>
      </c>
    </row>
    <row r="93" spans="1:15" ht="158.4" x14ac:dyDescent="0.25">
      <c r="A93" s="1" t="s">
        <v>15</v>
      </c>
      <c r="B93" s="1">
        <v>2015</v>
      </c>
      <c r="C93" s="1" t="s">
        <v>16</v>
      </c>
      <c r="D93" s="1" t="s">
        <v>18</v>
      </c>
      <c r="E93" s="1" t="s">
        <v>19</v>
      </c>
      <c r="F93" s="1" t="s">
        <v>20</v>
      </c>
      <c r="G93" s="1" t="s">
        <v>21</v>
      </c>
      <c r="H93" s="1" t="s">
        <v>22</v>
      </c>
      <c r="I93" s="1" t="s">
        <v>24</v>
      </c>
      <c r="J93" s="1" t="s">
        <v>25</v>
      </c>
      <c r="K93" s="1" t="s">
        <v>26</v>
      </c>
      <c r="L93" s="1" t="str">
        <f>HYPERLINK("http://dx.doi.org/10.1016/j.jhydrol.2015.08.012","http://dx.doi.org/10.1016/j.jhydrol.2015.08.012")</f>
        <v>http://dx.doi.org/10.1016/j.jhydrol.2015.08.012</v>
      </c>
      <c r="M93" s="1" t="s">
        <v>27</v>
      </c>
      <c r="N93" s="1" t="s">
        <v>28</v>
      </c>
      <c r="O93" s="2" t="s">
        <v>23</v>
      </c>
    </row>
    <row r="94" spans="1:15" ht="237.6" x14ac:dyDescent="0.25">
      <c r="A94" s="1" t="s">
        <v>15</v>
      </c>
      <c r="B94" s="1">
        <v>2015</v>
      </c>
      <c r="C94" s="1" t="s">
        <v>40</v>
      </c>
      <c r="D94" s="1" t="s">
        <v>41</v>
      </c>
      <c r="E94" s="1" t="s">
        <v>42</v>
      </c>
      <c r="F94" s="1" t="s">
        <v>20</v>
      </c>
      <c r="G94" s="1" t="s">
        <v>43</v>
      </c>
      <c r="H94" s="1" t="s">
        <v>44</v>
      </c>
      <c r="I94" s="1" t="s">
        <v>46</v>
      </c>
      <c r="J94" s="1" t="s">
        <v>47</v>
      </c>
      <c r="K94" s="1" t="s">
        <v>48</v>
      </c>
      <c r="L94" s="1" t="str">
        <f>HYPERLINK("http://dx.doi.org/10.1007/s12665-015-4160-x","http://dx.doi.org/10.1007/s12665-015-4160-x")</f>
        <v>http://dx.doi.org/10.1007/s12665-015-4160-x</v>
      </c>
      <c r="M94" s="1" t="s">
        <v>49</v>
      </c>
      <c r="N94" s="1" t="s">
        <v>50</v>
      </c>
      <c r="O94" s="2" t="s">
        <v>45</v>
      </c>
    </row>
    <row r="95" spans="1:15" ht="198" x14ac:dyDescent="0.25">
      <c r="A95" s="1" t="s">
        <v>15</v>
      </c>
      <c r="B95" s="1">
        <v>2015</v>
      </c>
      <c r="C95" s="1" t="s">
        <v>105</v>
      </c>
      <c r="D95" s="1" t="s">
        <v>106</v>
      </c>
      <c r="E95" s="1" t="s">
        <v>107</v>
      </c>
      <c r="F95" s="1" t="s">
        <v>20</v>
      </c>
      <c r="G95" s="1" t="s">
        <v>108</v>
      </c>
      <c r="H95" s="1" t="s">
        <v>17</v>
      </c>
      <c r="I95" s="1" t="s">
        <v>110</v>
      </c>
      <c r="J95" s="1" t="s">
        <v>111</v>
      </c>
      <c r="K95" s="1" t="s">
        <v>112</v>
      </c>
      <c r="L95" s="1" t="str">
        <f>HYPERLINK("http://dx.doi.org/10.1061/(ASCE)HE.1943-5584.0001047","http://dx.doi.org/10.1061/(ASCE)HE.1943-5584.0001047")</f>
        <v>http://dx.doi.org/10.1061/(ASCE)HE.1943-5584.0001047</v>
      </c>
      <c r="M95" s="1" t="s">
        <v>113</v>
      </c>
      <c r="N95" s="1" t="s">
        <v>114</v>
      </c>
      <c r="O95" s="2" t="s">
        <v>109</v>
      </c>
    </row>
    <row r="96" spans="1:15" ht="102" x14ac:dyDescent="0.25">
      <c r="A96" s="1" t="s">
        <v>15</v>
      </c>
      <c r="B96" s="1">
        <v>2015</v>
      </c>
      <c r="C96" s="1" t="s">
        <v>576</v>
      </c>
      <c r="D96" s="1" t="s">
        <v>577</v>
      </c>
      <c r="E96" s="1" t="s">
        <v>107</v>
      </c>
      <c r="F96" s="1" t="s">
        <v>20</v>
      </c>
      <c r="G96" s="1" t="s">
        <v>578</v>
      </c>
      <c r="H96" s="1" t="s">
        <v>579</v>
      </c>
      <c r="I96" s="1" t="s">
        <v>581</v>
      </c>
      <c r="J96" s="1" t="s">
        <v>582</v>
      </c>
      <c r="K96" s="1" t="s">
        <v>583</v>
      </c>
      <c r="L96" s="1" t="str">
        <f>HYPERLINK("http://dx.doi.org/10.1061/(ASCE)HE.1943-5584.0000980","http://dx.doi.org/10.1061/(ASCE)HE.1943-5584.0000980")</f>
        <v>http://dx.doi.org/10.1061/(ASCE)HE.1943-5584.0000980</v>
      </c>
      <c r="M96" s="1" t="s">
        <v>113</v>
      </c>
      <c r="N96" s="1" t="s">
        <v>114</v>
      </c>
      <c r="O96" s="2" t="s">
        <v>580</v>
      </c>
    </row>
    <row r="97" spans="1:15" ht="158.4" x14ac:dyDescent="0.25">
      <c r="A97" s="1" t="s">
        <v>15</v>
      </c>
      <c r="B97" s="1">
        <v>2015</v>
      </c>
      <c r="C97" s="1" t="s">
        <v>621</v>
      </c>
      <c r="D97" s="1" t="s">
        <v>622</v>
      </c>
      <c r="E97" s="1" t="s">
        <v>19</v>
      </c>
      <c r="F97" s="1" t="s">
        <v>20</v>
      </c>
      <c r="G97" s="1" t="s">
        <v>623</v>
      </c>
      <c r="H97" s="1" t="s">
        <v>624</v>
      </c>
      <c r="I97" s="1" t="s">
        <v>626</v>
      </c>
      <c r="J97" s="1" t="s">
        <v>627</v>
      </c>
      <c r="K97" s="1" t="s">
        <v>628</v>
      </c>
      <c r="L97" s="1" t="str">
        <f>HYPERLINK("http://dx.doi.org/10.1016/j.jhydrol.2015.02.004","http://dx.doi.org/10.1016/j.jhydrol.2015.02.004")</f>
        <v>http://dx.doi.org/10.1016/j.jhydrol.2015.02.004</v>
      </c>
      <c r="M97" s="1" t="s">
        <v>27</v>
      </c>
      <c r="N97" s="1" t="s">
        <v>28</v>
      </c>
      <c r="O97" s="2" t="s">
        <v>625</v>
      </c>
    </row>
    <row r="98" spans="1:15" ht="132" x14ac:dyDescent="0.25">
      <c r="A98" s="1" t="s">
        <v>15</v>
      </c>
      <c r="B98" s="1">
        <v>2015</v>
      </c>
      <c r="C98" s="1" t="s">
        <v>825</v>
      </c>
      <c r="D98" s="1" t="s">
        <v>826</v>
      </c>
      <c r="E98" s="1" t="s">
        <v>827</v>
      </c>
      <c r="F98" s="1" t="s">
        <v>20</v>
      </c>
      <c r="G98" s="1" t="s">
        <v>828</v>
      </c>
      <c r="H98" s="1" t="s">
        <v>829</v>
      </c>
      <c r="I98" s="1" t="s">
        <v>831</v>
      </c>
      <c r="J98" s="1" t="s">
        <v>832</v>
      </c>
      <c r="K98" s="1" t="s">
        <v>833</v>
      </c>
      <c r="L98" s="1" t="str">
        <f>HYPERLINK("http://dx.doi.org/10.1080/19443994.2014.926838","http://dx.doi.org/10.1080/19443994.2014.926838")</f>
        <v>http://dx.doi.org/10.1080/19443994.2014.926838</v>
      </c>
      <c r="M98" s="1" t="s">
        <v>351</v>
      </c>
      <c r="N98" s="1" t="s">
        <v>352</v>
      </c>
      <c r="O98" s="2" t="s">
        <v>830</v>
      </c>
    </row>
    <row r="99" spans="1:15" ht="105.6" x14ac:dyDescent="0.25">
      <c r="A99" s="1" t="s">
        <v>15</v>
      </c>
      <c r="B99" s="1">
        <v>2015</v>
      </c>
      <c r="C99" s="1" t="s">
        <v>942</v>
      </c>
      <c r="D99" s="1" t="s">
        <v>943</v>
      </c>
      <c r="E99" s="1" t="s">
        <v>117</v>
      </c>
      <c r="F99" s="1" t="s">
        <v>20</v>
      </c>
      <c r="G99" s="1" t="s">
        <v>944</v>
      </c>
      <c r="H99" s="1" t="s">
        <v>945</v>
      </c>
      <c r="I99" s="1" t="s">
        <v>947</v>
      </c>
      <c r="J99" s="1" t="s">
        <v>402</v>
      </c>
      <c r="K99" s="1" t="s">
        <v>948</v>
      </c>
      <c r="L99" s="1" t="str">
        <f>HYPERLINK("http://dx.doi.org/10.1002/hyp.10413","http://dx.doi.org/10.1002/hyp.10413")</f>
        <v>http://dx.doi.org/10.1002/hyp.10413</v>
      </c>
      <c r="M99" s="1" t="s">
        <v>84</v>
      </c>
      <c r="N99" s="1" t="s">
        <v>84</v>
      </c>
      <c r="O99" s="2" t="s">
        <v>946</v>
      </c>
    </row>
    <row r="100" spans="1:15" ht="102" x14ac:dyDescent="0.25">
      <c r="A100" s="1" t="s">
        <v>15</v>
      </c>
      <c r="B100" s="1">
        <v>2015</v>
      </c>
      <c r="C100" s="1" t="s">
        <v>1047</v>
      </c>
      <c r="D100" s="1" t="s">
        <v>1048</v>
      </c>
      <c r="E100" s="1" t="s">
        <v>445</v>
      </c>
      <c r="F100" s="1" t="s">
        <v>20</v>
      </c>
      <c r="G100" s="1" t="s">
        <v>1049</v>
      </c>
      <c r="H100" s="1" t="s">
        <v>66</v>
      </c>
      <c r="I100" s="1" t="s">
        <v>1051</v>
      </c>
      <c r="J100" s="1" t="s">
        <v>1052</v>
      </c>
      <c r="K100" s="1" t="s">
        <v>1053</v>
      </c>
      <c r="L100" s="1" t="str">
        <f>HYPERLINK("http://dx.doi.org/10.1016/j.agwat.2015.05.002","http://dx.doi.org/10.1016/j.agwat.2015.05.002")</f>
        <v>http://dx.doi.org/10.1016/j.agwat.2015.05.002</v>
      </c>
      <c r="M100" s="1" t="s">
        <v>452</v>
      </c>
      <c r="N100" s="1" t="s">
        <v>453</v>
      </c>
      <c r="O100" s="2" t="s">
        <v>1050</v>
      </c>
    </row>
    <row r="101" spans="1:15" ht="145.19999999999999" x14ac:dyDescent="0.25">
      <c r="A101" s="1" t="s">
        <v>15</v>
      </c>
      <c r="B101" s="1">
        <v>2015</v>
      </c>
      <c r="C101" s="1" t="s">
        <v>1062</v>
      </c>
      <c r="D101" s="1" t="s">
        <v>1063</v>
      </c>
      <c r="E101" s="1" t="s">
        <v>879</v>
      </c>
      <c r="F101" s="1" t="s">
        <v>20</v>
      </c>
      <c r="G101" s="1" t="s">
        <v>1064</v>
      </c>
      <c r="H101" s="1" t="s">
        <v>1065</v>
      </c>
      <c r="I101" s="1" t="s">
        <v>1067</v>
      </c>
      <c r="J101" s="1" t="s">
        <v>1068</v>
      </c>
      <c r="K101" s="1" t="s">
        <v>1069</v>
      </c>
      <c r="L101" s="1" t="str">
        <f>HYPERLINK("http://dx.doi.org/10.1016/j.jconhyd.2015.06.005","http://dx.doi.org/10.1016/j.jconhyd.2015.06.005")</f>
        <v>http://dx.doi.org/10.1016/j.jconhyd.2015.06.005</v>
      </c>
      <c r="M101" s="1" t="s">
        <v>49</v>
      </c>
      <c r="N101" s="1" t="s">
        <v>50</v>
      </c>
      <c r="O101" s="2" t="s">
        <v>1066</v>
      </c>
    </row>
    <row r="102" spans="1:15" ht="105.6" x14ac:dyDescent="0.25">
      <c r="A102" s="1" t="s">
        <v>15</v>
      </c>
      <c r="B102" s="1">
        <v>2015</v>
      </c>
      <c r="C102" s="1" t="s">
        <v>1047</v>
      </c>
      <c r="D102" s="1" t="s">
        <v>1143</v>
      </c>
      <c r="E102" s="1" t="s">
        <v>445</v>
      </c>
      <c r="F102" s="1" t="s">
        <v>20</v>
      </c>
      <c r="G102" s="1" t="s">
        <v>1144</v>
      </c>
      <c r="H102" s="1" t="s">
        <v>1145</v>
      </c>
      <c r="I102" s="1" t="s">
        <v>1147</v>
      </c>
      <c r="J102" s="1" t="s">
        <v>1052</v>
      </c>
      <c r="K102" s="1" t="s">
        <v>1148</v>
      </c>
      <c r="L102" s="1" t="str">
        <f>HYPERLINK("http://dx.doi.org/10.1016/j.agwat.2015.02.007","http://dx.doi.org/10.1016/j.agwat.2015.02.007")</f>
        <v>http://dx.doi.org/10.1016/j.agwat.2015.02.007</v>
      </c>
      <c r="M102" s="1" t="s">
        <v>452</v>
      </c>
      <c r="N102" s="1" t="s">
        <v>453</v>
      </c>
      <c r="O102" s="2" t="s">
        <v>1146</v>
      </c>
    </row>
    <row r="103" spans="1:15" ht="237.6" x14ac:dyDescent="0.25">
      <c r="A103" s="1" t="s">
        <v>15</v>
      </c>
      <c r="B103" s="1">
        <v>2015</v>
      </c>
      <c r="C103" s="1" t="s">
        <v>1283</v>
      </c>
      <c r="D103" s="1" t="s">
        <v>1284</v>
      </c>
      <c r="E103" s="1" t="s">
        <v>107</v>
      </c>
      <c r="F103" s="1" t="s">
        <v>20</v>
      </c>
      <c r="G103" s="1" t="s">
        <v>1285</v>
      </c>
      <c r="H103" s="1" t="s">
        <v>1286</v>
      </c>
      <c r="I103" s="1" t="s">
        <v>1288</v>
      </c>
      <c r="J103" s="1" t="s">
        <v>1289</v>
      </c>
      <c r="K103" s="1" t="s">
        <v>1290</v>
      </c>
      <c r="L103" s="1" t="str">
        <f>HYPERLINK("http://dx.doi.org/10.1061/(ASCE)HE.1943-5584.0001100","http://dx.doi.org/10.1061/(ASCE)HE.1943-5584.0001100")</f>
        <v>http://dx.doi.org/10.1061/(ASCE)HE.1943-5584.0001100</v>
      </c>
      <c r="M103" s="1" t="s">
        <v>113</v>
      </c>
      <c r="N103" s="1" t="s">
        <v>114</v>
      </c>
      <c r="O103" s="2" t="s">
        <v>1287</v>
      </c>
    </row>
    <row r="104" spans="1:15" ht="158.4" x14ac:dyDescent="0.25">
      <c r="A104" s="1" t="s">
        <v>15</v>
      </c>
      <c r="B104" s="1">
        <v>2015</v>
      </c>
      <c r="C104" s="1" t="s">
        <v>1315</v>
      </c>
      <c r="D104" s="1" t="s">
        <v>1316</v>
      </c>
      <c r="E104" s="1" t="s">
        <v>19</v>
      </c>
      <c r="F104" s="1" t="s">
        <v>20</v>
      </c>
      <c r="G104" s="1" t="s">
        <v>1317</v>
      </c>
      <c r="H104" s="1" t="s">
        <v>1318</v>
      </c>
      <c r="I104" s="1" t="s">
        <v>1320</v>
      </c>
      <c r="J104" s="1" t="s">
        <v>1321</v>
      </c>
      <c r="K104" s="1" t="s">
        <v>1322</v>
      </c>
      <c r="L104" s="1" t="str">
        <f>HYPERLINK("http://dx.doi.org/10.1016/j.jhydrol.2015.04.048","http://dx.doi.org/10.1016/j.jhydrol.2015.04.048")</f>
        <v>http://dx.doi.org/10.1016/j.jhydrol.2015.04.048</v>
      </c>
      <c r="M104" s="1" t="s">
        <v>27</v>
      </c>
      <c r="N104" s="1" t="s">
        <v>28</v>
      </c>
      <c r="O104" s="2" t="s">
        <v>1319</v>
      </c>
    </row>
    <row r="105" spans="1:15" ht="171.6" x14ac:dyDescent="0.25">
      <c r="A105" s="1" t="s">
        <v>15</v>
      </c>
      <c r="B105" s="1">
        <v>2015</v>
      </c>
      <c r="C105" s="1" t="s">
        <v>1358</v>
      </c>
      <c r="D105" s="1" t="s">
        <v>1359</v>
      </c>
      <c r="E105" s="1" t="s">
        <v>1360</v>
      </c>
      <c r="F105" s="1" t="s">
        <v>20</v>
      </c>
      <c r="G105" s="1" t="s">
        <v>1361</v>
      </c>
      <c r="H105" s="1" t="s">
        <v>1362</v>
      </c>
      <c r="I105" s="1" t="s">
        <v>1364</v>
      </c>
      <c r="J105" s="1" t="s">
        <v>1365</v>
      </c>
      <c r="K105" s="1" t="s">
        <v>1366</v>
      </c>
      <c r="L105" s="1" t="str">
        <f>HYPERLINK("http://dx.doi.org/10.1016/j.gexplo.2015.05.016","http://dx.doi.org/10.1016/j.gexplo.2015.05.016")</f>
        <v>http://dx.doi.org/10.1016/j.gexplo.2015.05.016</v>
      </c>
      <c r="M105" s="1" t="s">
        <v>717</v>
      </c>
      <c r="N105" s="1" t="s">
        <v>717</v>
      </c>
      <c r="O105" s="2" t="s">
        <v>1363</v>
      </c>
    </row>
    <row r="106" spans="1:15" ht="198" x14ac:dyDescent="0.25">
      <c r="A106" s="1" t="s">
        <v>15</v>
      </c>
      <c r="B106" s="1">
        <v>2015</v>
      </c>
      <c r="C106" s="1" t="s">
        <v>1537</v>
      </c>
      <c r="D106" s="1" t="s">
        <v>1538</v>
      </c>
      <c r="E106" s="1" t="s">
        <v>42</v>
      </c>
      <c r="F106" s="1" t="s">
        <v>20</v>
      </c>
      <c r="G106" s="1" t="s">
        <v>1539</v>
      </c>
      <c r="H106" s="1" t="s">
        <v>1540</v>
      </c>
      <c r="I106" s="1" t="s">
        <v>1542</v>
      </c>
      <c r="J106" s="1" t="s">
        <v>1543</v>
      </c>
      <c r="K106" s="1" t="s">
        <v>1544</v>
      </c>
      <c r="L106" s="1" t="str">
        <f>HYPERLINK("http://dx.doi.org/10.1007/s12665-015-4411-x","http://dx.doi.org/10.1007/s12665-015-4411-x")</f>
        <v>http://dx.doi.org/10.1007/s12665-015-4411-x</v>
      </c>
      <c r="M106" s="1" t="s">
        <v>49</v>
      </c>
      <c r="N106" s="1" t="s">
        <v>50</v>
      </c>
      <c r="O106" s="2" t="s">
        <v>1541</v>
      </c>
    </row>
    <row r="107" spans="1:15" ht="132" x14ac:dyDescent="0.25">
      <c r="A107" s="1" t="s">
        <v>15</v>
      </c>
      <c r="B107" s="1">
        <v>2015</v>
      </c>
      <c r="C107" s="1" t="s">
        <v>1635</v>
      </c>
      <c r="D107" s="1" t="s">
        <v>1636</v>
      </c>
      <c r="E107" s="1" t="s">
        <v>42</v>
      </c>
      <c r="F107" s="1" t="s">
        <v>20</v>
      </c>
      <c r="G107" s="1" t="s">
        <v>1637</v>
      </c>
      <c r="H107" s="1" t="s">
        <v>1638</v>
      </c>
      <c r="I107" s="1" t="s">
        <v>1640</v>
      </c>
      <c r="J107" s="1" t="s">
        <v>1641</v>
      </c>
      <c r="K107" s="1" t="s">
        <v>1642</v>
      </c>
      <c r="L107" s="1" t="str">
        <f>HYPERLINK("http://dx.doi.org/10.1007/s12665-015-4671-5","http://dx.doi.org/10.1007/s12665-015-4671-5")</f>
        <v>http://dx.doi.org/10.1007/s12665-015-4671-5</v>
      </c>
      <c r="M107" s="1" t="s">
        <v>49</v>
      </c>
      <c r="N107" s="1" t="s">
        <v>50</v>
      </c>
      <c r="O107" s="2" t="s">
        <v>1639</v>
      </c>
    </row>
    <row r="108" spans="1:15" ht="105.6" x14ac:dyDescent="0.25">
      <c r="A108" s="1" t="s">
        <v>15</v>
      </c>
      <c r="B108" s="1">
        <v>2015</v>
      </c>
      <c r="C108" s="1" t="s">
        <v>1700</v>
      </c>
      <c r="D108" s="1" t="s">
        <v>1701</v>
      </c>
      <c r="E108" s="1" t="s">
        <v>445</v>
      </c>
      <c r="F108" s="1" t="s">
        <v>20</v>
      </c>
      <c r="G108" s="1" t="s">
        <v>1702</v>
      </c>
      <c r="H108" s="1" t="s">
        <v>1703</v>
      </c>
      <c r="I108" s="1" t="s">
        <v>1705</v>
      </c>
      <c r="J108" s="1" t="s">
        <v>1706</v>
      </c>
      <c r="K108" s="1" t="s">
        <v>1707</v>
      </c>
      <c r="L108" s="1" t="str">
        <f>HYPERLINK("http://dx.doi.org/10.1016/j.agwat.2014.10.009","http://dx.doi.org/10.1016/j.agwat.2014.10.009")</f>
        <v>http://dx.doi.org/10.1016/j.agwat.2014.10.009</v>
      </c>
      <c r="M108" s="1" t="s">
        <v>452</v>
      </c>
      <c r="N108" s="1" t="s">
        <v>453</v>
      </c>
      <c r="O108" s="2" t="s">
        <v>1704</v>
      </c>
    </row>
    <row r="109" spans="1:15" ht="237.6" x14ac:dyDescent="0.25">
      <c r="A109" s="1" t="s">
        <v>15</v>
      </c>
      <c r="B109" s="1">
        <v>2015</v>
      </c>
      <c r="C109" s="1" t="s">
        <v>1751</v>
      </c>
      <c r="D109" s="1" t="s">
        <v>1752</v>
      </c>
      <c r="E109" s="1" t="s">
        <v>1236</v>
      </c>
      <c r="F109" s="1" t="s">
        <v>20</v>
      </c>
      <c r="G109" s="1" t="s">
        <v>1753</v>
      </c>
      <c r="H109" s="1" t="s">
        <v>1754</v>
      </c>
      <c r="I109" s="1" t="s">
        <v>1756</v>
      </c>
      <c r="J109" s="1" t="s">
        <v>1757</v>
      </c>
      <c r="K109" s="1" t="s">
        <v>1758</v>
      </c>
      <c r="L109" s="1" t="str">
        <f>HYPERLINK("http://dx.doi.org/10.1016/j.geothermics.2015.01.003","http://dx.doi.org/10.1016/j.geothermics.2015.01.003")</f>
        <v>http://dx.doi.org/10.1016/j.geothermics.2015.01.003</v>
      </c>
      <c r="M109" s="1" t="s">
        <v>1195</v>
      </c>
      <c r="N109" s="1" t="s">
        <v>1196</v>
      </c>
      <c r="O109" s="2" t="s">
        <v>1755</v>
      </c>
    </row>
    <row r="110" spans="1:15" ht="118.8" x14ac:dyDescent="0.25">
      <c r="A110" s="1" t="s">
        <v>869</v>
      </c>
      <c r="B110" s="1">
        <v>2015</v>
      </c>
      <c r="C110" s="1" t="s">
        <v>1831</v>
      </c>
      <c r="D110" s="1" t="s">
        <v>1832</v>
      </c>
      <c r="E110" s="1" t="s">
        <v>1833</v>
      </c>
      <c r="F110" s="1" t="s">
        <v>873</v>
      </c>
      <c r="G110" s="1" t="s">
        <v>17</v>
      </c>
      <c r="H110" s="1" t="s">
        <v>1834</v>
      </c>
      <c r="I110" s="1" t="s">
        <v>1836</v>
      </c>
      <c r="J110" s="1" t="s">
        <v>17</v>
      </c>
      <c r="K110" s="1" t="s">
        <v>1837</v>
      </c>
      <c r="L110" s="1" t="str">
        <f>HYPERLINK("http://dx.doi.org/10.1144/SP410.12","http://dx.doi.org/10.1144/SP410.12")</f>
        <v>http://dx.doi.org/10.1144/SP410.12</v>
      </c>
      <c r="M110" s="1" t="s">
        <v>1472</v>
      </c>
      <c r="N110" s="1" t="s">
        <v>1472</v>
      </c>
      <c r="O110" s="2" t="s">
        <v>1835</v>
      </c>
    </row>
    <row r="111" spans="1:15" ht="132" x14ac:dyDescent="0.25">
      <c r="A111" s="1" t="s">
        <v>15</v>
      </c>
      <c r="B111" s="1">
        <v>2015</v>
      </c>
      <c r="C111" s="1" t="s">
        <v>2377</v>
      </c>
      <c r="D111" s="1" t="s">
        <v>2378</v>
      </c>
      <c r="E111" s="1" t="s">
        <v>1301</v>
      </c>
      <c r="F111" s="1" t="s">
        <v>20</v>
      </c>
      <c r="G111" s="1" t="s">
        <v>2379</v>
      </c>
      <c r="H111" s="1" t="s">
        <v>2380</v>
      </c>
      <c r="I111" s="1" t="s">
        <v>2382</v>
      </c>
      <c r="J111" s="1" t="s">
        <v>2383</v>
      </c>
      <c r="K111" s="1" t="s">
        <v>2384</v>
      </c>
      <c r="L111" s="1" t="str">
        <f>HYPERLINK("http://dx.doi.org/10.1016/j.marpetgeo.2015.03.006","http://dx.doi.org/10.1016/j.marpetgeo.2015.03.006")</f>
        <v>http://dx.doi.org/10.1016/j.marpetgeo.2015.03.006</v>
      </c>
      <c r="M111" s="1" t="s">
        <v>515</v>
      </c>
      <c r="N111" s="1" t="s">
        <v>516</v>
      </c>
      <c r="O111" s="2" t="s">
        <v>2381</v>
      </c>
    </row>
    <row r="112" spans="1:15" ht="158.4" x14ac:dyDescent="0.25">
      <c r="A112" s="1" t="s">
        <v>15</v>
      </c>
      <c r="B112" s="1">
        <v>2015</v>
      </c>
      <c r="C112" s="1" t="s">
        <v>2385</v>
      </c>
      <c r="D112" s="1" t="s">
        <v>2386</v>
      </c>
      <c r="E112" s="1" t="s">
        <v>2387</v>
      </c>
      <c r="F112" s="1" t="s">
        <v>20</v>
      </c>
      <c r="G112" s="1" t="s">
        <v>2388</v>
      </c>
      <c r="H112" s="1" t="s">
        <v>2389</v>
      </c>
      <c r="I112" s="1" t="s">
        <v>2391</v>
      </c>
      <c r="J112" s="1" t="s">
        <v>2392</v>
      </c>
      <c r="K112" s="1" t="s">
        <v>2393</v>
      </c>
      <c r="L112" s="1" t="str">
        <f>HYPERLINK("http://dx.doi.org/10.4081/jlimnol.2014.1054","http://dx.doi.org/10.4081/jlimnol.2014.1054")</f>
        <v>http://dx.doi.org/10.4081/jlimnol.2014.1054</v>
      </c>
      <c r="M112" s="1" t="s">
        <v>2394</v>
      </c>
      <c r="N112" s="1" t="s">
        <v>499</v>
      </c>
      <c r="O112" s="2" t="s">
        <v>2390</v>
      </c>
    </row>
    <row r="113" spans="1:15" ht="105.6" x14ac:dyDescent="0.25">
      <c r="A113" s="1" t="s">
        <v>15</v>
      </c>
      <c r="B113" s="1">
        <v>2016</v>
      </c>
      <c r="C113" s="1" t="s">
        <v>64</v>
      </c>
      <c r="D113" s="1" t="s">
        <v>65</v>
      </c>
      <c r="E113" s="1" t="s">
        <v>66</v>
      </c>
      <c r="F113" s="1" t="s">
        <v>20</v>
      </c>
      <c r="G113" s="1" t="s">
        <v>67</v>
      </c>
      <c r="H113" s="1" t="s">
        <v>68</v>
      </c>
      <c r="I113" s="1" t="s">
        <v>70</v>
      </c>
      <c r="J113" s="1" t="s">
        <v>71</v>
      </c>
      <c r="K113" s="1" t="s">
        <v>72</v>
      </c>
      <c r="L113" s="1" t="str">
        <f>HYPERLINK("http://dx.doi.org/10.3390/w8120604","http://dx.doi.org/10.3390/w8120604")</f>
        <v>http://dx.doi.org/10.3390/w8120604</v>
      </c>
      <c r="M113" s="1" t="s">
        <v>73</v>
      </c>
      <c r="N113" s="1" t="s">
        <v>74</v>
      </c>
      <c r="O113" s="2" t="s">
        <v>69</v>
      </c>
    </row>
    <row r="114" spans="1:15" ht="92.4" x14ac:dyDescent="0.25">
      <c r="A114" s="1" t="s">
        <v>15</v>
      </c>
      <c r="B114" s="1">
        <v>2016</v>
      </c>
      <c r="C114" s="1" t="s">
        <v>207</v>
      </c>
      <c r="D114" s="1" t="s">
        <v>208</v>
      </c>
      <c r="E114" s="1" t="s">
        <v>66</v>
      </c>
      <c r="F114" s="1" t="s">
        <v>201</v>
      </c>
      <c r="G114" s="1" t="s">
        <v>209</v>
      </c>
      <c r="H114" s="1" t="s">
        <v>210</v>
      </c>
      <c r="I114" s="1" t="s">
        <v>212</v>
      </c>
      <c r="J114" s="1" t="s">
        <v>213</v>
      </c>
      <c r="K114" s="1" t="s">
        <v>214</v>
      </c>
      <c r="L114" s="1" t="str">
        <f>HYPERLINK("http://dx.doi.org/10.3390/w8120579","http://dx.doi.org/10.3390/w8120579")</f>
        <v>http://dx.doi.org/10.3390/w8120579</v>
      </c>
      <c r="M114" s="1" t="s">
        <v>73</v>
      </c>
      <c r="N114" s="1" t="s">
        <v>74</v>
      </c>
      <c r="O114" s="2" t="s">
        <v>211</v>
      </c>
    </row>
    <row r="115" spans="1:15" ht="92.4" x14ac:dyDescent="0.25">
      <c r="A115" s="1" t="s">
        <v>15</v>
      </c>
      <c r="B115" s="1">
        <v>2016</v>
      </c>
      <c r="C115" s="1" t="s">
        <v>325</v>
      </c>
      <c r="D115" s="1" t="s">
        <v>326</v>
      </c>
      <c r="E115" s="1" t="s">
        <v>268</v>
      </c>
      <c r="F115" s="1" t="s">
        <v>20</v>
      </c>
      <c r="G115" s="1" t="s">
        <v>17</v>
      </c>
      <c r="H115" s="1" t="s">
        <v>327</v>
      </c>
      <c r="I115" s="1" t="s">
        <v>329</v>
      </c>
      <c r="J115" s="1" t="s">
        <v>330</v>
      </c>
      <c r="K115" s="1" t="s">
        <v>331</v>
      </c>
      <c r="L115" s="1" t="str">
        <f>HYPERLINK("http://dx.doi.org/10.1111/gwat.12423","http://dx.doi.org/10.1111/gwat.12423")</f>
        <v>http://dx.doi.org/10.1111/gwat.12423</v>
      </c>
      <c r="M115" s="1" t="s">
        <v>38</v>
      </c>
      <c r="N115" s="1" t="s">
        <v>39</v>
      </c>
      <c r="O115" s="2" t="s">
        <v>328</v>
      </c>
    </row>
    <row r="116" spans="1:15" ht="132" x14ac:dyDescent="0.25">
      <c r="A116" s="1" t="s">
        <v>15</v>
      </c>
      <c r="B116" s="1">
        <v>2016</v>
      </c>
      <c r="C116" s="1" t="s">
        <v>362</v>
      </c>
      <c r="D116" s="1" t="s">
        <v>363</v>
      </c>
      <c r="E116" s="1" t="s">
        <v>19</v>
      </c>
      <c r="F116" s="1" t="s">
        <v>201</v>
      </c>
      <c r="G116" s="1" t="s">
        <v>364</v>
      </c>
      <c r="H116" s="1" t="s">
        <v>365</v>
      </c>
      <c r="I116" s="1" t="s">
        <v>367</v>
      </c>
      <c r="J116" s="1" t="s">
        <v>368</v>
      </c>
      <c r="K116" s="1" t="s">
        <v>369</v>
      </c>
      <c r="L116" s="1" t="str">
        <f>HYPERLINK("http://dx.doi.org/10.1016/j.jhydrol.2016.08.004","http://dx.doi.org/10.1016/j.jhydrol.2016.08.004")</f>
        <v>http://dx.doi.org/10.1016/j.jhydrol.2016.08.004</v>
      </c>
      <c r="M116" s="1" t="s">
        <v>27</v>
      </c>
      <c r="N116" s="1" t="s">
        <v>28</v>
      </c>
      <c r="O116" s="2" t="s">
        <v>366</v>
      </c>
    </row>
    <row r="117" spans="1:15" ht="118.8" x14ac:dyDescent="0.25">
      <c r="A117" s="1" t="s">
        <v>15</v>
      </c>
      <c r="B117" s="1">
        <v>2016</v>
      </c>
      <c r="C117" s="1" t="s">
        <v>786</v>
      </c>
      <c r="D117" s="1" t="s">
        <v>787</v>
      </c>
      <c r="E117" s="1" t="s">
        <v>788</v>
      </c>
      <c r="F117" s="1" t="s">
        <v>20</v>
      </c>
      <c r="G117" s="1" t="s">
        <v>789</v>
      </c>
      <c r="H117" s="1" t="s">
        <v>790</v>
      </c>
      <c r="I117" s="1" t="s">
        <v>792</v>
      </c>
      <c r="J117" s="1" t="s">
        <v>793</v>
      </c>
      <c r="K117" s="1" t="s">
        <v>794</v>
      </c>
      <c r="L117" s="1" t="str">
        <f>HYPERLINK("http://dx.doi.org/10.1002/eco.1622","http://dx.doi.org/10.1002/eco.1622")</f>
        <v>http://dx.doi.org/10.1002/eco.1622</v>
      </c>
      <c r="M117" s="1" t="s">
        <v>795</v>
      </c>
      <c r="N117" s="1" t="s">
        <v>74</v>
      </c>
      <c r="O117" s="2" t="s">
        <v>791</v>
      </c>
    </row>
    <row r="118" spans="1:15" ht="158.4" x14ac:dyDescent="0.25">
      <c r="A118" s="1" t="s">
        <v>869</v>
      </c>
      <c r="B118" s="1">
        <v>2016</v>
      </c>
      <c r="C118" s="1" t="s">
        <v>870</v>
      </c>
      <c r="D118" s="1" t="s">
        <v>871</v>
      </c>
      <c r="E118" s="1" t="s">
        <v>872</v>
      </c>
      <c r="F118" s="1" t="s">
        <v>873</v>
      </c>
      <c r="G118" s="1" t="s">
        <v>17</v>
      </c>
      <c r="H118" s="1" t="s">
        <v>874</v>
      </c>
      <c r="I118" s="1" t="s">
        <v>876</v>
      </c>
      <c r="J118" s="1" t="s">
        <v>17</v>
      </c>
      <c r="K118" s="1" t="s">
        <v>17</v>
      </c>
      <c r="L118" s="1" t="s">
        <v>17</v>
      </c>
      <c r="M118" s="1" t="s">
        <v>84</v>
      </c>
      <c r="N118" s="1" t="s">
        <v>84</v>
      </c>
      <c r="O118" s="2" t="s">
        <v>875</v>
      </c>
    </row>
    <row r="119" spans="1:15" ht="264" x14ac:dyDescent="0.25">
      <c r="A119" s="1" t="s">
        <v>29</v>
      </c>
      <c r="B119" s="1">
        <v>2016</v>
      </c>
      <c r="C119" s="1" t="s">
        <v>1375</v>
      </c>
      <c r="D119" s="1" t="s">
        <v>1376</v>
      </c>
      <c r="E119" s="1" t="s">
        <v>1377</v>
      </c>
      <c r="F119" s="1" t="s">
        <v>34</v>
      </c>
      <c r="G119" s="1" t="s">
        <v>1378</v>
      </c>
      <c r="H119" s="1" t="s">
        <v>17</v>
      </c>
      <c r="I119" s="1" t="s">
        <v>1380</v>
      </c>
      <c r="J119" s="1" t="s">
        <v>17</v>
      </c>
      <c r="K119" s="1" t="s">
        <v>17</v>
      </c>
      <c r="L119" s="1" t="s">
        <v>17</v>
      </c>
      <c r="M119" s="1" t="s">
        <v>515</v>
      </c>
      <c r="N119" s="1" t="s">
        <v>516</v>
      </c>
      <c r="O119" s="2" t="s">
        <v>1379</v>
      </c>
    </row>
    <row r="120" spans="1:15" ht="118.8" x14ac:dyDescent="0.25">
      <c r="A120" s="1" t="s">
        <v>15</v>
      </c>
      <c r="B120" s="1">
        <v>2016</v>
      </c>
      <c r="C120" s="1" t="s">
        <v>1570</v>
      </c>
      <c r="D120" s="1" t="s">
        <v>1571</v>
      </c>
      <c r="E120" s="1" t="s">
        <v>1572</v>
      </c>
      <c r="F120" s="1" t="s">
        <v>493</v>
      </c>
      <c r="G120" s="1" t="s">
        <v>1573</v>
      </c>
      <c r="H120" s="1" t="s">
        <v>1574</v>
      </c>
      <c r="I120" s="1" t="s">
        <v>1576</v>
      </c>
      <c r="J120" s="1" t="s">
        <v>17</v>
      </c>
      <c r="K120" s="1" t="s">
        <v>1577</v>
      </c>
      <c r="L120" s="1" t="str">
        <f>HYPERLINK("http://dx.doi.org/10.1007/s10596-015-9526-3","http://dx.doi.org/10.1007/s10596-015-9526-3")</f>
        <v>http://dx.doi.org/10.1007/s10596-015-9526-3</v>
      </c>
      <c r="M120" s="1" t="s">
        <v>1578</v>
      </c>
      <c r="N120" s="1" t="s">
        <v>1579</v>
      </c>
      <c r="O120" s="2" t="s">
        <v>1575</v>
      </c>
    </row>
    <row r="121" spans="1:15" ht="105.6" x14ac:dyDescent="0.25">
      <c r="A121" s="1" t="s">
        <v>15</v>
      </c>
      <c r="B121" s="1">
        <v>2016</v>
      </c>
      <c r="C121" s="1" t="s">
        <v>1715</v>
      </c>
      <c r="D121" s="1" t="s">
        <v>1716</v>
      </c>
      <c r="E121" s="1" t="s">
        <v>711</v>
      </c>
      <c r="F121" s="1" t="s">
        <v>20</v>
      </c>
      <c r="G121" s="1" t="s">
        <v>1717</v>
      </c>
      <c r="H121" s="1" t="s">
        <v>1718</v>
      </c>
      <c r="I121" s="1" t="s">
        <v>1720</v>
      </c>
      <c r="J121" s="1" t="s">
        <v>1721</v>
      </c>
      <c r="K121" s="1" t="s">
        <v>1722</v>
      </c>
      <c r="L121" s="1" t="str">
        <f>HYPERLINK("http://dx.doi.org/10.1016/j.apgeochem.2016.10.018","http://dx.doi.org/10.1016/j.apgeochem.2016.10.018")</f>
        <v>http://dx.doi.org/10.1016/j.apgeochem.2016.10.018</v>
      </c>
      <c r="M121" s="1" t="s">
        <v>717</v>
      </c>
      <c r="N121" s="1" t="s">
        <v>717</v>
      </c>
      <c r="O121" s="2" t="s">
        <v>1719</v>
      </c>
    </row>
    <row r="122" spans="1:15" ht="132" x14ac:dyDescent="0.25">
      <c r="A122" s="1" t="s">
        <v>15</v>
      </c>
      <c r="B122" s="1">
        <v>2016</v>
      </c>
      <c r="C122" s="1" t="s">
        <v>1898</v>
      </c>
      <c r="D122" s="1" t="s">
        <v>1899</v>
      </c>
      <c r="E122" s="1" t="s">
        <v>508</v>
      </c>
      <c r="F122" s="1" t="s">
        <v>20</v>
      </c>
      <c r="G122" s="1" t="s">
        <v>1900</v>
      </c>
      <c r="H122" s="1" t="s">
        <v>1901</v>
      </c>
      <c r="I122" s="1" t="s">
        <v>1903</v>
      </c>
      <c r="J122" s="1" t="s">
        <v>1904</v>
      </c>
      <c r="K122" s="1" t="s">
        <v>1905</v>
      </c>
      <c r="L122" s="1" t="str">
        <f>HYPERLINK("http://dx.doi.org/10.1007/s12517-015-2076-0","http://dx.doi.org/10.1007/s12517-015-2076-0")</f>
        <v>http://dx.doi.org/10.1007/s12517-015-2076-0</v>
      </c>
      <c r="M122" s="1" t="s">
        <v>515</v>
      </c>
      <c r="N122" s="1" t="s">
        <v>516</v>
      </c>
      <c r="O122" s="2" t="s">
        <v>1902</v>
      </c>
    </row>
    <row r="123" spans="1:15" ht="122.4" x14ac:dyDescent="0.25">
      <c r="A123" s="1" t="s">
        <v>15</v>
      </c>
      <c r="B123" s="1">
        <v>2016</v>
      </c>
      <c r="C123" s="1" t="s">
        <v>2140</v>
      </c>
      <c r="D123" s="1" t="s">
        <v>2141</v>
      </c>
      <c r="E123" s="1" t="s">
        <v>2142</v>
      </c>
      <c r="F123" s="1" t="s">
        <v>20</v>
      </c>
      <c r="G123" s="1" t="s">
        <v>2143</v>
      </c>
      <c r="H123" s="1" t="s">
        <v>2144</v>
      </c>
      <c r="I123" s="1" t="s">
        <v>2146</v>
      </c>
      <c r="J123" s="1" t="s">
        <v>2147</v>
      </c>
      <c r="K123" s="1" t="s">
        <v>2148</v>
      </c>
      <c r="L123" s="1" t="str">
        <f>HYPERLINK("http://dx.doi.org/10.1346/CCMN.2016.064036","http://dx.doi.org/10.1346/CCMN.2016.064036")</f>
        <v>http://dx.doi.org/10.1346/CCMN.2016.064036</v>
      </c>
      <c r="M123" s="1" t="s">
        <v>2149</v>
      </c>
      <c r="N123" s="1" t="s">
        <v>2150</v>
      </c>
      <c r="O123" s="2" t="s">
        <v>2145</v>
      </c>
    </row>
    <row r="124" spans="1:15" ht="184.8" x14ac:dyDescent="0.25">
      <c r="A124" s="1" t="s">
        <v>15</v>
      </c>
      <c r="B124" s="1">
        <v>2016</v>
      </c>
      <c r="C124" s="1" t="s">
        <v>2369</v>
      </c>
      <c r="D124" s="1" t="s">
        <v>2370</v>
      </c>
      <c r="E124" s="1" t="s">
        <v>1520</v>
      </c>
      <c r="F124" s="1" t="s">
        <v>20</v>
      </c>
      <c r="G124" s="1" t="s">
        <v>2371</v>
      </c>
      <c r="H124" s="1" t="s">
        <v>2372</v>
      </c>
      <c r="I124" s="1" t="s">
        <v>2374</v>
      </c>
      <c r="J124" s="1" t="s">
        <v>2375</v>
      </c>
      <c r="K124" s="1" t="s">
        <v>2376</v>
      </c>
      <c r="L124" s="1" t="str">
        <f>HYPERLINK("http://dx.doi.org/10.1016/j.ijggc.2016.01.010","http://dx.doi.org/10.1016/j.ijggc.2016.01.010")</f>
        <v>http://dx.doi.org/10.1016/j.ijggc.2016.01.010</v>
      </c>
      <c r="M124" s="1" t="s">
        <v>1527</v>
      </c>
      <c r="N124" s="1" t="s">
        <v>1528</v>
      </c>
      <c r="O124" s="2" t="s">
        <v>2373</v>
      </c>
    </row>
    <row r="125" spans="1:15" ht="237.6" x14ac:dyDescent="0.25">
      <c r="A125" s="1" t="s">
        <v>15</v>
      </c>
      <c r="B125" s="1">
        <v>2017</v>
      </c>
      <c r="C125" s="1" t="s">
        <v>173</v>
      </c>
      <c r="D125" s="1" t="s">
        <v>174</v>
      </c>
      <c r="E125" s="1" t="s">
        <v>66</v>
      </c>
      <c r="F125" s="1" t="s">
        <v>175</v>
      </c>
      <c r="G125" s="1" t="s">
        <v>176</v>
      </c>
      <c r="H125" s="1" t="s">
        <v>177</v>
      </c>
      <c r="I125" s="1" t="s">
        <v>179</v>
      </c>
      <c r="J125" s="1" t="s">
        <v>17</v>
      </c>
      <c r="K125" s="1" t="s">
        <v>180</v>
      </c>
      <c r="L125" s="1" t="str">
        <f>HYPERLINK("http://dx.doi.org/10.3390/w9100808","http://dx.doi.org/10.3390/w9100808")</f>
        <v>http://dx.doi.org/10.3390/w9100808</v>
      </c>
      <c r="M125" s="1" t="s">
        <v>73</v>
      </c>
      <c r="N125" s="1" t="s">
        <v>74</v>
      </c>
      <c r="O125" s="2" t="s">
        <v>178</v>
      </c>
    </row>
    <row r="126" spans="1:15" ht="92.4" x14ac:dyDescent="0.25">
      <c r="A126" s="1" t="s">
        <v>15</v>
      </c>
      <c r="B126" s="1">
        <v>2017</v>
      </c>
      <c r="C126" s="1" t="s">
        <v>388</v>
      </c>
      <c r="D126" s="1" t="s">
        <v>389</v>
      </c>
      <c r="E126" s="1" t="s">
        <v>66</v>
      </c>
      <c r="F126" s="1" t="s">
        <v>20</v>
      </c>
      <c r="G126" s="1" t="s">
        <v>390</v>
      </c>
      <c r="H126" s="1" t="s">
        <v>391</v>
      </c>
      <c r="I126" s="1" t="s">
        <v>393</v>
      </c>
      <c r="J126" s="1" t="s">
        <v>394</v>
      </c>
      <c r="K126" s="1" t="s">
        <v>395</v>
      </c>
      <c r="L126" s="1" t="str">
        <f>HYPERLINK("http://dx.doi.org/10.3390/w9030179","http://dx.doi.org/10.3390/w9030179")</f>
        <v>http://dx.doi.org/10.3390/w9030179</v>
      </c>
      <c r="M126" s="1" t="s">
        <v>73</v>
      </c>
      <c r="N126" s="1" t="s">
        <v>74</v>
      </c>
      <c r="O126" s="2" t="s">
        <v>392</v>
      </c>
    </row>
    <row r="127" spans="1:15" ht="132" x14ac:dyDescent="0.25">
      <c r="A127" s="1" t="s">
        <v>15</v>
      </c>
      <c r="B127" s="1">
        <v>2017</v>
      </c>
      <c r="C127" s="1" t="s">
        <v>404</v>
      </c>
      <c r="D127" s="1" t="s">
        <v>405</v>
      </c>
      <c r="E127" s="1" t="s">
        <v>66</v>
      </c>
      <c r="F127" s="1" t="s">
        <v>20</v>
      </c>
      <c r="G127" s="1" t="s">
        <v>406</v>
      </c>
      <c r="H127" s="1" t="s">
        <v>407</v>
      </c>
      <c r="I127" s="1" t="s">
        <v>409</v>
      </c>
      <c r="J127" s="1" t="s">
        <v>17</v>
      </c>
      <c r="K127" s="1" t="s">
        <v>410</v>
      </c>
      <c r="L127" s="1" t="str">
        <f>HYPERLINK("http://dx.doi.org/10.3390/w9020138","http://dx.doi.org/10.3390/w9020138")</f>
        <v>http://dx.doi.org/10.3390/w9020138</v>
      </c>
      <c r="M127" s="1" t="s">
        <v>73</v>
      </c>
      <c r="N127" s="1" t="s">
        <v>74</v>
      </c>
      <c r="O127" s="2" t="s">
        <v>408</v>
      </c>
    </row>
    <row r="128" spans="1:15" ht="198" x14ac:dyDescent="0.25">
      <c r="A128" s="1" t="s">
        <v>15</v>
      </c>
      <c r="B128" s="1">
        <v>2017</v>
      </c>
      <c r="C128" s="1" t="s">
        <v>655</v>
      </c>
      <c r="D128" s="1" t="s">
        <v>656</v>
      </c>
      <c r="E128" s="1" t="s">
        <v>657</v>
      </c>
      <c r="F128" s="1" t="s">
        <v>20</v>
      </c>
      <c r="G128" s="1" t="s">
        <v>17</v>
      </c>
      <c r="H128" s="1" t="s">
        <v>658</v>
      </c>
      <c r="I128" s="1" t="s">
        <v>660</v>
      </c>
      <c r="J128" s="1" t="s">
        <v>661</v>
      </c>
      <c r="K128" s="1" t="s">
        <v>662</v>
      </c>
      <c r="L128" s="1" t="str">
        <f>HYPERLINK("http://dx.doi.org/10.5194/hess-21-4479-2017","http://dx.doi.org/10.5194/hess-21-4479-2017")</f>
        <v>http://dx.doi.org/10.5194/hess-21-4479-2017</v>
      </c>
      <c r="M128" s="1" t="s">
        <v>38</v>
      </c>
      <c r="N128" s="1" t="s">
        <v>39</v>
      </c>
      <c r="O128" s="2" t="s">
        <v>659</v>
      </c>
    </row>
    <row r="129" spans="1:15" ht="132" x14ac:dyDescent="0.25">
      <c r="A129" s="1" t="s">
        <v>15</v>
      </c>
      <c r="B129" s="1">
        <v>2017</v>
      </c>
      <c r="C129" s="1" t="s">
        <v>763</v>
      </c>
      <c r="D129" s="1" t="s">
        <v>764</v>
      </c>
      <c r="E129" s="1" t="s">
        <v>445</v>
      </c>
      <c r="F129" s="1" t="s">
        <v>20</v>
      </c>
      <c r="G129" s="1" t="s">
        <v>765</v>
      </c>
      <c r="H129" s="1" t="s">
        <v>766</v>
      </c>
      <c r="I129" s="1" t="s">
        <v>768</v>
      </c>
      <c r="J129" s="1" t="s">
        <v>769</v>
      </c>
      <c r="K129" s="1" t="s">
        <v>770</v>
      </c>
      <c r="L129" s="1" t="str">
        <f>HYPERLINK("http://dx.doi.org/10.1016/j.agwat.2016.09.026","http://dx.doi.org/10.1016/j.agwat.2016.09.026")</f>
        <v>http://dx.doi.org/10.1016/j.agwat.2016.09.026</v>
      </c>
      <c r="M129" s="1" t="s">
        <v>452</v>
      </c>
      <c r="N129" s="1" t="s">
        <v>453</v>
      </c>
      <c r="O129" s="2" t="s">
        <v>767</v>
      </c>
    </row>
    <row r="130" spans="1:15" ht="132" x14ac:dyDescent="0.25">
      <c r="A130" s="1" t="s">
        <v>15</v>
      </c>
      <c r="B130" s="1">
        <v>2017</v>
      </c>
      <c r="C130" s="1" t="s">
        <v>929</v>
      </c>
      <c r="D130" s="1" t="s">
        <v>930</v>
      </c>
      <c r="E130" s="1" t="s">
        <v>931</v>
      </c>
      <c r="F130" s="1" t="s">
        <v>20</v>
      </c>
      <c r="G130" s="1" t="s">
        <v>932</v>
      </c>
      <c r="H130" s="1" t="s">
        <v>17</v>
      </c>
      <c r="I130" s="1" t="s">
        <v>934</v>
      </c>
      <c r="J130" s="1" t="s">
        <v>661</v>
      </c>
      <c r="K130" s="1" t="s">
        <v>935</v>
      </c>
      <c r="L130" s="1" t="str">
        <f>HYPERLINK("http://dx.doi.org/10.3390/w9010053","http://dx.doi.org/10.3390/w9010053")</f>
        <v>http://dx.doi.org/10.3390/w9010053</v>
      </c>
      <c r="M130" s="1" t="s">
        <v>73</v>
      </c>
      <c r="N130" s="1" t="s">
        <v>74</v>
      </c>
      <c r="O130" s="2" t="s">
        <v>933</v>
      </c>
    </row>
    <row r="131" spans="1:15" ht="198" x14ac:dyDescent="0.25">
      <c r="A131" s="1" t="s">
        <v>15</v>
      </c>
      <c r="B131" s="1">
        <v>2017</v>
      </c>
      <c r="C131" s="1" t="s">
        <v>1227</v>
      </c>
      <c r="D131" s="1" t="s">
        <v>1228</v>
      </c>
      <c r="E131" s="1" t="s">
        <v>1188</v>
      </c>
      <c r="F131" s="1" t="s">
        <v>20</v>
      </c>
      <c r="G131" s="1" t="s">
        <v>1229</v>
      </c>
      <c r="H131" s="1" t="s">
        <v>1230</v>
      </c>
      <c r="I131" s="1" t="s">
        <v>1232</v>
      </c>
      <c r="J131" s="1" t="s">
        <v>17</v>
      </c>
      <c r="K131" s="1" t="s">
        <v>1233</v>
      </c>
      <c r="L131" s="1" t="str">
        <f>HYPERLINK("http://dx.doi.org/10.1186/s40517-017-0079-7","http://dx.doi.org/10.1186/s40517-017-0079-7")</f>
        <v>http://dx.doi.org/10.1186/s40517-017-0079-7</v>
      </c>
      <c r="M131" s="1" t="s">
        <v>1195</v>
      </c>
      <c r="N131" s="1" t="s">
        <v>1196</v>
      </c>
      <c r="O131" s="2" t="s">
        <v>1231</v>
      </c>
    </row>
    <row r="132" spans="1:15" ht="92.4" x14ac:dyDescent="0.25">
      <c r="A132" s="1" t="s">
        <v>15</v>
      </c>
      <c r="B132" s="1">
        <v>2017</v>
      </c>
      <c r="C132" s="1" t="s">
        <v>1266</v>
      </c>
      <c r="D132" s="1" t="s">
        <v>1267</v>
      </c>
      <c r="E132" s="1" t="s">
        <v>1268</v>
      </c>
      <c r="F132" s="1" t="s">
        <v>20</v>
      </c>
      <c r="G132" s="1" t="s">
        <v>1269</v>
      </c>
      <c r="H132" s="1" t="s">
        <v>1270</v>
      </c>
      <c r="I132" s="1" t="s">
        <v>1272</v>
      </c>
      <c r="J132" s="1" t="s">
        <v>1273</v>
      </c>
      <c r="K132" s="1" t="s">
        <v>1274</v>
      </c>
      <c r="L132" s="1" t="str">
        <f>HYPERLINK("http://dx.doi.org/10.2166/ws.2017.056","http://dx.doi.org/10.2166/ws.2017.056")</f>
        <v>http://dx.doi.org/10.2166/ws.2017.056</v>
      </c>
      <c r="M132" s="1" t="s">
        <v>843</v>
      </c>
      <c r="N132" s="1" t="s">
        <v>114</v>
      </c>
      <c r="O132" s="2" t="s">
        <v>1271</v>
      </c>
    </row>
    <row r="133" spans="1:15" ht="198" x14ac:dyDescent="0.25">
      <c r="A133" s="1" t="s">
        <v>15</v>
      </c>
      <c r="B133" s="1">
        <v>2017</v>
      </c>
      <c r="C133" s="1" t="s">
        <v>1332</v>
      </c>
      <c r="D133" s="1" t="s">
        <v>1333</v>
      </c>
      <c r="E133" s="1" t="s">
        <v>259</v>
      </c>
      <c r="F133" s="1" t="s">
        <v>20</v>
      </c>
      <c r="G133" s="1" t="s">
        <v>1334</v>
      </c>
      <c r="H133" s="1" t="s">
        <v>1335</v>
      </c>
      <c r="I133" s="1" t="s">
        <v>1337</v>
      </c>
      <c r="J133" s="1" t="s">
        <v>1338</v>
      </c>
      <c r="K133" s="1" t="s">
        <v>1339</v>
      </c>
      <c r="L133" s="1" t="str">
        <f>HYPERLINK("http://dx.doi.org/10.1016/j.scitotenv.2016.10.084","http://dx.doi.org/10.1016/j.scitotenv.2016.10.084")</f>
        <v>http://dx.doi.org/10.1016/j.scitotenv.2016.10.084</v>
      </c>
      <c r="M133" s="1" t="s">
        <v>94</v>
      </c>
      <c r="N133" s="1" t="s">
        <v>95</v>
      </c>
      <c r="O133" s="2" t="s">
        <v>1336</v>
      </c>
    </row>
    <row r="134" spans="1:15" ht="145.19999999999999" x14ac:dyDescent="0.25">
      <c r="A134" s="1" t="s">
        <v>29</v>
      </c>
      <c r="B134" s="1">
        <v>2017</v>
      </c>
      <c r="C134" s="1" t="s">
        <v>1605</v>
      </c>
      <c r="D134" s="1" t="s">
        <v>1606</v>
      </c>
      <c r="E134" s="1" t="s">
        <v>1607</v>
      </c>
      <c r="F134" s="1" t="s">
        <v>34</v>
      </c>
      <c r="G134" s="1" t="s">
        <v>1608</v>
      </c>
      <c r="H134" s="1" t="s">
        <v>17</v>
      </c>
      <c r="I134" s="1" t="s">
        <v>1610</v>
      </c>
      <c r="J134" s="1" t="s">
        <v>17</v>
      </c>
      <c r="K134" s="1" t="s">
        <v>1611</v>
      </c>
      <c r="L134" s="1" t="str">
        <f>HYPERLINK("http://dx.doi.org/10.1088/1755-1315/71/1/012014","http://dx.doi.org/10.1088/1755-1315/71/1/012014")</f>
        <v>http://dx.doi.org/10.1088/1755-1315/71/1/012014</v>
      </c>
      <c r="M134" s="1" t="s">
        <v>858</v>
      </c>
      <c r="N134" s="1" t="s">
        <v>859</v>
      </c>
      <c r="O134" s="2" t="s">
        <v>1609</v>
      </c>
    </row>
    <row r="135" spans="1:15" ht="145.19999999999999" x14ac:dyDescent="0.25">
      <c r="A135" s="1" t="s">
        <v>29</v>
      </c>
      <c r="B135" s="1">
        <v>2017</v>
      </c>
      <c r="C135" s="1" t="s">
        <v>1735</v>
      </c>
      <c r="D135" s="1" t="s">
        <v>1736</v>
      </c>
      <c r="E135" s="1" t="s">
        <v>1737</v>
      </c>
      <c r="F135" s="1" t="s">
        <v>34</v>
      </c>
      <c r="G135" s="1" t="s">
        <v>1738</v>
      </c>
      <c r="H135" s="1" t="s">
        <v>17</v>
      </c>
      <c r="I135" s="1" t="s">
        <v>1203</v>
      </c>
      <c r="J135" s="1" t="s">
        <v>1740</v>
      </c>
      <c r="K135" s="1" t="s">
        <v>1741</v>
      </c>
      <c r="L135" s="1" t="str">
        <f>HYPERLINK("http://dx.doi.org/10.1016/j.egypro.2017.03.1562","http://dx.doi.org/10.1016/j.egypro.2017.03.1562")</f>
        <v>http://dx.doi.org/10.1016/j.egypro.2017.03.1562</v>
      </c>
      <c r="M135" s="1" t="s">
        <v>1742</v>
      </c>
      <c r="N135" s="1" t="s">
        <v>1528</v>
      </c>
      <c r="O135" s="2" t="s">
        <v>1739</v>
      </c>
    </row>
    <row r="136" spans="1:15" ht="158.4" x14ac:dyDescent="0.25">
      <c r="A136" s="1" t="s">
        <v>29</v>
      </c>
      <c r="B136" s="1">
        <v>2017</v>
      </c>
      <c r="C136" s="1" t="s">
        <v>1852</v>
      </c>
      <c r="D136" s="1" t="s">
        <v>1853</v>
      </c>
      <c r="E136" s="1" t="s">
        <v>1737</v>
      </c>
      <c r="F136" s="1" t="s">
        <v>34</v>
      </c>
      <c r="G136" s="1" t="s">
        <v>1854</v>
      </c>
      <c r="H136" s="1" t="s">
        <v>1855</v>
      </c>
      <c r="I136" s="1" t="s">
        <v>1857</v>
      </c>
      <c r="J136" s="1" t="s">
        <v>1858</v>
      </c>
      <c r="K136" s="1" t="s">
        <v>1859</v>
      </c>
      <c r="L136" s="1" t="str">
        <f>HYPERLINK("http://dx.doi.org/10.1016/j.egypro.2017.03.1457","http://dx.doi.org/10.1016/j.egypro.2017.03.1457")</f>
        <v>http://dx.doi.org/10.1016/j.egypro.2017.03.1457</v>
      </c>
      <c r="M136" s="1" t="s">
        <v>1742</v>
      </c>
      <c r="N136" s="1" t="s">
        <v>1528</v>
      </c>
      <c r="O136" s="2" t="s">
        <v>1856</v>
      </c>
    </row>
    <row r="137" spans="1:15" ht="132.6" x14ac:dyDescent="0.25">
      <c r="A137" s="1" t="s">
        <v>15</v>
      </c>
      <c r="B137" s="1">
        <v>2017</v>
      </c>
      <c r="C137" s="1" t="s">
        <v>1947</v>
      </c>
      <c r="D137" s="1" t="s">
        <v>1948</v>
      </c>
      <c r="E137" s="1" t="s">
        <v>730</v>
      </c>
      <c r="F137" s="1" t="s">
        <v>20</v>
      </c>
      <c r="G137" s="1" t="s">
        <v>1949</v>
      </c>
      <c r="H137" s="1" t="s">
        <v>1950</v>
      </c>
      <c r="I137" s="1" t="s">
        <v>1952</v>
      </c>
      <c r="J137" s="1" t="s">
        <v>1953</v>
      </c>
      <c r="K137" s="1" t="s">
        <v>1954</v>
      </c>
      <c r="L137" s="1" t="str">
        <f>HYPERLINK("http://dx.doi.org/10.1007/s11368-017-1661-0","http://dx.doi.org/10.1007/s11368-017-1661-0")</f>
        <v>http://dx.doi.org/10.1007/s11368-017-1661-0</v>
      </c>
      <c r="M137" s="1" t="s">
        <v>737</v>
      </c>
      <c r="N137" s="1" t="s">
        <v>738</v>
      </c>
      <c r="O137" s="2" t="s">
        <v>1951</v>
      </c>
    </row>
    <row r="138" spans="1:15" ht="118.8" x14ac:dyDescent="0.25">
      <c r="A138" s="1" t="s">
        <v>15</v>
      </c>
      <c r="B138" s="1">
        <v>2017</v>
      </c>
      <c r="C138" s="1" t="s">
        <v>2018</v>
      </c>
      <c r="D138" s="1" t="s">
        <v>2019</v>
      </c>
      <c r="E138" s="1" t="s">
        <v>1188</v>
      </c>
      <c r="F138" s="1" t="s">
        <v>20</v>
      </c>
      <c r="G138" s="1" t="s">
        <v>2020</v>
      </c>
      <c r="H138" s="1" t="s">
        <v>2021</v>
      </c>
      <c r="I138" s="1" t="s">
        <v>2023</v>
      </c>
      <c r="J138" s="1" t="s">
        <v>2024</v>
      </c>
      <c r="K138" s="1" t="s">
        <v>2025</v>
      </c>
      <c r="L138" s="1" t="str">
        <f>HYPERLINK("http://dx.doi.org/10.1186/s40517-017-0069-9","http://dx.doi.org/10.1186/s40517-017-0069-9")</f>
        <v>http://dx.doi.org/10.1186/s40517-017-0069-9</v>
      </c>
      <c r="M138" s="1" t="s">
        <v>1195</v>
      </c>
      <c r="N138" s="1" t="s">
        <v>1196</v>
      </c>
      <c r="O138" s="2" t="s">
        <v>2022</v>
      </c>
    </row>
    <row r="139" spans="1:15" ht="122.4" x14ac:dyDescent="0.25">
      <c r="A139" s="1" t="s">
        <v>15</v>
      </c>
      <c r="B139" s="1">
        <v>2017</v>
      </c>
      <c r="C139" s="1" t="s">
        <v>2110</v>
      </c>
      <c r="D139" s="1" t="s">
        <v>2111</v>
      </c>
      <c r="E139" s="1" t="s">
        <v>2112</v>
      </c>
      <c r="F139" s="1" t="s">
        <v>20</v>
      </c>
      <c r="G139" s="1" t="s">
        <v>2113</v>
      </c>
      <c r="H139" s="1" t="s">
        <v>2114</v>
      </c>
      <c r="I139" s="1" t="s">
        <v>2116</v>
      </c>
      <c r="J139" s="1" t="s">
        <v>2117</v>
      </c>
      <c r="K139" s="1" t="s">
        <v>2118</v>
      </c>
      <c r="L139" s="1" t="str">
        <f>HYPERLINK("http://dx.doi.org/10.1016/j.jsames.2017.04.011","http://dx.doi.org/10.1016/j.jsames.2017.04.011")</f>
        <v>http://dx.doi.org/10.1016/j.jsames.2017.04.011</v>
      </c>
      <c r="M139" s="1" t="s">
        <v>515</v>
      </c>
      <c r="N139" s="1" t="s">
        <v>516</v>
      </c>
      <c r="O139" s="2" t="s">
        <v>2115</v>
      </c>
    </row>
    <row r="140" spans="1:15" ht="171.6" x14ac:dyDescent="0.25">
      <c r="A140" s="1" t="s">
        <v>15</v>
      </c>
      <c r="B140" s="1">
        <v>2017</v>
      </c>
      <c r="C140" s="1" t="s">
        <v>2415</v>
      </c>
      <c r="D140" s="1" t="s">
        <v>2416</v>
      </c>
      <c r="E140" s="1" t="s">
        <v>1598</v>
      </c>
      <c r="F140" s="1" t="s">
        <v>20</v>
      </c>
      <c r="G140" s="1" t="s">
        <v>2417</v>
      </c>
      <c r="H140" s="1" t="s">
        <v>2418</v>
      </c>
      <c r="I140" s="1" t="s">
        <v>2420</v>
      </c>
      <c r="J140" s="1" t="s">
        <v>17</v>
      </c>
      <c r="K140" s="1" t="s">
        <v>2421</v>
      </c>
      <c r="L140" s="1" t="str">
        <f>HYPERLINK("http://dx.doi.org/10.1016/j.chemgeo.2017.05.024","http://dx.doi.org/10.1016/j.chemgeo.2017.05.024")</f>
        <v>http://dx.doi.org/10.1016/j.chemgeo.2017.05.024</v>
      </c>
      <c r="M140" s="1" t="s">
        <v>717</v>
      </c>
      <c r="N140" s="1" t="s">
        <v>717</v>
      </c>
      <c r="O140" s="2" t="s">
        <v>2419</v>
      </c>
    </row>
    <row r="141" spans="1:15" ht="171.6" x14ac:dyDescent="0.25">
      <c r="A141" s="1" t="s">
        <v>15</v>
      </c>
      <c r="B141" s="1">
        <v>2018</v>
      </c>
      <c r="C141" s="1" t="s">
        <v>149</v>
      </c>
      <c r="D141" s="1" t="s">
        <v>150</v>
      </c>
      <c r="E141" s="1" t="s">
        <v>42</v>
      </c>
      <c r="F141" s="1" t="s">
        <v>20</v>
      </c>
      <c r="G141" s="1" t="s">
        <v>151</v>
      </c>
      <c r="H141" s="1" t="s">
        <v>152</v>
      </c>
      <c r="I141" s="1" t="s">
        <v>154</v>
      </c>
      <c r="J141" s="1" t="s">
        <v>155</v>
      </c>
      <c r="K141" s="1" t="s">
        <v>156</v>
      </c>
      <c r="L141" s="1" t="str">
        <f>HYPERLINK("http://dx.doi.org/10.1007/s12665-018-7450-2","http://dx.doi.org/10.1007/s12665-018-7450-2")</f>
        <v>http://dx.doi.org/10.1007/s12665-018-7450-2</v>
      </c>
      <c r="M141" s="1" t="s">
        <v>49</v>
      </c>
      <c r="N141" s="1" t="s">
        <v>50</v>
      </c>
      <c r="O141" s="2" t="s">
        <v>153</v>
      </c>
    </row>
    <row r="142" spans="1:15" ht="132" x14ac:dyDescent="0.25">
      <c r="A142" s="1" t="s">
        <v>15</v>
      </c>
      <c r="B142" s="1">
        <v>2018</v>
      </c>
      <c r="C142" s="1" t="s">
        <v>466</v>
      </c>
      <c r="D142" s="1" t="s">
        <v>467</v>
      </c>
      <c r="E142" s="1" t="s">
        <v>117</v>
      </c>
      <c r="F142" s="1" t="s">
        <v>20</v>
      </c>
      <c r="G142" s="1" t="s">
        <v>468</v>
      </c>
      <c r="H142" s="1" t="s">
        <v>469</v>
      </c>
      <c r="I142" s="1" t="s">
        <v>471</v>
      </c>
      <c r="J142" s="1" t="s">
        <v>472</v>
      </c>
      <c r="K142" s="1" t="s">
        <v>473</v>
      </c>
      <c r="L142" s="1" t="str">
        <f>HYPERLINK("http://dx.doi.org/10.1002/hyp.13162","http://dx.doi.org/10.1002/hyp.13162")</f>
        <v>http://dx.doi.org/10.1002/hyp.13162</v>
      </c>
      <c r="M142" s="1" t="s">
        <v>84</v>
      </c>
      <c r="N142" s="1" t="s">
        <v>84</v>
      </c>
      <c r="O142" s="2" t="s">
        <v>470</v>
      </c>
    </row>
    <row r="143" spans="1:15" ht="79.2" x14ac:dyDescent="0.25">
      <c r="A143" s="1" t="s">
        <v>15</v>
      </c>
      <c r="B143" s="1">
        <v>2018</v>
      </c>
      <c r="C143" s="1" t="s">
        <v>506</v>
      </c>
      <c r="D143" s="1" t="s">
        <v>507</v>
      </c>
      <c r="E143" s="1" t="s">
        <v>508</v>
      </c>
      <c r="F143" s="1" t="s">
        <v>20</v>
      </c>
      <c r="G143" s="1" t="s">
        <v>509</v>
      </c>
      <c r="H143" s="1" t="s">
        <v>510</v>
      </c>
      <c r="I143" s="1" t="s">
        <v>512</v>
      </c>
      <c r="J143" s="1" t="s">
        <v>513</v>
      </c>
      <c r="K143" s="1" t="s">
        <v>514</v>
      </c>
      <c r="L143" s="1" t="str">
        <f>HYPERLINK("http://dx.doi.org/10.1007/s12517-018-3511-9","http://dx.doi.org/10.1007/s12517-018-3511-9")</f>
        <v>http://dx.doi.org/10.1007/s12517-018-3511-9</v>
      </c>
      <c r="M143" s="1" t="s">
        <v>515</v>
      </c>
      <c r="N143" s="1" t="s">
        <v>516</v>
      </c>
      <c r="O143" s="2" t="s">
        <v>511</v>
      </c>
    </row>
    <row r="144" spans="1:15" ht="224.4" x14ac:dyDescent="0.25">
      <c r="A144" s="1" t="s">
        <v>15</v>
      </c>
      <c r="B144" s="1">
        <v>2018</v>
      </c>
      <c r="C144" s="1" t="s">
        <v>663</v>
      </c>
      <c r="D144" s="1" t="s">
        <v>664</v>
      </c>
      <c r="E144" s="1" t="s">
        <v>66</v>
      </c>
      <c r="F144" s="1" t="s">
        <v>20</v>
      </c>
      <c r="G144" s="1" t="s">
        <v>665</v>
      </c>
      <c r="H144" s="1" t="s">
        <v>666</v>
      </c>
      <c r="I144" s="1" t="s">
        <v>668</v>
      </c>
      <c r="J144" s="1" t="s">
        <v>669</v>
      </c>
      <c r="K144" s="1" t="s">
        <v>670</v>
      </c>
      <c r="L144" s="1" t="str">
        <f>HYPERLINK("http://dx.doi.org/10.3390/w10040358","http://dx.doi.org/10.3390/w10040358")</f>
        <v>http://dx.doi.org/10.3390/w10040358</v>
      </c>
      <c r="M144" s="1" t="s">
        <v>73</v>
      </c>
      <c r="N144" s="1" t="s">
        <v>74</v>
      </c>
      <c r="O144" s="2" t="s">
        <v>667</v>
      </c>
    </row>
    <row r="145" spans="1:15" ht="132.6" x14ac:dyDescent="0.25">
      <c r="A145" s="1" t="s">
        <v>15</v>
      </c>
      <c r="B145" s="1">
        <v>2018</v>
      </c>
      <c r="C145" s="1" t="s">
        <v>728</v>
      </c>
      <c r="D145" s="1" t="s">
        <v>729</v>
      </c>
      <c r="E145" s="1" t="s">
        <v>730</v>
      </c>
      <c r="F145" s="1" t="s">
        <v>20</v>
      </c>
      <c r="G145" s="1" t="s">
        <v>731</v>
      </c>
      <c r="H145" s="1" t="s">
        <v>732</v>
      </c>
      <c r="I145" s="1" t="s">
        <v>734</v>
      </c>
      <c r="J145" s="1" t="s">
        <v>735</v>
      </c>
      <c r="K145" s="1" t="s">
        <v>736</v>
      </c>
      <c r="L145" s="1" t="str">
        <f>HYPERLINK("http://dx.doi.org/10.1007/s11368-018-1967-6","http://dx.doi.org/10.1007/s11368-018-1967-6")</f>
        <v>http://dx.doi.org/10.1007/s11368-018-1967-6</v>
      </c>
      <c r="M145" s="1" t="s">
        <v>737</v>
      </c>
      <c r="N145" s="1" t="s">
        <v>738</v>
      </c>
      <c r="O145" s="2" t="s">
        <v>733</v>
      </c>
    </row>
    <row r="146" spans="1:15" ht="145.19999999999999" x14ac:dyDescent="0.25">
      <c r="A146" s="1" t="s">
        <v>15</v>
      </c>
      <c r="B146" s="1">
        <v>2018</v>
      </c>
      <c r="C146" s="1" t="s">
        <v>803</v>
      </c>
      <c r="D146" s="1" t="s">
        <v>804</v>
      </c>
      <c r="E146" s="1" t="s">
        <v>42</v>
      </c>
      <c r="F146" s="1" t="s">
        <v>20</v>
      </c>
      <c r="G146" s="1" t="s">
        <v>805</v>
      </c>
      <c r="H146" s="1" t="s">
        <v>806</v>
      </c>
      <c r="I146" s="1" t="s">
        <v>808</v>
      </c>
      <c r="J146" s="1" t="s">
        <v>809</v>
      </c>
      <c r="K146" s="1" t="s">
        <v>810</v>
      </c>
      <c r="L146" s="1" t="str">
        <f>HYPERLINK("http://dx.doi.org/10.1007/s12665-018-7500-9","http://dx.doi.org/10.1007/s12665-018-7500-9")</f>
        <v>http://dx.doi.org/10.1007/s12665-018-7500-9</v>
      </c>
      <c r="M146" s="1" t="s">
        <v>49</v>
      </c>
      <c r="N146" s="1" t="s">
        <v>50</v>
      </c>
      <c r="O146" s="2" t="s">
        <v>807</v>
      </c>
    </row>
    <row r="147" spans="1:15" ht="132" x14ac:dyDescent="0.25">
      <c r="A147" s="1" t="s">
        <v>15</v>
      </c>
      <c r="B147" s="1">
        <v>2018</v>
      </c>
      <c r="C147" s="1" t="s">
        <v>834</v>
      </c>
      <c r="D147" s="1" t="s">
        <v>835</v>
      </c>
      <c r="E147" s="1" t="s">
        <v>836</v>
      </c>
      <c r="F147" s="1" t="s">
        <v>20</v>
      </c>
      <c r="G147" s="1" t="s">
        <v>837</v>
      </c>
      <c r="H147" s="1" t="s">
        <v>838</v>
      </c>
      <c r="I147" s="1" t="s">
        <v>840</v>
      </c>
      <c r="J147" s="1" t="s">
        <v>841</v>
      </c>
      <c r="K147" s="1" t="s">
        <v>842</v>
      </c>
      <c r="L147" s="1" t="str">
        <f>HYPERLINK("http://dx.doi.org/10.1016/j.watres.2018.10.009","http://dx.doi.org/10.1016/j.watres.2018.10.009")</f>
        <v>http://dx.doi.org/10.1016/j.watres.2018.10.009</v>
      </c>
      <c r="M147" s="1" t="s">
        <v>843</v>
      </c>
      <c r="N147" s="1" t="s">
        <v>114</v>
      </c>
      <c r="O147" s="2" t="s">
        <v>839</v>
      </c>
    </row>
    <row r="148" spans="1:15" ht="118.8" x14ac:dyDescent="0.25">
      <c r="A148" s="1" t="s">
        <v>15</v>
      </c>
      <c r="B148" s="1">
        <v>2018</v>
      </c>
      <c r="C148" s="1" t="s">
        <v>922</v>
      </c>
      <c r="D148" s="1" t="s">
        <v>923</v>
      </c>
      <c r="E148" s="1" t="s">
        <v>42</v>
      </c>
      <c r="F148" s="1" t="s">
        <v>20</v>
      </c>
      <c r="G148" s="1" t="s">
        <v>924</v>
      </c>
      <c r="H148" s="1" t="s">
        <v>925</v>
      </c>
      <c r="I148" s="1" t="s">
        <v>927</v>
      </c>
      <c r="J148" s="1" t="s">
        <v>17</v>
      </c>
      <c r="K148" s="1" t="s">
        <v>928</v>
      </c>
      <c r="L148" s="1" t="str">
        <f>HYPERLINK("http://dx.doi.org/10.1007/s12665-018-7866-8","http://dx.doi.org/10.1007/s12665-018-7866-8")</f>
        <v>http://dx.doi.org/10.1007/s12665-018-7866-8</v>
      </c>
      <c r="M148" s="1" t="s">
        <v>49</v>
      </c>
      <c r="N148" s="1" t="s">
        <v>50</v>
      </c>
      <c r="O148" s="2" t="s">
        <v>926</v>
      </c>
    </row>
    <row r="149" spans="1:15" ht="118.8" x14ac:dyDescent="0.25">
      <c r="A149" s="1" t="s">
        <v>15</v>
      </c>
      <c r="B149" s="1">
        <v>2018</v>
      </c>
      <c r="C149" s="1" t="s">
        <v>1054</v>
      </c>
      <c r="D149" s="1" t="s">
        <v>1055</v>
      </c>
      <c r="E149" s="1" t="s">
        <v>1056</v>
      </c>
      <c r="F149" s="1" t="s">
        <v>20</v>
      </c>
      <c r="G149" s="1" t="s">
        <v>1057</v>
      </c>
      <c r="H149" s="1" t="s">
        <v>66</v>
      </c>
      <c r="I149" s="1" t="s">
        <v>1059</v>
      </c>
      <c r="J149" s="1" t="s">
        <v>1060</v>
      </c>
      <c r="K149" s="1" t="s">
        <v>1061</v>
      </c>
      <c r="L149" s="1" t="str">
        <f>HYPERLINK("http://dx.doi.org/10.2166/wp.2018.174","http://dx.doi.org/10.2166/wp.2018.174")</f>
        <v>http://dx.doi.org/10.2166/wp.2018.174</v>
      </c>
      <c r="M149" s="1" t="s">
        <v>84</v>
      </c>
      <c r="N149" s="1" t="s">
        <v>84</v>
      </c>
      <c r="O149" s="2" t="s">
        <v>1058</v>
      </c>
    </row>
    <row r="150" spans="1:15" ht="158.4" x14ac:dyDescent="0.25">
      <c r="A150" s="1" t="s">
        <v>15</v>
      </c>
      <c r="B150" s="1">
        <v>2018</v>
      </c>
      <c r="C150" s="1" t="s">
        <v>1155</v>
      </c>
      <c r="D150" s="1" t="s">
        <v>1156</v>
      </c>
      <c r="E150" s="1" t="s">
        <v>1157</v>
      </c>
      <c r="F150" s="1" t="s">
        <v>20</v>
      </c>
      <c r="G150" s="1" t="s">
        <v>1158</v>
      </c>
      <c r="H150" s="1" t="s">
        <v>1159</v>
      </c>
      <c r="I150" s="1" t="s">
        <v>1161</v>
      </c>
      <c r="J150" s="1" t="s">
        <v>1162</v>
      </c>
      <c r="K150" s="1" t="s">
        <v>1163</v>
      </c>
      <c r="L150" s="1" t="str">
        <f>HYPERLINK("http://dx.doi.org/10.1016/j.ecoleng.2018.02.024","http://dx.doi.org/10.1016/j.ecoleng.2018.02.024")</f>
        <v>http://dx.doi.org/10.1016/j.ecoleng.2018.02.024</v>
      </c>
      <c r="M150" s="1" t="s">
        <v>1164</v>
      </c>
      <c r="N150" s="1" t="s">
        <v>1165</v>
      </c>
      <c r="O150" s="2" t="s">
        <v>1160</v>
      </c>
    </row>
    <row r="151" spans="1:15" ht="158.4" x14ac:dyDescent="0.25">
      <c r="A151" s="1" t="s">
        <v>15</v>
      </c>
      <c r="B151" s="1">
        <v>2018</v>
      </c>
      <c r="C151" s="1" t="s">
        <v>1482</v>
      </c>
      <c r="D151" s="1" t="s">
        <v>1483</v>
      </c>
      <c r="E151" s="1" t="s">
        <v>1484</v>
      </c>
      <c r="F151" s="1" t="s">
        <v>20</v>
      </c>
      <c r="G151" s="1" t="s">
        <v>1485</v>
      </c>
      <c r="H151" s="1" t="s">
        <v>17</v>
      </c>
      <c r="I151" s="1" t="s">
        <v>1487</v>
      </c>
      <c r="J151" s="1" t="s">
        <v>1488</v>
      </c>
      <c r="K151" s="1" t="s">
        <v>1489</v>
      </c>
      <c r="L151" s="1" t="str">
        <f>HYPERLINK("http://dx.doi.org/10.1007/s13202-017-0329-z","http://dx.doi.org/10.1007/s13202-017-0329-z")</f>
        <v>http://dx.doi.org/10.1007/s13202-017-0329-z</v>
      </c>
      <c r="M151" s="1" t="s">
        <v>1490</v>
      </c>
      <c r="N151" s="1" t="s">
        <v>1491</v>
      </c>
      <c r="O151" s="2" t="s">
        <v>1486</v>
      </c>
    </row>
    <row r="152" spans="1:15" ht="145.19999999999999" x14ac:dyDescent="0.25">
      <c r="A152" s="1" t="s">
        <v>15</v>
      </c>
      <c r="B152" s="1">
        <v>2018</v>
      </c>
      <c r="C152" s="1" t="s">
        <v>1781</v>
      </c>
      <c r="D152" s="1" t="s">
        <v>1782</v>
      </c>
      <c r="E152" s="1" t="s">
        <v>1783</v>
      </c>
      <c r="F152" s="1" t="s">
        <v>20</v>
      </c>
      <c r="G152" s="1" t="s">
        <v>1784</v>
      </c>
      <c r="H152" s="1" t="s">
        <v>1785</v>
      </c>
      <c r="I152" s="1" t="s">
        <v>1787</v>
      </c>
      <c r="J152" s="1" t="s">
        <v>1788</v>
      </c>
      <c r="K152" s="1" t="s">
        <v>1789</v>
      </c>
      <c r="L152" s="1" t="str">
        <f>HYPERLINK("http://dx.doi.org/10.2478/johh-2018-0032","http://dx.doi.org/10.2478/johh-2018-0032")</f>
        <v>http://dx.doi.org/10.2478/johh-2018-0032</v>
      </c>
      <c r="M152" s="1" t="s">
        <v>84</v>
      </c>
      <c r="N152" s="1" t="s">
        <v>84</v>
      </c>
      <c r="O152" s="2" t="s">
        <v>1786</v>
      </c>
    </row>
    <row r="153" spans="1:15" ht="237.6" x14ac:dyDescent="0.25">
      <c r="A153" s="1" t="s">
        <v>15</v>
      </c>
      <c r="B153" s="1">
        <v>2018</v>
      </c>
      <c r="C153" s="1" t="s">
        <v>1790</v>
      </c>
      <c r="D153" s="1" t="s">
        <v>1791</v>
      </c>
      <c r="E153" s="1" t="s">
        <v>42</v>
      </c>
      <c r="F153" s="1" t="s">
        <v>20</v>
      </c>
      <c r="G153" s="1" t="s">
        <v>1792</v>
      </c>
      <c r="H153" s="1" t="s">
        <v>1793</v>
      </c>
      <c r="I153" s="1" t="s">
        <v>1795</v>
      </c>
      <c r="J153" s="1" t="s">
        <v>1796</v>
      </c>
      <c r="K153" s="1" t="s">
        <v>1797</v>
      </c>
      <c r="L153" s="1" t="str">
        <f>HYPERLINK("http://dx.doi.org/10.1007/s12665-018-7696-8","http://dx.doi.org/10.1007/s12665-018-7696-8")</f>
        <v>http://dx.doi.org/10.1007/s12665-018-7696-8</v>
      </c>
      <c r="M153" s="1" t="s">
        <v>49</v>
      </c>
      <c r="N153" s="1" t="s">
        <v>50</v>
      </c>
      <c r="O153" s="2" t="s">
        <v>1794</v>
      </c>
    </row>
    <row r="154" spans="1:15" ht="145.19999999999999" x14ac:dyDescent="0.25">
      <c r="A154" s="1" t="s">
        <v>15</v>
      </c>
      <c r="B154" s="1">
        <v>2018</v>
      </c>
      <c r="C154" s="1" t="s">
        <v>1906</v>
      </c>
      <c r="D154" s="1" t="s">
        <v>1907</v>
      </c>
      <c r="E154" s="1" t="s">
        <v>1520</v>
      </c>
      <c r="F154" s="1" t="s">
        <v>20</v>
      </c>
      <c r="G154" s="1" t="s">
        <v>1908</v>
      </c>
      <c r="H154" s="1" t="s">
        <v>1909</v>
      </c>
      <c r="I154" s="1" t="s">
        <v>1911</v>
      </c>
      <c r="J154" s="1" t="s">
        <v>1912</v>
      </c>
      <c r="K154" s="1" t="s">
        <v>1913</v>
      </c>
      <c r="L154" s="1" t="str">
        <f>HYPERLINK("http://dx.doi.org/10.1016/j.ijggc.2017.12.008","http://dx.doi.org/10.1016/j.ijggc.2017.12.008")</f>
        <v>http://dx.doi.org/10.1016/j.ijggc.2017.12.008</v>
      </c>
      <c r="M154" s="1" t="s">
        <v>1527</v>
      </c>
      <c r="N154" s="1" t="s">
        <v>1528</v>
      </c>
      <c r="O154" s="2" t="s">
        <v>1910</v>
      </c>
    </row>
    <row r="155" spans="1:15" ht="81.599999999999994" x14ac:dyDescent="0.25">
      <c r="A155" s="1" t="s">
        <v>15</v>
      </c>
      <c r="B155" s="1">
        <v>2018</v>
      </c>
      <c r="C155" s="1" t="s">
        <v>1980</v>
      </c>
      <c r="D155" s="1" t="s">
        <v>1981</v>
      </c>
      <c r="E155" s="1" t="s">
        <v>1982</v>
      </c>
      <c r="F155" s="1" t="s">
        <v>20</v>
      </c>
      <c r="G155" s="1" t="s">
        <v>1983</v>
      </c>
      <c r="H155" s="1" t="s">
        <v>1984</v>
      </c>
      <c r="I155" s="1" t="s">
        <v>1986</v>
      </c>
      <c r="J155" s="1" t="s">
        <v>17</v>
      </c>
      <c r="K155" s="1" t="s">
        <v>1987</v>
      </c>
      <c r="L155" s="1" t="str">
        <f>HYPERLINK("http://dx.doi.org/10.1590/S1413-41522018169124","http://dx.doi.org/10.1590/S1413-41522018169124")</f>
        <v>http://dx.doi.org/10.1590/S1413-41522018169124</v>
      </c>
      <c r="M155" s="1" t="s">
        <v>84</v>
      </c>
      <c r="N155" s="1" t="s">
        <v>84</v>
      </c>
      <c r="O155" s="2" t="s">
        <v>1985</v>
      </c>
    </row>
    <row r="156" spans="1:15" ht="145.19999999999999" x14ac:dyDescent="0.25">
      <c r="A156" s="1" t="s">
        <v>15</v>
      </c>
      <c r="B156" s="1">
        <v>2018</v>
      </c>
      <c r="C156" s="1" t="s">
        <v>2220</v>
      </c>
      <c r="D156" s="1" t="s">
        <v>2221</v>
      </c>
      <c r="E156" s="1" t="s">
        <v>1520</v>
      </c>
      <c r="F156" s="1" t="s">
        <v>20</v>
      </c>
      <c r="G156" s="1" t="s">
        <v>2222</v>
      </c>
      <c r="H156" s="1" t="s">
        <v>2223</v>
      </c>
      <c r="I156" s="1" t="s">
        <v>2225</v>
      </c>
      <c r="J156" s="1" t="s">
        <v>2226</v>
      </c>
      <c r="K156" s="1" t="s">
        <v>2227</v>
      </c>
      <c r="L156" s="1" t="str">
        <f>HYPERLINK("http://dx.doi.org/10.1016/j.ijgge.2018.07.006","http://dx.doi.org/10.1016/j.ijgge.2018.07.006")</f>
        <v>http://dx.doi.org/10.1016/j.ijgge.2018.07.006</v>
      </c>
      <c r="M156" s="1" t="s">
        <v>1527</v>
      </c>
      <c r="N156" s="1" t="s">
        <v>1528</v>
      </c>
      <c r="O156" s="2" t="s">
        <v>2224</v>
      </c>
    </row>
    <row r="157" spans="1:15" ht="409.6" x14ac:dyDescent="0.25">
      <c r="A157" s="1" t="s">
        <v>15</v>
      </c>
      <c r="B157" s="1">
        <v>2019</v>
      </c>
      <c r="C157" s="1" t="s">
        <v>292</v>
      </c>
      <c r="D157" s="1" t="s">
        <v>293</v>
      </c>
      <c r="E157" s="1" t="s">
        <v>131</v>
      </c>
      <c r="F157" s="1" t="s">
        <v>20</v>
      </c>
      <c r="G157" s="1" t="s">
        <v>294</v>
      </c>
      <c r="H157" s="1" t="s">
        <v>295</v>
      </c>
      <c r="I157" s="1" t="s">
        <v>297</v>
      </c>
      <c r="J157" s="1" t="s">
        <v>17</v>
      </c>
      <c r="K157" s="1" t="s">
        <v>298</v>
      </c>
      <c r="L157" s="1" t="str">
        <f>HYPERLINK("http://dx.doi.org/10.1007/s10040-018-1841-z","http://dx.doi.org/10.1007/s10040-018-1841-z")</f>
        <v>http://dx.doi.org/10.1007/s10040-018-1841-z</v>
      </c>
      <c r="M157" s="1" t="s">
        <v>38</v>
      </c>
      <c r="N157" s="1" t="s">
        <v>39</v>
      </c>
      <c r="O157" s="2" t="s">
        <v>296</v>
      </c>
    </row>
    <row r="158" spans="1:15" ht="237.6" x14ac:dyDescent="0.25">
      <c r="A158" s="1" t="s">
        <v>15</v>
      </c>
      <c r="B158" s="1">
        <v>2019</v>
      </c>
      <c r="C158" s="1" t="s">
        <v>299</v>
      </c>
      <c r="D158" s="1" t="s">
        <v>300</v>
      </c>
      <c r="E158" s="1" t="s">
        <v>140</v>
      </c>
      <c r="F158" s="1" t="s">
        <v>20</v>
      </c>
      <c r="G158" s="1" t="s">
        <v>301</v>
      </c>
      <c r="H158" s="1" t="s">
        <v>302</v>
      </c>
      <c r="I158" s="1" t="s">
        <v>304</v>
      </c>
      <c r="J158" s="1" t="s">
        <v>305</v>
      </c>
      <c r="K158" s="1" t="s">
        <v>306</v>
      </c>
      <c r="L158" s="1" t="str">
        <f>HYPERLINK("http://dx.doi.org/10.3390/ijerph16173121","http://dx.doi.org/10.3390/ijerph16173121")</f>
        <v>http://dx.doi.org/10.3390/ijerph16173121</v>
      </c>
      <c r="M158" s="1" t="s">
        <v>147</v>
      </c>
      <c r="N158" s="1" t="s">
        <v>148</v>
      </c>
      <c r="O158" s="2" t="s">
        <v>303</v>
      </c>
    </row>
    <row r="159" spans="1:15" ht="92.4" x14ac:dyDescent="0.25">
      <c r="A159" s="1" t="s">
        <v>15</v>
      </c>
      <c r="B159" s="1">
        <v>2019</v>
      </c>
      <c r="C159" s="1" t="s">
        <v>342</v>
      </c>
      <c r="D159" s="1" t="s">
        <v>343</v>
      </c>
      <c r="E159" s="1" t="s">
        <v>344</v>
      </c>
      <c r="F159" s="1" t="s">
        <v>20</v>
      </c>
      <c r="G159" s="1" t="s">
        <v>345</v>
      </c>
      <c r="H159" s="1" t="s">
        <v>346</v>
      </c>
      <c r="I159" s="1" t="s">
        <v>348</v>
      </c>
      <c r="J159" s="1" t="s">
        <v>349</v>
      </c>
      <c r="K159" s="1" t="s">
        <v>350</v>
      </c>
      <c r="L159" s="1" t="str">
        <f>HYPERLINK("http://dx.doi.org/10.12989/mwt.2019.10.4.299","http://dx.doi.org/10.12989/mwt.2019.10.4.299")</f>
        <v>http://dx.doi.org/10.12989/mwt.2019.10.4.299</v>
      </c>
      <c r="M159" s="1" t="s">
        <v>351</v>
      </c>
      <c r="N159" s="1" t="s">
        <v>352</v>
      </c>
      <c r="O159" s="2" t="s">
        <v>347</v>
      </c>
    </row>
    <row r="160" spans="1:15" ht="224.4" x14ac:dyDescent="0.25">
      <c r="A160" s="1" t="s">
        <v>15</v>
      </c>
      <c r="B160" s="1">
        <v>2019</v>
      </c>
      <c r="C160" s="1" t="s">
        <v>380</v>
      </c>
      <c r="D160" s="1" t="s">
        <v>381</v>
      </c>
      <c r="E160" s="1" t="s">
        <v>355</v>
      </c>
      <c r="F160" s="1" t="s">
        <v>20</v>
      </c>
      <c r="G160" s="1" t="s">
        <v>382</v>
      </c>
      <c r="H160" s="1" t="s">
        <v>383</v>
      </c>
      <c r="I160" s="1" t="s">
        <v>385</v>
      </c>
      <c r="J160" s="1" t="s">
        <v>386</v>
      </c>
      <c r="K160" s="1" t="s">
        <v>387</v>
      </c>
      <c r="L160" s="1" t="str">
        <f>HYPERLINK("http://dx.doi.org/10.2166/wrd.2019.041","http://dx.doi.org/10.2166/wrd.2019.041")</f>
        <v>http://dx.doi.org/10.2166/wrd.2019.041</v>
      </c>
      <c r="M160" s="1" t="s">
        <v>361</v>
      </c>
      <c r="N160" s="1" t="s">
        <v>352</v>
      </c>
      <c r="O160" s="2" t="s">
        <v>384</v>
      </c>
    </row>
    <row r="161" spans="1:15" ht="132" x14ac:dyDescent="0.25">
      <c r="A161" s="1" t="s">
        <v>15</v>
      </c>
      <c r="B161" s="1">
        <v>2019</v>
      </c>
      <c r="C161" s="1" t="s">
        <v>592</v>
      </c>
      <c r="D161" s="1" t="s">
        <v>593</v>
      </c>
      <c r="E161" s="1" t="s">
        <v>268</v>
      </c>
      <c r="F161" s="1" t="s">
        <v>20</v>
      </c>
      <c r="G161" s="1" t="s">
        <v>17</v>
      </c>
      <c r="H161" s="1" t="s">
        <v>594</v>
      </c>
      <c r="I161" s="1" t="s">
        <v>596</v>
      </c>
      <c r="J161" s="1" t="s">
        <v>17</v>
      </c>
      <c r="K161" s="1" t="s">
        <v>597</v>
      </c>
      <c r="L161" s="1" t="str">
        <f>HYPERLINK("http://dx.doi.org/10.1111/gwat.12872","http://dx.doi.org/10.1111/gwat.12872")</f>
        <v>http://dx.doi.org/10.1111/gwat.12872</v>
      </c>
      <c r="M161" s="1" t="s">
        <v>38</v>
      </c>
      <c r="N161" s="1" t="s">
        <v>39</v>
      </c>
      <c r="O161" s="2" t="s">
        <v>595</v>
      </c>
    </row>
    <row r="162" spans="1:15" ht="102" x14ac:dyDescent="0.25">
      <c r="A162" s="1" t="s">
        <v>15</v>
      </c>
      <c r="B162" s="1">
        <v>2019</v>
      </c>
      <c r="C162" s="1" t="s">
        <v>905</v>
      </c>
      <c r="D162" s="1" t="s">
        <v>906</v>
      </c>
      <c r="E162" s="1" t="s">
        <v>66</v>
      </c>
      <c r="F162" s="1" t="s">
        <v>20</v>
      </c>
      <c r="G162" s="1" t="s">
        <v>907</v>
      </c>
      <c r="H162" s="1" t="s">
        <v>908</v>
      </c>
      <c r="I162" s="1" t="s">
        <v>910</v>
      </c>
      <c r="J162" s="1" t="s">
        <v>911</v>
      </c>
      <c r="K162" s="1" t="s">
        <v>912</v>
      </c>
      <c r="L162" s="1" t="str">
        <f>HYPERLINK("http://dx.doi.org/10.3390/w11010113","http://dx.doi.org/10.3390/w11010113")</f>
        <v>http://dx.doi.org/10.3390/w11010113</v>
      </c>
      <c r="M162" s="1" t="s">
        <v>73</v>
      </c>
      <c r="N162" s="1" t="s">
        <v>74</v>
      </c>
      <c r="O162" s="2" t="s">
        <v>909</v>
      </c>
    </row>
    <row r="163" spans="1:15" ht="92.4" x14ac:dyDescent="0.25">
      <c r="A163" s="1" t="s">
        <v>15</v>
      </c>
      <c r="B163" s="1">
        <v>2019</v>
      </c>
      <c r="C163" s="1" t="s">
        <v>949</v>
      </c>
      <c r="D163" s="1" t="s">
        <v>950</v>
      </c>
      <c r="E163" s="1" t="s">
        <v>268</v>
      </c>
      <c r="F163" s="1" t="s">
        <v>20</v>
      </c>
      <c r="G163" s="1" t="s">
        <v>17</v>
      </c>
      <c r="H163" s="1" t="s">
        <v>951</v>
      </c>
      <c r="I163" s="1" t="s">
        <v>953</v>
      </c>
      <c r="J163" s="1" t="s">
        <v>17</v>
      </c>
      <c r="K163" s="1" t="s">
        <v>954</v>
      </c>
      <c r="L163" s="1" t="str">
        <f>HYPERLINK("http://dx.doi.org/10.1111/gwat.12868","http://dx.doi.org/10.1111/gwat.12868")</f>
        <v>http://dx.doi.org/10.1111/gwat.12868</v>
      </c>
      <c r="M163" s="1" t="s">
        <v>38</v>
      </c>
      <c r="N163" s="1" t="s">
        <v>39</v>
      </c>
      <c r="O163" s="2" t="s">
        <v>952</v>
      </c>
    </row>
    <row r="164" spans="1:15" ht="145.19999999999999" x14ac:dyDescent="0.25">
      <c r="A164" s="1" t="s">
        <v>15</v>
      </c>
      <c r="B164" s="1">
        <v>2019</v>
      </c>
      <c r="C164" s="1" t="s">
        <v>1299</v>
      </c>
      <c r="D164" s="1" t="s">
        <v>1300</v>
      </c>
      <c r="E164" s="1" t="s">
        <v>1301</v>
      </c>
      <c r="F164" s="1" t="s">
        <v>20</v>
      </c>
      <c r="G164" s="1" t="s">
        <v>1302</v>
      </c>
      <c r="H164" s="1" t="s">
        <v>1303</v>
      </c>
      <c r="I164" s="1" t="s">
        <v>1305</v>
      </c>
      <c r="J164" s="1" t="s">
        <v>1306</v>
      </c>
      <c r="K164" s="1" t="s">
        <v>1307</v>
      </c>
      <c r="L164" s="1" t="str">
        <f>HYPERLINK("http://dx.doi.org/10.1016/j.marpetgeo.2018.09.010","http://dx.doi.org/10.1016/j.marpetgeo.2018.09.010")</f>
        <v>http://dx.doi.org/10.1016/j.marpetgeo.2018.09.010</v>
      </c>
      <c r="M164" s="1" t="s">
        <v>515</v>
      </c>
      <c r="N164" s="1" t="s">
        <v>516</v>
      </c>
      <c r="O164" s="2" t="s">
        <v>1304</v>
      </c>
    </row>
    <row r="165" spans="1:15" ht="158.4" x14ac:dyDescent="0.25">
      <c r="A165" s="1" t="s">
        <v>15</v>
      </c>
      <c r="B165" s="1">
        <v>2019</v>
      </c>
      <c r="C165" s="1" t="s">
        <v>1323</v>
      </c>
      <c r="D165" s="1" t="s">
        <v>1324</v>
      </c>
      <c r="E165" s="1" t="s">
        <v>1325</v>
      </c>
      <c r="F165" s="1" t="s">
        <v>20</v>
      </c>
      <c r="G165" s="1" t="s">
        <v>1326</v>
      </c>
      <c r="H165" s="1" t="s">
        <v>1327</v>
      </c>
      <c r="I165" s="1" t="s">
        <v>1329</v>
      </c>
      <c r="J165" s="1" t="s">
        <v>1330</v>
      </c>
      <c r="K165" s="1" t="s">
        <v>1331</v>
      </c>
      <c r="L165" s="1" t="str">
        <f>HYPERLINK("http://dx.doi.org/10.1002/rra.3489","http://dx.doi.org/10.1002/rra.3489")</f>
        <v>http://dx.doi.org/10.1002/rra.3489</v>
      </c>
      <c r="M165" s="1" t="s">
        <v>73</v>
      </c>
      <c r="N165" s="1" t="s">
        <v>74</v>
      </c>
      <c r="O165" s="2" t="s">
        <v>1328</v>
      </c>
    </row>
    <row r="166" spans="1:15" ht="171.6" x14ac:dyDescent="0.25">
      <c r="A166" s="1" t="s">
        <v>15</v>
      </c>
      <c r="B166" s="1">
        <v>2019</v>
      </c>
      <c r="C166" s="1" t="s">
        <v>1465</v>
      </c>
      <c r="D166" s="1" t="s">
        <v>1466</v>
      </c>
      <c r="E166" s="1" t="s">
        <v>1467</v>
      </c>
      <c r="F166" s="1" t="s">
        <v>201</v>
      </c>
      <c r="G166" s="1" t="s">
        <v>17</v>
      </c>
      <c r="H166" s="1" t="s">
        <v>17</v>
      </c>
      <c r="I166" s="1" t="s">
        <v>1469</v>
      </c>
      <c r="J166" s="1" t="s">
        <v>1470</v>
      </c>
      <c r="K166" s="1" t="s">
        <v>1471</v>
      </c>
      <c r="L166" s="1" t="str">
        <f>HYPERLINK("http://dx.doi.org/10.1155/2019/4363592","http://dx.doi.org/10.1155/2019/4363592")</f>
        <v>http://dx.doi.org/10.1155/2019/4363592</v>
      </c>
      <c r="M166" s="1" t="s">
        <v>1472</v>
      </c>
      <c r="N166" s="1" t="s">
        <v>1472</v>
      </c>
      <c r="O166" s="2" t="s">
        <v>1468</v>
      </c>
    </row>
    <row r="167" spans="1:15" ht="112.2" x14ac:dyDescent="0.25">
      <c r="A167" s="1" t="s">
        <v>15</v>
      </c>
      <c r="B167" s="1">
        <v>2019</v>
      </c>
      <c r="C167" s="1" t="s">
        <v>1971</v>
      </c>
      <c r="D167" s="1" t="s">
        <v>1972</v>
      </c>
      <c r="E167" s="1" t="s">
        <v>1973</v>
      </c>
      <c r="F167" s="1" t="s">
        <v>20</v>
      </c>
      <c r="G167" s="1" t="s">
        <v>1974</v>
      </c>
      <c r="H167" s="1" t="s">
        <v>1975</v>
      </c>
      <c r="I167" s="1" t="s">
        <v>1977</v>
      </c>
      <c r="J167" s="1" t="s">
        <v>1978</v>
      </c>
      <c r="K167" s="1" t="s">
        <v>1979</v>
      </c>
      <c r="L167" s="1" t="str">
        <f>HYPERLINK("http://dx.doi.org/10.1061/(ASCE)WR.1943-5452.0001009","http://dx.doi.org/10.1061/(ASCE)WR.1943-5452.0001009")</f>
        <v>http://dx.doi.org/10.1061/(ASCE)WR.1943-5452.0001009</v>
      </c>
      <c r="M167" s="1" t="s">
        <v>1961</v>
      </c>
      <c r="N167" s="1" t="s">
        <v>352</v>
      </c>
      <c r="O167" s="2" t="s">
        <v>1976</v>
      </c>
    </row>
    <row r="168" spans="1:15" ht="92.4" x14ac:dyDescent="0.25">
      <c r="A168" s="1" t="s">
        <v>15</v>
      </c>
      <c r="B168" s="1">
        <v>2019</v>
      </c>
      <c r="C168" s="1" t="s">
        <v>2151</v>
      </c>
      <c r="D168" s="1" t="s">
        <v>2152</v>
      </c>
      <c r="E168" s="1" t="s">
        <v>2153</v>
      </c>
      <c r="F168" s="1" t="s">
        <v>20</v>
      </c>
      <c r="G168" s="1" t="s">
        <v>2154</v>
      </c>
      <c r="H168" s="1" t="s">
        <v>2155</v>
      </c>
      <c r="I168" s="1" t="s">
        <v>2157</v>
      </c>
      <c r="J168" s="1" t="s">
        <v>2158</v>
      </c>
      <c r="K168" s="1" t="s">
        <v>2159</v>
      </c>
      <c r="L168" s="1" t="str">
        <f>HYPERLINK("http://dx.doi.org/10.1016/j.ecoenv.2019.109548","http://dx.doi.org/10.1016/j.ecoenv.2019.109548")</f>
        <v>http://dx.doi.org/10.1016/j.ecoenv.2019.109548</v>
      </c>
      <c r="M168" s="1" t="s">
        <v>2160</v>
      </c>
      <c r="N168" s="1" t="s">
        <v>2161</v>
      </c>
      <c r="O168" s="2" t="s">
        <v>2156</v>
      </c>
    </row>
    <row r="169" spans="1:15" ht="92.4" x14ac:dyDescent="0.25">
      <c r="A169" s="1" t="s">
        <v>15</v>
      </c>
      <c r="B169" s="1">
        <v>2019</v>
      </c>
      <c r="C169" s="1" t="s">
        <v>2213</v>
      </c>
      <c r="D169" s="1" t="s">
        <v>2214</v>
      </c>
      <c r="E169" s="1" t="s">
        <v>1824</v>
      </c>
      <c r="F169" s="1" t="s">
        <v>20</v>
      </c>
      <c r="G169" s="1" t="s">
        <v>17</v>
      </c>
      <c r="H169" s="1" t="s">
        <v>2215</v>
      </c>
      <c r="I169" s="1" t="s">
        <v>2217</v>
      </c>
      <c r="J169" s="1" t="s">
        <v>2218</v>
      </c>
      <c r="K169" s="1" t="s">
        <v>2219</v>
      </c>
      <c r="L169" s="1" t="str">
        <f>HYPERLINK("http://dx.doi.org/10.1029/2019JB018243","http://dx.doi.org/10.1029/2019JB018243")</f>
        <v>http://dx.doi.org/10.1029/2019JB018243</v>
      </c>
      <c r="M169" s="1" t="s">
        <v>717</v>
      </c>
      <c r="N169" s="1" t="s">
        <v>717</v>
      </c>
      <c r="O169" s="2" t="s">
        <v>2216</v>
      </c>
    </row>
    <row r="170" spans="1:15" ht="132.6" x14ac:dyDescent="0.25">
      <c r="A170" s="1" t="s">
        <v>15</v>
      </c>
      <c r="B170" s="1">
        <v>2019</v>
      </c>
      <c r="C170" s="1" t="s">
        <v>2437</v>
      </c>
      <c r="D170" s="1" t="s">
        <v>2438</v>
      </c>
      <c r="E170" s="1" t="s">
        <v>2439</v>
      </c>
      <c r="F170" s="1" t="s">
        <v>20</v>
      </c>
      <c r="G170" s="1" t="s">
        <v>17</v>
      </c>
      <c r="H170" s="1" t="s">
        <v>2440</v>
      </c>
      <c r="I170" s="1" t="s">
        <v>2442</v>
      </c>
      <c r="J170" s="1" t="s">
        <v>2443</v>
      </c>
      <c r="K170" s="1" t="s">
        <v>2444</v>
      </c>
      <c r="L170" s="1" t="str">
        <f>HYPERLINK("http://dx.doi.org/10.1306/01211917085","http://dx.doi.org/10.1306/01211917085")</f>
        <v>http://dx.doi.org/10.1306/01211917085</v>
      </c>
      <c r="M170" s="1" t="s">
        <v>515</v>
      </c>
      <c r="N170" s="1" t="s">
        <v>516</v>
      </c>
      <c r="O170" s="2" t="s">
        <v>2441</v>
      </c>
    </row>
    <row r="171" spans="1:15" ht="184.8" x14ac:dyDescent="0.25">
      <c r="A171" s="1" t="s">
        <v>15</v>
      </c>
      <c r="B171" s="1">
        <v>2020</v>
      </c>
      <c r="C171" s="1" t="s">
        <v>257</v>
      </c>
      <c r="D171" s="1" t="s">
        <v>258</v>
      </c>
      <c r="E171" s="1" t="s">
        <v>259</v>
      </c>
      <c r="F171" s="1" t="s">
        <v>20</v>
      </c>
      <c r="G171" s="1" t="s">
        <v>260</v>
      </c>
      <c r="H171" s="1" t="s">
        <v>261</v>
      </c>
      <c r="I171" s="1" t="s">
        <v>263</v>
      </c>
      <c r="J171" s="1" t="s">
        <v>264</v>
      </c>
      <c r="K171" s="1" t="s">
        <v>265</v>
      </c>
      <c r="L171" s="1" t="str">
        <f>HYPERLINK("http://dx.doi.org/10.1016/j.scitotenv.2020.139107","http://dx.doi.org/10.1016/j.scitotenv.2020.139107")</f>
        <v>http://dx.doi.org/10.1016/j.scitotenv.2020.139107</v>
      </c>
      <c r="M171" s="1" t="s">
        <v>94</v>
      </c>
      <c r="N171" s="1" t="s">
        <v>95</v>
      </c>
      <c r="O171" s="2" t="s">
        <v>262</v>
      </c>
    </row>
    <row r="172" spans="1:15" ht="92.4" x14ac:dyDescent="0.25">
      <c r="A172" s="1" t="s">
        <v>15</v>
      </c>
      <c r="B172" s="1">
        <v>2020</v>
      </c>
      <c r="C172" s="1" t="s">
        <v>274</v>
      </c>
      <c r="D172" s="1" t="s">
        <v>275</v>
      </c>
      <c r="E172" s="1" t="s">
        <v>276</v>
      </c>
      <c r="F172" s="1" t="s">
        <v>20</v>
      </c>
      <c r="G172" s="1" t="s">
        <v>17</v>
      </c>
      <c r="H172" s="1" t="s">
        <v>17</v>
      </c>
      <c r="I172" s="1" t="s">
        <v>278</v>
      </c>
      <c r="J172" s="1" t="s">
        <v>279</v>
      </c>
      <c r="K172" s="1" t="s">
        <v>280</v>
      </c>
      <c r="L172" s="1" t="str">
        <f>HYPERLINK("http://dx.doi.org/10.1002/vzj2.20027","http://dx.doi.org/10.1002/vzj2.20027")</f>
        <v>http://dx.doi.org/10.1002/vzj2.20027</v>
      </c>
      <c r="M172" s="1" t="s">
        <v>281</v>
      </c>
      <c r="N172" s="1" t="s">
        <v>282</v>
      </c>
      <c r="O172" s="2" t="s">
        <v>277</v>
      </c>
    </row>
    <row r="173" spans="1:15" ht="158.4" x14ac:dyDescent="0.25">
      <c r="A173" s="1" t="s">
        <v>15</v>
      </c>
      <c r="B173" s="1">
        <v>2020</v>
      </c>
      <c r="C173" s="1" t="s">
        <v>370</v>
      </c>
      <c r="D173" s="1" t="s">
        <v>371</v>
      </c>
      <c r="E173" s="1" t="s">
        <v>372</v>
      </c>
      <c r="F173" s="1" t="s">
        <v>20</v>
      </c>
      <c r="G173" s="1" t="s">
        <v>373</v>
      </c>
      <c r="H173" s="1" t="s">
        <v>374</v>
      </c>
      <c r="I173" s="1" t="s">
        <v>376</v>
      </c>
      <c r="J173" s="1" t="s">
        <v>377</v>
      </c>
      <c r="K173" s="1" t="s">
        <v>378</v>
      </c>
      <c r="L173" s="1" t="str">
        <f>HYPERLINK("http://dx.doi.org/10.1016/j.jwpe.2019.101115","http://dx.doi.org/10.1016/j.jwpe.2019.101115")</f>
        <v>http://dx.doi.org/10.1016/j.jwpe.2019.101115</v>
      </c>
      <c r="M173" s="1" t="s">
        <v>379</v>
      </c>
      <c r="N173" s="1" t="s">
        <v>352</v>
      </c>
      <c r="O173" s="2" t="s">
        <v>375</v>
      </c>
    </row>
    <row r="174" spans="1:15" ht="132" x14ac:dyDescent="0.25">
      <c r="A174" s="1" t="s">
        <v>15</v>
      </c>
      <c r="B174" s="1">
        <v>2020</v>
      </c>
      <c r="C174" s="1" t="s">
        <v>435</v>
      </c>
      <c r="D174" s="1" t="s">
        <v>436</v>
      </c>
      <c r="E174" s="1" t="s">
        <v>309</v>
      </c>
      <c r="F174" s="1" t="s">
        <v>201</v>
      </c>
      <c r="G174" s="1" t="s">
        <v>437</v>
      </c>
      <c r="H174" s="1" t="s">
        <v>438</v>
      </c>
      <c r="I174" s="1" t="s">
        <v>440</v>
      </c>
      <c r="J174" s="1" t="s">
        <v>441</v>
      </c>
      <c r="K174" s="1" t="s">
        <v>442</v>
      </c>
      <c r="L174" s="1" t="str">
        <f>HYPERLINK("http://dx.doi.org/10.1016/j.pce.2020.102887","http://dx.doi.org/10.1016/j.pce.2020.102887")</f>
        <v>http://dx.doi.org/10.1016/j.pce.2020.102887</v>
      </c>
      <c r="M174" s="1" t="s">
        <v>316</v>
      </c>
      <c r="N174" s="1" t="s">
        <v>317</v>
      </c>
      <c r="O174" s="2" t="s">
        <v>439</v>
      </c>
    </row>
    <row r="175" spans="1:15" ht="105.6" x14ac:dyDescent="0.25">
      <c r="A175" s="1" t="s">
        <v>15</v>
      </c>
      <c r="B175" s="1">
        <v>2020</v>
      </c>
      <c r="C175" s="1" t="s">
        <v>458</v>
      </c>
      <c r="D175" s="1" t="s">
        <v>459</v>
      </c>
      <c r="E175" s="1" t="s">
        <v>66</v>
      </c>
      <c r="F175" s="1" t="s">
        <v>20</v>
      </c>
      <c r="G175" s="1" t="s">
        <v>460</v>
      </c>
      <c r="H175" s="1" t="s">
        <v>461</v>
      </c>
      <c r="I175" s="1" t="s">
        <v>463</v>
      </c>
      <c r="J175" s="1" t="s">
        <v>464</v>
      </c>
      <c r="K175" s="1" t="s">
        <v>465</v>
      </c>
      <c r="L175" s="1" t="str">
        <f>HYPERLINK("http://dx.doi.org/10.3390/w12020562","http://dx.doi.org/10.3390/w12020562")</f>
        <v>http://dx.doi.org/10.3390/w12020562</v>
      </c>
      <c r="M175" s="1" t="s">
        <v>73</v>
      </c>
      <c r="N175" s="1" t="s">
        <v>74</v>
      </c>
      <c r="O175" s="2" t="s">
        <v>462</v>
      </c>
    </row>
    <row r="176" spans="1:15" ht="211.2" x14ac:dyDescent="0.25">
      <c r="A176" s="1" t="s">
        <v>15</v>
      </c>
      <c r="B176" s="1">
        <v>2020</v>
      </c>
      <c r="C176" s="1" t="s">
        <v>474</v>
      </c>
      <c r="D176" s="1" t="s">
        <v>475</v>
      </c>
      <c r="E176" s="1" t="s">
        <v>19</v>
      </c>
      <c r="F176" s="1" t="s">
        <v>20</v>
      </c>
      <c r="G176" s="1" t="s">
        <v>476</v>
      </c>
      <c r="H176" s="1" t="s">
        <v>477</v>
      </c>
      <c r="I176" s="1" t="s">
        <v>479</v>
      </c>
      <c r="J176" s="1" t="s">
        <v>480</v>
      </c>
      <c r="K176" s="1" t="s">
        <v>481</v>
      </c>
      <c r="L176" s="1" t="str">
        <f>HYPERLINK("http://dx.doi.org/10.1016/j.jhydrol.2020.125391","http://dx.doi.org/10.1016/j.jhydrol.2020.125391")</f>
        <v>http://dx.doi.org/10.1016/j.jhydrol.2020.125391</v>
      </c>
      <c r="M176" s="1" t="s">
        <v>27</v>
      </c>
      <c r="N176" s="1" t="s">
        <v>28</v>
      </c>
      <c r="O176" s="2" t="s">
        <v>478</v>
      </c>
    </row>
    <row r="177" spans="1:15" ht="105.6" x14ac:dyDescent="0.25">
      <c r="A177" s="1" t="s">
        <v>15</v>
      </c>
      <c r="B177" s="1">
        <v>2020</v>
      </c>
      <c r="C177" s="1" t="s">
        <v>482</v>
      </c>
      <c r="D177" s="1" t="s">
        <v>483</v>
      </c>
      <c r="E177" s="1" t="s">
        <v>66</v>
      </c>
      <c r="F177" s="1" t="s">
        <v>20</v>
      </c>
      <c r="G177" s="1" t="s">
        <v>484</v>
      </c>
      <c r="H177" s="1" t="s">
        <v>485</v>
      </c>
      <c r="I177" s="1" t="s">
        <v>487</v>
      </c>
      <c r="J177" s="1" t="s">
        <v>488</v>
      </c>
      <c r="K177" s="1" t="s">
        <v>489</v>
      </c>
      <c r="L177" s="1" t="str">
        <f>HYPERLINK("http://dx.doi.org/10.3390/w12092575","http://dx.doi.org/10.3390/w12092575")</f>
        <v>http://dx.doi.org/10.3390/w12092575</v>
      </c>
      <c r="M177" s="1" t="s">
        <v>73</v>
      </c>
      <c r="N177" s="1" t="s">
        <v>74</v>
      </c>
      <c r="O177" s="2" t="s">
        <v>486</v>
      </c>
    </row>
    <row r="178" spans="1:15" ht="105.6" x14ac:dyDescent="0.25">
      <c r="A178" s="1" t="s">
        <v>15</v>
      </c>
      <c r="B178" s="1">
        <v>2020</v>
      </c>
      <c r="C178" s="1" t="s">
        <v>528</v>
      </c>
      <c r="D178" s="1" t="s">
        <v>529</v>
      </c>
      <c r="E178" s="1" t="s">
        <v>320</v>
      </c>
      <c r="F178" s="1" t="s">
        <v>20</v>
      </c>
      <c r="G178" s="1" t="s">
        <v>530</v>
      </c>
      <c r="H178" s="1" t="s">
        <v>531</v>
      </c>
      <c r="I178" s="1" t="s">
        <v>533</v>
      </c>
      <c r="J178" s="1" t="s">
        <v>534</v>
      </c>
      <c r="K178" s="1" t="s">
        <v>535</v>
      </c>
      <c r="L178" s="1" t="str">
        <f>HYPERLINK("http://dx.doi.org/10.1016/j.envres.2020.109527","http://dx.doi.org/10.1016/j.envres.2020.109527")</f>
        <v>http://dx.doi.org/10.1016/j.envres.2020.109527</v>
      </c>
      <c r="M178" s="1" t="s">
        <v>147</v>
      </c>
      <c r="N178" s="1" t="s">
        <v>148</v>
      </c>
      <c r="O178" s="2" t="s">
        <v>532</v>
      </c>
    </row>
    <row r="179" spans="1:15" ht="105.6" x14ac:dyDescent="0.25">
      <c r="A179" s="1" t="s">
        <v>15</v>
      </c>
      <c r="B179" s="1">
        <v>2020</v>
      </c>
      <c r="C179" s="1" t="s">
        <v>544</v>
      </c>
      <c r="D179" s="1" t="s">
        <v>545</v>
      </c>
      <c r="E179" s="1" t="s">
        <v>66</v>
      </c>
      <c r="F179" s="1" t="s">
        <v>20</v>
      </c>
      <c r="G179" s="1" t="s">
        <v>546</v>
      </c>
      <c r="H179" s="1" t="s">
        <v>547</v>
      </c>
      <c r="I179" s="1" t="s">
        <v>549</v>
      </c>
      <c r="J179" s="1" t="s">
        <v>17</v>
      </c>
      <c r="K179" s="1" t="s">
        <v>550</v>
      </c>
      <c r="L179" s="1" t="str">
        <f>HYPERLINK("http://dx.doi.org/10.3390/w12041028","http://dx.doi.org/10.3390/w12041028")</f>
        <v>http://dx.doi.org/10.3390/w12041028</v>
      </c>
      <c r="M179" s="1" t="s">
        <v>73</v>
      </c>
      <c r="N179" s="1" t="s">
        <v>74</v>
      </c>
      <c r="O179" s="2" t="s">
        <v>548</v>
      </c>
    </row>
    <row r="180" spans="1:15" ht="237.6" x14ac:dyDescent="0.25">
      <c r="A180" s="1" t="s">
        <v>15</v>
      </c>
      <c r="B180" s="1">
        <v>2020</v>
      </c>
      <c r="C180" s="1" t="s">
        <v>568</v>
      </c>
      <c r="D180" s="1" t="s">
        <v>569</v>
      </c>
      <c r="E180" s="1" t="s">
        <v>66</v>
      </c>
      <c r="F180" s="1" t="s">
        <v>20</v>
      </c>
      <c r="G180" s="1" t="s">
        <v>570</v>
      </c>
      <c r="H180" s="1" t="s">
        <v>571</v>
      </c>
      <c r="I180" s="1" t="s">
        <v>573</v>
      </c>
      <c r="J180" s="1" t="s">
        <v>574</v>
      </c>
      <c r="K180" s="1" t="s">
        <v>575</v>
      </c>
      <c r="L180" s="1" t="str">
        <f>HYPERLINK("http://dx.doi.org/10.3390/w12041012","http://dx.doi.org/10.3390/w12041012")</f>
        <v>http://dx.doi.org/10.3390/w12041012</v>
      </c>
      <c r="M180" s="1" t="s">
        <v>73</v>
      </c>
      <c r="N180" s="1" t="s">
        <v>74</v>
      </c>
      <c r="O180" s="2" t="s">
        <v>572</v>
      </c>
    </row>
    <row r="181" spans="1:15" ht="112.2" x14ac:dyDescent="0.25">
      <c r="A181" s="1" t="s">
        <v>15</v>
      </c>
      <c r="B181" s="1">
        <v>2020</v>
      </c>
      <c r="C181" s="1" t="s">
        <v>718</v>
      </c>
      <c r="D181" s="1" t="s">
        <v>719</v>
      </c>
      <c r="E181" s="1" t="s">
        <v>720</v>
      </c>
      <c r="F181" s="1" t="s">
        <v>20</v>
      </c>
      <c r="G181" s="1" t="s">
        <v>721</v>
      </c>
      <c r="H181" s="1" t="s">
        <v>722</v>
      </c>
      <c r="I181" s="1" t="s">
        <v>589</v>
      </c>
      <c r="J181" s="1" t="s">
        <v>724</v>
      </c>
      <c r="K181" s="1" t="s">
        <v>725</v>
      </c>
      <c r="L181" s="1" t="str">
        <f>HYPERLINK("http://dx.doi.org/10.1016/j.ibiod.2019.104843","http://dx.doi.org/10.1016/j.ibiod.2019.104843")</f>
        <v>http://dx.doi.org/10.1016/j.ibiod.2019.104843</v>
      </c>
      <c r="M181" s="1" t="s">
        <v>726</v>
      </c>
      <c r="N181" s="1" t="s">
        <v>727</v>
      </c>
      <c r="O181" s="2" t="s">
        <v>723</v>
      </c>
    </row>
    <row r="182" spans="1:15" ht="158.4" x14ac:dyDescent="0.25">
      <c r="A182" s="1" t="s">
        <v>15</v>
      </c>
      <c r="B182" s="1">
        <v>2020</v>
      </c>
      <c r="C182" s="1" t="s">
        <v>739</v>
      </c>
      <c r="D182" s="1" t="s">
        <v>740</v>
      </c>
      <c r="E182" s="1" t="s">
        <v>741</v>
      </c>
      <c r="F182" s="1" t="s">
        <v>20</v>
      </c>
      <c r="G182" s="1" t="s">
        <v>742</v>
      </c>
      <c r="H182" s="1" t="s">
        <v>743</v>
      </c>
      <c r="I182" s="1" t="s">
        <v>745</v>
      </c>
      <c r="J182" s="1" t="s">
        <v>746</v>
      </c>
      <c r="K182" s="1" t="s">
        <v>747</v>
      </c>
      <c r="L182" s="1" t="str">
        <f>HYPERLINK("http://dx.doi.org/10.1002/nsg.12113","http://dx.doi.org/10.1002/nsg.12113")</f>
        <v>http://dx.doi.org/10.1002/nsg.12113</v>
      </c>
      <c r="M182" s="1" t="s">
        <v>717</v>
      </c>
      <c r="N182" s="1" t="s">
        <v>717</v>
      </c>
      <c r="O182" s="2" t="s">
        <v>744</v>
      </c>
    </row>
    <row r="183" spans="1:15" ht="198" x14ac:dyDescent="0.25">
      <c r="A183" s="1" t="s">
        <v>15</v>
      </c>
      <c r="B183" s="1">
        <v>2020</v>
      </c>
      <c r="C183" s="1" t="s">
        <v>755</v>
      </c>
      <c r="D183" s="1" t="s">
        <v>756</v>
      </c>
      <c r="E183" s="1" t="s">
        <v>42</v>
      </c>
      <c r="F183" s="1" t="s">
        <v>20</v>
      </c>
      <c r="G183" s="1" t="s">
        <v>757</v>
      </c>
      <c r="H183" s="1" t="s">
        <v>758</v>
      </c>
      <c r="I183" s="1" t="s">
        <v>760</v>
      </c>
      <c r="J183" s="1" t="s">
        <v>761</v>
      </c>
      <c r="K183" s="1" t="s">
        <v>762</v>
      </c>
      <c r="L183" s="1" t="str">
        <f>HYPERLINK("http://dx.doi.org/10.1007/s12665-020-09003-5","http://dx.doi.org/10.1007/s12665-020-09003-5")</f>
        <v>http://dx.doi.org/10.1007/s12665-020-09003-5</v>
      </c>
      <c r="M183" s="1" t="s">
        <v>49</v>
      </c>
      <c r="N183" s="1" t="s">
        <v>50</v>
      </c>
      <c r="O183" s="2" t="s">
        <v>759</v>
      </c>
    </row>
    <row r="184" spans="1:15" ht="105.6" x14ac:dyDescent="0.25">
      <c r="A184" s="1" t="s">
        <v>15</v>
      </c>
      <c r="B184" s="1">
        <v>2020</v>
      </c>
      <c r="C184" s="1" t="s">
        <v>877</v>
      </c>
      <c r="D184" s="1" t="s">
        <v>878</v>
      </c>
      <c r="E184" s="1" t="s">
        <v>879</v>
      </c>
      <c r="F184" s="1" t="s">
        <v>20</v>
      </c>
      <c r="G184" s="1" t="s">
        <v>880</v>
      </c>
      <c r="H184" s="1" t="s">
        <v>881</v>
      </c>
      <c r="I184" s="1" t="s">
        <v>883</v>
      </c>
      <c r="J184" s="1" t="s">
        <v>884</v>
      </c>
      <c r="K184" s="1" t="s">
        <v>885</v>
      </c>
      <c r="L184" s="1" t="str">
        <f>HYPERLINK("http://dx.doi.org/10.1016/j.jconhyd.2020.103662","http://dx.doi.org/10.1016/j.jconhyd.2020.103662")</f>
        <v>http://dx.doi.org/10.1016/j.jconhyd.2020.103662</v>
      </c>
      <c r="M184" s="1" t="s">
        <v>49</v>
      </c>
      <c r="N184" s="1" t="s">
        <v>50</v>
      </c>
      <c r="O184" s="2" t="s">
        <v>882</v>
      </c>
    </row>
    <row r="185" spans="1:15" ht="118.8" x14ac:dyDescent="0.25">
      <c r="A185" s="1" t="s">
        <v>15</v>
      </c>
      <c r="B185" s="1">
        <v>2020</v>
      </c>
      <c r="C185" s="1" t="s">
        <v>897</v>
      </c>
      <c r="D185" s="1" t="s">
        <v>898</v>
      </c>
      <c r="E185" s="1" t="s">
        <v>899</v>
      </c>
      <c r="F185" s="1" t="s">
        <v>20</v>
      </c>
      <c r="G185" s="1" t="s">
        <v>900</v>
      </c>
      <c r="H185" s="1" t="s">
        <v>901</v>
      </c>
      <c r="I185" s="1" t="s">
        <v>903</v>
      </c>
      <c r="J185" s="1" t="s">
        <v>17</v>
      </c>
      <c r="K185" s="1" t="s">
        <v>904</v>
      </c>
      <c r="L185" s="1" t="str">
        <f>HYPERLINK("http://dx.doi.org/10.1016/j.gsd.2019.100285","http://dx.doi.org/10.1016/j.gsd.2019.100285")</f>
        <v>http://dx.doi.org/10.1016/j.gsd.2019.100285</v>
      </c>
      <c r="M185" s="1" t="s">
        <v>843</v>
      </c>
      <c r="N185" s="1" t="s">
        <v>114</v>
      </c>
      <c r="O185" s="2" t="s">
        <v>902</v>
      </c>
    </row>
    <row r="186" spans="1:15" ht="211.2" x14ac:dyDescent="0.25">
      <c r="A186" s="1" t="s">
        <v>15</v>
      </c>
      <c r="B186" s="1">
        <v>2020</v>
      </c>
      <c r="C186" s="1" t="s">
        <v>913</v>
      </c>
      <c r="D186" s="1" t="s">
        <v>914</v>
      </c>
      <c r="E186" s="1" t="s">
        <v>915</v>
      </c>
      <c r="F186" s="1" t="s">
        <v>20</v>
      </c>
      <c r="G186" s="1" t="s">
        <v>916</v>
      </c>
      <c r="H186" s="1" t="s">
        <v>917</v>
      </c>
      <c r="I186" s="1" t="s">
        <v>919</v>
      </c>
      <c r="J186" s="1" t="s">
        <v>920</v>
      </c>
      <c r="K186" s="1" t="s">
        <v>921</v>
      </c>
      <c r="L186" s="1" t="str">
        <f>HYPERLINK("http://dx.doi.org/10.1080/10934529.2020.1724744","http://dx.doi.org/10.1080/10934529.2020.1724744")</f>
        <v>http://dx.doi.org/10.1080/10934529.2020.1724744</v>
      </c>
      <c r="M186" s="1" t="s">
        <v>858</v>
      </c>
      <c r="N186" s="1" t="s">
        <v>859</v>
      </c>
      <c r="O186" s="2" t="s">
        <v>918</v>
      </c>
    </row>
    <row r="187" spans="1:15" ht="158.4" x14ac:dyDescent="0.25">
      <c r="A187" s="1" t="s">
        <v>15</v>
      </c>
      <c r="B187" s="1">
        <v>2020</v>
      </c>
      <c r="C187" s="1" t="s">
        <v>964</v>
      </c>
      <c r="D187" s="1" t="s">
        <v>965</v>
      </c>
      <c r="E187" s="1" t="s">
        <v>966</v>
      </c>
      <c r="F187" s="1" t="s">
        <v>20</v>
      </c>
      <c r="G187" s="1" t="s">
        <v>967</v>
      </c>
      <c r="H187" s="1" t="s">
        <v>968</v>
      </c>
      <c r="I187" s="1" t="s">
        <v>970</v>
      </c>
      <c r="J187" s="1" t="s">
        <v>971</v>
      </c>
      <c r="K187" s="1" t="s">
        <v>972</v>
      </c>
      <c r="L187" s="1" t="str">
        <f>HYPERLINK("http://dx.doi.org/10.1016/j.chemosphere.2019.124826","http://dx.doi.org/10.1016/j.chemosphere.2019.124826")</f>
        <v>http://dx.doi.org/10.1016/j.chemosphere.2019.124826</v>
      </c>
      <c r="M187" s="1" t="s">
        <v>94</v>
      </c>
      <c r="N187" s="1" t="s">
        <v>95</v>
      </c>
      <c r="O187" s="2" t="s">
        <v>969</v>
      </c>
    </row>
    <row r="188" spans="1:15" ht="118.8" x14ac:dyDescent="0.25">
      <c r="A188" s="1" t="s">
        <v>15</v>
      </c>
      <c r="B188" s="1">
        <v>2020</v>
      </c>
      <c r="C188" s="1" t="s">
        <v>981</v>
      </c>
      <c r="D188" s="1" t="s">
        <v>982</v>
      </c>
      <c r="E188" s="1" t="s">
        <v>66</v>
      </c>
      <c r="F188" s="1" t="s">
        <v>20</v>
      </c>
      <c r="G188" s="1" t="s">
        <v>983</v>
      </c>
      <c r="H188" s="1" t="s">
        <v>984</v>
      </c>
      <c r="I188" s="1" t="s">
        <v>986</v>
      </c>
      <c r="J188" s="1" t="s">
        <v>987</v>
      </c>
      <c r="K188" s="1" t="s">
        <v>988</v>
      </c>
      <c r="L188" s="1" t="str">
        <f>HYPERLINK("http://dx.doi.org/10.3390/w12072009","http://dx.doi.org/10.3390/w12072009")</f>
        <v>http://dx.doi.org/10.3390/w12072009</v>
      </c>
      <c r="M188" s="1" t="s">
        <v>73</v>
      </c>
      <c r="N188" s="1" t="s">
        <v>74</v>
      </c>
      <c r="O188" s="2" t="s">
        <v>985</v>
      </c>
    </row>
    <row r="189" spans="1:15" ht="145.19999999999999" x14ac:dyDescent="0.25">
      <c r="A189" s="1" t="s">
        <v>15</v>
      </c>
      <c r="B189" s="1">
        <v>2020</v>
      </c>
      <c r="C189" s="1" t="s">
        <v>989</v>
      </c>
      <c r="D189" s="1" t="s">
        <v>990</v>
      </c>
      <c r="E189" s="1" t="s">
        <v>268</v>
      </c>
      <c r="F189" s="1" t="s">
        <v>20</v>
      </c>
      <c r="G189" s="1" t="s">
        <v>17</v>
      </c>
      <c r="H189" s="1" t="s">
        <v>991</v>
      </c>
      <c r="I189" s="1" t="s">
        <v>993</v>
      </c>
      <c r="J189" s="1" t="s">
        <v>678</v>
      </c>
      <c r="K189" s="1" t="s">
        <v>994</v>
      </c>
      <c r="L189" s="1" t="str">
        <f>HYPERLINK("http://dx.doi.org/10.1111/gwat.13007","http://dx.doi.org/10.1111/gwat.13007")</f>
        <v>http://dx.doi.org/10.1111/gwat.13007</v>
      </c>
      <c r="M189" s="1" t="s">
        <v>38</v>
      </c>
      <c r="N189" s="1" t="s">
        <v>39</v>
      </c>
      <c r="O189" s="2" t="s">
        <v>992</v>
      </c>
    </row>
    <row r="190" spans="1:15" ht="132" x14ac:dyDescent="0.25">
      <c r="A190" s="1" t="s">
        <v>15</v>
      </c>
      <c r="B190" s="1">
        <v>2020</v>
      </c>
      <c r="C190" s="1" t="s">
        <v>1176</v>
      </c>
      <c r="D190" s="1" t="s">
        <v>1177</v>
      </c>
      <c r="E190" s="1" t="s">
        <v>1178</v>
      </c>
      <c r="F190" s="1" t="s">
        <v>20</v>
      </c>
      <c r="G190" s="1" t="s">
        <v>1179</v>
      </c>
      <c r="H190" s="1" t="s">
        <v>1180</v>
      </c>
      <c r="I190" s="1" t="s">
        <v>1182</v>
      </c>
      <c r="J190" s="1" t="s">
        <v>1183</v>
      </c>
      <c r="K190" s="1" t="s">
        <v>1184</v>
      </c>
      <c r="L190" s="1" t="str">
        <f>HYPERLINK("http://dx.doi.org/10.1061/(ASCE)HY.1943-7900.0001795","http://dx.doi.org/10.1061/(ASCE)HY.1943-7900.0001795")</f>
        <v>http://dx.doi.org/10.1061/(ASCE)HY.1943-7900.0001795</v>
      </c>
      <c r="M190" s="1" t="s">
        <v>1185</v>
      </c>
      <c r="N190" s="1" t="s">
        <v>352</v>
      </c>
      <c r="O190" s="2" t="s">
        <v>1181</v>
      </c>
    </row>
    <row r="191" spans="1:15" ht="118.8" x14ac:dyDescent="0.25">
      <c r="A191" s="1" t="s">
        <v>15</v>
      </c>
      <c r="B191" s="1">
        <v>2020</v>
      </c>
      <c r="C191" s="1" t="s">
        <v>1381</v>
      </c>
      <c r="D191" s="1" t="s">
        <v>1382</v>
      </c>
      <c r="E191" s="1" t="s">
        <v>694</v>
      </c>
      <c r="F191" s="1" t="s">
        <v>20</v>
      </c>
      <c r="G191" s="1" t="s">
        <v>1383</v>
      </c>
      <c r="H191" s="1" t="s">
        <v>1384</v>
      </c>
      <c r="I191" s="1" t="s">
        <v>855</v>
      </c>
      <c r="J191" s="1" t="s">
        <v>1386</v>
      </c>
      <c r="K191" s="1" t="s">
        <v>1387</v>
      </c>
      <c r="L191" s="1" t="str">
        <f>HYPERLINK("http://dx.doi.org/10.3389/frwa.2020.586698","http://dx.doi.org/10.3389/frwa.2020.586698")</f>
        <v>http://dx.doi.org/10.3389/frwa.2020.586698</v>
      </c>
      <c r="M191" s="1" t="s">
        <v>84</v>
      </c>
      <c r="N191" s="1" t="s">
        <v>84</v>
      </c>
      <c r="O191" s="2" t="s">
        <v>1385</v>
      </c>
    </row>
    <row r="192" spans="1:15" ht="102" x14ac:dyDescent="0.25">
      <c r="A192" s="1" t="s">
        <v>15</v>
      </c>
      <c r="B192" s="1">
        <v>2020</v>
      </c>
      <c r="C192" s="1" t="s">
        <v>1492</v>
      </c>
      <c r="D192" s="1" t="s">
        <v>1493</v>
      </c>
      <c r="E192" s="1" t="s">
        <v>1494</v>
      </c>
      <c r="F192" s="1" t="s">
        <v>20</v>
      </c>
      <c r="G192" s="1" t="s">
        <v>1495</v>
      </c>
      <c r="H192" s="1" t="s">
        <v>1496</v>
      </c>
      <c r="I192" s="1" t="s">
        <v>1498</v>
      </c>
      <c r="J192" s="1" t="s">
        <v>1499</v>
      </c>
      <c r="K192" s="1" t="s">
        <v>1500</v>
      </c>
      <c r="L192" s="1" t="str">
        <f>HYPERLINK("http://dx.doi.org/10.1007/s12040-019-1333-0","http://dx.doi.org/10.1007/s12040-019-1333-0")</f>
        <v>http://dx.doi.org/10.1007/s12040-019-1333-0</v>
      </c>
      <c r="M192" s="1" t="s">
        <v>1501</v>
      </c>
      <c r="N192" s="1" t="s">
        <v>1502</v>
      </c>
      <c r="O192" s="2" t="s">
        <v>1497</v>
      </c>
    </row>
    <row r="193" spans="1:15" ht="145.19999999999999" x14ac:dyDescent="0.25">
      <c r="A193" s="1" t="s">
        <v>15</v>
      </c>
      <c r="B193" s="1">
        <v>2020</v>
      </c>
      <c r="C193" s="1" t="s">
        <v>1545</v>
      </c>
      <c r="D193" s="1" t="s">
        <v>1546</v>
      </c>
      <c r="E193" s="1" t="s">
        <v>711</v>
      </c>
      <c r="F193" s="1" t="s">
        <v>20</v>
      </c>
      <c r="G193" s="1" t="s">
        <v>1547</v>
      </c>
      <c r="H193" s="1" t="s">
        <v>1548</v>
      </c>
      <c r="I193" s="1" t="s">
        <v>1550</v>
      </c>
      <c r="J193" s="1" t="s">
        <v>17</v>
      </c>
      <c r="K193" s="1" t="s">
        <v>1551</v>
      </c>
      <c r="L193" s="1" t="str">
        <f>HYPERLINK("http://dx.doi.org/10.1016/j.apgeochem.2020.104683","http://dx.doi.org/10.1016/j.apgeochem.2020.104683")</f>
        <v>http://dx.doi.org/10.1016/j.apgeochem.2020.104683</v>
      </c>
      <c r="M193" s="1" t="s">
        <v>717</v>
      </c>
      <c r="N193" s="1" t="s">
        <v>717</v>
      </c>
      <c r="O193" s="2" t="s">
        <v>1549</v>
      </c>
    </row>
    <row r="194" spans="1:15" ht="198" x14ac:dyDescent="0.25">
      <c r="A194" s="1" t="s">
        <v>15</v>
      </c>
      <c r="B194" s="1">
        <v>2020</v>
      </c>
      <c r="C194" s="1" t="s">
        <v>1759</v>
      </c>
      <c r="D194" s="1" t="s">
        <v>1760</v>
      </c>
      <c r="E194" s="1" t="s">
        <v>117</v>
      </c>
      <c r="F194" s="1" t="s">
        <v>20</v>
      </c>
      <c r="G194" s="1" t="s">
        <v>1761</v>
      </c>
      <c r="H194" s="1" t="s">
        <v>1762</v>
      </c>
      <c r="I194" s="1" t="s">
        <v>1764</v>
      </c>
      <c r="J194" s="1" t="s">
        <v>1765</v>
      </c>
      <c r="K194" s="1" t="s">
        <v>1766</v>
      </c>
      <c r="L194" s="1" t="str">
        <f>HYPERLINK("http://dx.doi.org/10.1002/hyp.13876","http://dx.doi.org/10.1002/hyp.13876")</f>
        <v>http://dx.doi.org/10.1002/hyp.13876</v>
      </c>
      <c r="M194" s="1" t="s">
        <v>84</v>
      </c>
      <c r="N194" s="1" t="s">
        <v>84</v>
      </c>
      <c r="O194" s="2" t="s">
        <v>1763</v>
      </c>
    </row>
    <row r="195" spans="1:15" ht="92.4" x14ac:dyDescent="0.25">
      <c r="A195" s="1" t="s">
        <v>15</v>
      </c>
      <c r="B195" s="1">
        <v>2020</v>
      </c>
      <c r="C195" s="1" t="s">
        <v>2194</v>
      </c>
      <c r="D195" s="1" t="s">
        <v>2195</v>
      </c>
      <c r="E195" s="1" t="s">
        <v>2196</v>
      </c>
      <c r="F195" s="1" t="s">
        <v>20</v>
      </c>
      <c r="G195" s="1" t="s">
        <v>2197</v>
      </c>
      <c r="H195" s="1" t="s">
        <v>2198</v>
      </c>
      <c r="I195" s="1" t="s">
        <v>2200</v>
      </c>
      <c r="J195" s="1" t="s">
        <v>2201</v>
      </c>
      <c r="K195" s="1" t="s">
        <v>2202</v>
      </c>
      <c r="L195" s="1" t="str">
        <f>HYPERLINK("http://dx.doi.org/10.24425/agp.2020.132257","http://dx.doi.org/10.24425/agp.2020.132257")</f>
        <v>http://dx.doi.org/10.24425/agp.2020.132257</v>
      </c>
      <c r="M195" s="1" t="s">
        <v>516</v>
      </c>
      <c r="N195" s="1" t="s">
        <v>516</v>
      </c>
      <c r="O195" s="2" t="s">
        <v>2199</v>
      </c>
    </row>
    <row r="196" spans="1:15" ht="171.6" x14ac:dyDescent="0.25">
      <c r="A196" s="1" t="s">
        <v>15</v>
      </c>
      <c r="B196" s="1">
        <v>2020</v>
      </c>
      <c r="C196" s="1" t="s">
        <v>2285</v>
      </c>
      <c r="D196" s="1" t="s">
        <v>2286</v>
      </c>
      <c r="E196" s="1" t="s">
        <v>2287</v>
      </c>
      <c r="F196" s="1" t="s">
        <v>20</v>
      </c>
      <c r="G196" s="1" t="s">
        <v>2288</v>
      </c>
      <c r="H196" s="1" t="s">
        <v>2289</v>
      </c>
      <c r="I196" s="1" t="s">
        <v>2291</v>
      </c>
      <c r="J196" s="1" t="s">
        <v>2292</v>
      </c>
      <c r="K196" s="1" t="s">
        <v>2293</v>
      </c>
      <c r="L196" s="1" t="str">
        <f>HYPERLINK("http://dx.doi.org/10.1007/s40948-020-00192-8","http://dx.doi.org/10.1007/s40948-020-00192-8")</f>
        <v>http://dx.doi.org/10.1007/s40948-020-00192-8</v>
      </c>
      <c r="M196" s="1" t="s">
        <v>2294</v>
      </c>
      <c r="N196" s="1" t="s">
        <v>1491</v>
      </c>
      <c r="O196" s="2" t="s">
        <v>2290</v>
      </c>
    </row>
    <row r="197" spans="1:15" ht="211.2" x14ac:dyDescent="0.25">
      <c r="A197" s="1" t="s">
        <v>15</v>
      </c>
      <c r="B197" s="1">
        <v>2020</v>
      </c>
      <c r="C197" s="1" t="s">
        <v>2311</v>
      </c>
      <c r="D197" s="1" t="s">
        <v>2312</v>
      </c>
      <c r="E197" s="1" t="s">
        <v>1824</v>
      </c>
      <c r="F197" s="1" t="s">
        <v>20</v>
      </c>
      <c r="G197" s="1" t="s">
        <v>2313</v>
      </c>
      <c r="H197" s="1" t="s">
        <v>2314</v>
      </c>
      <c r="I197" s="1" t="s">
        <v>2316</v>
      </c>
      <c r="J197" s="1" t="s">
        <v>2317</v>
      </c>
      <c r="K197" s="1" t="s">
        <v>2318</v>
      </c>
      <c r="L197" s="1" t="str">
        <f>HYPERLINK("http://dx.doi.org/10.1029/2019JB018283","http://dx.doi.org/10.1029/2019JB018283")</f>
        <v>http://dx.doi.org/10.1029/2019JB018283</v>
      </c>
      <c r="M197" s="1" t="s">
        <v>717</v>
      </c>
      <c r="N197" s="1" t="s">
        <v>717</v>
      </c>
      <c r="O197" s="2" t="s">
        <v>2315</v>
      </c>
    </row>
    <row r="198" spans="1:15" ht="118.8" x14ac:dyDescent="0.25">
      <c r="A198" s="1" t="s">
        <v>15</v>
      </c>
      <c r="B198" s="1">
        <v>2020</v>
      </c>
      <c r="C198" s="1" t="s">
        <v>2319</v>
      </c>
      <c r="D198" s="1" t="s">
        <v>2320</v>
      </c>
      <c r="E198" s="1" t="s">
        <v>1572</v>
      </c>
      <c r="F198" s="1" t="s">
        <v>20</v>
      </c>
      <c r="G198" s="1" t="s">
        <v>2321</v>
      </c>
      <c r="H198" s="1" t="s">
        <v>2322</v>
      </c>
      <c r="I198" s="1" t="s">
        <v>2324</v>
      </c>
      <c r="J198" s="1" t="s">
        <v>2325</v>
      </c>
      <c r="K198" s="1" t="s">
        <v>2326</v>
      </c>
      <c r="L198" s="1" t="str">
        <f>HYPERLINK("http://dx.doi.org/10.1007/s10596-019-09926-4","http://dx.doi.org/10.1007/s10596-019-09926-4")</f>
        <v>http://dx.doi.org/10.1007/s10596-019-09926-4</v>
      </c>
      <c r="M198" s="1" t="s">
        <v>1578</v>
      </c>
      <c r="N198" s="1" t="s">
        <v>1579</v>
      </c>
      <c r="O198" s="2" t="s">
        <v>2323</v>
      </c>
    </row>
    <row r="199" spans="1:15" ht="153" x14ac:dyDescent="0.25">
      <c r="A199" s="1" t="s">
        <v>15</v>
      </c>
      <c r="B199" s="1">
        <v>2020</v>
      </c>
      <c r="C199" s="1" t="s">
        <v>2359</v>
      </c>
      <c r="D199" s="1" t="s">
        <v>2360</v>
      </c>
      <c r="E199" s="1" t="s">
        <v>2361</v>
      </c>
      <c r="F199" s="1" t="s">
        <v>20</v>
      </c>
      <c r="G199" s="1" t="s">
        <v>2362</v>
      </c>
      <c r="H199" s="1" t="s">
        <v>2363</v>
      </c>
      <c r="I199" s="1" t="s">
        <v>2365</v>
      </c>
      <c r="J199" s="1" t="s">
        <v>2366</v>
      </c>
      <c r="K199" s="1" t="s">
        <v>2367</v>
      </c>
      <c r="L199" s="1" t="str">
        <f>HYPERLINK("http://dx.doi.org/10.1061/(ASCE)EE.1943-7870.0001603","http://dx.doi.org/10.1061/(ASCE)EE.1943-7870.0001603")</f>
        <v>http://dx.doi.org/10.1061/(ASCE)EE.1943-7870.0001603</v>
      </c>
      <c r="M199" s="1" t="s">
        <v>2368</v>
      </c>
      <c r="N199" s="1" t="s">
        <v>859</v>
      </c>
      <c r="O199" s="2" t="s">
        <v>2364</v>
      </c>
    </row>
    <row r="200" spans="1:15" ht="153" x14ac:dyDescent="0.25">
      <c r="A200" s="1" t="s">
        <v>15</v>
      </c>
      <c r="B200" s="1">
        <v>2020</v>
      </c>
      <c r="C200" s="1" t="s">
        <v>2395</v>
      </c>
      <c r="D200" s="1" t="s">
        <v>2396</v>
      </c>
      <c r="E200" s="1" t="s">
        <v>1484</v>
      </c>
      <c r="F200" s="1" t="s">
        <v>20</v>
      </c>
      <c r="G200" s="1" t="s">
        <v>2397</v>
      </c>
      <c r="H200" s="1" t="s">
        <v>2398</v>
      </c>
      <c r="I200" s="1" t="s">
        <v>2400</v>
      </c>
      <c r="J200" s="1" t="s">
        <v>17</v>
      </c>
      <c r="K200" s="1" t="s">
        <v>2401</v>
      </c>
      <c r="L200" s="1" t="str">
        <f>HYPERLINK("http://dx.doi.org/10.1007/s13202-020-00924-2","http://dx.doi.org/10.1007/s13202-020-00924-2")</f>
        <v>http://dx.doi.org/10.1007/s13202-020-00924-2</v>
      </c>
      <c r="M200" s="1" t="s">
        <v>1490</v>
      </c>
      <c r="N200" s="1" t="s">
        <v>1491</v>
      </c>
      <c r="O200" s="2" t="s">
        <v>2399</v>
      </c>
    </row>
    <row r="201" spans="1:15" ht="132" x14ac:dyDescent="0.25">
      <c r="A201" s="1" t="s">
        <v>15</v>
      </c>
      <c r="B201" s="1">
        <v>2021</v>
      </c>
      <c r="C201" s="1" t="s">
        <v>75</v>
      </c>
      <c r="D201" s="1" t="s">
        <v>76</v>
      </c>
      <c r="E201" s="1" t="s">
        <v>77</v>
      </c>
      <c r="F201" s="1" t="s">
        <v>20</v>
      </c>
      <c r="G201" s="1" t="s">
        <v>78</v>
      </c>
      <c r="H201" s="1" t="s">
        <v>79</v>
      </c>
      <c r="I201" s="1" t="s">
        <v>81</v>
      </c>
      <c r="J201" s="1" t="s">
        <v>82</v>
      </c>
      <c r="K201" s="1" t="s">
        <v>83</v>
      </c>
      <c r="L201" s="1" t="str">
        <f>HYPERLINK("http://dx.doi.org/10.1016/j.ejrh.2021.100882","http://dx.doi.org/10.1016/j.ejrh.2021.100882")</f>
        <v>http://dx.doi.org/10.1016/j.ejrh.2021.100882</v>
      </c>
      <c r="M201" s="1" t="s">
        <v>84</v>
      </c>
      <c r="N201" s="1" t="s">
        <v>84</v>
      </c>
      <c r="O201" s="2" t="s">
        <v>80</v>
      </c>
    </row>
    <row r="202" spans="1:15" ht="211.2" x14ac:dyDescent="0.25">
      <c r="A202" s="1" t="s">
        <v>15</v>
      </c>
      <c r="B202" s="1">
        <v>2021</v>
      </c>
      <c r="C202" s="1" t="s">
        <v>138</v>
      </c>
      <c r="D202" s="1" t="s">
        <v>139</v>
      </c>
      <c r="E202" s="1" t="s">
        <v>140</v>
      </c>
      <c r="F202" s="1" t="s">
        <v>20</v>
      </c>
      <c r="G202" s="1" t="s">
        <v>141</v>
      </c>
      <c r="H202" s="1" t="s">
        <v>142</v>
      </c>
      <c r="I202" s="1" t="s">
        <v>144</v>
      </c>
      <c r="J202" s="1" t="s">
        <v>145</v>
      </c>
      <c r="K202" s="1" t="s">
        <v>146</v>
      </c>
      <c r="L202" s="1" t="str">
        <f>HYPERLINK("http://dx.doi.org/10.3390/ijerph182413272","http://dx.doi.org/10.3390/ijerph182413272")</f>
        <v>http://dx.doi.org/10.3390/ijerph182413272</v>
      </c>
      <c r="M202" s="1" t="s">
        <v>147</v>
      </c>
      <c r="N202" s="1" t="s">
        <v>148</v>
      </c>
      <c r="O202" s="2" t="s">
        <v>143</v>
      </c>
    </row>
    <row r="203" spans="1:15" ht="118.8" x14ac:dyDescent="0.25">
      <c r="A203" s="1" t="s">
        <v>15</v>
      </c>
      <c r="B203" s="1">
        <v>2021</v>
      </c>
      <c r="C203" s="1" t="s">
        <v>192</v>
      </c>
      <c r="D203" s="1" t="s">
        <v>193</v>
      </c>
      <c r="E203" s="1" t="s">
        <v>19</v>
      </c>
      <c r="F203" s="1" t="s">
        <v>20</v>
      </c>
      <c r="G203" s="1" t="s">
        <v>194</v>
      </c>
      <c r="H203" s="1" t="s">
        <v>195</v>
      </c>
      <c r="I203" s="1" t="s">
        <v>197</v>
      </c>
      <c r="J203" s="1" t="s">
        <v>122</v>
      </c>
      <c r="K203" s="1" t="s">
        <v>198</v>
      </c>
      <c r="L203" s="1" t="str">
        <f>HYPERLINK("http://dx.doi.org/10.1016/j.jhydrol.2021.126543","http://dx.doi.org/10.1016/j.jhydrol.2021.126543")</f>
        <v>http://dx.doi.org/10.1016/j.jhydrol.2021.126543</v>
      </c>
      <c r="M203" s="1" t="s">
        <v>27</v>
      </c>
      <c r="N203" s="1" t="s">
        <v>28</v>
      </c>
      <c r="O203" s="2" t="s">
        <v>196</v>
      </c>
    </row>
    <row r="204" spans="1:15" ht="171.6" x14ac:dyDescent="0.25">
      <c r="A204" s="1" t="s">
        <v>15</v>
      </c>
      <c r="B204" s="1">
        <v>2021</v>
      </c>
      <c r="C204" s="1" t="s">
        <v>234</v>
      </c>
      <c r="D204" s="1" t="s">
        <v>235</v>
      </c>
      <c r="E204" s="1" t="s">
        <v>236</v>
      </c>
      <c r="F204" s="1" t="s">
        <v>20</v>
      </c>
      <c r="G204" s="1" t="s">
        <v>237</v>
      </c>
      <c r="H204" s="1" t="s">
        <v>238</v>
      </c>
      <c r="I204" s="1" t="s">
        <v>240</v>
      </c>
      <c r="J204" s="1" t="s">
        <v>17</v>
      </c>
      <c r="K204" s="1" t="s">
        <v>241</v>
      </c>
      <c r="L204" s="1" t="str">
        <f>HYPERLINK("http://dx.doi.org/10.1007/s13201-021-01530-1","http://dx.doi.org/10.1007/s13201-021-01530-1")</f>
        <v>http://dx.doi.org/10.1007/s13201-021-01530-1</v>
      </c>
      <c r="M204" s="1" t="s">
        <v>84</v>
      </c>
      <c r="N204" s="1" t="s">
        <v>84</v>
      </c>
      <c r="O204" s="2" t="s">
        <v>239</v>
      </c>
    </row>
    <row r="205" spans="1:15" ht="316.8" x14ac:dyDescent="0.25">
      <c r="A205" s="1" t="s">
        <v>15</v>
      </c>
      <c r="B205" s="1">
        <v>2021</v>
      </c>
      <c r="C205" s="1" t="s">
        <v>250</v>
      </c>
      <c r="D205" s="1" t="s">
        <v>251</v>
      </c>
      <c r="E205" s="1" t="s">
        <v>66</v>
      </c>
      <c r="F205" s="1" t="s">
        <v>20</v>
      </c>
      <c r="G205" s="1" t="s">
        <v>252</v>
      </c>
      <c r="H205" s="1" t="s">
        <v>17</v>
      </c>
      <c r="I205" s="1" t="s">
        <v>254</v>
      </c>
      <c r="J205" s="1" t="s">
        <v>255</v>
      </c>
      <c r="K205" s="1" t="s">
        <v>256</v>
      </c>
      <c r="L205" s="1" t="str">
        <f>HYPERLINK("http://dx.doi.org/10.3390/w13030284","http://dx.doi.org/10.3390/w13030284")</f>
        <v>http://dx.doi.org/10.3390/w13030284</v>
      </c>
      <c r="M205" s="1" t="s">
        <v>73</v>
      </c>
      <c r="N205" s="1" t="s">
        <v>74</v>
      </c>
      <c r="O205" s="2" t="s">
        <v>253</v>
      </c>
    </row>
    <row r="206" spans="1:15" ht="105.6" x14ac:dyDescent="0.25">
      <c r="A206" s="1" t="s">
        <v>15</v>
      </c>
      <c r="B206" s="1">
        <v>2021</v>
      </c>
      <c r="C206" s="1" t="s">
        <v>411</v>
      </c>
      <c r="D206" s="1" t="s">
        <v>412</v>
      </c>
      <c r="E206" s="1" t="s">
        <v>131</v>
      </c>
      <c r="F206" s="1" t="s">
        <v>20</v>
      </c>
      <c r="G206" s="1" t="s">
        <v>413</v>
      </c>
      <c r="H206" s="1" t="s">
        <v>414</v>
      </c>
      <c r="I206" s="1" t="s">
        <v>416</v>
      </c>
      <c r="J206" s="1" t="s">
        <v>417</v>
      </c>
      <c r="K206" s="1" t="s">
        <v>418</v>
      </c>
      <c r="L206" s="1" t="str">
        <f>HYPERLINK("http://dx.doi.org/10.1007/s10040-020-02218-7","http://dx.doi.org/10.1007/s10040-020-02218-7")</f>
        <v>http://dx.doi.org/10.1007/s10040-020-02218-7</v>
      </c>
      <c r="M206" s="1" t="s">
        <v>38</v>
      </c>
      <c r="N206" s="1" t="s">
        <v>39</v>
      </c>
      <c r="O206" s="2" t="s">
        <v>415</v>
      </c>
    </row>
    <row r="207" spans="1:15" ht="198" x14ac:dyDescent="0.25">
      <c r="A207" s="1" t="s">
        <v>15</v>
      </c>
      <c r="B207" s="1">
        <v>2021</v>
      </c>
      <c r="C207" s="1" t="s">
        <v>443</v>
      </c>
      <c r="D207" s="1" t="s">
        <v>444</v>
      </c>
      <c r="E207" s="1" t="s">
        <v>445</v>
      </c>
      <c r="F207" s="1" t="s">
        <v>20</v>
      </c>
      <c r="G207" s="1" t="s">
        <v>446</v>
      </c>
      <c r="H207" s="1" t="s">
        <v>447</v>
      </c>
      <c r="I207" s="1" t="s">
        <v>449</v>
      </c>
      <c r="J207" s="1" t="s">
        <v>450</v>
      </c>
      <c r="K207" s="1" t="s">
        <v>451</v>
      </c>
      <c r="L207" s="1" t="str">
        <f>HYPERLINK("http://dx.doi.org/10.1016/j.agwat.2020.106659","http://dx.doi.org/10.1016/j.agwat.2020.106659")</f>
        <v>http://dx.doi.org/10.1016/j.agwat.2020.106659</v>
      </c>
      <c r="M207" s="1" t="s">
        <v>452</v>
      </c>
      <c r="N207" s="1" t="s">
        <v>453</v>
      </c>
      <c r="O207" s="2" t="s">
        <v>448</v>
      </c>
    </row>
    <row r="208" spans="1:15" ht="105.6" x14ac:dyDescent="0.25">
      <c r="A208" s="1" t="s">
        <v>15</v>
      </c>
      <c r="B208" s="1">
        <v>2021</v>
      </c>
      <c r="C208" s="1" t="s">
        <v>606</v>
      </c>
      <c r="D208" s="1" t="s">
        <v>607</v>
      </c>
      <c r="E208" s="1" t="s">
        <v>427</v>
      </c>
      <c r="F208" s="1" t="s">
        <v>20</v>
      </c>
      <c r="G208" s="1" t="s">
        <v>608</v>
      </c>
      <c r="H208" s="1" t="s">
        <v>609</v>
      </c>
      <c r="I208" s="1" t="s">
        <v>611</v>
      </c>
      <c r="J208" s="1" t="s">
        <v>17</v>
      </c>
      <c r="K208" s="1" t="s">
        <v>612</v>
      </c>
      <c r="L208" s="1" t="str">
        <f>HYPERLINK("http://dx.doi.org/10.1061/(ASCE)HZ.2153-5515.0000562","http://dx.doi.org/10.1061/(ASCE)HZ.2153-5515.0000562")</f>
        <v>http://dx.doi.org/10.1061/(ASCE)HZ.2153-5515.0000562</v>
      </c>
      <c r="M208" s="1" t="s">
        <v>433</v>
      </c>
      <c r="N208" s="1" t="s">
        <v>434</v>
      </c>
      <c r="O208" s="2" t="s">
        <v>610</v>
      </c>
    </row>
    <row r="209" spans="1:15" ht="92.4" x14ac:dyDescent="0.25">
      <c r="A209" s="1" t="s">
        <v>15</v>
      </c>
      <c r="B209" s="1">
        <v>2021</v>
      </c>
      <c r="C209" s="1" t="s">
        <v>613</v>
      </c>
      <c r="D209" s="1" t="s">
        <v>614</v>
      </c>
      <c r="E209" s="1" t="s">
        <v>519</v>
      </c>
      <c r="F209" s="1" t="s">
        <v>20</v>
      </c>
      <c r="G209" s="1" t="s">
        <v>615</v>
      </c>
      <c r="H209" s="1" t="s">
        <v>616</v>
      </c>
      <c r="I209" s="1" t="s">
        <v>618</v>
      </c>
      <c r="J209" s="1" t="s">
        <v>619</v>
      </c>
      <c r="K209" s="1" t="s">
        <v>620</v>
      </c>
      <c r="L209" s="1" t="str">
        <f>HYPERLINK("http://dx.doi.org/10.1029/2020WR027911","http://dx.doi.org/10.1029/2020WR027911")</f>
        <v>http://dx.doi.org/10.1029/2020WR027911</v>
      </c>
      <c r="M209" s="1" t="s">
        <v>526</v>
      </c>
      <c r="N209" s="1" t="s">
        <v>527</v>
      </c>
      <c r="O209" s="2" t="s">
        <v>617</v>
      </c>
    </row>
    <row r="210" spans="1:15" ht="303.60000000000002" x14ac:dyDescent="0.25">
      <c r="A210" s="1" t="s">
        <v>15</v>
      </c>
      <c r="B210" s="1">
        <v>2021</v>
      </c>
      <c r="C210" s="1" t="s">
        <v>647</v>
      </c>
      <c r="D210" s="1" t="s">
        <v>648</v>
      </c>
      <c r="E210" s="1" t="s">
        <v>131</v>
      </c>
      <c r="F210" s="1" t="s">
        <v>20</v>
      </c>
      <c r="G210" s="1" t="s">
        <v>649</v>
      </c>
      <c r="H210" s="1" t="s">
        <v>650</v>
      </c>
      <c r="I210" s="1" t="s">
        <v>652</v>
      </c>
      <c r="J210" s="1" t="s">
        <v>653</v>
      </c>
      <c r="K210" s="1" t="s">
        <v>654</v>
      </c>
      <c r="L210" s="1" t="str">
        <f>HYPERLINK("http://dx.doi.org/10.1007/s10040-021-02345-9","http://dx.doi.org/10.1007/s10040-021-02345-9")</f>
        <v>http://dx.doi.org/10.1007/s10040-021-02345-9</v>
      </c>
      <c r="M210" s="1" t="s">
        <v>38</v>
      </c>
      <c r="N210" s="1" t="s">
        <v>39</v>
      </c>
      <c r="O210" s="2" t="s">
        <v>651</v>
      </c>
    </row>
    <row r="211" spans="1:15" ht="105.6" x14ac:dyDescent="0.25">
      <c r="A211" s="1" t="s">
        <v>15</v>
      </c>
      <c r="B211" s="1">
        <v>2021</v>
      </c>
      <c r="C211" s="1" t="s">
        <v>685</v>
      </c>
      <c r="D211" s="1" t="s">
        <v>686</v>
      </c>
      <c r="E211" s="1" t="s">
        <v>268</v>
      </c>
      <c r="F211" s="1" t="s">
        <v>20</v>
      </c>
      <c r="G211" s="1" t="s">
        <v>17</v>
      </c>
      <c r="H211" s="1" t="s">
        <v>687</v>
      </c>
      <c r="I211" s="1" t="s">
        <v>689</v>
      </c>
      <c r="J211" s="1" t="s">
        <v>690</v>
      </c>
      <c r="K211" s="1" t="s">
        <v>691</v>
      </c>
      <c r="L211" s="1" t="str">
        <f>HYPERLINK("http://dx.doi.org/10.1111/gwat.13104","http://dx.doi.org/10.1111/gwat.13104")</f>
        <v>http://dx.doi.org/10.1111/gwat.13104</v>
      </c>
      <c r="M211" s="1" t="s">
        <v>38</v>
      </c>
      <c r="N211" s="1" t="s">
        <v>39</v>
      </c>
      <c r="O211" s="2" t="s">
        <v>688</v>
      </c>
    </row>
    <row r="212" spans="1:15" ht="105.6" x14ac:dyDescent="0.25">
      <c r="A212" s="1" t="s">
        <v>15</v>
      </c>
      <c r="B212" s="1">
        <v>2021</v>
      </c>
      <c r="C212" s="1" t="s">
        <v>692</v>
      </c>
      <c r="D212" s="1" t="s">
        <v>693</v>
      </c>
      <c r="E212" s="1" t="s">
        <v>694</v>
      </c>
      <c r="F212" s="1" t="s">
        <v>20</v>
      </c>
      <c r="G212" s="1" t="s">
        <v>695</v>
      </c>
      <c r="H212" s="1" t="s">
        <v>696</v>
      </c>
      <c r="I212" s="1" t="s">
        <v>698</v>
      </c>
      <c r="J212" s="1" t="s">
        <v>699</v>
      </c>
      <c r="K212" s="1" t="s">
        <v>700</v>
      </c>
      <c r="L212" s="1" t="str">
        <f>HYPERLINK("http://dx.doi.org/10.3389/frwa.2021.628955","http://dx.doi.org/10.3389/frwa.2021.628955")</f>
        <v>http://dx.doi.org/10.3389/frwa.2021.628955</v>
      </c>
      <c r="M212" s="1" t="s">
        <v>84</v>
      </c>
      <c r="N212" s="1" t="s">
        <v>84</v>
      </c>
      <c r="O212" s="2" t="s">
        <v>697</v>
      </c>
    </row>
    <row r="213" spans="1:15" ht="105.6" x14ac:dyDescent="0.25">
      <c r="A213" s="1" t="s">
        <v>15</v>
      </c>
      <c r="B213" s="1">
        <v>2021</v>
      </c>
      <c r="C213" s="1" t="s">
        <v>709</v>
      </c>
      <c r="D213" s="1" t="s">
        <v>710</v>
      </c>
      <c r="E213" s="1" t="s">
        <v>711</v>
      </c>
      <c r="F213" s="1" t="s">
        <v>20</v>
      </c>
      <c r="G213" s="1" t="s">
        <v>712</v>
      </c>
      <c r="H213" s="1" t="s">
        <v>713</v>
      </c>
      <c r="I213" s="1" t="s">
        <v>715</v>
      </c>
      <c r="J213" s="1" t="s">
        <v>17</v>
      </c>
      <c r="K213" s="1" t="s">
        <v>716</v>
      </c>
      <c r="L213" s="1" t="str">
        <f>HYPERLINK("http://dx.doi.org/10.1016/j.apgeochem.2020.104817","http://dx.doi.org/10.1016/j.apgeochem.2020.104817")</f>
        <v>http://dx.doi.org/10.1016/j.apgeochem.2020.104817</v>
      </c>
      <c r="M213" s="1" t="s">
        <v>717</v>
      </c>
      <c r="N213" s="1" t="s">
        <v>717</v>
      </c>
      <c r="O213" s="2" t="s">
        <v>714</v>
      </c>
    </row>
    <row r="214" spans="1:15" ht="105.6" x14ac:dyDescent="0.25">
      <c r="A214" s="1" t="s">
        <v>15</v>
      </c>
      <c r="B214" s="1">
        <v>2021</v>
      </c>
      <c r="C214" s="1" t="s">
        <v>819</v>
      </c>
      <c r="D214" s="1" t="s">
        <v>820</v>
      </c>
      <c r="E214" s="1" t="s">
        <v>66</v>
      </c>
      <c r="F214" s="1" t="s">
        <v>175</v>
      </c>
      <c r="G214" s="1" t="s">
        <v>821</v>
      </c>
      <c r="H214" s="1" t="s">
        <v>17</v>
      </c>
      <c r="I214" s="1" t="s">
        <v>823</v>
      </c>
      <c r="J214" s="1" t="s">
        <v>17</v>
      </c>
      <c r="K214" s="1" t="s">
        <v>824</v>
      </c>
      <c r="L214" s="1" t="str">
        <f>HYPERLINK("http://dx.doi.org/10.3390/w13081096","http://dx.doi.org/10.3390/w13081096")</f>
        <v>http://dx.doi.org/10.3390/w13081096</v>
      </c>
      <c r="M214" s="1" t="s">
        <v>73</v>
      </c>
      <c r="N214" s="1" t="s">
        <v>74</v>
      </c>
      <c r="O214" s="2" t="s">
        <v>822</v>
      </c>
    </row>
    <row r="215" spans="1:15" ht="211.2" x14ac:dyDescent="0.25">
      <c r="A215" s="1" t="s">
        <v>15</v>
      </c>
      <c r="B215" s="1">
        <v>2021</v>
      </c>
      <c r="C215" s="1" t="s">
        <v>844</v>
      </c>
      <c r="D215" s="1" t="s">
        <v>845</v>
      </c>
      <c r="E215" s="1" t="s">
        <v>167</v>
      </c>
      <c r="F215" s="1" t="s">
        <v>20</v>
      </c>
      <c r="G215" s="1" t="s">
        <v>846</v>
      </c>
      <c r="H215" s="1" t="s">
        <v>847</v>
      </c>
      <c r="I215" s="1" t="s">
        <v>479</v>
      </c>
      <c r="J215" s="1" t="s">
        <v>643</v>
      </c>
      <c r="K215" s="1" t="s">
        <v>849</v>
      </c>
      <c r="L215" s="1" t="str">
        <f>HYPERLINK("http://dx.doi.org/10.1016/j.advwatres.2020.103820","http://dx.doi.org/10.1016/j.advwatres.2020.103820")</f>
        <v>http://dx.doi.org/10.1016/j.advwatres.2020.103820</v>
      </c>
      <c r="M215" s="1" t="s">
        <v>84</v>
      </c>
      <c r="N215" s="1" t="s">
        <v>84</v>
      </c>
      <c r="O215" s="2" t="s">
        <v>848</v>
      </c>
    </row>
    <row r="216" spans="1:15" ht="118.8" x14ac:dyDescent="0.25">
      <c r="A216" s="1" t="s">
        <v>15</v>
      </c>
      <c r="B216" s="1">
        <v>2021</v>
      </c>
      <c r="C216" s="1" t="s">
        <v>973</v>
      </c>
      <c r="D216" s="1" t="s">
        <v>974</v>
      </c>
      <c r="E216" s="1" t="s">
        <v>66</v>
      </c>
      <c r="F216" s="1" t="s">
        <v>20</v>
      </c>
      <c r="G216" s="1" t="s">
        <v>975</v>
      </c>
      <c r="H216" s="1" t="s">
        <v>976</v>
      </c>
      <c r="I216" s="1" t="s">
        <v>978</v>
      </c>
      <c r="J216" s="1" t="s">
        <v>979</v>
      </c>
      <c r="K216" s="1" t="s">
        <v>980</v>
      </c>
      <c r="L216" s="1" t="str">
        <f>HYPERLINK("http://dx.doi.org/10.3390/w13091200","http://dx.doi.org/10.3390/w13091200")</f>
        <v>http://dx.doi.org/10.3390/w13091200</v>
      </c>
      <c r="M216" s="1" t="s">
        <v>73</v>
      </c>
      <c r="N216" s="1" t="s">
        <v>74</v>
      </c>
      <c r="O216" s="2" t="s">
        <v>977</v>
      </c>
    </row>
    <row r="217" spans="1:15" ht="132" x14ac:dyDescent="0.25">
      <c r="A217" s="1" t="s">
        <v>15</v>
      </c>
      <c r="B217" s="1">
        <v>2021</v>
      </c>
      <c r="C217" s="1" t="s">
        <v>1014</v>
      </c>
      <c r="D217" s="1" t="s">
        <v>1015</v>
      </c>
      <c r="E217" s="1" t="s">
        <v>1016</v>
      </c>
      <c r="F217" s="1" t="s">
        <v>20</v>
      </c>
      <c r="G217" s="1" t="s">
        <v>1017</v>
      </c>
      <c r="H217" s="1" t="s">
        <v>1018</v>
      </c>
      <c r="I217" s="1" t="s">
        <v>1020</v>
      </c>
      <c r="J217" s="1" t="s">
        <v>1021</v>
      </c>
      <c r="K217" s="1" t="s">
        <v>1022</v>
      </c>
      <c r="L217" s="1" t="str">
        <f>HYPERLINK("http://dx.doi.org/10.2478/logos-2021-0003","http://dx.doi.org/10.2478/logos-2021-0003")</f>
        <v>http://dx.doi.org/10.2478/logos-2021-0003</v>
      </c>
      <c r="M217" s="1" t="s">
        <v>516</v>
      </c>
      <c r="N217" s="1" t="s">
        <v>516</v>
      </c>
      <c r="O217" s="2" t="s">
        <v>1019</v>
      </c>
    </row>
    <row r="218" spans="1:15" ht="118.8" x14ac:dyDescent="0.25">
      <c r="A218" s="1" t="s">
        <v>15</v>
      </c>
      <c r="B218" s="1">
        <v>2021</v>
      </c>
      <c r="C218" s="1" t="s">
        <v>1023</v>
      </c>
      <c r="D218" s="1" t="s">
        <v>1024</v>
      </c>
      <c r="E218" s="1" t="s">
        <v>1025</v>
      </c>
      <c r="F218" s="1" t="s">
        <v>20</v>
      </c>
      <c r="G218" s="1" t="s">
        <v>1026</v>
      </c>
      <c r="H218" s="1" t="s">
        <v>1027</v>
      </c>
      <c r="I218" s="1" t="s">
        <v>1029</v>
      </c>
      <c r="J218" s="1" t="s">
        <v>17</v>
      </c>
      <c r="K218" s="1" t="s">
        <v>1030</v>
      </c>
      <c r="L218" s="1" t="str">
        <f>HYPERLINK("http://dx.doi.org/10.1080/00186368.2021.1914467","http://dx.doi.org/10.1080/00186368.2021.1914467")</f>
        <v>http://dx.doi.org/10.1080/00186368.2021.1914467</v>
      </c>
      <c r="M218" s="1" t="s">
        <v>84</v>
      </c>
      <c r="N218" s="1" t="s">
        <v>84</v>
      </c>
      <c r="O218" s="2" t="s">
        <v>1028</v>
      </c>
    </row>
    <row r="219" spans="1:15" ht="158.4" x14ac:dyDescent="0.25">
      <c r="A219" s="1" t="s">
        <v>15</v>
      </c>
      <c r="B219" s="1">
        <v>2021</v>
      </c>
      <c r="C219" s="1" t="s">
        <v>1166</v>
      </c>
      <c r="D219" s="1" t="s">
        <v>1167</v>
      </c>
      <c r="E219" s="1" t="s">
        <v>1168</v>
      </c>
      <c r="F219" s="1" t="s">
        <v>20</v>
      </c>
      <c r="G219" s="1" t="s">
        <v>1169</v>
      </c>
      <c r="H219" s="1" t="s">
        <v>1170</v>
      </c>
      <c r="I219" s="1" t="s">
        <v>1172</v>
      </c>
      <c r="J219" s="1" t="s">
        <v>264</v>
      </c>
      <c r="K219" s="1" t="s">
        <v>1173</v>
      </c>
      <c r="L219" s="1" t="str">
        <f>HYPERLINK("http://dx.doi.org/10.1016/j.enggeo.2021.106255","http://dx.doi.org/10.1016/j.enggeo.2021.106255")</f>
        <v>http://dx.doi.org/10.1016/j.enggeo.2021.106255</v>
      </c>
      <c r="M219" s="1" t="s">
        <v>1174</v>
      </c>
      <c r="N219" s="1" t="s">
        <v>1175</v>
      </c>
      <c r="O219" s="2" t="s">
        <v>1171</v>
      </c>
    </row>
    <row r="220" spans="1:15" ht="211.2" x14ac:dyDescent="0.25">
      <c r="A220" s="1" t="s">
        <v>15</v>
      </c>
      <c r="B220" s="1">
        <v>2021</v>
      </c>
      <c r="C220" s="1" t="s">
        <v>1351</v>
      </c>
      <c r="D220" s="1" t="s">
        <v>1352</v>
      </c>
      <c r="E220" s="1" t="s">
        <v>1236</v>
      </c>
      <c r="F220" s="1" t="s">
        <v>20</v>
      </c>
      <c r="G220" s="1" t="s">
        <v>1353</v>
      </c>
      <c r="H220" s="1" t="s">
        <v>1354</v>
      </c>
      <c r="I220" s="1" t="s">
        <v>1356</v>
      </c>
      <c r="J220" s="1" t="s">
        <v>17</v>
      </c>
      <c r="K220" s="1" t="s">
        <v>1357</v>
      </c>
      <c r="L220" s="1" t="str">
        <f>HYPERLINK("http://dx.doi.org/10.1016/j.geothermics.2021.102234","http://dx.doi.org/10.1016/j.geothermics.2021.102234")</f>
        <v>http://dx.doi.org/10.1016/j.geothermics.2021.102234</v>
      </c>
      <c r="M220" s="1" t="s">
        <v>1195</v>
      </c>
      <c r="N220" s="1" t="s">
        <v>1196</v>
      </c>
      <c r="O220" s="2" t="s">
        <v>1355</v>
      </c>
    </row>
    <row r="221" spans="1:15" ht="105.6" x14ac:dyDescent="0.25">
      <c r="A221" s="1" t="s">
        <v>15</v>
      </c>
      <c r="B221" s="1">
        <v>2021</v>
      </c>
      <c r="C221" s="1" t="s">
        <v>1458</v>
      </c>
      <c r="D221" s="1" t="s">
        <v>1459</v>
      </c>
      <c r="E221" s="1" t="s">
        <v>1460</v>
      </c>
      <c r="F221" s="1" t="s">
        <v>20</v>
      </c>
      <c r="G221" s="1" t="s">
        <v>17</v>
      </c>
      <c r="H221" s="1" t="s">
        <v>17</v>
      </c>
      <c r="I221" s="1" t="s">
        <v>1462</v>
      </c>
      <c r="J221" s="1" t="s">
        <v>1463</v>
      </c>
      <c r="K221" s="1" t="s">
        <v>1464</v>
      </c>
      <c r="L221" s="1" t="str">
        <f>HYPERLINK("http://dx.doi.org/10.1039/d0ew00766h","http://dx.doi.org/10.1039/d0ew00766h")</f>
        <v>http://dx.doi.org/10.1039/d0ew00766h</v>
      </c>
      <c r="M221" s="1" t="s">
        <v>843</v>
      </c>
      <c r="N221" s="1" t="s">
        <v>114</v>
      </c>
      <c r="O221" s="2" t="s">
        <v>1461</v>
      </c>
    </row>
    <row r="222" spans="1:15" ht="132" x14ac:dyDescent="0.25">
      <c r="A222" s="1" t="s">
        <v>15</v>
      </c>
      <c r="B222" s="1">
        <v>2021</v>
      </c>
      <c r="C222" s="1" t="s">
        <v>1503</v>
      </c>
      <c r="D222" s="1" t="s">
        <v>1504</v>
      </c>
      <c r="E222" s="1" t="s">
        <v>1505</v>
      </c>
      <c r="F222" s="1" t="s">
        <v>20</v>
      </c>
      <c r="G222" s="1" t="s">
        <v>1506</v>
      </c>
      <c r="H222" s="1" t="s">
        <v>17</v>
      </c>
      <c r="I222" s="1" t="s">
        <v>1508</v>
      </c>
      <c r="J222" s="1" t="s">
        <v>17</v>
      </c>
      <c r="K222" s="1" t="s">
        <v>1509</v>
      </c>
      <c r="L222" s="1" t="str">
        <f>HYPERLINK("http://dx.doi.org/10.18799/24131830/2021/03/3108","http://dx.doi.org/10.18799/24131830/2021/03/3108")</f>
        <v>http://dx.doi.org/10.18799/24131830/2021/03/3108</v>
      </c>
      <c r="M222" s="1" t="s">
        <v>1440</v>
      </c>
      <c r="N222" s="1" t="s">
        <v>434</v>
      </c>
      <c r="O222" s="2" t="s">
        <v>1507</v>
      </c>
    </row>
    <row r="223" spans="1:15" ht="224.4" x14ac:dyDescent="0.25">
      <c r="A223" s="1" t="s">
        <v>15</v>
      </c>
      <c r="B223" s="1">
        <v>2021</v>
      </c>
      <c r="C223" s="1" t="s">
        <v>1804</v>
      </c>
      <c r="D223" s="1" t="s">
        <v>1805</v>
      </c>
      <c r="E223" s="1" t="s">
        <v>1433</v>
      </c>
      <c r="F223" s="1" t="s">
        <v>20</v>
      </c>
      <c r="G223" s="1" t="s">
        <v>1806</v>
      </c>
      <c r="H223" s="1" t="s">
        <v>1807</v>
      </c>
      <c r="I223" s="1" t="s">
        <v>1809</v>
      </c>
      <c r="J223" s="1" t="s">
        <v>1810</v>
      </c>
      <c r="K223" s="1" t="s">
        <v>1811</v>
      </c>
      <c r="L223" s="1" t="str">
        <f>HYPERLINK("http://dx.doi.org/10.1016/j.jrmge.2020.09.008","http://dx.doi.org/10.1016/j.jrmge.2020.09.008")</f>
        <v>http://dx.doi.org/10.1016/j.jrmge.2020.09.008</v>
      </c>
      <c r="M223" s="1" t="s">
        <v>1440</v>
      </c>
      <c r="N223" s="1" t="s">
        <v>434</v>
      </c>
      <c r="O223" s="2" t="s">
        <v>1808</v>
      </c>
    </row>
    <row r="224" spans="1:15" ht="118.8" x14ac:dyDescent="0.25">
      <c r="A224" s="1" t="s">
        <v>15</v>
      </c>
      <c r="B224" s="1">
        <v>2021</v>
      </c>
      <c r="C224" s="1" t="s">
        <v>1860</v>
      </c>
      <c r="D224" s="1" t="s">
        <v>1861</v>
      </c>
      <c r="E224" s="1" t="s">
        <v>519</v>
      </c>
      <c r="F224" s="1" t="s">
        <v>20</v>
      </c>
      <c r="G224" s="1" t="s">
        <v>1862</v>
      </c>
      <c r="H224" s="1" t="s">
        <v>1863</v>
      </c>
      <c r="I224" s="1" t="s">
        <v>1865</v>
      </c>
      <c r="J224" s="1" t="s">
        <v>17</v>
      </c>
      <c r="K224" s="1" t="s">
        <v>1866</v>
      </c>
      <c r="L224" s="1" t="str">
        <f>HYPERLINK("http://dx.doi.org/10.1029/2021WR030485","http://dx.doi.org/10.1029/2021WR030485")</f>
        <v>http://dx.doi.org/10.1029/2021WR030485</v>
      </c>
      <c r="M224" s="1" t="s">
        <v>526</v>
      </c>
      <c r="N224" s="1" t="s">
        <v>527</v>
      </c>
      <c r="O224" s="2" t="s">
        <v>1864</v>
      </c>
    </row>
    <row r="225" spans="1:15" ht="145.19999999999999" x14ac:dyDescent="0.25">
      <c r="A225" s="1" t="s">
        <v>15</v>
      </c>
      <c r="B225" s="1">
        <v>2021</v>
      </c>
      <c r="C225" s="1" t="s">
        <v>1994</v>
      </c>
      <c r="D225" s="1" t="s">
        <v>1995</v>
      </c>
      <c r="E225" s="1" t="s">
        <v>1996</v>
      </c>
      <c r="F225" s="1" t="s">
        <v>20</v>
      </c>
      <c r="G225" s="1" t="s">
        <v>1997</v>
      </c>
      <c r="H225" s="1" t="s">
        <v>17</v>
      </c>
      <c r="I225" s="1" t="s">
        <v>1999</v>
      </c>
      <c r="J225" s="1" t="s">
        <v>2000</v>
      </c>
      <c r="K225" s="1" t="s">
        <v>2001</v>
      </c>
      <c r="L225" s="1" t="str">
        <f>HYPERLINK("http://dx.doi.org/10.1007/s11356-021-13123-1","http://dx.doi.org/10.1007/s11356-021-13123-1")</f>
        <v>http://dx.doi.org/10.1007/s11356-021-13123-1</v>
      </c>
      <c r="M225" s="1" t="s">
        <v>94</v>
      </c>
      <c r="N225" s="1" t="s">
        <v>95</v>
      </c>
      <c r="O225" s="2" t="s">
        <v>1998</v>
      </c>
    </row>
    <row r="226" spans="1:15" ht="198" x14ac:dyDescent="0.25">
      <c r="A226" s="1" t="s">
        <v>15</v>
      </c>
      <c r="B226" s="1">
        <v>2021</v>
      </c>
      <c r="C226" s="1" t="s">
        <v>2002</v>
      </c>
      <c r="D226" s="1" t="s">
        <v>2003</v>
      </c>
      <c r="E226" s="1" t="s">
        <v>2004</v>
      </c>
      <c r="F226" s="1" t="s">
        <v>20</v>
      </c>
      <c r="G226" s="1" t="s">
        <v>2005</v>
      </c>
      <c r="H226" s="1" t="s">
        <v>17</v>
      </c>
      <c r="I226" s="1" t="s">
        <v>2007</v>
      </c>
      <c r="J226" s="1" t="s">
        <v>2008</v>
      </c>
      <c r="K226" s="1" t="s">
        <v>2009</v>
      </c>
      <c r="L226" s="1" t="str">
        <f>HYPERLINK("http://dx.doi.org/10.3390/min11020151","http://dx.doi.org/10.3390/min11020151")</f>
        <v>http://dx.doi.org/10.3390/min11020151</v>
      </c>
      <c r="M226" s="1" t="s">
        <v>2010</v>
      </c>
      <c r="N226" s="1" t="s">
        <v>2010</v>
      </c>
      <c r="O226" s="2" t="s">
        <v>2006</v>
      </c>
    </row>
    <row r="227" spans="1:15" ht="105.6" x14ac:dyDescent="0.25">
      <c r="A227" s="1" t="s">
        <v>15</v>
      </c>
      <c r="B227" s="1">
        <v>2021</v>
      </c>
      <c r="C227" s="1" t="s">
        <v>2011</v>
      </c>
      <c r="D227" s="1" t="s">
        <v>2012</v>
      </c>
      <c r="E227" s="1" t="s">
        <v>19</v>
      </c>
      <c r="F227" s="1" t="s">
        <v>20</v>
      </c>
      <c r="G227" s="1" t="s">
        <v>2013</v>
      </c>
      <c r="H227" s="1" t="s">
        <v>2014</v>
      </c>
      <c r="I227" s="1" t="s">
        <v>2016</v>
      </c>
      <c r="J227" s="1" t="s">
        <v>17</v>
      </c>
      <c r="K227" s="1" t="s">
        <v>2017</v>
      </c>
      <c r="L227" s="1" t="str">
        <f>HYPERLINK("http://dx.doi.org/10.1016/j.jhydrol.2021.126660","http://dx.doi.org/10.1016/j.jhydrol.2021.126660")</f>
        <v>http://dx.doi.org/10.1016/j.jhydrol.2021.126660</v>
      </c>
      <c r="M227" s="1" t="s">
        <v>27</v>
      </c>
      <c r="N227" s="1" t="s">
        <v>28</v>
      </c>
      <c r="O227" s="2" t="s">
        <v>2015</v>
      </c>
    </row>
    <row r="228" spans="1:15" ht="237.6" x14ac:dyDescent="0.25">
      <c r="A228" s="1" t="s">
        <v>15</v>
      </c>
      <c r="B228" s="1">
        <v>2021</v>
      </c>
      <c r="C228" s="1" t="s">
        <v>2042</v>
      </c>
      <c r="D228" s="1" t="s">
        <v>2043</v>
      </c>
      <c r="E228" s="1" t="s">
        <v>2044</v>
      </c>
      <c r="F228" s="1" t="s">
        <v>20</v>
      </c>
      <c r="G228" s="1" t="s">
        <v>2045</v>
      </c>
      <c r="H228" s="1" t="s">
        <v>2046</v>
      </c>
      <c r="I228" s="1" t="s">
        <v>2048</v>
      </c>
      <c r="J228" s="1" t="s">
        <v>2049</v>
      </c>
      <c r="K228" s="1" t="s">
        <v>2050</v>
      </c>
      <c r="L228" s="1" t="str">
        <f>HYPERLINK("http://dx.doi.org/10.1016/j.epsl.2020.116641","http://dx.doi.org/10.1016/j.epsl.2020.116641")</f>
        <v>http://dx.doi.org/10.1016/j.epsl.2020.116641</v>
      </c>
      <c r="M228" s="1" t="s">
        <v>717</v>
      </c>
      <c r="N228" s="1" t="s">
        <v>717</v>
      </c>
      <c r="O228" s="2" t="s">
        <v>2047</v>
      </c>
    </row>
    <row r="229" spans="1:15" ht="224.4" x14ac:dyDescent="0.25">
      <c r="A229" s="1" t="s">
        <v>15</v>
      </c>
      <c r="B229" s="1">
        <v>2021</v>
      </c>
      <c r="C229" s="1" t="s">
        <v>2066</v>
      </c>
      <c r="D229" s="1" t="s">
        <v>2067</v>
      </c>
      <c r="E229" s="1" t="s">
        <v>2068</v>
      </c>
      <c r="F229" s="1" t="s">
        <v>20</v>
      </c>
      <c r="G229" s="1" t="s">
        <v>2069</v>
      </c>
      <c r="H229" s="1" t="s">
        <v>2070</v>
      </c>
      <c r="I229" s="1" t="s">
        <v>2072</v>
      </c>
      <c r="J229" s="1" t="s">
        <v>2073</v>
      </c>
      <c r="K229" s="1" t="s">
        <v>2074</v>
      </c>
      <c r="L229" s="1" t="str">
        <f>HYPERLINK("http://dx.doi.org/10.46690/ager.2021.01.04","http://dx.doi.org/10.46690/ager.2021.01.04")</f>
        <v>http://dx.doi.org/10.46690/ager.2021.01.04</v>
      </c>
      <c r="M229" s="1" t="s">
        <v>1195</v>
      </c>
      <c r="N229" s="1" t="s">
        <v>1196</v>
      </c>
      <c r="O229" s="2" t="s">
        <v>2071</v>
      </c>
    </row>
    <row r="230" spans="1:15" ht="171.6" x14ac:dyDescent="0.25">
      <c r="A230" s="1" t="s">
        <v>15</v>
      </c>
      <c r="B230" s="1">
        <v>2021</v>
      </c>
      <c r="C230" s="1" t="s">
        <v>2334</v>
      </c>
      <c r="D230" s="1" t="s">
        <v>2335</v>
      </c>
      <c r="E230" s="1" t="s">
        <v>2336</v>
      </c>
      <c r="F230" s="1" t="s">
        <v>20</v>
      </c>
      <c r="G230" s="1" t="s">
        <v>2337</v>
      </c>
      <c r="H230" s="1" t="s">
        <v>2338</v>
      </c>
      <c r="I230" s="1" t="s">
        <v>2340</v>
      </c>
      <c r="J230" s="1" t="s">
        <v>2341</v>
      </c>
      <c r="K230" s="1" t="s">
        <v>2342</v>
      </c>
      <c r="L230" s="1" t="str">
        <f>HYPERLINK("http://dx.doi.org/10.14321/aehm.024.01.08","http://dx.doi.org/10.14321/aehm.024.01.08")</f>
        <v>http://dx.doi.org/10.14321/aehm.024.01.08</v>
      </c>
      <c r="M230" s="1" t="s">
        <v>2343</v>
      </c>
      <c r="N230" s="1" t="s">
        <v>527</v>
      </c>
      <c r="O230" s="2" t="s">
        <v>2339</v>
      </c>
    </row>
    <row r="231" spans="1:15" ht="237.6" x14ac:dyDescent="0.25">
      <c r="A231" s="1" t="s">
        <v>15</v>
      </c>
      <c r="B231" s="1">
        <v>2022</v>
      </c>
      <c r="C231" s="1" t="s">
        <v>85</v>
      </c>
      <c r="D231" s="1" t="s">
        <v>86</v>
      </c>
      <c r="E231" s="1" t="s">
        <v>87</v>
      </c>
      <c r="F231" s="1" t="s">
        <v>20</v>
      </c>
      <c r="G231" s="1" t="s">
        <v>88</v>
      </c>
      <c r="H231" s="1" t="s">
        <v>89</v>
      </c>
      <c r="I231" s="1" t="s">
        <v>91</v>
      </c>
      <c r="J231" s="1" t="s">
        <v>92</v>
      </c>
      <c r="K231" s="1" t="s">
        <v>93</v>
      </c>
      <c r="L231" s="1" t="str">
        <f>HYPERLINK("http://dx.doi.org/10.1016/j.jenvman.2022.114880","http://dx.doi.org/10.1016/j.jenvman.2022.114880")</f>
        <v>http://dx.doi.org/10.1016/j.jenvman.2022.114880</v>
      </c>
      <c r="M231" s="1" t="s">
        <v>94</v>
      </c>
      <c r="N231" s="1" t="s">
        <v>95</v>
      </c>
      <c r="O231" s="2" t="s">
        <v>90</v>
      </c>
    </row>
    <row r="232" spans="1:15" ht="290.39999999999998" x14ac:dyDescent="0.25">
      <c r="A232" s="1" t="s">
        <v>15</v>
      </c>
      <c r="B232" s="1">
        <v>2022</v>
      </c>
      <c r="C232" s="1" t="s">
        <v>181</v>
      </c>
      <c r="D232" s="1" t="s">
        <v>182</v>
      </c>
      <c r="E232" s="1" t="s">
        <v>183</v>
      </c>
      <c r="F232" s="1" t="s">
        <v>20</v>
      </c>
      <c r="G232" s="1" t="s">
        <v>184</v>
      </c>
      <c r="H232" s="1" t="s">
        <v>185</v>
      </c>
      <c r="I232" s="1" t="s">
        <v>187</v>
      </c>
      <c r="J232" s="1" t="s">
        <v>188</v>
      </c>
      <c r="K232" s="1" t="s">
        <v>189</v>
      </c>
      <c r="L232" s="1" t="str">
        <f>HYPERLINK("http://dx.doi.org/10.3390/su14159330","http://dx.doi.org/10.3390/su14159330")</f>
        <v>http://dx.doi.org/10.3390/su14159330</v>
      </c>
      <c r="M232" s="1" t="s">
        <v>190</v>
      </c>
      <c r="N232" s="1" t="s">
        <v>191</v>
      </c>
      <c r="O232" s="2" t="s">
        <v>186</v>
      </c>
    </row>
    <row r="233" spans="1:15" ht="92.4" x14ac:dyDescent="0.25">
      <c r="A233" s="1" t="s">
        <v>15</v>
      </c>
      <c r="B233" s="1">
        <v>2022</v>
      </c>
      <c r="C233" s="1" t="s">
        <v>283</v>
      </c>
      <c r="D233" s="1" t="s">
        <v>284</v>
      </c>
      <c r="E233" s="1" t="s">
        <v>285</v>
      </c>
      <c r="F233" s="1" t="s">
        <v>286</v>
      </c>
      <c r="G233" s="1" t="s">
        <v>287</v>
      </c>
      <c r="H233" s="1" t="s">
        <v>288</v>
      </c>
      <c r="I233" s="1" t="s">
        <v>290</v>
      </c>
      <c r="J233" s="1" t="s">
        <v>17</v>
      </c>
      <c r="K233" s="1" t="s">
        <v>291</v>
      </c>
      <c r="L233" s="1" t="str">
        <f>HYPERLINK("http://dx.doi.org/10.2166/wpt.2022.074","http://dx.doi.org/10.2166/wpt.2022.074")</f>
        <v>http://dx.doi.org/10.2166/wpt.2022.074</v>
      </c>
      <c r="M233" s="1" t="s">
        <v>84</v>
      </c>
      <c r="N233" s="1" t="s">
        <v>84</v>
      </c>
      <c r="O233" s="2" t="s">
        <v>289</v>
      </c>
    </row>
    <row r="234" spans="1:15" ht="105.6" x14ac:dyDescent="0.25">
      <c r="A234" s="1" t="s">
        <v>15</v>
      </c>
      <c r="B234" s="1">
        <v>2022</v>
      </c>
      <c r="C234" s="1" t="s">
        <v>425</v>
      </c>
      <c r="D234" s="1" t="s">
        <v>426</v>
      </c>
      <c r="E234" s="1" t="s">
        <v>427</v>
      </c>
      <c r="F234" s="1" t="s">
        <v>20</v>
      </c>
      <c r="G234" s="1" t="s">
        <v>428</v>
      </c>
      <c r="H234" s="1" t="s">
        <v>429</v>
      </c>
      <c r="I234" s="1" t="s">
        <v>431</v>
      </c>
      <c r="J234" s="1" t="s">
        <v>17</v>
      </c>
      <c r="K234" s="1" t="s">
        <v>432</v>
      </c>
      <c r="L234" s="1" t="str">
        <f>HYPERLINK("http://dx.doi.org/10.1061/(ASCE)HZ.2153-5515.0000684","http://dx.doi.org/10.1061/(ASCE)HZ.2153-5515.0000684")</f>
        <v>http://dx.doi.org/10.1061/(ASCE)HZ.2153-5515.0000684</v>
      </c>
      <c r="M234" s="1" t="s">
        <v>433</v>
      </c>
      <c r="N234" s="1" t="s">
        <v>434</v>
      </c>
      <c r="O234" s="2" t="s">
        <v>430</v>
      </c>
    </row>
    <row r="235" spans="1:15" ht="105.6" x14ac:dyDescent="0.25">
      <c r="A235" s="1" t="s">
        <v>15</v>
      </c>
      <c r="B235" s="1">
        <v>2022</v>
      </c>
      <c r="C235" s="1" t="s">
        <v>598</v>
      </c>
      <c r="D235" s="1" t="s">
        <v>599</v>
      </c>
      <c r="E235" s="1" t="s">
        <v>66</v>
      </c>
      <c r="F235" s="1" t="s">
        <v>20</v>
      </c>
      <c r="G235" s="1" t="s">
        <v>600</v>
      </c>
      <c r="H235" s="1" t="s">
        <v>601</v>
      </c>
      <c r="I235" s="1" t="s">
        <v>603</v>
      </c>
      <c r="J235" s="1" t="s">
        <v>604</v>
      </c>
      <c r="K235" s="1" t="s">
        <v>605</v>
      </c>
      <c r="L235" s="1" t="str">
        <f>HYPERLINK("http://dx.doi.org/10.3390/w14071100","http://dx.doi.org/10.3390/w14071100")</f>
        <v>http://dx.doi.org/10.3390/w14071100</v>
      </c>
      <c r="M235" s="1" t="s">
        <v>73</v>
      </c>
      <c r="N235" s="1" t="s">
        <v>74</v>
      </c>
      <c r="O235" s="2" t="s">
        <v>602</v>
      </c>
    </row>
    <row r="236" spans="1:15" ht="158.4" x14ac:dyDescent="0.25">
      <c r="A236" s="1" t="s">
        <v>15</v>
      </c>
      <c r="B236" s="1">
        <v>2022</v>
      </c>
      <c r="C236" s="1" t="s">
        <v>636</v>
      </c>
      <c r="D236" s="1" t="s">
        <v>637</v>
      </c>
      <c r="E236" s="1" t="s">
        <v>638</v>
      </c>
      <c r="F236" s="1" t="s">
        <v>20</v>
      </c>
      <c r="G236" s="1" t="s">
        <v>639</v>
      </c>
      <c r="H236" s="1" t="s">
        <v>640</v>
      </c>
      <c r="I236" s="1" t="s">
        <v>642</v>
      </c>
      <c r="J236" s="1" t="s">
        <v>643</v>
      </c>
      <c r="K236" s="1" t="s">
        <v>644</v>
      </c>
      <c r="L236" s="1" t="str">
        <f>HYPERLINK("http://dx.doi.org/10.1002/nag.3448","http://dx.doi.org/10.1002/nag.3448")</f>
        <v>http://dx.doi.org/10.1002/nag.3448</v>
      </c>
      <c r="M236" s="1" t="s">
        <v>645</v>
      </c>
      <c r="N236" s="1" t="s">
        <v>646</v>
      </c>
      <c r="O236" s="2" t="s">
        <v>641</v>
      </c>
    </row>
    <row r="237" spans="1:15" ht="92.4" x14ac:dyDescent="0.25">
      <c r="A237" s="1" t="s">
        <v>15</v>
      </c>
      <c r="B237" s="1">
        <v>2022</v>
      </c>
      <c r="C237" s="1" t="s">
        <v>671</v>
      </c>
      <c r="D237" s="1" t="s">
        <v>672</v>
      </c>
      <c r="E237" s="1" t="s">
        <v>673</v>
      </c>
      <c r="F237" s="1" t="s">
        <v>20</v>
      </c>
      <c r="G237" s="1" t="s">
        <v>674</v>
      </c>
      <c r="H237" s="1" t="s">
        <v>675</v>
      </c>
      <c r="I237" s="1" t="s">
        <v>677</v>
      </c>
      <c r="J237" s="1" t="s">
        <v>678</v>
      </c>
      <c r="K237" s="1" t="s">
        <v>679</v>
      </c>
      <c r="L237" s="1" t="str">
        <f>HYPERLINK("http://dx.doi.org/10.1002/aws2.1268","http://dx.doi.org/10.1002/aws2.1268")</f>
        <v>http://dx.doi.org/10.1002/aws2.1268</v>
      </c>
      <c r="M237" s="1" t="s">
        <v>84</v>
      </c>
      <c r="N237" s="1" t="s">
        <v>84</v>
      </c>
      <c r="O237" s="2" t="s">
        <v>676</v>
      </c>
    </row>
    <row r="238" spans="1:15" ht="132" x14ac:dyDescent="0.25">
      <c r="A238" s="1" t="s">
        <v>15</v>
      </c>
      <c r="B238" s="1">
        <v>2022</v>
      </c>
      <c r="C238" s="1" t="s">
        <v>701</v>
      </c>
      <c r="D238" s="1" t="s">
        <v>702</v>
      </c>
      <c r="E238" s="1" t="s">
        <v>117</v>
      </c>
      <c r="F238" s="1" t="s">
        <v>20</v>
      </c>
      <c r="G238" s="1" t="s">
        <v>703</v>
      </c>
      <c r="H238" s="1" t="s">
        <v>704</v>
      </c>
      <c r="I238" s="1" t="s">
        <v>706</v>
      </c>
      <c r="J238" s="1" t="s">
        <v>707</v>
      </c>
      <c r="K238" s="1" t="s">
        <v>708</v>
      </c>
      <c r="L238" s="1" t="str">
        <f>HYPERLINK("http://dx.doi.org/10.1002/hyp.14728","http://dx.doi.org/10.1002/hyp.14728")</f>
        <v>http://dx.doi.org/10.1002/hyp.14728</v>
      </c>
      <c r="M238" s="1" t="s">
        <v>84</v>
      </c>
      <c r="N238" s="1" t="s">
        <v>84</v>
      </c>
      <c r="O238" s="2" t="s">
        <v>705</v>
      </c>
    </row>
    <row r="239" spans="1:15" ht="132" x14ac:dyDescent="0.25">
      <c r="A239" s="1" t="s">
        <v>15</v>
      </c>
      <c r="B239" s="1">
        <v>2022</v>
      </c>
      <c r="C239" s="1" t="s">
        <v>860</v>
      </c>
      <c r="D239" s="1" t="s">
        <v>861</v>
      </c>
      <c r="E239" s="1" t="s">
        <v>862</v>
      </c>
      <c r="F239" s="1" t="s">
        <v>20</v>
      </c>
      <c r="G239" s="1" t="s">
        <v>863</v>
      </c>
      <c r="H239" s="1" t="s">
        <v>864</v>
      </c>
      <c r="I239" s="1" t="s">
        <v>866</v>
      </c>
      <c r="J239" s="1" t="s">
        <v>867</v>
      </c>
      <c r="K239" s="1" t="s">
        <v>868</v>
      </c>
      <c r="L239" s="1" t="str">
        <f>HYPERLINK("http://dx.doi.org/10.2166/ws.2022.324","http://dx.doi.org/10.2166/ws.2022.324")</f>
        <v>http://dx.doi.org/10.2166/ws.2022.324</v>
      </c>
      <c r="M239" s="1" t="s">
        <v>843</v>
      </c>
      <c r="N239" s="1" t="s">
        <v>114</v>
      </c>
      <c r="O239" s="2" t="s">
        <v>865</v>
      </c>
    </row>
    <row r="240" spans="1:15" ht="105.6" x14ac:dyDescent="0.25">
      <c r="A240" s="1" t="s">
        <v>15</v>
      </c>
      <c r="B240" s="1">
        <v>2022</v>
      </c>
      <c r="C240" s="1" t="s">
        <v>671</v>
      </c>
      <c r="D240" s="1" t="s">
        <v>955</v>
      </c>
      <c r="E240" s="1" t="s">
        <v>956</v>
      </c>
      <c r="F240" s="1" t="s">
        <v>20</v>
      </c>
      <c r="G240" s="1" t="s">
        <v>957</v>
      </c>
      <c r="H240" s="1" t="s">
        <v>958</v>
      </c>
      <c r="I240" s="1" t="s">
        <v>960</v>
      </c>
      <c r="J240" s="1" t="s">
        <v>17</v>
      </c>
      <c r="K240" s="1" t="s">
        <v>961</v>
      </c>
      <c r="L240" s="1" t="str">
        <f>HYPERLINK("http://dx.doi.org/10.1002/wer.10818","http://dx.doi.org/10.1002/wer.10818")</f>
        <v>http://dx.doi.org/10.1002/wer.10818</v>
      </c>
      <c r="M240" s="1" t="s">
        <v>962</v>
      </c>
      <c r="N240" s="1" t="s">
        <v>963</v>
      </c>
      <c r="O240" s="2" t="s">
        <v>959</v>
      </c>
    </row>
    <row r="241" spans="1:15" ht="184.8" x14ac:dyDescent="0.25">
      <c r="A241" s="1" t="s">
        <v>29</v>
      </c>
      <c r="B241" s="1">
        <v>2022</v>
      </c>
      <c r="C241" s="1" t="s">
        <v>1003</v>
      </c>
      <c r="D241" s="1" t="s">
        <v>1004</v>
      </c>
      <c r="E241" s="1" t="s">
        <v>1005</v>
      </c>
      <c r="F241" s="1" t="s">
        <v>34</v>
      </c>
      <c r="G241" s="1" t="s">
        <v>1006</v>
      </c>
      <c r="H241" s="1" t="s">
        <v>1007</v>
      </c>
      <c r="I241" s="1" t="s">
        <v>1009</v>
      </c>
      <c r="J241" s="1" t="s">
        <v>1010</v>
      </c>
      <c r="K241" s="1" t="s">
        <v>1011</v>
      </c>
      <c r="L241" s="1" t="str">
        <f>HYPERLINK("http://dx.doi.org/10.3850/IAHR-39WC2521-71192022SS1261","http://dx.doi.org/10.3850/IAHR-39WC2521-71192022SS1261")</f>
        <v>http://dx.doi.org/10.3850/IAHR-39WC2521-71192022SS1261</v>
      </c>
      <c r="M241" s="1" t="s">
        <v>1012</v>
      </c>
      <c r="N241" s="1" t="s">
        <v>1013</v>
      </c>
      <c r="O241" s="2" t="s">
        <v>1008</v>
      </c>
    </row>
    <row r="242" spans="1:15" ht="132" x14ac:dyDescent="0.25">
      <c r="A242" s="1" t="s">
        <v>15</v>
      </c>
      <c r="B242" s="1">
        <v>2022</v>
      </c>
      <c r="C242" s="1" t="s">
        <v>1095</v>
      </c>
      <c r="D242" s="1" t="s">
        <v>1096</v>
      </c>
      <c r="E242" s="1" t="s">
        <v>42</v>
      </c>
      <c r="F242" s="1" t="s">
        <v>20</v>
      </c>
      <c r="G242" s="1" t="s">
        <v>1097</v>
      </c>
      <c r="H242" s="1" t="s">
        <v>1098</v>
      </c>
      <c r="I242" s="1" t="s">
        <v>1100</v>
      </c>
      <c r="J242" s="1" t="s">
        <v>17</v>
      </c>
      <c r="K242" s="1" t="s">
        <v>1101</v>
      </c>
      <c r="L242" s="1" t="str">
        <f>HYPERLINK("http://dx.doi.org/10.1007/s12665-022-10378-w","http://dx.doi.org/10.1007/s12665-022-10378-w")</f>
        <v>http://dx.doi.org/10.1007/s12665-022-10378-w</v>
      </c>
      <c r="M242" s="1" t="s">
        <v>49</v>
      </c>
      <c r="N242" s="1" t="s">
        <v>50</v>
      </c>
      <c r="O242" s="2" t="s">
        <v>1099</v>
      </c>
    </row>
    <row r="243" spans="1:15" ht="105.6" x14ac:dyDescent="0.25">
      <c r="A243" s="1" t="s">
        <v>15</v>
      </c>
      <c r="B243" s="1">
        <v>2022</v>
      </c>
      <c r="C243" s="1" t="s">
        <v>1111</v>
      </c>
      <c r="D243" s="1" t="s">
        <v>1112</v>
      </c>
      <c r="E243" s="1" t="s">
        <v>862</v>
      </c>
      <c r="F243" s="1" t="s">
        <v>20</v>
      </c>
      <c r="G243" s="1" t="s">
        <v>1113</v>
      </c>
      <c r="H243" s="1" t="s">
        <v>17</v>
      </c>
      <c r="I243" s="1" t="s">
        <v>1115</v>
      </c>
      <c r="J243" s="1" t="s">
        <v>17</v>
      </c>
      <c r="K243" s="1" t="s">
        <v>1116</v>
      </c>
      <c r="L243" s="1" t="str">
        <f>HYPERLINK("http://dx.doi.org/10.2166/ws.2022.390","http://dx.doi.org/10.2166/ws.2022.390")</f>
        <v>http://dx.doi.org/10.2166/ws.2022.390</v>
      </c>
      <c r="M243" s="1" t="s">
        <v>843</v>
      </c>
      <c r="N243" s="1" t="s">
        <v>114</v>
      </c>
      <c r="O243" s="2" t="s">
        <v>1114</v>
      </c>
    </row>
    <row r="244" spans="1:15" ht="158.4" x14ac:dyDescent="0.25">
      <c r="A244" s="1" t="s">
        <v>15</v>
      </c>
      <c r="B244" s="1">
        <v>2022</v>
      </c>
      <c r="C244" s="1" t="s">
        <v>1441</v>
      </c>
      <c r="D244" s="1" t="s">
        <v>1442</v>
      </c>
      <c r="E244" s="1" t="s">
        <v>1325</v>
      </c>
      <c r="F244" s="1" t="s">
        <v>20</v>
      </c>
      <c r="G244" s="1" t="s">
        <v>1443</v>
      </c>
      <c r="H244" s="1" t="s">
        <v>1444</v>
      </c>
      <c r="I244" s="1" t="s">
        <v>1446</v>
      </c>
      <c r="J244" s="1" t="s">
        <v>1447</v>
      </c>
      <c r="K244" s="1" t="s">
        <v>1448</v>
      </c>
      <c r="L244" s="1" t="str">
        <f>HYPERLINK("http://dx.doi.org/10.1002/rra.3979","http://dx.doi.org/10.1002/rra.3979")</f>
        <v>http://dx.doi.org/10.1002/rra.3979</v>
      </c>
      <c r="M244" s="1" t="s">
        <v>73</v>
      </c>
      <c r="N244" s="1" t="s">
        <v>74</v>
      </c>
      <c r="O244" s="2" t="s">
        <v>1445</v>
      </c>
    </row>
    <row r="245" spans="1:15" ht="118.8" x14ac:dyDescent="0.25">
      <c r="A245" s="1" t="s">
        <v>15</v>
      </c>
      <c r="B245" s="1">
        <v>2022</v>
      </c>
      <c r="C245" s="1" t="s">
        <v>1643</v>
      </c>
      <c r="D245" s="1" t="s">
        <v>1644</v>
      </c>
      <c r="E245" s="1" t="s">
        <v>1645</v>
      </c>
      <c r="F245" s="1" t="s">
        <v>20</v>
      </c>
      <c r="G245" s="1" t="s">
        <v>1646</v>
      </c>
      <c r="H245" s="1" t="s">
        <v>1647</v>
      </c>
      <c r="I245" s="1" t="s">
        <v>1649</v>
      </c>
      <c r="J245" s="1" t="s">
        <v>1650</v>
      </c>
      <c r="K245" s="1" t="s">
        <v>1651</v>
      </c>
      <c r="L245" s="1" t="str">
        <f>HYPERLINK("http://dx.doi.org/10.1016/j.jclepro.2022.130975","http://dx.doi.org/10.1016/j.jclepro.2022.130975")</f>
        <v>http://dx.doi.org/10.1016/j.jclepro.2022.130975</v>
      </c>
      <c r="M245" s="1" t="s">
        <v>1652</v>
      </c>
      <c r="N245" s="1" t="s">
        <v>1653</v>
      </c>
      <c r="O245" s="2" t="s">
        <v>1648</v>
      </c>
    </row>
    <row r="246" spans="1:15" ht="184.8" x14ac:dyDescent="0.25">
      <c r="A246" s="1" t="s">
        <v>15</v>
      </c>
      <c r="B246" s="1">
        <v>2022</v>
      </c>
      <c r="C246" s="1" t="s">
        <v>1723</v>
      </c>
      <c r="D246" s="1" t="s">
        <v>1724</v>
      </c>
      <c r="E246" s="1" t="s">
        <v>1467</v>
      </c>
      <c r="F246" s="1" t="s">
        <v>20</v>
      </c>
      <c r="G246" s="1" t="s">
        <v>17</v>
      </c>
      <c r="H246" s="1" t="s">
        <v>1725</v>
      </c>
      <c r="I246" s="1" t="s">
        <v>1727</v>
      </c>
      <c r="J246" s="1" t="s">
        <v>1728</v>
      </c>
      <c r="K246" s="1" t="s">
        <v>1729</v>
      </c>
      <c r="L246" s="1" t="str">
        <f>HYPERLINK("http://dx.doi.org/10.1155/2022/6923449","http://dx.doi.org/10.1155/2022/6923449")</f>
        <v>http://dx.doi.org/10.1155/2022/6923449</v>
      </c>
      <c r="M246" s="1" t="s">
        <v>1472</v>
      </c>
      <c r="N246" s="1" t="s">
        <v>1472</v>
      </c>
      <c r="O246" s="2" t="s">
        <v>1726</v>
      </c>
    </row>
    <row r="247" spans="1:15" ht="132" x14ac:dyDescent="0.25">
      <c r="A247" s="1" t="s">
        <v>15</v>
      </c>
      <c r="B247" s="1">
        <v>2022</v>
      </c>
      <c r="C247" s="1" t="s">
        <v>1767</v>
      </c>
      <c r="D247" s="1" t="s">
        <v>1768</v>
      </c>
      <c r="E247" s="1" t="s">
        <v>1505</v>
      </c>
      <c r="F247" s="1" t="s">
        <v>20</v>
      </c>
      <c r="G247" s="1" t="s">
        <v>1769</v>
      </c>
      <c r="H247" s="1" t="s">
        <v>1770</v>
      </c>
      <c r="I247" s="1" t="s">
        <v>1772</v>
      </c>
      <c r="J247" s="1" t="s">
        <v>17</v>
      </c>
      <c r="K247" s="1" t="s">
        <v>1773</v>
      </c>
      <c r="L247" s="1" t="str">
        <f>HYPERLINK("http://dx.doi.org/10.18799/24131830/2022/7/3707","http://dx.doi.org/10.18799/24131830/2022/7/3707")</f>
        <v>http://dx.doi.org/10.18799/24131830/2022/7/3707</v>
      </c>
      <c r="M247" s="1" t="s">
        <v>1440</v>
      </c>
      <c r="N247" s="1" t="s">
        <v>434</v>
      </c>
      <c r="O247" s="2" t="s">
        <v>1771</v>
      </c>
    </row>
    <row r="248" spans="1:15" ht="132" x14ac:dyDescent="0.25">
      <c r="A248" s="1" t="s">
        <v>15</v>
      </c>
      <c r="B248" s="1">
        <v>2022</v>
      </c>
      <c r="C248" s="1" t="s">
        <v>1798</v>
      </c>
      <c r="D248" s="1" t="s">
        <v>1799</v>
      </c>
      <c r="E248" s="1" t="s">
        <v>268</v>
      </c>
      <c r="F248" s="1" t="s">
        <v>20</v>
      </c>
      <c r="G248" s="1" t="s">
        <v>17</v>
      </c>
      <c r="H248" s="1" t="s">
        <v>1800</v>
      </c>
      <c r="I248" s="1" t="s">
        <v>1802</v>
      </c>
      <c r="J248" s="1" t="s">
        <v>17</v>
      </c>
      <c r="K248" s="1" t="s">
        <v>1803</v>
      </c>
      <c r="L248" s="1" t="str">
        <f>HYPERLINK("http://dx.doi.org/10.1111/gwat.13127","http://dx.doi.org/10.1111/gwat.13127")</f>
        <v>http://dx.doi.org/10.1111/gwat.13127</v>
      </c>
      <c r="M248" s="1" t="s">
        <v>38</v>
      </c>
      <c r="N248" s="1" t="s">
        <v>39</v>
      </c>
      <c r="O248" s="2" t="s">
        <v>1801</v>
      </c>
    </row>
    <row r="249" spans="1:15" ht="198" x14ac:dyDescent="0.25">
      <c r="A249" s="1" t="s">
        <v>15</v>
      </c>
      <c r="B249" s="1">
        <v>2022</v>
      </c>
      <c r="C249" s="1" t="s">
        <v>1822</v>
      </c>
      <c r="D249" s="1" t="s">
        <v>1823</v>
      </c>
      <c r="E249" s="1" t="s">
        <v>1824</v>
      </c>
      <c r="F249" s="1" t="s">
        <v>20</v>
      </c>
      <c r="G249" s="1" t="s">
        <v>1825</v>
      </c>
      <c r="H249" s="1" t="s">
        <v>1826</v>
      </c>
      <c r="I249" s="1" t="s">
        <v>1828</v>
      </c>
      <c r="J249" s="1" t="s">
        <v>1829</v>
      </c>
      <c r="K249" s="1" t="s">
        <v>1830</v>
      </c>
      <c r="L249" s="1" t="str">
        <f>HYPERLINK("http://dx.doi.org/10.1029/2021JB023923","http://dx.doi.org/10.1029/2021JB023923")</f>
        <v>http://dx.doi.org/10.1029/2021JB023923</v>
      </c>
      <c r="M249" s="1" t="s">
        <v>717</v>
      </c>
      <c r="N249" s="1" t="s">
        <v>717</v>
      </c>
      <c r="O249" s="2" t="s">
        <v>1827</v>
      </c>
    </row>
    <row r="250" spans="1:15" ht="198" x14ac:dyDescent="0.25">
      <c r="A250" s="1" t="s">
        <v>15</v>
      </c>
      <c r="B250" s="1">
        <v>2022</v>
      </c>
      <c r="C250" s="1" t="s">
        <v>2034</v>
      </c>
      <c r="D250" s="1" t="s">
        <v>2035</v>
      </c>
      <c r="E250" s="1" t="s">
        <v>827</v>
      </c>
      <c r="F250" s="1" t="s">
        <v>493</v>
      </c>
      <c r="G250" s="1" t="s">
        <v>2036</v>
      </c>
      <c r="H250" s="1" t="s">
        <v>2037</v>
      </c>
      <c r="I250" s="1" t="s">
        <v>2039</v>
      </c>
      <c r="J250" s="1" t="s">
        <v>2040</v>
      </c>
      <c r="K250" s="1" t="s">
        <v>2041</v>
      </c>
      <c r="L250" s="1" t="str">
        <f>HYPERLINK("http://dx.doi.org/10.5004/dwt.2022.28227","http://dx.doi.org/10.5004/dwt.2022.28227")</f>
        <v>http://dx.doi.org/10.5004/dwt.2022.28227</v>
      </c>
      <c r="M250" s="1" t="s">
        <v>351</v>
      </c>
      <c r="N250" s="1" t="s">
        <v>352</v>
      </c>
      <c r="O250" s="2" t="s">
        <v>2038</v>
      </c>
    </row>
    <row r="251" spans="1:15" ht="250.8" x14ac:dyDescent="0.25">
      <c r="A251" s="1" t="s">
        <v>15</v>
      </c>
      <c r="B251" s="1">
        <v>2022</v>
      </c>
      <c r="C251" s="1" t="s">
        <v>2051</v>
      </c>
      <c r="D251" s="1" t="s">
        <v>2052</v>
      </c>
      <c r="E251" s="1" t="s">
        <v>66</v>
      </c>
      <c r="F251" s="1" t="s">
        <v>20</v>
      </c>
      <c r="G251" s="1" t="s">
        <v>2053</v>
      </c>
      <c r="H251" s="1" t="s">
        <v>2054</v>
      </c>
      <c r="I251" s="1" t="s">
        <v>2056</v>
      </c>
      <c r="J251" s="1" t="s">
        <v>2057</v>
      </c>
      <c r="K251" s="1" t="s">
        <v>2058</v>
      </c>
      <c r="L251" s="1" t="str">
        <f>HYPERLINK("http://dx.doi.org/10.3390/w14193131","http://dx.doi.org/10.3390/w14193131")</f>
        <v>http://dx.doi.org/10.3390/w14193131</v>
      </c>
      <c r="M251" s="1" t="s">
        <v>73</v>
      </c>
      <c r="N251" s="1" t="s">
        <v>74</v>
      </c>
      <c r="O251" s="2" t="s">
        <v>2055</v>
      </c>
    </row>
    <row r="252" spans="1:15" ht="198" x14ac:dyDescent="0.25">
      <c r="A252" s="1" t="s">
        <v>29</v>
      </c>
      <c r="B252" s="1">
        <v>2022</v>
      </c>
      <c r="C252" s="1" t="s">
        <v>2002</v>
      </c>
      <c r="D252" s="1" t="s">
        <v>2204</v>
      </c>
      <c r="E252" s="1" t="s">
        <v>2205</v>
      </c>
      <c r="F252" s="1" t="s">
        <v>34</v>
      </c>
      <c r="G252" s="1" t="s">
        <v>17</v>
      </c>
      <c r="H252" s="1" t="s">
        <v>2206</v>
      </c>
      <c r="I252" s="1" t="s">
        <v>2208</v>
      </c>
      <c r="J252" s="1" t="s">
        <v>2209</v>
      </c>
      <c r="K252" s="1" t="s">
        <v>2210</v>
      </c>
      <c r="L252" s="1" t="str">
        <f>HYPERLINK("http://dx.doi.org/10.5194/adgeo-58-1-2022","http://dx.doi.org/10.5194/adgeo-58-1-2022")</f>
        <v>http://dx.doi.org/10.5194/adgeo-58-1-2022</v>
      </c>
      <c r="M252" s="1" t="s">
        <v>2211</v>
      </c>
      <c r="N252" s="1" t="s">
        <v>2212</v>
      </c>
      <c r="O252" s="2" t="s">
        <v>2207</v>
      </c>
    </row>
    <row r="253" spans="1:15" ht="198" x14ac:dyDescent="0.25">
      <c r="A253" s="1" t="s">
        <v>15</v>
      </c>
      <c r="B253" s="1">
        <v>2022</v>
      </c>
      <c r="C253" s="1" t="s">
        <v>2295</v>
      </c>
      <c r="D253" s="1" t="s">
        <v>2296</v>
      </c>
      <c r="E253" s="1" t="s">
        <v>1996</v>
      </c>
      <c r="F253" s="1" t="s">
        <v>20</v>
      </c>
      <c r="G253" s="1" t="s">
        <v>2297</v>
      </c>
      <c r="H253" s="1" t="s">
        <v>2298</v>
      </c>
      <c r="I253" s="1" t="s">
        <v>2300</v>
      </c>
      <c r="J253" s="1" t="s">
        <v>2301</v>
      </c>
      <c r="K253" s="1" t="s">
        <v>2302</v>
      </c>
      <c r="L253" s="1" t="str">
        <f>HYPERLINK("http://dx.doi.org/10.1007/s11356-022-21757-y","http://dx.doi.org/10.1007/s11356-022-21757-y")</f>
        <v>http://dx.doi.org/10.1007/s11356-022-21757-y</v>
      </c>
      <c r="M253" s="1" t="s">
        <v>94</v>
      </c>
      <c r="N253" s="1" t="s">
        <v>95</v>
      </c>
      <c r="O253" s="2" t="s">
        <v>2299</v>
      </c>
    </row>
    <row r="254" spans="1:15" ht="163.19999999999999" x14ac:dyDescent="0.25">
      <c r="A254" s="1" t="s">
        <v>15</v>
      </c>
      <c r="B254" s="1">
        <v>2022</v>
      </c>
      <c r="C254" s="1" t="s">
        <v>2402</v>
      </c>
      <c r="D254" s="1" t="s">
        <v>2403</v>
      </c>
      <c r="E254" s="1" t="s">
        <v>1505</v>
      </c>
      <c r="F254" s="1" t="s">
        <v>20</v>
      </c>
      <c r="G254" s="1" t="s">
        <v>2404</v>
      </c>
      <c r="H254" s="1" t="s">
        <v>17</v>
      </c>
      <c r="I254" s="1" t="s">
        <v>2406</v>
      </c>
      <c r="J254" s="1" t="s">
        <v>17</v>
      </c>
      <c r="K254" s="1" t="s">
        <v>2407</v>
      </c>
      <c r="L254" s="1" t="str">
        <f>HYPERLINK("http://dx.doi.org/10.18799/24131830/2022/4/3174","http://dx.doi.org/10.18799/24131830/2022/4/3174")</f>
        <v>http://dx.doi.org/10.18799/24131830/2022/4/3174</v>
      </c>
      <c r="M254" s="1" t="s">
        <v>1440</v>
      </c>
      <c r="N254" s="1" t="s">
        <v>434</v>
      </c>
      <c r="O254" s="2" t="s">
        <v>2405</v>
      </c>
    </row>
    <row r="255" spans="1:15" ht="132" x14ac:dyDescent="0.25">
      <c r="A255" s="1" t="s">
        <v>15</v>
      </c>
      <c r="B255" s="1">
        <v>2023</v>
      </c>
      <c r="C255" s="1" t="s">
        <v>115</v>
      </c>
      <c r="D255" s="1" t="s">
        <v>116</v>
      </c>
      <c r="E255" s="1" t="s">
        <v>117</v>
      </c>
      <c r="F255" s="1" t="s">
        <v>20</v>
      </c>
      <c r="G255" s="1" t="s">
        <v>118</v>
      </c>
      <c r="H255" s="1" t="s">
        <v>119</v>
      </c>
      <c r="I255" s="1" t="s">
        <v>121</v>
      </c>
      <c r="J255" s="1" t="s">
        <v>122</v>
      </c>
      <c r="K255" s="1" t="s">
        <v>123</v>
      </c>
      <c r="L255" s="1" t="str">
        <f>HYPERLINK("http://dx.doi.org/10.1002/hyp.14839","http://dx.doi.org/10.1002/hyp.14839")</f>
        <v>http://dx.doi.org/10.1002/hyp.14839</v>
      </c>
      <c r="M255" s="1" t="s">
        <v>84</v>
      </c>
      <c r="N255" s="1" t="s">
        <v>84</v>
      </c>
      <c r="O255" s="2" t="s">
        <v>120</v>
      </c>
    </row>
    <row r="256" spans="1:15" ht="184.8" x14ac:dyDescent="0.25">
      <c r="A256" s="1" t="s">
        <v>15</v>
      </c>
      <c r="B256" s="1">
        <v>2023</v>
      </c>
      <c r="C256" s="1" t="s">
        <v>129</v>
      </c>
      <c r="D256" s="1" t="s">
        <v>130</v>
      </c>
      <c r="E256" s="1" t="s">
        <v>131</v>
      </c>
      <c r="F256" s="1" t="s">
        <v>20</v>
      </c>
      <c r="G256" s="1" t="s">
        <v>132</v>
      </c>
      <c r="H256" s="1" t="s">
        <v>133</v>
      </c>
      <c r="I256" s="1" t="s">
        <v>135</v>
      </c>
      <c r="J256" s="1" t="s">
        <v>136</v>
      </c>
      <c r="K256" s="1" t="s">
        <v>137</v>
      </c>
      <c r="L256" s="1" t="str">
        <f>HYPERLINK("http://dx.doi.org/10.1007/s10040-022-02581-7","http://dx.doi.org/10.1007/s10040-022-02581-7")</f>
        <v>http://dx.doi.org/10.1007/s10040-022-02581-7</v>
      </c>
      <c r="M256" s="1" t="s">
        <v>38</v>
      </c>
      <c r="N256" s="1" t="s">
        <v>39</v>
      </c>
      <c r="O256" s="2" t="s">
        <v>134</v>
      </c>
    </row>
    <row r="257" spans="1:15" ht="184.8" x14ac:dyDescent="0.25">
      <c r="A257" s="1" t="s">
        <v>15</v>
      </c>
      <c r="B257" s="1">
        <v>2023</v>
      </c>
      <c r="C257" s="1" t="s">
        <v>165</v>
      </c>
      <c r="D257" s="1" t="s">
        <v>166</v>
      </c>
      <c r="E257" s="1" t="s">
        <v>167</v>
      </c>
      <c r="F257" s="1" t="s">
        <v>20</v>
      </c>
      <c r="G257" s="1" t="s">
        <v>168</v>
      </c>
      <c r="H257" s="1" t="s">
        <v>169</v>
      </c>
      <c r="I257" s="1" t="s">
        <v>135</v>
      </c>
      <c r="J257" s="1" t="s">
        <v>171</v>
      </c>
      <c r="K257" s="1" t="s">
        <v>172</v>
      </c>
      <c r="L257" s="1" t="str">
        <f>HYPERLINK("http://dx.doi.org/10.1016/j.advwatres.2023.104462","http://dx.doi.org/10.1016/j.advwatres.2023.104462")</f>
        <v>http://dx.doi.org/10.1016/j.advwatres.2023.104462</v>
      </c>
      <c r="M257" s="1" t="s">
        <v>84</v>
      </c>
      <c r="N257" s="1" t="s">
        <v>84</v>
      </c>
      <c r="O257" s="2" t="s">
        <v>170</v>
      </c>
    </row>
    <row r="258" spans="1:15" ht="184.8" x14ac:dyDescent="0.25">
      <c r="A258" s="1" t="s">
        <v>15</v>
      </c>
      <c r="B258" s="1">
        <v>2023</v>
      </c>
      <c r="C258" s="1" t="s">
        <v>129</v>
      </c>
      <c r="D258" s="1" t="s">
        <v>199</v>
      </c>
      <c r="E258" s="1" t="s">
        <v>200</v>
      </c>
      <c r="F258" s="1" t="s">
        <v>201</v>
      </c>
      <c r="G258" s="1" t="s">
        <v>202</v>
      </c>
      <c r="H258" s="1" t="s">
        <v>203</v>
      </c>
      <c r="I258" s="1" t="s">
        <v>135</v>
      </c>
      <c r="J258" s="1" t="s">
        <v>205</v>
      </c>
      <c r="K258" s="1" t="s">
        <v>206</v>
      </c>
      <c r="L258" s="1" t="str">
        <f>HYPERLINK("http://dx.doi.org/10.7343/as-2023-681","http://dx.doi.org/10.7343/as-2023-681")</f>
        <v>http://dx.doi.org/10.7343/as-2023-681</v>
      </c>
      <c r="M258" s="1" t="s">
        <v>84</v>
      </c>
      <c r="N258" s="1" t="s">
        <v>84</v>
      </c>
      <c r="O258" s="2" t="s">
        <v>204</v>
      </c>
    </row>
    <row r="259" spans="1:15" ht="264" x14ac:dyDescent="0.25">
      <c r="A259" s="1" t="s">
        <v>15</v>
      </c>
      <c r="B259" s="1">
        <v>2023</v>
      </c>
      <c r="C259" s="1" t="s">
        <v>226</v>
      </c>
      <c r="D259" s="1" t="s">
        <v>227</v>
      </c>
      <c r="E259" s="1" t="s">
        <v>66</v>
      </c>
      <c r="F259" s="1" t="s">
        <v>201</v>
      </c>
      <c r="G259" s="1" t="s">
        <v>228</v>
      </c>
      <c r="H259" s="1" t="s">
        <v>229</v>
      </c>
      <c r="I259" s="1" t="s">
        <v>231</v>
      </c>
      <c r="J259" s="1" t="s">
        <v>232</v>
      </c>
      <c r="K259" s="1" t="s">
        <v>233</v>
      </c>
      <c r="L259" s="1" t="str">
        <f>HYPERLINK("http://dx.doi.org/10.3390/w15040742","http://dx.doi.org/10.3390/w15040742")</f>
        <v>http://dx.doi.org/10.3390/w15040742</v>
      </c>
      <c r="M259" s="1" t="s">
        <v>73</v>
      </c>
      <c r="N259" s="1" t="s">
        <v>74</v>
      </c>
      <c r="O259" s="2" t="s">
        <v>230</v>
      </c>
    </row>
    <row r="260" spans="1:15" ht="145.19999999999999" x14ac:dyDescent="0.25">
      <c r="A260" s="1" t="s">
        <v>15</v>
      </c>
      <c r="B260" s="1">
        <v>2023</v>
      </c>
      <c r="C260" s="1" t="s">
        <v>266</v>
      </c>
      <c r="D260" s="1" t="s">
        <v>267</v>
      </c>
      <c r="E260" s="1" t="s">
        <v>268</v>
      </c>
      <c r="F260" s="1" t="s">
        <v>201</v>
      </c>
      <c r="G260" s="1" t="s">
        <v>17</v>
      </c>
      <c r="H260" s="1" t="s">
        <v>269</v>
      </c>
      <c r="I260" s="1" t="s">
        <v>271</v>
      </c>
      <c r="J260" s="1" t="s">
        <v>272</v>
      </c>
      <c r="K260" s="1" t="s">
        <v>273</v>
      </c>
      <c r="L260" s="1" t="str">
        <f>HYPERLINK("http://dx.doi.org/10.1111/gwat.13311","http://dx.doi.org/10.1111/gwat.13311")</f>
        <v>http://dx.doi.org/10.1111/gwat.13311</v>
      </c>
      <c r="M260" s="1" t="s">
        <v>38</v>
      </c>
      <c r="N260" s="1" t="s">
        <v>39</v>
      </c>
      <c r="O260" s="2" t="s">
        <v>270</v>
      </c>
    </row>
    <row r="261" spans="1:15" ht="132" x14ac:dyDescent="0.25">
      <c r="A261" s="1" t="s">
        <v>15</v>
      </c>
      <c r="B261" s="1">
        <v>2023</v>
      </c>
      <c r="C261" s="1" t="s">
        <v>318</v>
      </c>
      <c r="D261" s="1" t="s">
        <v>319</v>
      </c>
      <c r="E261" s="1" t="s">
        <v>320</v>
      </c>
      <c r="F261" s="1" t="s">
        <v>20</v>
      </c>
      <c r="G261" s="1" t="s">
        <v>321</v>
      </c>
      <c r="H261" s="1" t="s">
        <v>322</v>
      </c>
      <c r="I261" s="1" t="s">
        <v>121</v>
      </c>
      <c r="J261" s="1" t="s">
        <v>255</v>
      </c>
      <c r="K261" s="1" t="s">
        <v>324</v>
      </c>
      <c r="L261" s="1" t="str">
        <f>HYPERLINK("http://dx.doi.org/10.1016/j.envres.2023.116354","http://dx.doi.org/10.1016/j.envres.2023.116354")</f>
        <v>http://dx.doi.org/10.1016/j.envres.2023.116354</v>
      </c>
      <c r="M261" s="1" t="s">
        <v>147</v>
      </c>
      <c r="N261" s="1" t="s">
        <v>148</v>
      </c>
      <c r="O261" s="2" t="s">
        <v>323</v>
      </c>
    </row>
    <row r="262" spans="1:15" ht="145.19999999999999" x14ac:dyDescent="0.25">
      <c r="A262" s="1" t="s">
        <v>15</v>
      </c>
      <c r="B262" s="1">
        <v>2023</v>
      </c>
      <c r="C262" s="1" t="s">
        <v>551</v>
      </c>
      <c r="D262" s="1" t="s">
        <v>552</v>
      </c>
      <c r="E262" s="1" t="s">
        <v>87</v>
      </c>
      <c r="F262" s="1" t="s">
        <v>20</v>
      </c>
      <c r="G262" s="1" t="s">
        <v>553</v>
      </c>
      <c r="H262" s="1" t="s">
        <v>554</v>
      </c>
      <c r="I262" s="1" t="s">
        <v>556</v>
      </c>
      <c r="J262" s="1" t="s">
        <v>557</v>
      </c>
      <c r="K262" s="1" t="s">
        <v>558</v>
      </c>
      <c r="L262" s="1" t="str">
        <f>HYPERLINK("http://dx.doi.org/10.1016/j.jenvman.2023.118635","http://dx.doi.org/10.1016/j.jenvman.2023.118635")</f>
        <v>http://dx.doi.org/10.1016/j.jenvman.2023.118635</v>
      </c>
      <c r="M262" s="1" t="s">
        <v>94</v>
      </c>
      <c r="N262" s="1" t="s">
        <v>95</v>
      </c>
      <c r="O262" s="2" t="s">
        <v>555</v>
      </c>
    </row>
    <row r="263" spans="1:15" ht="112.2" x14ac:dyDescent="0.25">
      <c r="A263" s="1" t="s">
        <v>15</v>
      </c>
      <c r="B263" s="1">
        <v>2023</v>
      </c>
      <c r="C263" s="1" t="s">
        <v>584</v>
      </c>
      <c r="D263" s="1" t="s">
        <v>585</v>
      </c>
      <c r="E263" s="1" t="s">
        <v>87</v>
      </c>
      <c r="F263" s="1" t="s">
        <v>20</v>
      </c>
      <c r="G263" s="1" t="s">
        <v>586</v>
      </c>
      <c r="H263" s="1" t="s">
        <v>587</v>
      </c>
      <c r="I263" s="1" t="s">
        <v>589</v>
      </c>
      <c r="J263" s="1" t="s">
        <v>590</v>
      </c>
      <c r="K263" s="1" t="s">
        <v>591</v>
      </c>
      <c r="L263" s="1" t="str">
        <f>HYPERLINK("http://dx.doi.org/10.1016/j.jenvman.2023.117371","http://dx.doi.org/10.1016/j.jenvman.2023.117371")</f>
        <v>http://dx.doi.org/10.1016/j.jenvman.2023.117371</v>
      </c>
      <c r="M263" s="1" t="s">
        <v>94</v>
      </c>
      <c r="N263" s="1" t="s">
        <v>95</v>
      </c>
      <c r="O263" s="2" t="s">
        <v>588</v>
      </c>
    </row>
    <row r="264" spans="1:15" ht="211.2" x14ac:dyDescent="0.25">
      <c r="A264" s="1" t="s">
        <v>15</v>
      </c>
      <c r="B264" s="1">
        <v>2023</v>
      </c>
      <c r="C264" s="1" t="s">
        <v>779</v>
      </c>
      <c r="D264" s="1" t="s">
        <v>780</v>
      </c>
      <c r="E264" s="1" t="s">
        <v>131</v>
      </c>
      <c r="F264" s="1" t="s">
        <v>20</v>
      </c>
      <c r="G264" s="1" t="s">
        <v>781</v>
      </c>
      <c r="H264" s="1" t="s">
        <v>782</v>
      </c>
      <c r="I264" s="1" t="s">
        <v>784</v>
      </c>
      <c r="J264" s="1" t="s">
        <v>17</v>
      </c>
      <c r="K264" s="1" t="s">
        <v>785</v>
      </c>
      <c r="L264" s="1" t="str">
        <f>HYPERLINK("http://dx.doi.org/10.1007/s10040-023-02602-z","http://dx.doi.org/10.1007/s10040-023-02602-z")</f>
        <v>http://dx.doi.org/10.1007/s10040-023-02602-z</v>
      </c>
      <c r="M264" s="1" t="s">
        <v>38</v>
      </c>
      <c r="N264" s="1" t="s">
        <v>39</v>
      </c>
      <c r="O264" s="2" t="s">
        <v>783</v>
      </c>
    </row>
    <row r="265" spans="1:15" ht="118.8" x14ac:dyDescent="0.25">
      <c r="A265" s="1" t="s">
        <v>15</v>
      </c>
      <c r="B265" s="1">
        <v>2023</v>
      </c>
      <c r="C265" s="1" t="s">
        <v>811</v>
      </c>
      <c r="D265" s="1" t="s">
        <v>812</v>
      </c>
      <c r="E265" s="1" t="s">
        <v>167</v>
      </c>
      <c r="F265" s="1" t="s">
        <v>20</v>
      </c>
      <c r="G265" s="1" t="s">
        <v>813</v>
      </c>
      <c r="H265" s="1" t="s">
        <v>814</v>
      </c>
      <c r="I265" s="1" t="s">
        <v>816</v>
      </c>
      <c r="J265" s="1" t="s">
        <v>817</v>
      </c>
      <c r="K265" s="1" t="s">
        <v>818</v>
      </c>
      <c r="L265" s="1" t="str">
        <f>HYPERLINK("http://dx.doi.org/10.1016/j.advwatres.2023.104389","http://dx.doi.org/10.1016/j.advwatres.2023.104389")</f>
        <v>http://dx.doi.org/10.1016/j.advwatres.2023.104389</v>
      </c>
      <c r="M265" s="1" t="s">
        <v>84</v>
      </c>
      <c r="N265" s="1" t="s">
        <v>84</v>
      </c>
      <c r="O265" s="2" t="s">
        <v>815</v>
      </c>
    </row>
    <row r="266" spans="1:15" ht="132" x14ac:dyDescent="0.25">
      <c r="A266" s="1" t="s">
        <v>15</v>
      </c>
      <c r="B266" s="1">
        <v>2023</v>
      </c>
      <c r="C266" s="1" t="s">
        <v>886</v>
      </c>
      <c r="D266" s="1" t="s">
        <v>887</v>
      </c>
      <c r="E266" s="1" t="s">
        <v>888</v>
      </c>
      <c r="F266" s="1" t="s">
        <v>20</v>
      </c>
      <c r="G266" s="1" t="s">
        <v>889</v>
      </c>
      <c r="H266" s="1" t="s">
        <v>890</v>
      </c>
      <c r="I266" s="1" t="s">
        <v>892</v>
      </c>
      <c r="J266" s="1" t="s">
        <v>893</v>
      </c>
      <c r="K266" s="1" t="s">
        <v>894</v>
      </c>
      <c r="L266" s="1" t="str">
        <f>HYPERLINK("http://dx.doi.org/10.3390/earth4030031","http://dx.doi.org/10.3390/earth4030031")</f>
        <v>http://dx.doi.org/10.3390/earth4030031</v>
      </c>
      <c r="M266" s="1" t="s">
        <v>895</v>
      </c>
      <c r="N266" s="1" t="s">
        <v>896</v>
      </c>
      <c r="O266" s="2" t="s">
        <v>891</v>
      </c>
    </row>
    <row r="267" spans="1:15" ht="211.2" x14ac:dyDescent="0.25">
      <c r="A267" s="1" t="s">
        <v>15</v>
      </c>
      <c r="B267" s="1">
        <v>2023</v>
      </c>
      <c r="C267" s="1" t="s">
        <v>1031</v>
      </c>
      <c r="D267" s="1" t="s">
        <v>1032</v>
      </c>
      <c r="E267" s="1" t="s">
        <v>852</v>
      </c>
      <c r="F267" s="1" t="s">
        <v>20</v>
      </c>
      <c r="G267" s="1" t="s">
        <v>1033</v>
      </c>
      <c r="H267" s="1" t="s">
        <v>1034</v>
      </c>
      <c r="I267" s="1" t="s">
        <v>1036</v>
      </c>
      <c r="J267" s="1" t="s">
        <v>1037</v>
      </c>
      <c r="K267" s="1" t="s">
        <v>1038</v>
      </c>
      <c r="L267" s="1" t="str">
        <f>HYPERLINK("http://dx.doi.org/10.1021/acs.est.3c02034","http://dx.doi.org/10.1021/acs.est.3c02034")</f>
        <v>http://dx.doi.org/10.1021/acs.est.3c02034</v>
      </c>
      <c r="M267" s="1" t="s">
        <v>858</v>
      </c>
      <c r="N267" s="1" t="s">
        <v>859</v>
      </c>
      <c r="O267" s="2" t="s">
        <v>1035</v>
      </c>
    </row>
    <row r="268" spans="1:15" ht="118.8" x14ac:dyDescent="0.25">
      <c r="A268" s="1" t="s">
        <v>15</v>
      </c>
      <c r="B268" s="1">
        <v>2023</v>
      </c>
      <c r="C268" s="1" t="s">
        <v>1102</v>
      </c>
      <c r="D268" s="1" t="s">
        <v>1103</v>
      </c>
      <c r="E268" s="1" t="s">
        <v>1104</v>
      </c>
      <c r="F268" s="1" t="s">
        <v>20</v>
      </c>
      <c r="G268" s="1" t="s">
        <v>1105</v>
      </c>
      <c r="H268" s="1" t="s">
        <v>1106</v>
      </c>
      <c r="I268" s="1" t="s">
        <v>1108</v>
      </c>
      <c r="J268" s="1" t="s">
        <v>1109</v>
      </c>
      <c r="K268" s="1" t="s">
        <v>1110</v>
      </c>
      <c r="L268" s="1" t="str">
        <f>HYPERLINK("http://dx.doi.org/10.2166/wcc.2022.342","http://dx.doi.org/10.2166/wcc.2022.342")</f>
        <v>http://dx.doi.org/10.2166/wcc.2022.342</v>
      </c>
      <c r="M268" s="1" t="s">
        <v>84</v>
      </c>
      <c r="N268" s="1" t="s">
        <v>84</v>
      </c>
      <c r="O268" s="2" t="s">
        <v>1107</v>
      </c>
    </row>
    <row r="269" spans="1:15" ht="92.4" x14ac:dyDescent="0.25">
      <c r="A269" s="1" t="s">
        <v>15</v>
      </c>
      <c r="B269" s="1">
        <v>2023</v>
      </c>
      <c r="C269" s="1" t="s">
        <v>1275</v>
      </c>
      <c r="D269" s="1" t="s">
        <v>1276</v>
      </c>
      <c r="E269" s="1" t="s">
        <v>19</v>
      </c>
      <c r="F269" s="1" t="s">
        <v>201</v>
      </c>
      <c r="G269" s="1" t="s">
        <v>1277</v>
      </c>
      <c r="H269" s="1" t="s">
        <v>1278</v>
      </c>
      <c r="I269" s="1" t="s">
        <v>1280</v>
      </c>
      <c r="J269" s="1" t="s">
        <v>1281</v>
      </c>
      <c r="K269" s="1" t="s">
        <v>1282</v>
      </c>
      <c r="L269" s="1" t="str">
        <f>HYPERLINK("http://dx.doi.org/10.1016/j.jhydrol.2023.130066","http://dx.doi.org/10.1016/j.jhydrol.2023.130066")</f>
        <v>http://dx.doi.org/10.1016/j.jhydrol.2023.130066</v>
      </c>
      <c r="M269" s="1" t="s">
        <v>27</v>
      </c>
      <c r="N269" s="1" t="s">
        <v>28</v>
      </c>
      <c r="O269" s="2" t="s">
        <v>1279</v>
      </c>
    </row>
    <row r="270" spans="1:15" ht="132" x14ac:dyDescent="0.25">
      <c r="A270" s="1" t="s">
        <v>15</v>
      </c>
      <c r="B270" s="1">
        <v>2023</v>
      </c>
      <c r="C270" s="1" t="s">
        <v>1308</v>
      </c>
      <c r="D270" s="1" t="s">
        <v>1309</v>
      </c>
      <c r="E270" s="1" t="s">
        <v>827</v>
      </c>
      <c r="F270" s="1" t="s">
        <v>20</v>
      </c>
      <c r="G270" s="1" t="s">
        <v>1310</v>
      </c>
      <c r="H270" s="1" t="s">
        <v>1311</v>
      </c>
      <c r="I270" s="1" t="s">
        <v>1313</v>
      </c>
      <c r="J270" s="1" t="s">
        <v>17</v>
      </c>
      <c r="K270" s="1" t="s">
        <v>1314</v>
      </c>
      <c r="L270" s="1" t="str">
        <f>HYPERLINK("http://dx.doi.org/10.5004/dwt.2023.29797","http://dx.doi.org/10.5004/dwt.2023.29797")</f>
        <v>http://dx.doi.org/10.5004/dwt.2023.29797</v>
      </c>
      <c r="M270" s="1" t="s">
        <v>351</v>
      </c>
      <c r="N270" s="1" t="s">
        <v>352</v>
      </c>
      <c r="O270" s="2" t="s">
        <v>1312</v>
      </c>
    </row>
    <row r="271" spans="1:15" ht="171.6" x14ac:dyDescent="0.25">
      <c r="A271" s="1" t="s">
        <v>15</v>
      </c>
      <c r="B271" s="1">
        <v>2023</v>
      </c>
      <c r="C271" s="1" t="s">
        <v>1423</v>
      </c>
      <c r="D271" s="1" t="s">
        <v>1424</v>
      </c>
      <c r="E271" s="1" t="s">
        <v>899</v>
      </c>
      <c r="F271" s="1" t="s">
        <v>20</v>
      </c>
      <c r="G271" s="1" t="s">
        <v>1425</v>
      </c>
      <c r="H271" s="1" t="s">
        <v>1426</v>
      </c>
      <c r="I271" s="1" t="s">
        <v>1428</v>
      </c>
      <c r="J271" s="1" t="s">
        <v>1429</v>
      </c>
      <c r="K271" s="1" t="s">
        <v>1430</v>
      </c>
      <c r="L271" s="1" t="str">
        <f>HYPERLINK("http://dx.doi.org/10.1016/j.gsd.2022.100884","http://dx.doi.org/10.1016/j.gsd.2022.100884")</f>
        <v>http://dx.doi.org/10.1016/j.gsd.2022.100884</v>
      </c>
      <c r="M271" s="1" t="s">
        <v>843</v>
      </c>
      <c r="N271" s="1" t="s">
        <v>114</v>
      </c>
      <c r="O271" s="2" t="s">
        <v>1427</v>
      </c>
    </row>
    <row r="272" spans="1:15" ht="224.4" x14ac:dyDescent="0.25">
      <c r="A272" s="1" t="s">
        <v>15</v>
      </c>
      <c r="B272" s="1">
        <v>2023</v>
      </c>
      <c r="C272" s="1" t="s">
        <v>1518</v>
      </c>
      <c r="D272" s="1" t="s">
        <v>1519</v>
      </c>
      <c r="E272" s="1" t="s">
        <v>1520</v>
      </c>
      <c r="F272" s="1" t="s">
        <v>20</v>
      </c>
      <c r="G272" s="1" t="s">
        <v>1521</v>
      </c>
      <c r="H272" s="1" t="s">
        <v>1522</v>
      </c>
      <c r="I272" s="1" t="s">
        <v>1524</v>
      </c>
      <c r="J272" s="1" t="s">
        <v>1525</v>
      </c>
      <c r="K272" s="1" t="s">
        <v>1526</v>
      </c>
      <c r="L272" s="1" t="str">
        <f>HYPERLINK("http://dx.doi.org/10.1016/j.ijggc.2023.103838","http://dx.doi.org/10.1016/j.ijggc.2023.103838")</f>
        <v>http://dx.doi.org/10.1016/j.ijggc.2023.103838</v>
      </c>
      <c r="M272" s="1" t="s">
        <v>1527</v>
      </c>
      <c r="N272" s="1" t="s">
        <v>1528</v>
      </c>
      <c r="O272" s="2" t="s">
        <v>1523</v>
      </c>
    </row>
    <row r="273" spans="1:15" ht="118.8" x14ac:dyDescent="0.25">
      <c r="A273" s="1" t="s">
        <v>15</v>
      </c>
      <c r="B273" s="1">
        <v>2023</v>
      </c>
      <c r="C273" s="1" t="s">
        <v>1838</v>
      </c>
      <c r="D273" s="1" t="s">
        <v>1839</v>
      </c>
      <c r="E273" s="1" t="s">
        <v>1168</v>
      </c>
      <c r="F273" s="1" t="s">
        <v>20</v>
      </c>
      <c r="G273" s="1" t="s">
        <v>1840</v>
      </c>
      <c r="H273" s="1" t="s">
        <v>1841</v>
      </c>
      <c r="I273" s="1" t="s">
        <v>1843</v>
      </c>
      <c r="J273" s="1" t="s">
        <v>1844</v>
      </c>
      <c r="K273" s="1" t="s">
        <v>1845</v>
      </c>
      <c r="L273" s="1" t="str">
        <f>HYPERLINK("http://dx.doi.org/10.1016/j.enggeo.2022.106974","http://dx.doi.org/10.1016/j.enggeo.2022.106974")</f>
        <v>http://dx.doi.org/10.1016/j.enggeo.2022.106974</v>
      </c>
      <c r="M273" s="1" t="s">
        <v>1174</v>
      </c>
      <c r="N273" s="1" t="s">
        <v>1175</v>
      </c>
      <c r="O273" s="2" t="s">
        <v>1842</v>
      </c>
    </row>
    <row r="274" spans="1:15" ht="92.4" x14ac:dyDescent="0.25">
      <c r="A274" s="1" t="s">
        <v>15</v>
      </c>
      <c r="B274" s="1">
        <v>2023</v>
      </c>
      <c r="C274" s="1" t="s">
        <v>1867</v>
      </c>
      <c r="D274" s="1" t="s">
        <v>1868</v>
      </c>
      <c r="E274" s="1" t="s">
        <v>19</v>
      </c>
      <c r="F274" s="1" t="s">
        <v>20</v>
      </c>
      <c r="G274" s="1" t="s">
        <v>1869</v>
      </c>
      <c r="H274" s="1" t="s">
        <v>1870</v>
      </c>
      <c r="I274" s="1" t="s">
        <v>1872</v>
      </c>
      <c r="J274" s="1" t="s">
        <v>1873</v>
      </c>
      <c r="K274" s="1" t="s">
        <v>1874</v>
      </c>
      <c r="L274" s="1" t="str">
        <f>HYPERLINK("http://dx.doi.org/10.1016/j.jhydrol.2023.129908","http://dx.doi.org/10.1016/j.jhydrol.2023.129908")</f>
        <v>http://dx.doi.org/10.1016/j.jhydrol.2023.129908</v>
      </c>
      <c r="M274" s="1" t="s">
        <v>27</v>
      </c>
      <c r="N274" s="1" t="s">
        <v>28</v>
      </c>
      <c r="O274" s="2" t="s">
        <v>1871</v>
      </c>
    </row>
    <row r="275" spans="1:15" ht="145.19999999999999" x14ac:dyDescent="0.25">
      <c r="A275" s="1" t="s">
        <v>15</v>
      </c>
      <c r="B275" s="1">
        <v>2023</v>
      </c>
      <c r="C275" s="1" t="s">
        <v>1930</v>
      </c>
      <c r="D275" s="1" t="s">
        <v>1931</v>
      </c>
      <c r="E275" s="1" t="s">
        <v>66</v>
      </c>
      <c r="F275" s="1" t="s">
        <v>20</v>
      </c>
      <c r="G275" s="1" t="s">
        <v>1932</v>
      </c>
      <c r="H275" s="1" t="s">
        <v>1933</v>
      </c>
      <c r="I275" s="1" t="s">
        <v>1935</v>
      </c>
      <c r="J275" s="1" t="s">
        <v>1936</v>
      </c>
      <c r="K275" s="1" t="s">
        <v>1937</v>
      </c>
      <c r="L275" s="1" t="str">
        <f>HYPERLINK("http://dx.doi.org/10.3390/w15071322","http://dx.doi.org/10.3390/w15071322")</f>
        <v>http://dx.doi.org/10.3390/w15071322</v>
      </c>
      <c r="M275" s="1" t="s">
        <v>73</v>
      </c>
      <c r="N275" s="1" t="s">
        <v>74</v>
      </c>
      <c r="O275" s="2" t="s">
        <v>1934</v>
      </c>
    </row>
    <row r="276" spans="1:15" ht="158.4" x14ac:dyDescent="0.25">
      <c r="A276" s="1" t="s">
        <v>15</v>
      </c>
      <c r="B276" s="1">
        <v>2023</v>
      </c>
      <c r="C276" s="1" t="s">
        <v>1938</v>
      </c>
      <c r="D276" s="1" t="s">
        <v>1939</v>
      </c>
      <c r="E276" s="1" t="s">
        <v>1940</v>
      </c>
      <c r="F276" s="1" t="s">
        <v>20</v>
      </c>
      <c r="G276" s="1" t="s">
        <v>1941</v>
      </c>
      <c r="H276" s="1" t="s">
        <v>1942</v>
      </c>
      <c r="I276" s="1" t="s">
        <v>1944</v>
      </c>
      <c r="J276" s="1" t="s">
        <v>1945</v>
      </c>
      <c r="K276" s="1" t="s">
        <v>1946</v>
      </c>
      <c r="L276" s="1" t="str">
        <f>HYPERLINK("http://dx.doi.org/10.1016/j.coal.2023.104399","http://dx.doi.org/10.1016/j.coal.2023.104399")</f>
        <v>http://dx.doi.org/10.1016/j.coal.2023.104399</v>
      </c>
      <c r="M276" s="1" t="s">
        <v>1195</v>
      </c>
      <c r="N276" s="1" t="s">
        <v>1196</v>
      </c>
      <c r="O276" s="2" t="s">
        <v>1943</v>
      </c>
    </row>
    <row r="277" spans="1:15" ht="211.2" x14ac:dyDescent="0.25">
      <c r="A277" s="1" t="s">
        <v>15</v>
      </c>
      <c r="B277" s="1">
        <v>2023</v>
      </c>
      <c r="C277" s="1" t="s">
        <v>2075</v>
      </c>
      <c r="D277" s="1" t="s">
        <v>2076</v>
      </c>
      <c r="E277" s="1" t="s">
        <v>19</v>
      </c>
      <c r="F277" s="1" t="s">
        <v>20</v>
      </c>
      <c r="G277" s="1" t="s">
        <v>2077</v>
      </c>
      <c r="H277" s="1" t="s">
        <v>2078</v>
      </c>
      <c r="I277" s="1" t="s">
        <v>2080</v>
      </c>
      <c r="J277" s="1" t="s">
        <v>2081</v>
      </c>
      <c r="K277" s="1" t="s">
        <v>2082</v>
      </c>
      <c r="L277" s="1" t="str">
        <f>HYPERLINK("http://dx.doi.org/10.1016/j.jhydrol.2023.129135","http://dx.doi.org/10.1016/j.jhydrol.2023.129135")</f>
        <v>http://dx.doi.org/10.1016/j.jhydrol.2023.129135</v>
      </c>
      <c r="M277" s="1" t="s">
        <v>27</v>
      </c>
      <c r="N277" s="1" t="s">
        <v>28</v>
      </c>
      <c r="O277" s="2" t="s">
        <v>2079</v>
      </c>
    </row>
    <row r="278" spans="1:15" ht="184.8" x14ac:dyDescent="0.25">
      <c r="A278" s="1" t="s">
        <v>15</v>
      </c>
      <c r="B278" s="1">
        <v>2023</v>
      </c>
      <c r="C278" s="1" t="s">
        <v>2176</v>
      </c>
      <c r="D278" s="1" t="s">
        <v>2177</v>
      </c>
      <c r="E278" s="1" t="s">
        <v>2178</v>
      </c>
      <c r="F278" s="1" t="s">
        <v>20</v>
      </c>
      <c r="G278" s="1" t="s">
        <v>2179</v>
      </c>
      <c r="H278" s="1" t="s">
        <v>2180</v>
      </c>
      <c r="I278" s="1" t="s">
        <v>2182</v>
      </c>
      <c r="J278" s="1" t="s">
        <v>2183</v>
      </c>
      <c r="K278" s="1" t="s">
        <v>2184</v>
      </c>
      <c r="L278" s="1" t="str">
        <f>HYPERLINK("http://dx.doi.org/10.1016/j.trgeo.2023.101122","http://dx.doi.org/10.1016/j.trgeo.2023.101122")</f>
        <v>http://dx.doi.org/10.1016/j.trgeo.2023.101122</v>
      </c>
      <c r="M278" s="1" t="s">
        <v>2185</v>
      </c>
      <c r="N278" s="1" t="s">
        <v>434</v>
      </c>
      <c r="O278" s="2" t="s">
        <v>2181</v>
      </c>
    </row>
    <row r="279" spans="1:15" ht="105.6" x14ac:dyDescent="0.25">
      <c r="A279" s="1" t="s">
        <v>15</v>
      </c>
      <c r="B279" s="1">
        <v>2023</v>
      </c>
      <c r="C279" s="1" t="s">
        <v>2186</v>
      </c>
      <c r="D279" s="1" t="s">
        <v>2187</v>
      </c>
      <c r="E279" s="1" t="s">
        <v>852</v>
      </c>
      <c r="F279" s="1" t="s">
        <v>286</v>
      </c>
      <c r="G279" s="1" t="s">
        <v>2188</v>
      </c>
      <c r="H279" s="1" t="s">
        <v>2189</v>
      </c>
      <c r="I279" s="1" t="s">
        <v>2191</v>
      </c>
      <c r="J279" s="1" t="s">
        <v>2192</v>
      </c>
      <c r="K279" s="1" t="s">
        <v>2193</v>
      </c>
      <c r="L279" s="1" t="str">
        <f>HYPERLINK("http://dx.doi.org/10.1021/acs.est.2c07303","http://dx.doi.org/10.1021/acs.est.2c07303")</f>
        <v>http://dx.doi.org/10.1021/acs.est.2c07303</v>
      </c>
      <c r="M279" s="1" t="s">
        <v>858</v>
      </c>
      <c r="N279" s="1" t="s">
        <v>859</v>
      </c>
      <c r="O279" s="2" t="s">
        <v>2190</v>
      </c>
    </row>
    <row r="280" spans="1:15" ht="105.6" x14ac:dyDescent="0.25">
      <c r="A280" s="1" t="s">
        <v>15</v>
      </c>
      <c r="B280" s="1">
        <v>2023</v>
      </c>
      <c r="C280" s="1" t="s">
        <v>2186</v>
      </c>
      <c r="D280" s="1" t="s">
        <v>2187</v>
      </c>
      <c r="E280" s="1" t="s">
        <v>852</v>
      </c>
      <c r="F280" s="1" t="s">
        <v>20</v>
      </c>
      <c r="G280" s="1" t="s">
        <v>2188</v>
      </c>
      <c r="H280" s="1" t="s">
        <v>2189</v>
      </c>
      <c r="I280" s="1" t="s">
        <v>2191</v>
      </c>
      <c r="J280" s="1" t="s">
        <v>2192</v>
      </c>
      <c r="K280" s="1" t="s">
        <v>2193</v>
      </c>
      <c r="L280" s="1" t="str">
        <f>HYPERLINK("http://dx.doi.org/10.1021/acs.est.2c07303","http://dx.doi.org/10.1021/acs.est.2c07303")</f>
        <v>http://dx.doi.org/10.1021/acs.est.2c07303</v>
      </c>
      <c r="M280" s="1" t="s">
        <v>858</v>
      </c>
      <c r="N280" s="1" t="s">
        <v>859</v>
      </c>
      <c r="O280" s="2" t="s">
        <v>2203</v>
      </c>
    </row>
    <row r="281" spans="1:15" ht="112.2" x14ac:dyDescent="0.25">
      <c r="A281" s="1" t="s">
        <v>15</v>
      </c>
      <c r="B281" s="1">
        <v>2023</v>
      </c>
      <c r="C281" s="1" t="s">
        <v>2245</v>
      </c>
      <c r="D281" s="1" t="s">
        <v>2246</v>
      </c>
      <c r="E281" s="1" t="s">
        <v>2247</v>
      </c>
      <c r="F281" s="1" t="s">
        <v>20</v>
      </c>
      <c r="G281" s="1" t="s">
        <v>2248</v>
      </c>
      <c r="H281" s="1" t="s">
        <v>2249</v>
      </c>
      <c r="I281" s="1" t="s">
        <v>2251</v>
      </c>
      <c r="J281" s="1" t="s">
        <v>2252</v>
      </c>
      <c r="K281" s="1" t="s">
        <v>2253</v>
      </c>
      <c r="L281" s="1" t="str">
        <f>HYPERLINK("http://dx.doi.org/10.3389/fenvs.2023.1194994","http://dx.doi.org/10.3389/fenvs.2023.1194994")</f>
        <v>http://dx.doi.org/10.3389/fenvs.2023.1194994</v>
      </c>
      <c r="M281" s="1" t="s">
        <v>94</v>
      </c>
      <c r="N281" s="1" t="s">
        <v>95</v>
      </c>
      <c r="O281" s="2" t="s">
        <v>2250</v>
      </c>
    </row>
    <row r="282" spans="1:15" ht="173.4" x14ac:dyDescent="0.25">
      <c r="A282" s="1" t="s">
        <v>15</v>
      </c>
      <c r="B282" s="1">
        <v>2023</v>
      </c>
      <c r="C282" s="1" t="s">
        <v>2445</v>
      </c>
      <c r="D282" s="1" t="s">
        <v>2446</v>
      </c>
      <c r="E282" s="1" t="s">
        <v>2447</v>
      </c>
      <c r="F282" s="1" t="s">
        <v>20</v>
      </c>
      <c r="G282" s="1" t="s">
        <v>17</v>
      </c>
      <c r="H282" s="1" t="s">
        <v>2448</v>
      </c>
      <c r="I282" s="1" t="s">
        <v>2450</v>
      </c>
      <c r="J282" s="1" t="s">
        <v>2451</v>
      </c>
      <c r="K282" s="1" t="s">
        <v>17</v>
      </c>
      <c r="L282" s="1" t="s">
        <v>17</v>
      </c>
      <c r="M282" s="1" t="s">
        <v>1490</v>
      </c>
      <c r="N282" s="1" t="s">
        <v>1491</v>
      </c>
      <c r="O282" s="2" t="s">
        <v>2449</v>
      </c>
    </row>
    <row r="283" spans="1:15" ht="171.6" x14ac:dyDescent="0.25">
      <c r="A283" s="1" t="s">
        <v>15</v>
      </c>
      <c r="B283" s="1">
        <v>2024</v>
      </c>
      <c r="C283" s="1" t="s">
        <v>96</v>
      </c>
      <c r="D283" s="1" t="s">
        <v>97</v>
      </c>
      <c r="E283" s="1" t="s">
        <v>98</v>
      </c>
      <c r="F283" s="1" t="s">
        <v>20</v>
      </c>
      <c r="G283" s="1" t="s">
        <v>99</v>
      </c>
      <c r="H283" s="1" t="s">
        <v>100</v>
      </c>
      <c r="I283" s="1" t="s">
        <v>102</v>
      </c>
      <c r="J283" s="1" t="s">
        <v>103</v>
      </c>
      <c r="K283" s="1" t="s">
        <v>104</v>
      </c>
      <c r="L283" s="1" t="str">
        <f>HYPERLINK("http://dx.doi.org/10.1007/s40899-024-01137-9","http://dx.doi.org/10.1007/s40899-024-01137-9")</f>
        <v>http://dx.doi.org/10.1007/s40899-024-01137-9</v>
      </c>
      <c r="M283" s="1" t="s">
        <v>84</v>
      </c>
      <c r="N283" s="1" t="s">
        <v>84</v>
      </c>
      <c r="O283" s="2" t="s">
        <v>101</v>
      </c>
    </row>
    <row r="284" spans="1:15" ht="198" x14ac:dyDescent="0.25">
      <c r="A284" s="1" t="s">
        <v>15</v>
      </c>
      <c r="B284" s="1">
        <v>2024</v>
      </c>
      <c r="C284" s="1" t="s">
        <v>215</v>
      </c>
      <c r="D284" s="1" t="s">
        <v>216</v>
      </c>
      <c r="E284" s="1" t="s">
        <v>117</v>
      </c>
      <c r="F284" s="1" t="s">
        <v>20</v>
      </c>
      <c r="G284" s="1" t="s">
        <v>217</v>
      </c>
      <c r="H284" s="1" t="s">
        <v>218</v>
      </c>
      <c r="I284" s="1" t="s">
        <v>220</v>
      </c>
      <c r="J284" s="1" t="s">
        <v>221</v>
      </c>
      <c r="K284" s="1" t="s">
        <v>222</v>
      </c>
      <c r="L284" s="1" t="str">
        <f>HYPERLINK("http://dx.doi.org/10.1002/hyp.70002","http://dx.doi.org/10.1002/hyp.70002")</f>
        <v>http://dx.doi.org/10.1002/hyp.70002</v>
      </c>
      <c r="M284" s="1" t="s">
        <v>84</v>
      </c>
      <c r="N284" s="1" t="s">
        <v>84</v>
      </c>
      <c r="O284" s="2" t="s">
        <v>219</v>
      </c>
    </row>
    <row r="285" spans="1:15" ht="158.4" x14ac:dyDescent="0.25">
      <c r="A285" s="1" t="s">
        <v>15</v>
      </c>
      <c r="B285" s="1">
        <v>2024</v>
      </c>
      <c r="C285" s="1" t="s">
        <v>559</v>
      </c>
      <c r="D285" s="1" t="s">
        <v>560</v>
      </c>
      <c r="E285" s="1" t="s">
        <v>561</v>
      </c>
      <c r="F285" s="1" t="s">
        <v>20</v>
      </c>
      <c r="G285" s="1" t="s">
        <v>562</v>
      </c>
      <c r="H285" s="1" t="s">
        <v>563</v>
      </c>
      <c r="I285" s="1" t="s">
        <v>565</v>
      </c>
      <c r="J285" s="1" t="s">
        <v>566</v>
      </c>
      <c r="K285" s="1" t="s">
        <v>567</v>
      </c>
      <c r="L285" s="1" t="str">
        <f>HYPERLINK("http://dx.doi.org/10.1021/acsestwater.4c00668","http://dx.doi.org/10.1021/acsestwater.4c00668")</f>
        <v>http://dx.doi.org/10.1021/acsestwater.4c00668</v>
      </c>
      <c r="M285" s="1" t="s">
        <v>73</v>
      </c>
      <c r="N285" s="1" t="s">
        <v>74</v>
      </c>
      <c r="O285" s="2" t="s">
        <v>564</v>
      </c>
    </row>
    <row r="286" spans="1:15" ht="211.2" x14ac:dyDescent="0.25">
      <c r="A286" s="1" t="s">
        <v>15</v>
      </c>
      <c r="B286" s="1">
        <v>2024</v>
      </c>
      <c r="C286" s="1" t="s">
        <v>1039</v>
      </c>
      <c r="D286" s="1" t="s">
        <v>1040</v>
      </c>
      <c r="E286" s="1" t="s">
        <v>131</v>
      </c>
      <c r="F286" s="1" t="s">
        <v>20</v>
      </c>
      <c r="G286" s="1" t="s">
        <v>1041</v>
      </c>
      <c r="H286" s="1" t="s">
        <v>1042</v>
      </c>
      <c r="I286" s="1" t="s">
        <v>1044</v>
      </c>
      <c r="J286" s="1" t="s">
        <v>1045</v>
      </c>
      <c r="K286" s="1" t="s">
        <v>1046</v>
      </c>
      <c r="L286" s="1" t="str">
        <f>HYPERLINK("http://dx.doi.org/10.1007/s10040-023-02732-4","http://dx.doi.org/10.1007/s10040-023-02732-4")</f>
        <v>http://dx.doi.org/10.1007/s10040-023-02732-4</v>
      </c>
      <c r="M286" s="1" t="s">
        <v>38</v>
      </c>
      <c r="N286" s="1" t="s">
        <v>39</v>
      </c>
      <c r="O286" s="2" t="s">
        <v>1043</v>
      </c>
    </row>
    <row r="287" spans="1:15" ht="330" x14ac:dyDescent="0.25">
      <c r="A287" s="1" t="s">
        <v>15</v>
      </c>
      <c r="B287" s="1">
        <v>2024</v>
      </c>
      <c r="C287" s="1" t="s">
        <v>1078</v>
      </c>
      <c r="D287" s="1" t="s">
        <v>1079</v>
      </c>
      <c r="E287" s="1" t="s">
        <v>1080</v>
      </c>
      <c r="F287" s="1" t="s">
        <v>20</v>
      </c>
      <c r="G287" s="1" t="s">
        <v>1081</v>
      </c>
      <c r="H287" s="1" t="s">
        <v>1082</v>
      </c>
      <c r="I287" s="1" t="s">
        <v>1084</v>
      </c>
      <c r="J287" s="1" t="s">
        <v>1085</v>
      </c>
      <c r="K287" s="1" t="s">
        <v>1086</v>
      </c>
      <c r="L287" s="1" t="str">
        <f>HYPERLINK("http://dx.doi.org/10.3389/fmars.2024.1346275","http://dx.doi.org/10.3389/fmars.2024.1346275")</f>
        <v>http://dx.doi.org/10.3389/fmars.2024.1346275</v>
      </c>
      <c r="M287" s="1" t="s">
        <v>1087</v>
      </c>
      <c r="N287" s="1" t="s">
        <v>1088</v>
      </c>
      <c r="O287" s="2" t="s">
        <v>1083</v>
      </c>
    </row>
    <row r="288" spans="1:15" ht="145.19999999999999" x14ac:dyDescent="0.25">
      <c r="A288" s="1" t="s">
        <v>15</v>
      </c>
      <c r="B288" s="1">
        <v>2024</v>
      </c>
      <c r="C288" s="1" t="s">
        <v>1186</v>
      </c>
      <c r="D288" s="1" t="s">
        <v>1187</v>
      </c>
      <c r="E288" s="1" t="s">
        <v>1188</v>
      </c>
      <c r="F288" s="1" t="s">
        <v>20</v>
      </c>
      <c r="G288" s="1" t="s">
        <v>1189</v>
      </c>
      <c r="H288" s="1" t="s">
        <v>1190</v>
      </c>
      <c r="I288" s="1" t="s">
        <v>1192</v>
      </c>
      <c r="J288" s="1" t="s">
        <v>1193</v>
      </c>
      <c r="K288" s="1" t="s">
        <v>1194</v>
      </c>
      <c r="L288" s="1" t="str">
        <f>HYPERLINK("http://dx.doi.org/10.1186/s40517-024-00317-2","http://dx.doi.org/10.1186/s40517-024-00317-2")</f>
        <v>http://dx.doi.org/10.1186/s40517-024-00317-2</v>
      </c>
      <c r="M288" s="1" t="s">
        <v>1195</v>
      </c>
      <c r="N288" s="1" t="s">
        <v>1196</v>
      </c>
      <c r="O288" s="2" t="s">
        <v>1191</v>
      </c>
    </row>
    <row r="289" spans="1:15" ht="211.2" x14ac:dyDescent="0.25">
      <c r="A289" s="1" t="s">
        <v>15</v>
      </c>
      <c r="B289" s="1">
        <v>2024</v>
      </c>
      <c r="C289" s="1" t="s">
        <v>1256</v>
      </c>
      <c r="D289" s="1" t="s">
        <v>1257</v>
      </c>
      <c r="E289" s="1" t="s">
        <v>1258</v>
      </c>
      <c r="F289" s="1" t="s">
        <v>20</v>
      </c>
      <c r="G289" s="1" t="s">
        <v>1259</v>
      </c>
      <c r="H289" s="1" t="s">
        <v>1260</v>
      </c>
      <c r="I289" s="1" t="s">
        <v>1262</v>
      </c>
      <c r="J289" s="1" t="s">
        <v>1263</v>
      </c>
      <c r="K289" s="1" t="s">
        <v>1264</v>
      </c>
      <c r="L289" s="1" t="str">
        <f>HYPERLINK("http://dx.doi.org/10.1127/fal/2024/1504","http://dx.doi.org/10.1127/fal/2024/1504")</f>
        <v>http://dx.doi.org/10.1127/fal/2024/1504</v>
      </c>
      <c r="M289" s="1" t="s">
        <v>1265</v>
      </c>
      <c r="N289" s="1" t="s">
        <v>499</v>
      </c>
      <c r="O289" s="2" t="s">
        <v>1261</v>
      </c>
    </row>
    <row r="290" spans="1:15" ht="105.6" x14ac:dyDescent="0.25">
      <c r="A290" s="1" t="s">
        <v>15</v>
      </c>
      <c r="B290" s="1">
        <v>2024</v>
      </c>
      <c r="C290" s="1" t="s">
        <v>1415</v>
      </c>
      <c r="D290" s="1" t="s">
        <v>1416</v>
      </c>
      <c r="E290" s="1" t="s">
        <v>1236</v>
      </c>
      <c r="F290" s="1" t="s">
        <v>20</v>
      </c>
      <c r="G290" s="1" t="s">
        <v>1417</v>
      </c>
      <c r="H290" s="1" t="s">
        <v>1418</v>
      </c>
      <c r="I290" s="1" t="s">
        <v>1420</v>
      </c>
      <c r="J290" s="1" t="s">
        <v>1421</v>
      </c>
      <c r="K290" s="1" t="s">
        <v>1422</v>
      </c>
      <c r="L290" s="1" t="str">
        <f>HYPERLINK("http://dx.doi.org/10.1016/j.geothermics.2024.103071","http://dx.doi.org/10.1016/j.geothermics.2024.103071")</f>
        <v>http://dx.doi.org/10.1016/j.geothermics.2024.103071</v>
      </c>
      <c r="M290" s="1" t="s">
        <v>1195</v>
      </c>
      <c r="N290" s="1" t="s">
        <v>1196</v>
      </c>
      <c r="O290" s="2" t="s">
        <v>1419</v>
      </c>
    </row>
    <row r="291" spans="1:15" ht="118.8" x14ac:dyDescent="0.25">
      <c r="A291" s="1" t="s">
        <v>15</v>
      </c>
      <c r="B291" s="1">
        <v>2024</v>
      </c>
      <c r="C291" s="1" t="s">
        <v>1431</v>
      </c>
      <c r="D291" s="1" t="s">
        <v>1432</v>
      </c>
      <c r="E291" s="1" t="s">
        <v>1433</v>
      </c>
      <c r="F291" s="1" t="s">
        <v>20</v>
      </c>
      <c r="G291" s="1" t="s">
        <v>1434</v>
      </c>
      <c r="H291" s="1" t="s">
        <v>1435</v>
      </c>
      <c r="I291" s="1" t="s">
        <v>1437</v>
      </c>
      <c r="J291" s="1" t="s">
        <v>1438</v>
      </c>
      <c r="K291" s="1" t="s">
        <v>1439</v>
      </c>
      <c r="L291" s="1" t="str">
        <f>HYPERLINK("http://dx.doi.org/10.1016/j.jrmge.2023.11.0361674-7755","http://dx.doi.org/10.1016/j.jrmge.2023.11.0361674-7755")</f>
        <v>http://dx.doi.org/10.1016/j.jrmge.2023.11.0361674-7755</v>
      </c>
      <c r="M291" s="1" t="s">
        <v>1440</v>
      </c>
      <c r="N291" s="1" t="s">
        <v>434</v>
      </c>
      <c r="O291" s="2" t="s">
        <v>1436</v>
      </c>
    </row>
    <row r="292" spans="1:15" ht="171.6" x14ac:dyDescent="0.25">
      <c r="A292" s="1" t="s">
        <v>15</v>
      </c>
      <c r="B292" s="1">
        <v>2024</v>
      </c>
      <c r="C292" s="1" t="s">
        <v>1562</v>
      </c>
      <c r="D292" s="1" t="s">
        <v>1563</v>
      </c>
      <c r="E292" s="1" t="s">
        <v>1236</v>
      </c>
      <c r="F292" s="1" t="s">
        <v>20</v>
      </c>
      <c r="G292" s="1" t="s">
        <v>1564</v>
      </c>
      <c r="H292" s="1" t="s">
        <v>1565</v>
      </c>
      <c r="I292" s="1" t="s">
        <v>1567</v>
      </c>
      <c r="J292" s="1" t="s">
        <v>1568</v>
      </c>
      <c r="K292" s="1" t="s">
        <v>1569</v>
      </c>
      <c r="L292" s="1" t="str">
        <f>HYPERLINK("http://dx.doi.org/10.1016/j.geothermics.2024.102980","http://dx.doi.org/10.1016/j.geothermics.2024.102980")</f>
        <v>http://dx.doi.org/10.1016/j.geothermics.2024.102980</v>
      </c>
      <c r="M292" s="1" t="s">
        <v>1195</v>
      </c>
      <c r="N292" s="1" t="s">
        <v>1196</v>
      </c>
      <c r="O292" s="2" t="s">
        <v>1566</v>
      </c>
    </row>
    <row r="293" spans="1:15" ht="118.8" x14ac:dyDescent="0.25">
      <c r="A293" s="1" t="s">
        <v>15</v>
      </c>
      <c r="B293" s="1">
        <v>2024</v>
      </c>
      <c r="C293" s="1" t="s">
        <v>1922</v>
      </c>
      <c r="D293" s="1" t="s">
        <v>1923</v>
      </c>
      <c r="E293" s="1" t="s">
        <v>1236</v>
      </c>
      <c r="F293" s="1" t="s">
        <v>20</v>
      </c>
      <c r="G293" s="1" t="s">
        <v>1924</v>
      </c>
      <c r="H293" s="1" t="s">
        <v>1925</v>
      </c>
      <c r="I293" s="1" t="s">
        <v>1927</v>
      </c>
      <c r="J293" s="1" t="s">
        <v>1928</v>
      </c>
      <c r="K293" s="1" t="s">
        <v>1929</v>
      </c>
      <c r="L293" s="1" t="str">
        <f>HYPERLINK("http://dx.doi.org/10.1016/j.geothermics.2024.102972","http://dx.doi.org/10.1016/j.geothermics.2024.102972")</f>
        <v>http://dx.doi.org/10.1016/j.geothermics.2024.102972</v>
      </c>
      <c r="M293" s="1" t="s">
        <v>1195</v>
      </c>
      <c r="N293" s="1" t="s">
        <v>1196</v>
      </c>
      <c r="O293" s="2" t="s">
        <v>1926</v>
      </c>
    </row>
    <row r="294" spans="1:15" ht="132" x14ac:dyDescent="0.25">
      <c r="A294" s="1" t="s">
        <v>29</v>
      </c>
      <c r="B294" s="1">
        <v>2024</v>
      </c>
      <c r="C294" s="1" t="s">
        <v>2090</v>
      </c>
      <c r="D294" s="1" t="s">
        <v>2091</v>
      </c>
      <c r="E294" s="1" t="s">
        <v>2092</v>
      </c>
      <c r="F294" s="1" t="s">
        <v>34</v>
      </c>
      <c r="G294" s="1" t="s">
        <v>17</v>
      </c>
      <c r="H294" s="1" t="s">
        <v>2093</v>
      </c>
      <c r="I294" s="1" t="s">
        <v>2095</v>
      </c>
      <c r="J294" s="1" t="s">
        <v>17</v>
      </c>
      <c r="K294" s="1" t="s">
        <v>2096</v>
      </c>
      <c r="L294" s="1" t="str">
        <f>HYPERLINK("http://dx.doi.org/10.1088/1755-1315/1348/1/012077","http://dx.doi.org/10.1088/1755-1315/1348/1/012077")</f>
        <v>http://dx.doi.org/10.1088/1755-1315/1348/1/012077</v>
      </c>
      <c r="M294" s="1" t="s">
        <v>2097</v>
      </c>
      <c r="N294" s="1" t="s">
        <v>2098</v>
      </c>
      <c r="O294" s="2" t="s">
        <v>2094</v>
      </c>
    </row>
    <row r="295" spans="1:15" ht="132" x14ac:dyDescent="0.25">
      <c r="A295" s="1" t="s">
        <v>15</v>
      </c>
      <c r="B295" s="1">
        <v>2024</v>
      </c>
      <c r="C295" s="1" t="s">
        <v>2228</v>
      </c>
      <c r="D295" s="1" t="s">
        <v>2229</v>
      </c>
      <c r="E295" s="1" t="s">
        <v>1598</v>
      </c>
      <c r="F295" s="1" t="s">
        <v>20</v>
      </c>
      <c r="G295" s="1" t="s">
        <v>2230</v>
      </c>
      <c r="H295" s="1" t="s">
        <v>2231</v>
      </c>
      <c r="I295" s="1" t="s">
        <v>2233</v>
      </c>
      <c r="J295" s="1" t="s">
        <v>2234</v>
      </c>
      <c r="K295" s="1" t="s">
        <v>2235</v>
      </c>
      <c r="L295" s="1" t="str">
        <f>HYPERLINK("http://dx.doi.org/10.1016/j.chemgeo.2024.122105","http://dx.doi.org/10.1016/j.chemgeo.2024.122105")</f>
        <v>http://dx.doi.org/10.1016/j.chemgeo.2024.122105</v>
      </c>
      <c r="M295" s="1" t="s">
        <v>717</v>
      </c>
      <c r="N295" s="1" t="s">
        <v>717</v>
      </c>
      <c r="O295" s="2" t="s">
        <v>2232</v>
      </c>
    </row>
    <row r="296" spans="1:15" ht="145.19999999999999" x14ac:dyDescent="0.25">
      <c r="A296" s="1" t="s">
        <v>15</v>
      </c>
      <c r="B296" s="1">
        <v>2024</v>
      </c>
      <c r="C296" s="1" t="s">
        <v>2262</v>
      </c>
      <c r="D296" s="1" t="s">
        <v>2263</v>
      </c>
      <c r="E296" s="1" t="s">
        <v>1520</v>
      </c>
      <c r="F296" s="1" t="s">
        <v>20</v>
      </c>
      <c r="G296" s="1" t="s">
        <v>2264</v>
      </c>
      <c r="H296" s="1" t="s">
        <v>2265</v>
      </c>
      <c r="I296" s="1" t="s">
        <v>2267</v>
      </c>
      <c r="J296" s="1" t="s">
        <v>2268</v>
      </c>
      <c r="K296" s="1" t="s">
        <v>2269</v>
      </c>
      <c r="L296" s="1" t="str">
        <f>HYPERLINK("http://dx.doi.org/10.1016/j.ijggc.2023.104020","http://dx.doi.org/10.1016/j.ijggc.2023.104020")</f>
        <v>http://dx.doi.org/10.1016/j.ijggc.2023.104020</v>
      </c>
      <c r="M296" s="1" t="s">
        <v>1527</v>
      </c>
      <c r="N296" s="1" t="s">
        <v>1528</v>
      </c>
      <c r="O296" s="2" t="s">
        <v>2266</v>
      </c>
    </row>
    <row r="297" spans="1:15" ht="91.8" x14ac:dyDescent="0.25">
      <c r="A297" s="1" t="s">
        <v>15</v>
      </c>
      <c r="B297" s="1">
        <v>2024</v>
      </c>
      <c r="C297" s="1" t="s">
        <v>2270</v>
      </c>
      <c r="D297" s="1" t="s">
        <v>2271</v>
      </c>
      <c r="E297" s="1" t="s">
        <v>519</v>
      </c>
      <c r="F297" s="1" t="s">
        <v>20</v>
      </c>
      <c r="G297" s="1" t="s">
        <v>2272</v>
      </c>
      <c r="H297" s="1" t="s">
        <v>2273</v>
      </c>
      <c r="I297" s="1" t="s">
        <v>2275</v>
      </c>
      <c r="J297" s="1" t="s">
        <v>2276</v>
      </c>
      <c r="K297" s="1" t="s">
        <v>2277</v>
      </c>
      <c r="L297" s="1" t="str">
        <f>HYPERLINK("http://dx.doi.org/10.1029/2023WR036303","http://dx.doi.org/10.1029/2023WR036303")</f>
        <v>http://dx.doi.org/10.1029/2023WR036303</v>
      </c>
      <c r="M297" s="1" t="s">
        <v>526</v>
      </c>
      <c r="N297" s="1" t="s">
        <v>527</v>
      </c>
      <c r="O297" s="2" t="s">
        <v>2274</v>
      </c>
    </row>
    <row r="298" spans="1:15" ht="132.6" x14ac:dyDescent="0.25">
      <c r="A298" s="1" t="s">
        <v>15</v>
      </c>
      <c r="B298" s="1">
        <v>2024</v>
      </c>
      <c r="C298" s="1" t="s">
        <v>2408</v>
      </c>
      <c r="D298" s="1" t="s">
        <v>2409</v>
      </c>
      <c r="E298" s="1" t="s">
        <v>1178</v>
      </c>
      <c r="F298" s="1" t="s">
        <v>20</v>
      </c>
      <c r="G298" s="1" t="s">
        <v>17</v>
      </c>
      <c r="H298" s="1" t="s">
        <v>2410</v>
      </c>
      <c r="I298" s="1" t="s">
        <v>2412</v>
      </c>
      <c r="J298" s="1" t="s">
        <v>2413</v>
      </c>
      <c r="K298" s="1" t="s">
        <v>2414</v>
      </c>
      <c r="L298" s="1" t="str">
        <f>HYPERLINK("http://dx.doi.org/10.1061/JHEND8.HYENG-14076","http://dx.doi.org/10.1061/JHEND8.HYENG-14076")</f>
        <v>http://dx.doi.org/10.1061/JHEND8.HYENG-14076</v>
      </c>
      <c r="M298" s="1" t="s">
        <v>1185</v>
      </c>
      <c r="N298" s="1" t="s">
        <v>352</v>
      </c>
      <c r="O298" s="2" t="s">
        <v>2411</v>
      </c>
    </row>
    <row r="299" spans="1:15" ht="132" x14ac:dyDescent="0.25">
      <c r="A299" s="1" t="s">
        <v>15</v>
      </c>
      <c r="B299" s="1">
        <v>2025</v>
      </c>
      <c r="C299" s="1" t="s">
        <v>517</v>
      </c>
      <c r="D299" s="1" t="s">
        <v>518</v>
      </c>
      <c r="E299" s="1" t="s">
        <v>519</v>
      </c>
      <c r="F299" s="1" t="s">
        <v>20</v>
      </c>
      <c r="G299" s="1" t="s">
        <v>520</v>
      </c>
      <c r="H299" s="1" t="s">
        <v>521</v>
      </c>
      <c r="I299" s="1" t="s">
        <v>523</v>
      </c>
      <c r="J299" s="1" t="s">
        <v>524</v>
      </c>
      <c r="K299" s="1" t="s">
        <v>525</v>
      </c>
      <c r="L299" s="1" t="str">
        <f>HYPERLINK("http://dx.doi.org/10.1029/2024WR038516","http://dx.doi.org/10.1029/2024WR038516")</f>
        <v>http://dx.doi.org/10.1029/2024WR038516</v>
      </c>
      <c r="M299" s="1" t="s">
        <v>526</v>
      </c>
      <c r="N299" s="1" t="s">
        <v>527</v>
      </c>
      <c r="O299" s="2" t="s">
        <v>522</v>
      </c>
    </row>
    <row r="300" spans="1:15" ht="158.4" x14ac:dyDescent="0.25">
      <c r="A300" s="1" t="s">
        <v>15</v>
      </c>
      <c r="B300" s="1">
        <v>2025</v>
      </c>
      <c r="C300" s="1" t="s">
        <v>1125</v>
      </c>
      <c r="D300" s="1" t="s">
        <v>1126</v>
      </c>
      <c r="E300" s="1" t="s">
        <v>1127</v>
      </c>
      <c r="F300" s="1" t="s">
        <v>20</v>
      </c>
      <c r="G300" s="1" t="s">
        <v>1128</v>
      </c>
      <c r="H300" s="1" t="s">
        <v>1129</v>
      </c>
      <c r="I300" s="1" t="s">
        <v>1131</v>
      </c>
      <c r="J300" s="1" t="s">
        <v>1132</v>
      </c>
      <c r="K300" s="1" t="s">
        <v>1133</v>
      </c>
      <c r="L300" s="1" t="str">
        <f>HYPERLINK("http://dx.doi.org/10.1016/j.compgeo.2024.106990","http://dx.doi.org/10.1016/j.compgeo.2024.106990")</f>
        <v>http://dx.doi.org/10.1016/j.compgeo.2024.106990</v>
      </c>
      <c r="M300" s="1" t="s">
        <v>1134</v>
      </c>
      <c r="N300" s="1" t="s">
        <v>1135</v>
      </c>
      <c r="O300" s="2" t="s">
        <v>1130</v>
      </c>
    </row>
    <row r="301" spans="1:15" ht="184.8" x14ac:dyDescent="0.25">
      <c r="A301" s="1" t="s">
        <v>15</v>
      </c>
      <c r="B301" s="1">
        <v>2025</v>
      </c>
      <c r="C301" s="1" t="s">
        <v>1620</v>
      </c>
      <c r="D301" s="1" t="s">
        <v>1621</v>
      </c>
      <c r="E301" s="1" t="s">
        <v>1236</v>
      </c>
      <c r="F301" s="1" t="s">
        <v>20</v>
      </c>
      <c r="G301" s="1" t="s">
        <v>1622</v>
      </c>
      <c r="H301" s="1" t="s">
        <v>1623</v>
      </c>
      <c r="I301" s="1" t="s">
        <v>1625</v>
      </c>
      <c r="J301" s="1" t="s">
        <v>1626</v>
      </c>
      <c r="K301" s="1" t="s">
        <v>1627</v>
      </c>
      <c r="L301" s="1" t="str">
        <f>HYPERLINK("http://dx.doi.org/10.1016/j.geothermics.2024.103199","http://dx.doi.org/10.1016/j.geothermics.2024.103199")</f>
        <v>http://dx.doi.org/10.1016/j.geothermics.2024.103199</v>
      </c>
      <c r="M301" s="1" t="s">
        <v>1195</v>
      </c>
      <c r="N301" s="1" t="s">
        <v>1196</v>
      </c>
      <c r="O301" s="2" t="s">
        <v>1624</v>
      </c>
    </row>
    <row r="302" spans="1:15" ht="224.4" x14ac:dyDescent="0.25">
      <c r="A302" s="1" t="s">
        <v>15</v>
      </c>
      <c r="B302" s="1">
        <v>2025</v>
      </c>
      <c r="C302" s="1" t="s">
        <v>2236</v>
      </c>
      <c r="D302" s="1" t="s">
        <v>2237</v>
      </c>
      <c r="E302" s="1" t="s">
        <v>2238</v>
      </c>
      <c r="F302" s="1" t="s">
        <v>20</v>
      </c>
      <c r="G302" s="1" t="s">
        <v>2239</v>
      </c>
      <c r="H302" s="1" t="s">
        <v>2240</v>
      </c>
      <c r="I302" s="1" t="s">
        <v>2242</v>
      </c>
      <c r="J302" s="1" t="s">
        <v>2243</v>
      </c>
      <c r="K302" s="1" t="s">
        <v>2244</v>
      </c>
      <c r="L302" s="1" t="str">
        <f>HYPERLINK("http://dx.doi.org/10.1007/s00603-024-04223-8","http://dx.doi.org/10.1007/s00603-024-04223-8")</f>
        <v>http://dx.doi.org/10.1007/s00603-024-04223-8</v>
      </c>
      <c r="M302" s="1" t="s">
        <v>1174</v>
      </c>
      <c r="N302" s="1" t="s">
        <v>1175</v>
      </c>
      <c r="O302" s="2" t="s">
        <v>2241</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Moulshree Tripathi</dc:creator>
  <cp:lastModifiedBy>Moulshree Tripathi</cp:lastModifiedBy>
  <dcterms:created xsi:type="dcterms:W3CDTF">2025-01-27T22:29:48Z</dcterms:created>
  <dcterms:modified xsi:type="dcterms:W3CDTF">2025-08-25T23:42:24Z</dcterms:modified>
</cp:coreProperties>
</file>