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boonmanhj\Documents\Gitlab\tno-eco-mod-ci\project_open_entrance\02_project_model_setup\data\"/>
    </mc:Choice>
  </mc:AlternateContent>
  <xr:revisionPtr revIDLastSave="0" documentId="13_ncr:1_{26D80761-7ED9-400A-9610-08A5486678C5}" xr6:coauthVersionLast="47" xr6:coauthVersionMax="47" xr10:uidLastSave="{00000000-0000-0000-0000-000000000000}"/>
  <bookViews>
    <workbookView xWindow="-120" yWindow="-120" windowWidth="29040" windowHeight="15840" firstSheet="1" activeTab="5" xr2:uid="{00000000-000D-0000-FFFF-FFFF00000000}"/>
  </bookViews>
  <sheets>
    <sheet name="Paolo" sheetId="1" r:id="rId1"/>
    <sheet name="1. Effect of temp on lab-prod" sheetId="2" r:id="rId2"/>
    <sheet name="2. Average temperatures" sheetId="3" r:id="rId3"/>
    <sheet name="3. temp increase under scenario" sheetId="4" r:id="rId4"/>
    <sheet name="4. calculations" sheetId="5" r:id="rId5"/>
    <sheet name="Result"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9" i="6" l="1"/>
  <c r="Z28" i="6"/>
  <c r="Z27" i="6"/>
  <c r="Z26" i="6"/>
  <c r="Z25" i="6"/>
  <c r="Z24" i="6"/>
  <c r="Z23" i="6"/>
  <c r="Z22" i="6"/>
  <c r="Z21" i="6"/>
  <c r="Z20" i="6"/>
  <c r="Z19" i="6"/>
  <c r="Z18" i="6"/>
  <c r="Z17" i="6"/>
  <c r="Z16" i="6"/>
  <c r="Z15" i="6"/>
  <c r="Z14" i="6"/>
  <c r="Z13" i="6"/>
  <c r="Z12" i="6"/>
  <c r="Z11" i="6"/>
  <c r="Z10" i="6"/>
  <c r="Z9" i="6"/>
  <c r="Z8" i="6"/>
  <c r="Z7" i="6"/>
  <c r="Z6" i="6"/>
  <c r="Z5" i="6"/>
  <c r="Z4" i="6"/>
  <c r="Z3" i="6"/>
  <c r="Z2" i="6"/>
  <c r="R2" i="6"/>
  <c r="S3" i="6"/>
  <c r="S4" i="6"/>
  <c r="S5" i="6"/>
  <c r="S6" i="6"/>
  <c r="S7" i="6"/>
  <c r="S8" i="6"/>
  <c r="S9" i="6"/>
  <c r="S10" i="6"/>
  <c r="S11" i="6"/>
  <c r="S12" i="6"/>
  <c r="S13" i="6"/>
  <c r="S14" i="6"/>
  <c r="S15" i="6"/>
  <c r="S16" i="6"/>
  <c r="S17" i="6"/>
  <c r="S18" i="6"/>
  <c r="S19" i="6"/>
  <c r="S20" i="6"/>
  <c r="S21" i="6"/>
  <c r="S22" i="6"/>
  <c r="S23" i="6"/>
  <c r="S24" i="6"/>
  <c r="S25" i="6"/>
  <c r="S26" i="6"/>
  <c r="S27" i="6"/>
  <c r="S28" i="6"/>
  <c r="S29" i="6"/>
  <c r="S2" i="6"/>
  <c r="L2" i="6"/>
  <c r="R3" i="6"/>
  <c r="R4" i="6"/>
  <c r="R5" i="6"/>
  <c r="R6" i="6"/>
  <c r="R7" i="6"/>
  <c r="R8" i="6"/>
  <c r="R9" i="6"/>
  <c r="R10" i="6"/>
  <c r="R11" i="6"/>
  <c r="R12" i="6"/>
  <c r="R13" i="6"/>
  <c r="R14" i="6"/>
  <c r="R15" i="6"/>
  <c r="R16" i="6"/>
  <c r="R17" i="6"/>
  <c r="R18" i="6"/>
  <c r="R19" i="6"/>
  <c r="R20" i="6"/>
  <c r="R21" i="6"/>
  <c r="R22" i="6"/>
  <c r="R23" i="6"/>
  <c r="R24" i="6"/>
  <c r="R25" i="6"/>
  <c r="R26" i="6"/>
  <c r="R27" i="6"/>
  <c r="R28" i="6"/>
  <c r="R29" i="6"/>
  <c r="K2" i="6"/>
  <c r="C3" i="6"/>
  <c r="D3" i="6"/>
  <c r="E3" i="6"/>
  <c r="C4" i="6"/>
  <c r="D4" i="6"/>
  <c r="E4" i="6"/>
  <c r="C5" i="6"/>
  <c r="D5" i="6"/>
  <c r="E5" i="6"/>
  <c r="C6" i="6"/>
  <c r="D6" i="6"/>
  <c r="E6" i="6"/>
  <c r="C7" i="6"/>
  <c r="D7" i="6"/>
  <c r="E7" i="6"/>
  <c r="C8" i="6"/>
  <c r="D8" i="6"/>
  <c r="E8" i="6"/>
  <c r="C9" i="6"/>
  <c r="D9" i="6"/>
  <c r="E9" i="6"/>
  <c r="C10" i="6"/>
  <c r="D10" i="6"/>
  <c r="E10" i="6"/>
  <c r="C11" i="6"/>
  <c r="D11" i="6"/>
  <c r="E11" i="6"/>
  <c r="C12" i="6"/>
  <c r="D12" i="6"/>
  <c r="E12" i="6"/>
  <c r="C13" i="6"/>
  <c r="D13" i="6"/>
  <c r="E13" i="6"/>
  <c r="C14" i="6"/>
  <c r="D14" i="6"/>
  <c r="E14" i="6"/>
  <c r="C15" i="6"/>
  <c r="D15" i="6"/>
  <c r="E15" i="6"/>
  <c r="C16" i="6"/>
  <c r="D16" i="6"/>
  <c r="E16" i="6"/>
  <c r="C17" i="6"/>
  <c r="D17" i="6"/>
  <c r="E17" i="6"/>
  <c r="C18" i="6"/>
  <c r="D18" i="6"/>
  <c r="E18" i="6"/>
  <c r="C19" i="6"/>
  <c r="D19" i="6"/>
  <c r="E19" i="6"/>
  <c r="C20" i="6"/>
  <c r="D20" i="6"/>
  <c r="E20" i="6"/>
  <c r="C21" i="6"/>
  <c r="D21" i="6"/>
  <c r="E21" i="6"/>
  <c r="C22" i="6"/>
  <c r="D22" i="6"/>
  <c r="E22" i="6"/>
  <c r="C23" i="6"/>
  <c r="D23" i="6"/>
  <c r="E23" i="6"/>
  <c r="C24" i="6"/>
  <c r="D24" i="6"/>
  <c r="E24" i="6"/>
  <c r="C25" i="6"/>
  <c r="D25" i="6"/>
  <c r="E25" i="6"/>
  <c r="C26" i="6"/>
  <c r="D26" i="6"/>
  <c r="E26" i="6"/>
  <c r="C27" i="6"/>
  <c r="D27" i="6"/>
  <c r="E27" i="6"/>
  <c r="C28" i="6"/>
  <c r="D28" i="6"/>
  <c r="E28" i="6"/>
  <c r="C29" i="6"/>
  <c r="D29" i="6"/>
  <c r="E29" i="6"/>
  <c r="C30" i="6"/>
  <c r="D30" i="6"/>
  <c r="E30" i="6"/>
  <c r="C31" i="6"/>
  <c r="D31" i="6"/>
  <c r="E31" i="6"/>
  <c r="D2" i="6"/>
  <c r="E2" i="6"/>
  <c r="C2" i="6"/>
  <c r="P7" i="5"/>
  <c r="Q7" i="5"/>
  <c r="R7" i="5"/>
  <c r="P8" i="5"/>
  <c r="Q8" i="5"/>
  <c r="R8" i="5"/>
  <c r="P9" i="5"/>
  <c r="Q9" i="5"/>
  <c r="R9" i="5"/>
  <c r="P10" i="5"/>
  <c r="Q10" i="5"/>
  <c r="R10" i="5"/>
  <c r="P11" i="5"/>
  <c r="Q11" i="5"/>
  <c r="R11" i="5"/>
  <c r="P12" i="5"/>
  <c r="Q12" i="5"/>
  <c r="R12" i="5"/>
  <c r="P13" i="5"/>
  <c r="Q13" i="5"/>
  <c r="R13" i="5"/>
  <c r="P14" i="5"/>
  <c r="Q14" i="5"/>
  <c r="R14" i="5"/>
  <c r="P15" i="5"/>
  <c r="Q15" i="5"/>
  <c r="R15" i="5"/>
  <c r="P16" i="5"/>
  <c r="Q16" i="5"/>
  <c r="R16" i="5"/>
  <c r="P17" i="5"/>
  <c r="Q17" i="5"/>
  <c r="R17" i="5"/>
  <c r="P18" i="5"/>
  <c r="Q18" i="5"/>
  <c r="R18" i="5"/>
  <c r="P19" i="5"/>
  <c r="Q19" i="5"/>
  <c r="R19" i="5"/>
  <c r="P20" i="5"/>
  <c r="Q20" i="5"/>
  <c r="R20" i="5"/>
  <c r="P21" i="5"/>
  <c r="Q21" i="5"/>
  <c r="R21" i="5"/>
  <c r="P22" i="5"/>
  <c r="Q22" i="5"/>
  <c r="R22" i="5"/>
  <c r="P23" i="5"/>
  <c r="Q23" i="5"/>
  <c r="R23" i="5"/>
  <c r="P24" i="5"/>
  <c r="Q24" i="5"/>
  <c r="R24" i="5"/>
  <c r="P25" i="5"/>
  <c r="Q25" i="5"/>
  <c r="R25" i="5"/>
  <c r="P26" i="5"/>
  <c r="Q26" i="5"/>
  <c r="R26" i="5"/>
  <c r="P27" i="5"/>
  <c r="Q27" i="5"/>
  <c r="R27" i="5"/>
  <c r="P28" i="5"/>
  <c r="Q28" i="5"/>
  <c r="R28" i="5"/>
  <c r="P29" i="5"/>
  <c r="Q29" i="5"/>
  <c r="R29" i="5"/>
  <c r="P30" i="5"/>
  <c r="Q30" i="5"/>
  <c r="R30" i="5"/>
  <c r="P31" i="5"/>
  <c r="Q31" i="5"/>
  <c r="R31" i="5"/>
  <c r="P32" i="5"/>
  <c r="Q32" i="5"/>
  <c r="R32" i="5"/>
  <c r="P33" i="5"/>
  <c r="Q33" i="5"/>
  <c r="R33" i="5"/>
  <c r="P34" i="5"/>
  <c r="Q34" i="5"/>
  <c r="R34" i="5"/>
  <c r="P35" i="5"/>
  <c r="Q35" i="5"/>
  <c r="R35" i="5"/>
  <c r="Q6" i="5"/>
  <c r="R6" i="5"/>
  <c r="P6" i="5"/>
  <c r="K6" i="5"/>
  <c r="E7" i="5"/>
  <c r="F7" i="5"/>
  <c r="G7" i="5"/>
  <c r="E8" i="5"/>
  <c r="F8" i="5"/>
  <c r="G8" i="5"/>
  <c r="E9" i="5"/>
  <c r="F9" i="5"/>
  <c r="G9" i="5"/>
  <c r="E10" i="5"/>
  <c r="F10" i="5"/>
  <c r="G10" i="5"/>
  <c r="E11" i="5"/>
  <c r="F11" i="5"/>
  <c r="G11" i="5"/>
  <c r="E12" i="5"/>
  <c r="F12" i="5"/>
  <c r="G12" i="5"/>
  <c r="E13" i="5"/>
  <c r="F13" i="5"/>
  <c r="G13" i="5"/>
  <c r="E14" i="5"/>
  <c r="F14" i="5"/>
  <c r="G14" i="5"/>
  <c r="E15" i="5"/>
  <c r="F15" i="5"/>
  <c r="G15" i="5"/>
  <c r="E16" i="5"/>
  <c r="F16" i="5"/>
  <c r="G16" i="5"/>
  <c r="E17" i="5"/>
  <c r="F17" i="5"/>
  <c r="G17" i="5"/>
  <c r="E18" i="5"/>
  <c r="F18" i="5"/>
  <c r="G18" i="5"/>
  <c r="E19" i="5"/>
  <c r="F19" i="5"/>
  <c r="G19" i="5"/>
  <c r="E20" i="5"/>
  <c r="F20" i="5"/>
  <c r="G20" i="5"/>
  <c r="E21" i="5"/>
  <c r="F21" i="5"/>
  <c r="G21" i="5"/>
  <c r="E22" i="5"/>
  <c r="F22" i="5"/>
  <c r="G22" i="5"/>
  <c r="E23" i="5"/>
  <c r="F23" i="5"/>
  <c r="G23" i="5"/>
  <c r="E24" i="5"/>
  <c r="F24" i="5"/>
  <c r="G24" i="5"/>
  <c r="E25" i="5"/>
  <c r="F25" i="5"/>
  <c r="G25" i="5"/>
  <c r="E26" i="5"/>
  <c r="F26" i="5"/>
  <c r="G26" i="5"/>
  <c r="E27" i="5"/>
  <c r="F27" i="5"/>
  <c r="G27" i="5"/>
  <c r="E28" i="5"/>
  <c r="F28" i="5"/>
  <c r="G28" i="5"/>
  <c r="E29" i="5"/>
  <c r="F29" i="5"/>
  <c r="G29" i="5"/>
  <c r="E30" i="5"/>
  <c r="F30" i="5"/>
  <c r="G30" i="5"/>
  <c r="E31" i="5"/>
  <c r="F31" i="5"/>
  <c r="G31" i="5"/>
  <c r="E32" i="5"/>
  <c r="F32" i="5"/>
  <c r="G32" i="5"/>
  <c r="E33" i="5"/>
  <c r="F33" i="5"/>
  <c r="G33" i="5"/>
  <c r="E34" i="5"/>
  <c r="F34" i="5"/>
  <c r="G34" i="5"/>
  <c r="E35" i="5"/>
  <c r="F35" i="5"/>
  <c r="G35" i="5"/>
  <c r="F6" i="5"/>
  <c r="G6" i="5"/>
  <c r="E6" i="5"/>
  <c r="T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T132" i="4" s="1"/>
  <c r="P133" i="4"/>
  <c r="P134" i="4"/>
  <c r="T134" i="4" s="1"/>
  <c r="P135" i="4"/>
  <c r="P136" i="4"/>
  <c r="P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07" i="4"/>
  <c r="T133" i="4"/>
  <c r="T135" i="4"/>
  <c r="T136"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07" i="4"/>
  <c r="K125" i="4"/>
  <c r="J108" i="4"/>
  <c r="J109" i="4"/>
  <c r="J110" i="4"/>
  <c r="J111" i="4"/>
  <c r="J112" i="4"/>
  <c r="J113" i="4"/>
  <c r="J114" i="4"/>
  <c r="K114" i="4" s="1"/>
  <c r="J115" i="4"/>
  <c r="K115" i="4" s="1"/>
  <c r="J116" i="4"/>
  <c r="J117" i="4"/>
  <c r="J118" i="4"/>
  <c r="J119" i="4"/>
  <c r="J120" i="4"/>
  <c r="J121" i="4"/>
  <c r="J122" i="4"/>
  <c r="K122" i="4" s="1"/>
  <c r="J123" i="4"/>
  <c r="K123" i="4" s="1"/>
  <c r="J124" i="4"/>
  <c r="J125" i="4"/>
  <c r="J126" i="4"/>
  <c r="J127" i="4"/>
  <c r="J128" i="4"/>
  <c r="J129" i="4"/>
  <c r="J130" i="4"/>
  <c r="K130" i="4" s="1"/>
  <c r="J131" i="4"/>
  <c r="K131" i="4" s="1"/>
  <c r="J132" i="4"/>
  <c r="J133" i="4"/>
  <c r="J134" i="4"/>
  <c r="J135" i="4"/>
  <c r="K135" i="4" s="1"/>
  <c r="J136" i="4"/>
  <c r="K136" i="4" s="1"/>
  <c r="J107" i="4"/>
  <c r="D51" i="2"/>
  <c r="I35" i="5"/>
  <c r="M35" i="5" s="1"/>
  <c r="D7" i="5"/>
  <c r="K7" i="5" s="1"/>
  <c r="D8" i="5"/>
  <c r="K8" i="5" s="1"/>
  <c r="D9" i="5"/>
  <c r="K9" i="5" s="1"/>
  <c r="D10" i="5"/>
  <c r="K10" i="5" s="1"/>
  <c r="D11" i="5"/>
  <c r="K11" i="5" s="1"/>
  <c r="D12" i="5"/>
  <c r="K12" i="5" s="1"/>
  <c r="D13" i="5"/>
  <c r="K13" i="5" s="1"/>
  <c r="D14" i="5"/>
  <c r="K14" i="5" s="1"/>
  <c r="D15" i="5"/>
  <c r="K15" i="5" s="1"/>
  <c r="D16" i="5"/>
  <c r="K16" i="5" s="1"/>
  <c r="D17" i="5"/>
  <c r="K17" i="5" s="1"/>
  <c r="D18" i="5"/>
  <c r="K18" i="5" s="1"/>
  <c r="D19" i="5"/>
  <c r="K19" i="5" s="1"/>
  <c r="D20" i="5"/>
  <c r="K20" i="5" s="1"/>
  <c r="D21" i="5"/>
  <c r="K21" i="5" s="1"/>
  <c r="D22" i="5"/>
  <c r="K22" i="5" s="1"/>
  <c r="D23" i="5"/>
  <c r="K23" i="5" s="1"/>
  <c r="D24" i="5"/>
  <c r="K24" i="5" s="1"/>
  <c r="D25" i="5"/>
  <c r="K25" i="5" s="1"/>
  <c r="D26" i="5"/>
  <c r="K26" i="5" s="1"/>
  <c r="D27" i="5"/>
  <c r="K27" i="5" s="1"/>
  <c r="D28" i="5"/>
  <c r="K28" i="5" s="1"/>
  <c r="D29" i="5"/>
  <c r="K29" i="5" s="1"/>
  <c r="D30" i="5"/>
  <c r="K30" i="5" s="1"/>
  <c r="D31" i="5"/>
  <c r="K31" i="5" s="1"/>
  <c r="D32" i="5"/>
  <c r="K32" i="5" s="1"/>
  <c r="D33" i="5"/>
  <c r="K33" i="5" s="1"/>
  <c r="D34" i="5"/>
  <c r="K34" i="5" s="1"/>
  <c r="D35" i="5"/>
  <c r="K35" i="5" s="1"/>
  <c r="D6" i="5"/>
  <c r="H88" i="4"/>
  <c r="H89" i="4"/>
  <c r="F61" i="4"/>
  <c r="H61" i="4" s="1"/>
  <c r="F62" i="4"/>
  <c r="I62" i="4" s="1"/>
  <c r="F63" i="4"/>
  <c r="H63" i="4" s="1"/>
  <c r="F64" i="4"/>
  <c r="G64" i="4" s="1"/>
  <c r="F65" i="4"/>
  <c r="I65" i="4" s="1"/>
  <c r="J65" i="4" s="1"/>
  <c r="F66" i="4"/>
  <c r="G66" i="4" s="1"/>
  <c r="F67" i="4"/>
  <c r="I67" i="4" s="1"/>
  <c r="F68" i="4"/>
  <c r="I68" i="4" s="1"/>
  <c r="F69" i="4"/>
  <c r="H69" i="4" s="1"/>
  <c r="F70" i="4"/>
  <c r="I70" i="4" s="1"/>
  <c r="F71" i="4"/>
  <c r="H71" i="4" s="1"/>
  <c r="F72" i="4"/>
  <c r="G72" i="4" s="1"/>
  <c r="F73" i="4"/>
  <c r="I73" i="4" s="1"/>
  <c r="J73" i="4" s="1"/>
  <c r="F74" i="4"/>
  <c r="G74" i="4" s="1"/>
  <c r="F75" i="4"/>
  <c r="I75" i="4" s="1"/>
  <c r="F76" i="4"/>
  <c r="I76" i="4" s="1"/>
  <c r="F77" i="4"/>
  <c r="H77" i="4" s="1"/>
  <c r="F78" i="4"/>
  <c r="I78" i="4" s="1"/>
  <c r="F79" i="4"/>
  <c r="H79" i="4" s="1"/>
  <c r="F80" i="4"/>
  <c r="G80" i="4" s="1"/>
  <c r="F81" i="4"/>
  <c r="I81" i="4" s="1"/>
  <c r="J81" i="4" s="1"/>
  <c r="F82" i="4"/>
  <c r="G82" i="4" s="1"/>
  <c r="F83" i="4"/>
  <c r="I83" i="4" s="1"/>
  <c r="F84" i="4"/>
  <c r="I84" i="4" s="1"/>
  <c r="F85" i="4"/>
  <c r="H85" i="4" s="1"/>
  <c r="F86" i="4"/>
  <c r="H86" i="4" s="1"/>
  <c r="F87" i="4"/>
  <c r="H87" i="4" s="1"/>
  <c r="F60" i="4"/>
  <c r="G60" i="4" s="1"/>
  <c r="E42" i="3"/>
  <c r="E41" i="3"/>
  <c r="R51" i="2"/>
  <c r="S51" i="2"/>
  <c r="T51" i="2"/>
  <c r="U51" i="2"/>
  <c r="V51" i="2"/>
  <c r="W51" i="2"/>
  <c r="X51" i="2"/>
  <c r="Y51" i="2"/>
  <c r="Q51" i="2"/>
  <c r="U50" i="2"/>
  <c r="Q50" i="2"/>
  <c r="Y46" i="2"/>
  <c r="Y50" i="2" s="1"/>
  <c r="X46" i="2"/>
  <c r="X50" i="2" s="1"/>
  <c r="T46" i="2"/>
  <c r="T50" i="2" s="1"/>
  <c r="U46" i="2"/>
  <c r="V46" i="2"/>
  <c r="V50" i="2" s="1"/>
  <c r="W46" i="2"/>
  <c r="W50" i="2" s="1"/>
  <c r="S46" i="2"/>
  <c r="S50" i="2" s="1"/>
  <c r="R46" i="2"/>
  <c r="R50" i="2" s="1"/>
  <c r="E51" i="2"/>
  <c r="F51" i="2"/>
  <c r="G51" i="2"/>
  <c r="H51" i="2"/>
  <c r="I51" i="2"/>
  <c r="J51" i="2"/>
  <c r="K51" i="2"/>
  <c r="L51" i="2"/>
  <c r="D24" i="1"/>
  <c r="E24" i="1"/>
  <c r="I19" i="5" l="1"/>
  <c r="M19" i="5" s="1"/>
  <c r="I27" i="5"/>
  <c r="M27" i="5" s="1"/>
  <c r="T115" i="4"/>
  <c r="T130" i="4"/>
  <c r="T122" i="4"/>
  <c r="T114" i="4"/>
  <c r="T123" i="4"/>
  <c r="T131" i="4"/>
  <c r="T125" i="4"/>
  <c r="K127" i="4"/>
  <c r="T127" i="4" s="1"/>
  <c r="K111" i="4"/>
  <c r="T111" i="4" s="1"/>
  <c r="K119" i="4"/>
  <c r="T119" i="4" s="1"/>
  <c r="K117" i="4"/>
  <c r="T117" i="4" s="1"/>
  <c r="K109" i="4"/>
  <c r="T109" i="4" s="1"/>
  <c r="K133" i="4"/>
  <c r="K107" i="4"/>
  <c r="K129" i="4"/>
  <c r="T129" i="4" s="1"/>
  <c r="K121" i="4"/>
  <c r="T121" i="4" s="1"/>
  <c r="K113" i="4"/>
  <c r="T113" i="4" s="1"/>
  <c r="H70" i="4"/>
  <c r="K128" i="4"/>
  <c r="T128" i="4" s="1"/>
  <c r="K120" i="4"/>
  <c r="T120" i="4" s="1"/>
  <c r="K112" i="4"/>
  <c r="T112" i="4" s="1"/>
  <c r="G85" i="4"/>
  <c r="K134" i="4"/>
  <c r="K126" i="4"/>
  <c r="T126" i="4" s="1"/>
  <c r="K118" i="4"/>
  <c r="T118" i="4" s="1"/>
  <c r="K110" i="4"/>
  <c r="T110" i="4" s="1"/>
  <c r="G79" i="4"/>
  <c r="G70" i="4"/>
  <c r="K132" i="4"/>
  <c r="K124" i="4"/>
  <c r="T124" i="4" s="1"/>
  <c r="K116" i="4"/>
  <c r="T116" i="4" s="1"/>
  <c r="K108" i="4"/>
  <c r="T108" i="4" s="1"/>
  <c r="G62" i="4"/>
  <c r="I11" i="5"/>
  <c r="M11" i="5" s="1"/>
  <c r="J35" i="5"/>
  <c r="N35" i="5" s="1"/>
  <c r="H34" i="5"/>
  <c r="L34" i="5" s="1"/>
  <c r="H24" i="5"/>
  <c r="L24" i="5" s="1"/>
  <c r="K78" i="4"/>
  <c r="J24" i="5" s="1"/>
  <c r="N24" i="5" s="1"/>
  <c r="J78" i="4"/>
  <c r="I24" i="5" s="1"/>
  <c r="M24" i="5" s="1"/>
  <c r="H16" i="5"/>
  <c r="L16" i="5" s="1"/>
  <c r="K70" i="4"/>
  <c r="J16" i="5" s="1"/>
  <c r="N16" i="5" s="1"/>
  <c r="J70" i="4"/>
  <c r="I16" i="5" s="1"/>
  <c r="M16" i="5" s="1"/>
  <c r="H8" i="5"/>
  <c r="L8" i="5" s="1"/>
  <c r="K62" i="4"/>
  <c r="J8" i="5" s="1"/>
  <c r="N8" i="5" s="1"/>
  <c r="J62" i="4"/>
  <c r="I8" i="5" s="1"/>
  <c r="M8" i="5" s="1"/>
  <c r="K84" i="4"/>
  <c r="J30" i="5" s="1"/>
  <c r="N30" i="5" s="1"/>
  <c r="H30" i="5"/>
  <c r="L30" i="5" s="1"/>
  <c r="J84" i="4"/>
  <c r="I30" i="5" s="1"/>
  <c r="M30" i="5" s="1"/>
  <c r="K76" i="4"/>
  <c r="J22" i="5" s="1"/>
  <c r="N22" i="5" s="1"/>
  <c r="H22" i="5"/>
  <c r="L22" i="5" s="1"/>
  <c r="J76" i="4"/>
  <c r="I22" i="5" s="1"/>
  <c r="M22" i="5" s="1"/>
  <c r="K68" i="4"/>
  <c r="J14" i="5" s="1"/>
  <c r="N14" i="5" s="1"/>
  <c r="H14" i="5"/>
  <c r="L14" i="5" s="1"/>
  <c r="J68" i="4"/>
  <c r="I14" i="5" s="1"/>
  <c r="M14" i="5" s="1"/>
  <c r="H29" i="5"/>
  <c r="L29" i="5" s="1"/>
  <c r="J83" i="4"/>
  <c r="I29" i="5" s="1"/>
  <c r="M29" i="5" s="1"/>
  <c r="K83" i="4"/>
  <c r="J29" i="5" s="1"/>
  <c r="N29" i="5" s="1"/>
  <c r="H21" i="5"/>
  <c r="L21" i="5" s="1"/>
  <c r="J75" i="4"/>
  <c r="I21" i="5" s="1"/>
  <c r="M21" i="5" s="1"/>
  <c r="K75" i="4"/>
  <c r="J21" i="5" s="1"/>
  <c r="N21" i="5" s="1"/>
  <c r="H13" i="5"/>
  <c r="L13" i="5" s="1"/>
  <c r="J67" i="4"/>
  <c r="I13" i="5" s="1"/>
  <c r="M13" i="5" s="1"/>
  <c r="K67" i="4"/>
  <c r="J13" i="5" s="1"/>
  <c r="N13" i="5" s="1"/>
  <c r="K73" i="4"/>
  <c r="J19" i="5" s="1"/>
  <c r="N19" i="5" s="1"/>
  <c r="G87" i="4"/>
  <c r="G69" i="4"/>
  <c r="H78" i="4"/>
  <c r="G86" i="4"/>
  <c r="G63" i="4"/>
  <c r="H76" i="4"/>
  <c r="I82" i="4"/>
  <c r="I74" i="4"/>
  <c r="I66" i="4"/>
  <c r="G61" i="4"/>
  <c r="H68" i="4"/>
  <c r="I60" i="4"/>
  <c r="I80" i="4"/>
  <c r="I72" i="4"/>
  <c r="I64" i="4"/>
  <c r="K81" i="4"/>
  <c r="J27" i="5" s="1"/>
  <c r="N27" i="5" s="1"/>
  <c r="G78" i="4"/>
  <c r="H62" i="4"/>
  <c r="I87" i="4"/>
  <c r="I79" i="4"/>
  <c r="I71" i="4"/>
  <c r="I63" i="4"/>
  <c r="H27" i="5"/>
  <c r="L27" i="5" s="1"/>
  <c r="H19" i="5"/>
  <c r="L19" i="5" s="1"/>
  <c r="H11" i="5"/>
  <c r="L11" i="5" s="1"/>
  <c r="K65" i="4"/>
  <c r="J11" i="5" s="1"/>
  <c r="N11" i="5" s="1"/>
  <c r="G77" i="4"/>
  <c r="I86" i="4"/>
  <c r="G71" i="4"/>
  <c r="I85" i="4"/>
  <c r="I77" i="4"/>
  <c r="I69" i="4"/>
  <c r="I61" i="4"/>
  <c r="H84" i="4"/>
  <c r="H35" i="5"/>
  <c r="L35" i="5" s="1"/>
  <c r="J34" i="5"/>
  <c r="N34" i="5" s="1"/>
  <c r="I34" i="5"/>
  <c r="M34" i="5" s="1"/>
  <c r="G68" i="4"/>
  <c r="H74" i="4"/>
  <c r="H67" i="4"/>
  <c r="H83" i="4"/>
  <c r="H75" i="4"/>
  <c r="G84" i="4"/>
  <c r="G76" i="4"/>
  <c r="H60" i="4"/>
  <c r="H82" i="4"/>
  <c r="H66" i="4"/>
  <c r="G83" i="4"/>
  <c r="G75" i="4"/>
  <c r="G67" i="4"/>
  <c r="H81" i="4"/>
  <c r="H73" i="4"/>
  <c r="H65" i="4"/>
  <c r="H80" i="4"/>
  <c r="H72" i="4"/>
  <c r="H64" i="4"/>
  <c r="F91" i="4"/>
  <c r="G81" i="4"/>
  <c r="G73" i="4"/>
  <c r="G65" i="4"/>
  <c r="F24" i="1"/>
  <c r="H24" i="1" s="1"/>
  <c r="J24" i="1" s="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E25" i="1"/>
  <c r="F25" i="1" s="1"/>
  <c r="E26" i="1"/>
  <c r="F26" i="1" s="1"/>
  <c r="E27" i="1"/>
  <c r="F27" i="1" s="1"/>
  <c r="E28" i="1"/>
  <c r="F28" i="1" s="1"/>
  <c r="E29" i="1"/>
  <c r="F29" i="1" s="1"/>
  <c r="H29" i="1" s="1"/>
  <c r="J29" i="1" s="1"/>
  <c r="E30" i="1"/>
  <c r="F30" i="1" s="1"/>
  <c r="H30" i="1" s="1"/>
  <c r="J30" i="1" s="1"/>
  <c r="E31" i="1"/>
  <c r="F31" i="1" s="1"/>
  <c r="H31" i="1" s="1"/>
  <c r="J31" i="1" s="1"/>
  <c r="E32" i="1"/>
  <c r="F32" i="1" s="1"/>
  <c r="H32" i="1" s="1"/>
  <c r="J32" i="1" s="1"/>
  <c r="E33" i="1"/>
  <c r="F33" i="1" s="1"/>
  <c r="E34" i="1"/>
  <c r="F34" i="1" s="1"/>
  <c r="E35" i="1"/>
  <c r="F35" i="1" s="1"/>
  <c r="E36" i="1"/>
  <c r="F36" i="1" s="1"/>
  <c r="E37" i="1"/>
  <c r="F37" i="1" s="1"/>
  <c r="H37" i="1" s="1"/>
  <c r="J37" i="1" s="1"/>
  <c r="E38" i="1"/>
  <c r="F38" i="1" s="1"/>
  <c r="H38" i="1" s="1"/>
  <c r="J38" i="1" s="1"/>
  <c r="E39" i="1"/>
  <c r="F39" i="1" s="1"/>
  <c r="H39" i="1" s="1"/>
  <c r="J39" i="1" s="1"/>
  <c r="E40" i="1"/>
  <c r="F40" i="1" s="1"/>
  <c r="H40" i="1" s="1"/>
  <c r="J40" i="1" s="1"/>
  <c r="E41" i="1"/>
  <c r="F41" i="1" s="1"/>
  <c r="E42" i="1"/>
  <c r="F42" i="1" s="1"/>
  <c r="E43" i="1"/>
  <c r="F43" i="1" s="1"/>
  <c r="E44" i="1"/>
  <c r="F44" i="1" s="1"/>
  <c r="E45" i="1"/>
  <c r="F45" i="1" s="1"/>
  <c r="H45" i="1" s="1"/>
  <c r="J45" i="1" s="1"/>
  <c r="E46" i="1"/>
  <c r="F46" i="1" s="1"/>
  <c r="H46" i="1" s="1"/>
  <c r="J46" i="1" s="1"/>
  <c r="E47" i="1"/>
  <c r="F47" i="1" s="1"/>
  <c r="H47" i="1" s="1"/>
  <c r="J47" i="1" s="1"/>
  <c r="E48" i="1"/>
  <c r="F48" i="1" s="1"/>
  <c r="H48" i="1" s="1"/>
  <c r="J48" i="1" s="1"/>
  <c r="E49" i="1"/>
  <c r="F49" i="1" s="1"/>
  <c r="E50" i="1"/>
  <c r="F50" i="1" s="1"/>
  <c r="E51" i="1"/>
  <c r="F51" i="1" s="1"/>
  <c r="H51" i="1" s="1"/>
  <c r="J51" i="1" s="1"/>
  <c r="E52" i="1"/>
  <c r="F52" i="1" s="1"/>
  <c r="R2" i="1"/>
  <c r="J7" i="1"/>
  <c r="K7" i="1"/>
  <c r="J2" i="1"/>
  <c r="K2" i="1"/>
  <c r="I7" i="1"/>
  <c r="I2" i="1"/>
  <c r="J66" i="4" l="1"/>
  <c r="I12" i="5" s="1"/>
  <c r="M12" i="5" s="1"/>
  <c r="H12" i="5"/>
  <c r="L12" i="5" s="1"/>
  <c r="K66" i="4"/>
  <c r="J12" i="5" s="1"/>
  <c r="N12" i="5" s="1"/>
  <c r="H26" i="5"/>
  <c r="L26" i="5" s="1"/>
  <c r="J80" i="4"/>
  <c r="I26" i="5" s="1"/>
  <c r="M26" i="5" s="1"/>
  <c r="K80" i="4"/>
  <c r="J26" i="5" s="1"/>
  <c r="N26" i="5" s="1"/>
  <c r="H32" i="5"/>
  <c r="L32" i="5" s="1"/>
  <c r="K86" i="4"/>
  <c r="J32" i="5" s="1"/>
  <c r="N32" i="5" s="1"/>
  <c r="J86" i="4"/>
  <c r="I32" i="5" s="1"/>
  <c r="M32" i="5" s="1"/>
  <c r="H6" i="5"/>
  <c r="L6" i="5" s="1"/>
  <c r="J60" i="4"/>
  <c r="I6" i="5" s="1"/>
  <c r="M6" i="5" s="1"/>
  <c r="K60" i="4"/>
  <c r="J6" i="5" s="1"/>
  <c r="N6" i="5" s="1"/>
  <c r="J82" i="4"/>
  <c r="I28" i="5" s="1"/>
  <c r="M28" i="5" s="1"/>
  <c r="H28" i="5"/>
  <c r="L28" i="5" s="1"/>
  <c r="K82" i="4"/>
  <c r="J28" i="5" s="1"/>
  <c r="N28" i="5" s="1"/>
  <c r="J77" i="4"/>
  <c r="I23" i="5" s="1"/>
  <c r="M23" i="5" s="1"/>
  <c r="K77" i="4"/>
  <c r="J23" i="5" s="1"/>
  <c r="N23" i="5" s="1"/>
  <c r="H23" i="5"/>
  <c r="L23" i="5" s="1"/>
  <c r="H10" i="5"/>
  <c r="L10" i="5" s="1"/>
  <c r="J64" i="4"/>
  <c r="I10" i="5" s="1"/>
  <c r="M10" i="5" s="1"/>
  <c r="K64" i="4"/>
  <c r="J10" i="5" s="1"/>
  <c r="N10" i="5" s="1"/>
  <c r="K85" i="4"/>
  <c r="J31" i="5" s="1"/>
  <c r="N31" i="5" s="1"/>
  <c r="J85" i="4"/>
  <c r="I31" i="5" s="1"/>
  <c r="M31" i="5" s="1"/>
  <c r="H31" i="5"/>
  <c r="L31" i="5" s="1"/>
  <c r="K87" i="4"/>
  <c r="J33" i="5" s="1"/>
  <c r="N33" i="5" s="1"/>
  <c r="H33" i="5"/>
  <c r="L33" i="5" s="1"/>
  <c r="J87" i="4"/>
  <c r="I33" i="5" s="1"/>
  <c r="M33" i="5" s="1"/>
  <c r="J74" i="4"/>
  <c r="I20" i="5" s="1"/>
  <c r="M20" i="5" s="1"/>
  <c r="H20" i="5"/>
  <c r="L20" i="5" s="1"/>
  <c r="K74" i="4"/>
  <c r="J20" i="5" s="1"/>
  <c r="N20" i="5" s="1"/>
  <c r="K69" i="4"/>
  <c r="J15" i="5" s="1"/>
  <c r="N15" i="5" s="1"/>
  <c r="J69" i="4"/>
  <c r="I15" i="5" s="1"/>
  <c r="M15" i="5" s="1"/>
  <c r="H15" i="5"/>
  <c r="L15" i="5" s="1"/>
  <c r="K61" i="4"/>
  <c r="J7" i="5" s="1"/>
  <c r="N7" i="5" s="1"/>
  <c r="J61" i="4"/>
  <c r="I7" i="5" s="1"/>
  <c r="M7" i="5" s="1"/>
  <c r="H7" i="5"/>
  <c r="L7" i="5" s="1"/>
  <c r="K63" i="4"/>
  <c r="J9" i="5" s="1"/>
  <c r="N9" i="5" s="1"/>
  <c r="H9" i="5"/>
  <c r="L9" i="5" s="1"/>
  <c r="J63" i="4"/>
  <c r="I9" i="5" s="1"/>
  <c r="M9" i="5" s="1"/>
  <c r="H17" i="5"/>
  <c r="L17" i="5" s="1"/>
  <c r="K71" i="4"/>
  <c r="J17" i="5" s="1"/>
  <c r="N17" i="5" s="1"/>
  <c r="J71" i="4"/>
  <c r="I17" i="5" s="1"/>
  <c r="M17" i="5" s="1"/>
  <c r="K79" i="4"/>
  <c r="J25" i="5" s="1"/>
  <c r="N25" i="5" s="1"/>
  <c r="J79" i="4"/>
  <c r="I25" i="5" s="1"/>
  <c r="M25" i="5" s="1"/>
  <c r="H25" i="5"/>
  <c r="L25" i="5" s="1"/>
  <c r="H18" i="5"/>
  <c r="L18" i="5" s="1"/>
  <c r="J72" i="4"/>
  <c r="I18" i="5" s="1"/>
  <c r="M18" i="5" s="1"/>
  <c r="K72" i="4"/>
  <c r="J18" i="5" s="1"/>
  <c r="N18" i="5" s="1"/>
  <c r="H35" i="1"/>
  <c r="J35" i="1" s="1"/>
  <c r="H50" i="1"/>
  <c r="J50" i="1" s="1"/>
  <c r="H42" i="1"/>
  <c r="J42" i="1" s="1"/>
  <c r="H34" i="1"/>
  <c r="J34" i="1" s="1"/>
  <c r="H26" i="1"/>
  <c r="J26" i="1" s="1"/>
  <c r="H52" i="1"/>
  <c r="J52" i="1" s="1"/>
  <c r="H44" i="1"/>
  <c r="J44" i="1" s="1"/>
  <c r="H36" i="1"/>
  <c r="J36" i="1" s="1"/>
  <c r="H28" i="1"/>
  <c r="J28" i="1" s="1"/>
  <c r="H43" i="1"/>
  <c r="J43" i="1" s="1"/>
  <c r="H27" i="1"/>
  <c r="J27" i="1" s="1"/>
  <c r="H49" i="1"/>
  <c r="J49" i="1" s="1"/>
  <c r="H41" i="1"/>
  <c r="J41" i="1" s="1"/>
  <c r="H33" i="1"/>
  <c r="J33" i="1" s="1"/>
  <c r="H25" i="1"/>
  <c r="J25" i="1" s="1"/>
</calcChain>
</file>

<file path=xl/sharedStrings.xml><?xml version="1.0" encoding="utf-8"?>
<sst xmlns="http://schemas.openxmlformats.org/spreadsheetml/2006/main" count="602" uniqueCount="183">
  <si>
    <t>temperature</t>
  </si>
  <si>
    <t>Industry</t>
  </si>
  <si>
    <t>Construction</t>
  </si>
  <si>
    <t>prodL</t>
  </si>
  <si>
    <t>https://www.sciencedirect.com/science/article/abs/pii/S0262407912630425</t>
  </si>
  <si>
    <t>climate change</t>
  </si>
  <si>
    <t>https://www.coacch.eu/wp-content/uploads/2019/11/COACCH-Sector-Impact-Economic-Cost-Results-22-Nov-2019-Web.pdf</t>
  </si>
  <si>
    <t>productivity</t>
  </si>
  <si>
    <t>https://www.researchgate.net/publication/275536521_Making_the_Construction_Industry_Resilient_to_Extreme_Weather_Lessons_from_Construction_in_Hot_Weather_Conditions/figures?lo=1</t>
  </si>
  <si>
    <t>TEMPERATURE</t>
  </si>
  <si>
    <t>ProdL</t>
  </si>
  <si>
    <t>AT</t>
  </si>
  <si>
    <t>BE</t>
  </si>
  <si>
    <t>BG</t>
  </si>
  <si>
    <t>CY</t>
  </si>
  <si>
    <t>CZ</t>
  </si>
  <si>
    <t>DE</t>
  </si>
  <si>
    <t>DK</t>
  </si>
  <si>
    <t>EE</t>
  </si>
  <si>
    <t>ES</t>
  </si>
  <si>
    <t>FI</t>
  </si>
  <si>
    <t>FR</t>
  </si>
  <si>
    <t>GR</t>
  </si>
  <si>
    <t>HU</t>
  </si>
  <si>
    <t>IE</t>
  </si>
  <si>
    <t>IT</t>
  </si>
  <si>
    <t>LT</t>
  </si>
  <si>
    <t>LU</t>
  </si>
  <si>
    <t>LV</t>
  </si>
  <si>
    <t>MT</t>
  </si>
  <si>
    <t>NL</t>
  </si>
  <si>
    <t>PL</t>
  </si>
  <si>
    <t>PT</t>
  </si>
  <si>
    <t>RO</t>
  </si>
  <si>
    <t>SE</t>
  </si>
  <si>
    <t>SI</t>
  </si>
  <si>
    <t>SK</t>
  </si>
  <si>
    <t>GB</t>
  </si>
  <si>
    <t>CH</t>
  </si>
  <si>
    <t>NO</t>
  </si>
  <si>
    <t>average change annual temperature (2021-2050)</t>
  </si>
  <si>
    <t>Average Temperature 2021</t>
  </si>
  <si>
    <t>Average Temperature 2050</t>
  </si>
  <si>
    <t>Produc2021</t>
  </si>
  <si>
    <t>%yearch</t>
  </si>
  <si>
    <t>5yr</t>
  </si>
  <si>
    <t>Productivity change</t>
  </si>
  <si>
    <t>Temperatures</t>
  </si>
  <si>
    <t>https://www.pinterest.it/pin/149604018851748025/</t>
  </si>
  <si>
    <t>http://news.bbc.co.uk/hi/english/static/in_depth/sci_tech/2000/climate_change/future/default.stm</t>
  </si>
  <si>
    <t>Reference</t>
  </si>
  <si>
    <t>Ref3</t>
  </si>
  <si>
    <t>Ref2</t>
  </si>
  <si>
    <t>Ref4</t>
  </si>
  <si>
    <t>https://www.researchgate.net/publication/227410116_Does_Temperature_Affect_Labor_Productivity_Cross-Country_Evidence</t>
  </si>
  <si>
    <t>Ref5</t>
  </si>
  <si>
    <t>Estimated prodL</t>
  </si>
  <si>
    <t>Background</t>
  </si>
  <si>
    <t>The COACCH project has developed new estimates of the impacts of climate change on the  industry and service sectors using econometric analysis. It has combined (spatial) information on  sectoral labour productivity (for different sectors)  with high resolution meteorological data (sub_x0002_national) to investigate the impacts of changes in  temperature and heatwaves.</t>
  </si>
  <si>
    <t xml:space="preserve">Source 1: </t>
  </si>
  <si>
    <t xml:space="preserve">Source 2: </t>
  </si>
  <si>
    <t>This analysis, by using a cross-section data of 111 countries for different samples of 1997-2006 period and Ordinary Least Square (OLS) estimation technique, tests the  hypothesis that higher temperature conversely affects labor productivity in a country. The results indicate that there is statistically significant negative relationship between temperature and labor productivity level of a country and this finding remains valid for all samples.</t>
  </si>
  <si>
    <t>Explanations</t>
  </si>
  <si>
    <r>
      <t xml:space="preserve"> In this case we need to explain why and how temperature may affect the labor productivity. Temperature can influence the labor productivity in several ways. First the </t>
    </r>
    <r>
      <rPr>
        <b/>
        <sz val="11"/>
        <color theme="1"/>
        <rFont val="Calibri"/>
        <family val="2"/>
        <scheme val="minor"/>
      </rPr>
      <t>working premises may not be air conditioned</t>
    </r>
    <r>
      <rPr>
        <sz val="11"/>
        <color theme="1"/>
        <rFont val="Calibri"/>
        <family val="2"/>
        <scheme val="minor"/>
      </rPr>
      <t xml:space="preserve">. Presence of excessive heat in working place adversely affects the concentration and efficiency of employees. Second </t>
    </r>
    <r>
      <rPr>
        <b/>
        <sz val="11"/>
        <color theme="1"/>
        <rFont val="Calibri"/>
        <family val="2"/>
        <scheme val="minor"/>
      </rPr>
      <t>hot temperature may change the mood of individuals</t>
    </r>
    <r>
      <rPr>
        <sz val="11"/>
        <color theme="1"/>
        <rFont val="Calibri"/>
        <family val="2"/>
        <scheme val="minor"/>
      </rPr>
      <t xml:space="preserve">. Hot weather might make individuals nervous and lazy. Third it is observed that individuals, in hot weather, experience </t>
    </r>
    <r>
      <rPr>
        <b/>
        <sz val="11"/>
        <color theme="1"/>
        <rFont val="Calibri"/>
        <family val="2"/>
        <scheme val="minor"/>
      </rPr>
      <t>difficulty in breathing, exhaustion etc</t>
    </r>
    <r>
      <rPr>
        <sz val="11"/>
        <color theme="1"/>
        <rFont val="Calibri"/>
        <family val="2"/>
        <scheme val="minor"/>
      </rPr>
      <t xml:space="preserve">. These factors might also influence the labor productivity in a reducing way. Lastly hot weather can help to </t>
    </r>
    <r>
      <rPr>
        <b/>
        <sz val="11"/>
        <color theme="1"/>
        <rFont val="Calibri"/>
        <family val="2"/>
        <scheme val="minor"/>
      </rPr>
      <t>flourish of epidemic diseases</t>
    </r>
    <r>
      <rPr>
        <sz val="11"/>
        <color theme="1"/>
        <rFont val="Calibri"/>
        <family val="2"/>
        <scheme val="minor"/>
      </rPr>
      <t>. Thus individuals can get ill in hot weather and in turn this may lower their productivity.</t>
    </r>
  </si>
  <si>
    <t>Use the following relation (model 3):</t>
  </si>
  <si>
    <t>Lprod = old productivity - 598.9 * TEMP</t>
  </si>
  <si>
    <t>Labor productivity is the ratio of GDP at current USD prices to total employment for a country.</t>
  </si>
  <si>
    <t>https://en.climate-data.org/europe/</t>
  </si>
  <si>
    <t xml:space="preserve">Gives average temperatures for Europe (per month) and annually </t>
  </si>
  <si>
    <t>HR</t>
  </si>
  <si>
    <t>https://en.climate-data.org/europe/austria/vienna/vienna-41/#climate-graph</t>
  </si>
  <si>
    <t>https://en.climate-data.org/europe/belgium/flanders/antwerp-714869/#climate-graph</t>
  </si>
  <si>
    <t>RWN</t>
  </si>
  <si>
    <t>RWO</t>
  </si>
  <si>
    <t>https://en.climate-data.org/north-america/united-states-of-america/new-york/new-york-1091/#climate-graph</t>
  </si>
  <si>
    <t>https://en.climate-data.org/asia/japan/tokyo/tokyo-3292/#climate-graph</t>
  </si>
  <si>
    <t>https://en.climate-data.org/asia/indonesia/north-sumatra/medan-3320/#climate-graph</t>
  </si>
  <si>
    <t>https://en.climate-data.org/asia/china/beijing/beijing-134/#climate-graph</t>
  </si>
  <si>
    <t>https://en.climate-data.org/asia/india/delhi/delhi-967662/#climate-graph</t>
  </si>
  <si>
    <t>https://en.climate-data.org/asia/republic-of-china-taiwan/taipei-city/taipei-city-5817/#climate-graph</t>
  </si>
  <si>
    <t>https://en.climate-data.org/asia/turkey/istanbul/istanbul-715086/#climate-graph</t>
  </si>
  <si>
    <t>https://en.climate-data.org/oceania/australia/new-south-wales/sydney-24/#climate-graph</t>
  </si>
  <si>
    <t>https://en.climate-data.org/asia/russian-federation/moscow/moscow-6390/#climate-graph</t>
  </si>
  <si>
    <t>https://en.climate-data.org/north-america/canada/ontario/toronto-53/#climate-graph</t>
  </si>
  <si>
    <t>https://en.climate-data.org/north-america/mexico/quintana-roo/cancun-643/#climate-graph</t>
  </si>
  <si>
    <t>https://en.climate-data.org/south-america/brazil/federal-district/brasilia-852/#climate-graph</t>
  </si>
  <si>
    <t>https://en.climate-data.org/asia/south-korea/seoul/seoul-718563/#climate-graph</t>
  </si>
  <si>
    <t>https://en.climate-data.org/africa/south-africa/gauteng/johannesburg-3221/#climate-graph</t>
  </si>
  <si>
    <t>US</t>
  </si>
  <si>
    <t>JP</t>
  </si>
  <si>
    <t>CN</t>
  </si>
  <si>
    <t>CA</t>
  </si>
  <si>
    <t>KR</t>
  </si>
  <si>
    <t>BR</t>
  </si>
  <si>
    <t>IN</t>
  </si>
  <si>
    <t>MX</t>
  </si>
  <si>
    <t>RU</t>
  </si>
  <si>
    <t>AU</t>
  </si>
  <si>
    <t>TR</t>
  </si>
  <si>
    <t>TW</t>
  </si>
  <si>
    <t>ID</t>
  </si>
  <si>
    <t>ZA</t>
  </si>
  <si>
    <t>WA</t>
  </si>
  <si>
    <t>WL</t>
  </si>
  <si>
    <t>WE</t>
  </si>
  <si>
    <t>WF</t>
  </si>
  <si>
    <t>WM</t>
  </si>
  <si>
    <t>RoW</t>
  </si>
  <si>
    <t>https://en.climate-data.org/europe/spain/catalonia/barcelona-1564/#climate-graph</t>
  </si>
  <si>
    <t>https://www.pbl.nl/sites/default/files/downloads/PBL-2011-climate-policy-after-kyoto-500114019_0.pdf</t>
  </si>
  <si>
    <t xml:space="preserve">At 2°C of global mean warming, the Iberian Peninsula and other parts of the Mediterranean could experience 3°C of warming in summer, and Scandinavia and the Baltic 4°C of warming in winter. These areas will also reach 2°C of local warming much earlier in time i.e. in the next couple of decades. These trends are  exacerbated under higher warming scenarios. </t>
  </si>
  <si>
    <t>summer 2 degree</t>
  </si>
  <si>
    <t>winter 2 degree</t>
  </si>
  <si>
    <t>average 2 degree</t>
  </si>
  <si>
    <t>estimation 4 degrees</t>
  </si>
  <si>
    <t>Estimation 1.5 degrees</t>
  </si>
  <si>
    <t>https://www.timeanddate.com/weather/croatia/dubrovnik/climate</t>
  </si>
  <si>
    <t>average temperature</t>
  </si>
  <si>
    <t>Year</t>
  </si>
  <si>
    <t>Labor productivity industry sector</t>
  </si>
  <si>
    <t>Labor productivity perc-change wrt 2022</t>
  </si>
  <si>
    <t xml:space="preserve">Note, that temperature increase does not give visible differences in scenarios in 2050 already. </t>
  </si>
  <si>
    <t>https://ec.europa.eu/regional_policy/sources/docoffic/working/regions2020/pdf/regions2020_climat.pdf</t>
  </si>
  <si>
    <t xml:space="preserve">The projected increase of average temperatures in 2071 to 2100 
compared with 1961-1990 under significant behavioural 
change/successful mitigation (B2 scenario) and under largely unchanged 
behaviour (A2 scenario) </t>
  </si>
  <si>
    <t>lightblue</t>
  </si>
  <si>
    <t>lightgreen</t>
  </si>
  <si>
    <t>blue-lightblue</t>
  </si>
  <si>
    <t>blue</t>
  </si>
  <si>
    <t>lightblue-lightgreen</t>
  </si>
  <si>
    <t>yellow</t>
  </si>
  <si>
    <t>yellow-green</t>
  </si>
  <si>
    <t>red</t>
  </si>
  <si>
    <t>orange</t>
  </si>
  <si>
    <t>lightgreen-yellow</t>
  </si>
  <si>
    <t>yellow-orange</t>
  </si>
  <si>
    <t>lightgreen-lightblue</t>
  </si>
  <si>
    <t>Figure</t>
  </si>
  <si>
    <t>Estimation</t>
  </si>
  <si>
    <t>rc=a</t>
  </si>
  <si>
    <t>b</t>
  </si>
  <si>
    <t>Estimation average increase</t>
  </si>
  <si>
    <t>Estimation new temperature</t>
  </si>
  <si>
    <t>temp incr 2100</t>
  </si>
  <si>
    <t>temp incr 2050</t>
  </si>
  <si>
    <t>between 2 and 4</t>
  </si>
  <si>
    <t>Between 0 and 2</t>
  </si>
  <si>
    <t>GD</t>
  </si>
  <si>
    <t>REF</t>
  </si>
  <si>
    <t>SC, DT, TF</t>
  </si>
  <si>
    <t>Assume a linear trend between 2021 and 2050</t>
  </si>
  <si>
    <t xml:space="preserve">So: labor productivity is 0.4% lower in 2050 in the GD scenario compared to the current situation in 2022. </t>
  </si>
  <si>
    <t>AUT</t>
  </si>
  <si>
    <t>BEL</t>
  </si>
  <si>
    <t>BGR</t>
  </si>
  <si>
    <t>HRV</t>
  </si>
  <si>
    <t>CZE</t>
  </si>
  <si>
    <t>CYP</t>
  </si>
  <si>
    <t>DNK</t>
  </si>
  <si>
    <t>EST</t>
  </si>
  <si>
    <t>FIN</t>
  </si>
  <si>
    <t>FRA</t>
  </si>
  <si>
    <t>DEU</t>
  </si>
  <si>
    <t>GRC</t>
  </si>
  <si>
    <t>HUN</t>
  </si>
  <si>
    <t>IRL</t>
  </si>
  <si>
    <t>ITA</t>
  </si>
  <si>
    <t>LVA</t>
  </si>
  <si>
    <t>LTU</t>
  </si>
  <si>
    <t>LUX</t>
  </si>
  <si>
    <t>MLT</t>
  </si>
  <si>
    <t>NLD</t>
  </si>
  <si>
    <t>POL</t>
  </si>
  <si>
    <t>PRT</t>
  </si>
  <si>
    <t>ROU</t>
  </si>
  <si>
    <t>SVK</t>
  </si>
  <si>
    <t>SVN</t>
  </si>
  <si>
    <t>ESP</t>
  </si>
  <si>
    <t>SWE</t>
  </si>
  <si>
    <t>GBR</t>
  </si>
  <si>
    <t>Old Lprod_time (2050)</t>
  </si>
  <si>
    <t>Updated L_prod_time (2050)</t>
  </si>
  <si>
    <t>Change in labor_productivity</t>
  </si>
  <si>
    <t>Change in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</si>
</sst>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0" x14ac:knownFonts="1">
    <font>
      <sz val="11"/>
      <color theme="1"/>
      <name val="Calibri"/>
      <family val="2"/>
      <scheme val="minor"/>
    </font>
    <font>
      <sz val="11"/>
      <color theme="1"/>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8"/>
      <name val="Calibri"/>
      <family val="2"/>
      <scheme val="minor"/>
    </font>
    <font>
      <b/>
      <i/>
      <sz val="11"/>
      <color theme="1"/>
      <name val="Calibri"/>
      <family val="2"/>
      <scheme val="minor"/>
    </font>
    <font>
      <b/>
      <sz val="11"/>
      <color rgb="FFFF0000"/>
      <name val="Calibri"/>
      <family val="2"/>
      <scheme val="minor"/>
    </font>
    <font>
      <i/>
      <sz val="11"/>
      <color rgb="FFFF0000"/>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36">
    <xf numFmtId="0" fontId="0" fillId="0" borderId="0" xfId="0"/>
    <xf numFmtId="10" fontId="0" fillId="0" borderId="0" xfId="1" applyNumberFormat="1" applyFont="1"/>
    <xf numFmtId="0" fontId="2" fillId="0" borderId="0" xfId="2"/>
    <xf numFmtId="0" fontId="0" fillId="0" borderId="0" xfId="0" applyAlignment="1">
      <alignment horizontal="center"/>
    </xf>
    <xf numFmtId="0" fontId="4" fillId="0" borderId="0" xfId="0" applyFont="1"/>
    <xf numFmtId="0" fontId="0" fillId="0" borderId="0" xfId="0" applyAlignment="1"/>
    <xf numFmtId="2" fontId="0" fillId="0" borderId="0" xfId="0" applyNumberFormat="1"/>
    <xf numFmtId="2" fontId="5" fillId="0" borderId="0" xfId="0" applyNumberFormat="1" applyFont="1"/>
    <xf numFmtId="0" fontId="5" fillId="0" borderId="0" xfId="0" applyFont="1"/>
    <xf numFmtId="4" fontId="0" fillId="0" borderId="0" xfId="0" applyNumberFormat="1"/>
    <xf numFmtId="0" fontId="4" fillId="2" borderId="0" xfId="0" applyFont="1" applyFill="1"/>
    <xf numFmtId="0" fontId="0" fillId="2" borderId="0" xfId="0" applyFill="1"/>
    <xf numFmtId="0" fontId="0" fillId="0" borderId="0" xfId="0" applyAlignment="1">
      <alignment wrapText="1"/>
    </xf>
    <xf numFmtId="0" fontId="4" fillId="0" borderId="0" xfId="0" applyFont="1" applyAlignment="1"/>
    <xf numFmtId="0" fontId="4" fillId="0" borderId="0" xfId="0" applyFont="1" applyAlignment="1">
      <alignment wrapText="1"/>
    </xf>
    <xf numFmtId="0" fontId="4" fillId="0" borderId="0" xfId="0" applyFont="1" applyAlignment="1">
      <alignment horizontal="center" wrapText="1"/>
    </xf>
    <xf numFmtId="4" fontId="0" fillId="0" borderId="0" xfId="0" applyNumberFormat="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164" fontId="0" fillId="0" borderId="0" xfId="0" applyNumberFormat="1"/>
    <xf numFmtId="0" fontId="0" fillId="7" borderId="0" xfId="0" applyFill="1" applyAlignment="1">
      <alignment wrapText="1"/>
    </xf>
    <xf numFmtId="0" fontId="3" fillId="7" borderId="0" xfId="0" applyFont="1" applyFill="1" applyAlignment="1">
      <alignment wrapText="1"/>
    </xf>
    <xf numFmtId="0" fontId="0" fillId="0" borderId="0" xfId="0" applyNumberFormat="1"/>
    <xf numFmtId="0" fontId="7" fillId="0" borderId="0" xfId="0" applyFont="1"/>
    <xf numFmtId="0" fontId="8" fillId="0" borderId="0" xfId="0" applyFont="1"/>
    <xf numFmtId="0" fontId="9" fillId="0" borderId="0" xfId="0" applyFont="1"/>
    <xf numFmtId="165" fontId="0" fillId="0" borderId="0" xfId="0" applyNumberFormat="1"/>
    <xf numFmtId="3" fontId="0" fillId="0" borderId="0" xfId="0" applyNumberFormat="1"/>
    <xf numFmtId="166" fontId="0" fillId="0" borderId="0" xfId="0" applyNumberFormat="1"/>
    <xf numFmtId="0" fontId="0" fillId="8" borderId="0" xfId="0" applyFill="1"/>
    <xf numFmtId="166" fontId="0" fillId="8" borderId="0" xfId="0" applyNumberFormat="1" applyFill="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trendlineLbl>
          </c:trendline>
          <c:xVal>
            <c:numRef>
              <c:f>'1. Effect of temp on lab-prod'!$D$49:$L$49</c:f>
              <c:numCache>
                <c:formatCode>General</c:formatCode>
                <c:ptCount val="9"/>
                <c:pt idx="0">
                  <c:v>0</c:v>
                </c:pt>
                <c:pt idx="1">
                  <c:v>2.5</c:v>
                </c:pt>
                <c:pt idx="2">
                  <c:v>5</c:v>
                </c:pt>
                <c:pt idx="3">
                  <c:v>7.5</c:v>
                </c:pt>
                <c:pt idx="4">
                  <c:v>10</c:v>
                </c:pt>
                <c:pt idx="5">
                  <c:v>12.5</c:v>
                </c:pt>
                <c:pt idx="6">
                  <c:v>15</c:v>
                </c:pt>
                <c:pt idx="7">
                  <c:v>17.5</c:v>
                </c:pt>
                <c:pt idx="8">
                  <c:v>20</c:v>
                </c:pt>
              </c:numCache>
            </c:numRef>
          </c:xVal>
          <c:yVal>
            <c:numRef>
              <c:f>'1. Effect of temp on lab-prod'!$D$50:$L$50</c:f>
              <c:numCache>
                <c:formatCode>#,##0.00</c:formatCode>
                <c:ptCount val="9"/>
                <c:pt idx="0">
                  <c:v>2.11</c:v>
                </c:pt>
                <c:pt idx="1">
                  <c:v>2.2149999999999999</c:v>
                </c:pt>
                <c:pt idx="2">
                  <c:v>2.2949999999999999</c:v>
                </c:pt>
                <c:pt idx="3">
                  <c:v>2.35</c:v>
                </c:pt>
                <c:pt idx="4">
                  <c:v>2.37</c:v>
                </c:pt>
                <c:pt idx="5">
                  <c:v>2.36</c:v>
                </c:pt>
                <c:pt idx="6">
                  <c:v>2.33</c:v>
                </c:pt>
                <c:pt idx="7">
                  <c:v>2.27</c:v>
                </c:pt>
                <c:pt idx="8">
                  <c:v>2.1800000000000002</c:v>
                </c:pt>
              </c:numCache>
            </c:numRef>
          </c:yVal>
          <c:smooth val="1"/>
          <c:extLst>
            <c:ext xmlns:c16="http://schemas.microsoft.com/office/drawing/2014/chart" uri="{C3380CC4-5D6E-409C-BE32-E72D297353CC}">
              <c16:uniqueId val="{00000000-64C5-4A26-A435-A84E2EF16DBB}"/>
            </c:ext>
          </c:extLst>
        </c:ser>
        <c:dLbls>
          <c:showLegendKey val="0"/>
          <c:showVal val="0"/>
          <c:showCatName val="0"/>
          <c:showSerName val="0"/>
          <c:showPercent val="0"/>
          <c:showBubbleSize val="0"/>
        </c:dLbls>
        <c:axId val="937170896"/>
        <c:axId val="937169648"/>
      </c:scatterChart>
      <c:valAx>
        <c:axId val="93717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937169648"/>
        <c:crosses val="autoZero"/>
        <c:crossBetween val="midCat"/>
      </c:valAx>
      <c:valAx>
        <c:axId val="937169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937170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trendlineLbl>
          </c:trendline>
          <c:xVal>
            <c:numRef>
              <c:f>'1. Effect of temp on lab-prod'!$Q$49:$Y$49</c:f>
              <c:numCache>
                <c:formatCode>General</c:formatCode>
                <c:ptCount val="9"/>
                <c:pt idx="0">
                  <c:v>0</c:v>
                </c:pt>
                <c:pt idx="1">
                  <c:v>2.5</c:v>
                </c:pt>
                <c:pt idx="2">
                  <c:v>5</c:v>
                </c:pt>
                <c:pt idx="3">
                  <c:v>7.5</c:v>
                </c:pt>
                <c:pt idx="4">
                  <c:v>10</c:v>
                </c:pt>
                <c:pt idx="5">
                  <c:v>12.5</c:v>
                </c:pt>
                <c:pt idx="6">
                  <c:v>15</c:v>
                </c:pt>
                <c:pt idx="7">
                  <c:v>17.5</c:v>
                </c:pt>
                <c:pt idx="8">
                  <c:v>20</c:v>
                </c:pt>
              </c:numCache>
            </c:numRef>
          </c:xVal>
          <c:yVal>
            <c:numRef>
              <c:f>'1. Effect of temp on lab-prod'!$Q$50:$Y$50</c:f>
              <c:numCache>
                <c:formatCode>#,##0.00</c:formatCode>
                <c:ptCount val="9"/>
                <c:pt idx="0">
                  <c:v>0.65</c:v>
                </c:pt>
                <c:pt idx="1">
                  <c:v>0.7583333333333333</c:v>
                </c:pt>
                <c:pt idx="2">
                  <c:v>0.84166666666666667</c:v>
                </c:pt>
                <c:pt idx="3">
                  <c:v>0.88333333333333341</c:v>
                </c:pt>
                <c:pt idx="4">
                  <c:v>0.9</c:v>
                </c:pt>
                <c:pt idx="5">
                  <c:v>0.88333333333333341</c:v>
                </c:pt>
                <c:pt idx="6">
                  <c:v>0.85000000000000009</c:v>
                </c:pt>
                <c:pt idx="7">
                  <c:v>0.76666666666666661</c:v>
                </c:pt>
                <c:pt idx="8">
                  <c:v>0.65</c:v>
                </c:pt>
              </c:numCache>
            </c:numRef>
          </c:yVal>
          <c:smooth val="1"/>
          <c:extLst>
            <c:ext xmlns:c16="http://schemas.microsoft.com/office/drawing/2014/chart" uri="{C3380CC4-5D6E-409C-BE32-E72D297353CC}">
              <c16:uniqueId val="{00000000-2F13-4B8B-9C79-B2DE41288150}"/>
            </c:ext>
          </c:extLst>
        </c:ser>
        <c:dLbls>
          <c:showLegendKey val="0"/>
          <c:showVal val="0"/>
          <c:showCatName val="0"/>
          <c:showSerName val="0"/>
          <c:showPercent val="0"/>
          <c:showBubbleSize val="0"/>
        </c:dLbls>
        <c:axId val="665419472"/>
        <c:axId val="665421552"/>
      </c:scatterChart>
      <c:valAx>
        <c:axId val="665419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5421552"/>
        <c:crosses val="autoZero"/>
        <c:crossBetween val="midCat"/>
      </c:valAx>
      <c:valAx>
        <c:axId val="665421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5419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7219597550306214E-2"/>
                  <c:y val="0.2819907407407407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trendlineLbl>
          </c:trendline>
          <c:xVal>
            <c:numRef>
              <c:f>Result!$R$2:$R$31</c:f>
              <c:numCache>
                <c:formatCode>#,##0.0000</c:formatCode>
                <c:ptCount val="30"/>
                <c:pt idx="0">
                  <c:v>-8.8417012243283185E-3</c:v>
                </c:pt>
                <c:pt idx="1">
                  <c:v>-1.0306638159933979E-2</c:v>
                </c:pt>
                <c:pt idx="2">
                  <c:v>-6.2029943271938292E-3</c:v>
                </c:pt>
                <c:pt idx="3">
                  <c:v>-5.1435422286791488E-2</c:v>
                </c:pt>
                <c:pt idx="4">
                  <c:v>-1.0243045475182323E-3</c:v>
                </c:pt>
                <c:pt idx="5">
                  <c:v>-7.5938292161090881E-2</c:v>
                </c:pt>
                <c:pt idx="6">
                  <c:v>4.023120877223966E-3</c:v>
                </c:pt>
                <c:pt idx="7">
                  <c:v>1.1659884390989238E-2</c:v>
                </c:pt>
                <c:pt idx="8">
                  <c:v>1.5899684896672369E-2</c:v>
                </c:pt>
                <c:pt idx="9">
                  <c:v>-2.92974504195605E-2</c:v>
                </c:pt>
                <c:pt idx="10">
                  <c:v>-3.1548515207281201E-3</c:v>
                </c:pt>
                <c:pt idx="11">
                  <c:v>-6.1525001840421277E-2</c:v>
                </c:pt>
                <c:pt idx="12">
                  <c:v>-1.1968407948104085E-2</c:v>
                </c:pt>
                <c:pt idx="13">
                  <c:v>1.7180476961725093E-3</c:v>
                </c:pt>
                <c:pt idx="14">
                  <c:v>-6.8890800018951578E-2</c:v>
                </c:pt>
                <c:pt idx="15">
                  <c:v>5.6432145822122876E-3</c:v>
                </c:pt>
                <c:pt idx="16">
                  <c:v>7.1567187208072831E-3</c:v>
                </c:pt>
                <c:pt idx="17">
                  <c:v>-1.5735273399144199E-3</c:v>
                </c:pt>
                <c:pt idx="18">
                  <c:v>-4.3935782926993614E-5</c:v>
                </c:pt>
                <c:pt idx="19">
                  <c:v>-6.1652027871832932E-3</c:v>
                </c:pt>
                <c:pt idx="20">
                  <c:v>4.2182136408727174E-4</c:v>
                </c:pt>
                <c:pt idx="21">
                  <c:v>-4.6944398806728675E-2</c:v>
                </c:pt>
                <c:pt idx="22">
                  <c:v>1.0972311994025036E-3</c:v>
                </c:pt>
                <c:pt idx="23">
                  <c:v>-4.6239526420744272E-3</c:v>
                </c:pt>
                <c:pt idx="24">
                  <c:v>-6.7856831922838458E-3</c:v>
                </c:pt>
                <c:pt idx="25">
                  <c:v>-7.4730878802353295E-2</c:v>
                </c:pt>
                <c:pt idx="26">
                  <c:v>8.4864308128003597E-3</c:v>
                </c:pt>
                <c:pt idx="27">
                  <c:v>-3.9406029472651765E-3</c:v>
                </c:pt>
              </c:numCache>
            </c:numRef>
          </c:xVal>
          <c:yVal>
            <c:numRef>
              <c:f>Result!$S$2:$S$31</c:f>
              <c:numCache>
                <c:formatCode>General</c:formatCode>
                <c:ptCount val="30"/>
                <c:pt idx="0">
                  <c:v>-8.4639762647745771E-3</c:v>
                </c:pt>
                <c:pt idx="1">
                  <c:v>-9.0426259522707175E-3</c:v>
                </c:pt>
                <c:pt idx="2">
                  <c:v>-9.2644273578650835E-3</c:v>
                </c:pt>
                <c:pt idx="3">
                  <c:v>-5.0964873540436897E-2</c:v>
                </c:pt>
                <c:pt idx="4">
                  <c:v>-1.2662091631080654E-3</c:v>
                </c:pt>
                <c:pt idx="5">
                  <c:v>-8.7663546120966954E-2</c:v>
                </c:pt>
                <c:pt idx="6">
                  <c:v>3.5869312661061478E-3</c:v>
                </c:pt>
                <c:pt idx="7">
                  <c:v>1.4847888562421026E-2</c:v>
                </c:pt>
                <c:pt idx="8">
                  <c:v>1.3715208161724507E-2</c:v>
                </c:pt>
                <c:pt idx="9">
                  <c:v>-2.520129666560271E-2</c:v>
                </c:pt>
                <c:pt idx="10">
                  <c:v>-2.8639583205215327E-3</c:v>
                </c:pt>
                <c:pt idx="11">
                  <c:v>-7.5888652839527768E-2</c:v>
                </c:pt>
                <c:pt idx="12">
                  <c:v>-1.4621699851591712E-2</c:v>
                </c:pt>
                <c:pt idx="13">
                  <c:v>1.9839528694645726E-3</c:v>
                </c:pt>
                <c:pt idx="14">
                  <c:v>-5.4626134627724247E-2</c:v>
                </c:pt>
                <c:pt idx="15">
                  <c:v>9.8366048803896853E-3</c:v>
                </c:pt>
                <c:pt idx="16">
                  <c:v>1.2517426493047245E-2</c:v>
                </c:pt>
                <c:pt idx="17">
                  <c:v>-1.5215421919565677E-3</c:v>
                </c:pt>
                <c:pt idx="18">
                  <c:v>-7.7579240223844798E-2</c:v>
                </c:pt>
                <c:pt idx="19">
                  <c:v>-5.4752237443922097E-3</c:v>
                </c:pt>
                <c:pt idx="20">
                  <c:v>7.9788625818835268E-4</c:v>
                </c:pt>
                <c:pt idx="21">
                  <c:v>-4.4011536530994266E-2</c:v>
                </c:pt>
                <c:pt idx="22">
                  <c:v>1.9379718011763238E-3</c:v>
                </c:pt>
                <c:pt idx="23">
                  <c:v>-7.8854618968168307E-3</c:v>
                </c:pt>
                <c:pt idx="24">
                  <c:v>-6.1613178734651122E-3</c:v>
                </c:pt>
                <c:pt idx="25">
                  <c:v>-7.7630718253372491E-2</c:v>
                </c:pt>
                <c:pt idx="26">
                  <c:v>8.3000040071923367E-3</c:v>
                </c:pt>
                <c:pt idx="27">
                  <c:v>-3.3943657999875461E-3</c:v>
                </c:pt>
              </c:numCache>
            </c:numRef>
          </c:yVal>
          <c:smooth val="0"/>
          <c:extLst>
            <c:ext xmlns:c16="http://schemas.microsoft.com/office/drawing/2014/chart" uri="{C3380CC4-5D6E-409C-BE32-E72D297353CC}">
              <c16:uniqueId val="{00000000-7EED-423D-977C-2F14C1F6EE13}"/>
            </c:ext>
          </c:extLst>
        </c:ser>
        <c:dLbls>
          <c:showLegendKey val="0"/>
          <c:showVal val="0"/>
          <c:showCatName val="0"/>
          <c:showSerName val="0"/>
          <c:showPercent val="0"/>
          <c:showBubbleSize val="0"/>
        </c:dLbls>
        <c:axId val="2022819712"/>
        <c:axId val="2022820128"/>
      </c:scatterChart>
      <c:valAx>
        <c:axId val="2022819712"/>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022820128"/>
        <c:crosses val="autoZero"/>
        <c:crossBetween val="midCat"/>
      </c:valAx>
      <c:valAx>
        <c:axId val="202282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2022819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13</xdr:row>
      <xdr:rowOff>85725</xdr:rowOff>
    </xdr:from>
    <xdr:to>
      <xdr:col>14</xdr:col>
      <xdr:colOff>156884</xdr:colOff>
      <xdr:row>42</xdr:row>
      <xdr:rowOff>177020</xdr:rowOff>
    </xdr:to>
    <xdr:pic>
      <xdr:nvPicPr>
        <xdr:cNvPr id="2" name="Picture 1">
          <a:extLst>
            <a:ext uri="{FF2B5EF4-FFF2-40B4-BE49-F238E27FC236}">
              <a16:creationId xmlns:a16="http://schemas.microsoft.com/office/drawing/2014/main" id="{A616A564-CBBA-4A53-B2BC-388951E14089}"/>
            </a:ext>
          </a:extLst>
        </xdr:cNvPr>
        <xdr:cNvPicPr>
          <a:picLocks noChangeAspect="1"/>
        </xdr:cNvPicPr>
      </xdr:nvPicPr>
      <xdr:blipFill>
        <a:blip xmlns:r="http://schemas.openxmlformats.org/officeDocument/2006/relationships" r:embed="rId1"/>
        <a:stretch>
          <a:fillRect/>
        </a:stretch>
      </xdr:blipFill>
      <xdr:spPr>
        <a:xfrm>
          <a:off x="1028701" y="657225"/>
          <a:ext cx="7472083" cy="5611985"/>
        </a:xfrm>
        <a:prstGeom prst="rect">
          <a:avLst/>
        </a:prstGeom>
      </xdr:spPr>
    </xdr:pic>
    <xdr:clientData/>
  </xdr:twoCellAnchor>
  <xdr:twoCellAnchor editAs="oneCell">
    <xdr:from>
      <xdr:col>15</xdr:col>
      <xdr:colOff>22402</xdr:colOff>
      <xdr:row>13</xdr:row>
      <xdr:rowOff>85725</xdr:rowOff>
    </xdr:from>
    <xdr:to>
      <xdr:col>27</xdr:col>
      <xdr:colOff>65103</xdr:colOff>
      <xdr:row>42</xdr:row>
      <xdr:rowOff>163931</xdr:rowOff>
    </xdr:to>
    <xdr:pic>
      <xdr:nvPicPr>
        <xdr:cNvPr id="3" name="Picture 2">
          <a:extLst>
            <a:ext uri="{FF2B5EF4-FFF2-40B4-BE49-F238E27FC236}">
              <a16:creationId xmlns:a16="http://schemas.microsoft.com/office/drawing/2014/main" id="{A07FFCF8-5688-440D-9EB8-B3D496334676}"/>
            </a:ext>
          </a:extLst>
        </xdr:cNvPr>
        <xdr:cNvPicPr>
          <a:picLocks noChangeAspect="1"/>
        </xdr:cNvPicPr>
      </xdr:nvPicPr>
      <xdr:blipFill>
        <a:blip xmlns:r="http://schemas.openxmlformats.org/officeDocument/2006/relationships" r:embed="rId2"/>
        <a:stretch>
          <a:fillRect/>
        </a:stretch>
      </xdr:blipFill>
      <xdr:spPr>
        <a:xfrm>
          <a:off x="9194977" y="657225"/>
          <a:ext cx="7354091" cy="5604611"/>
        </a:xfrm>
        <a:prstGeom prst="rect">
          <a:avLst/>
        </a:prstGeom>
      </xdr:spPr>
    </xdr:pic>
    <xdr:clientData/>
  </xdr:twoCellAnchor>
  <xdr:twoCellAnchor>
    <xdr:from>
      <xdr:col>4</xdr:col>
      <xdr:colOff>151279</xdr:colOff>
      <xdr:row>53</xdr:row>
      <xdr:rowOff>169208</xdr:rowOff>
    </xdr:from>
    <xdr:to>
      <xdr:col>11</xdr:col>
      <xdr:colOff>487456</xdr:colOff>
      <xdr:row>68</xdr:row>
      <xdr:rowOff>54908</xdr:rowOff>
    </xdr:to>
    <xdr:graphicFrame macro="">
      <xdr:nvGraphicFramePr>
        <xdr:cNvPr id="4" name="Chart 3">
          <a:extLst>
            <a:ext uri="{FF2B5EF4-FFF2-40B4-BE49-F238E27FC236}">
              <a16:creationId xmlns:a16="http://schemas.microsoft.com/office/drawing/2014/main" id="{C76E7D18-6BE7-4C69-942F-743B2A312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290512</xdr:colOff>
      <xdr:row>53</xdr:row>
      <xdr:rowOff>185737</xdr:rowOff>
    </xdr:from>
    <xdr:to>
      <xdr:col>23</xdr:col>
      <xdr:colOff>595312</xdr:colOff>
      <xdr:row>68</xdr:row>
      <xdr:rowOff>71437</xdr:rowOff>
    </xdr:to>
    <xdr:graphicFrame macro="">
      <xdr:nvGraphicFramePr>
        <xdr:cNvPr id="5" name="Chart 4">
          <a:extLst>
            <a:ext uri="{FF2B5EF4-FFF2-40B4-BE49-F238E27FC236}">
              <a16:creationId xmlns:a16="http://schemas.microsoft.com/office/drawing/2014/main" id="{3CC3D999-C8A1-49C4-AA49-9BF8B72E5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0</xdr:colOff>
      <xdr:row>92</xdr:row>
      <xdr:rowOff>0</xdr:rowOff>
    </xdr:from>
    <xdr:to>
      <xdr:col>11</xdr:col>
      <xdr:colOff>342171</xdr:colOff>
      <xdr:row>112</xdr:row>
      <xdr:rowOff>136667</xdr:rowOff>
    </xdr:to>
    <xdr:pic>
      <xdr:nvPicPr>
        <xdr:cNvPr id="7" name="Picture 6">
          <a:extLst>
            <a:ext uri="{FF2B5EF4-FFF2-40B4-BE49-F238E27FC236}">
              <a16:creationId xmlns:a16="http://schemas.microsoft.com/office/drawing/2014/main" id="{F69026A1-DC86-46D3-A566-9DE9030AAAF9}"/>
            </a:ext>
          </a:extLst>
        </xdr:cNvPr>
        <xdr:cNvPicPr>
          <a:picLocks noChangeAspect="1"/>
        </xdr:cNvPicPr>
      </xdr:nvPicPr>
      <xdr:blipFill>
        <a:blip xmlns:r="http://schemas.openxmlformats.org/officeDocument/2006/relationships" r:embed="rId5"/>
        <a:stretch>
          <a:fillRect/>
        </a:stretch>
      </xdr:blipFill>
      <xdr:spPr>
        <a:xfrm>
          <a:off x="1638300" y="17526000"/>
          <a:ext cx="5828571" cy="3942857"/>
        </a:xfrm>
        <a:prstGeom prst="rect">
          <a:avLst/>
        </a:prstGeom>
      </xdr:spPr>
    </xdr:pic>
    <xdr:clientData/>
  </xdr:twoCellAnchor>
  <xdr:twoCellAnchor editAs="oneCell">
    <xdr:from>
      <xdr:col>12</xdr:col>
      <xdr:colOff>0</xdr:colOff>
      <xdr:row>92</xdr:row>
      <xdr:rowOff>0</xdr:rowOff>
    </xdr:from>
    <xdr:to>
      <xdr:col>22</xdr:col>
      <xdr:colOff>121115</xdr:colOff>
      <xdr:row>117</xdr:row>
      <xdr:rowOff>7024</xdr:rowOff>
    </xdr:to>
    <xdr:pic>
      <xdr:nvPicPr>
        <xdr:cNvPr id="8" name="Picture 7">
          <a:extLst>
            <a:ext uri="{FF2B5EF4-FFF2-40B4-BE49-F238E27FC236}">
              <a16:creationId xmlns:a16="http://schemas.microsoft.com/office/drawing/2014/main" id="{4386927A-BAC5-4EAE-9573-E3933E188C57}"/>
            </a:ext>
          </a:extLst>
        </xdr:cNvPr>
        <xdr:cNvPicPr>
          <a:picLocks noChangeAspect="1"/>
        </xdr:cNvPicPr>
      </xdr:nvPicPr>
      <xdr:blipFill>
        <a:blip xmlns:r="http://schemas.openxmlformats.org/officeDocument/2006/relationships" r:embed="rId6"/>
        <a:stretch>
          <a:fillRect/>
        </a:stretch>
      </xdr:blipFill>
      <xdr:spPr>
        <a:xfrm>
          <a:off x="7734300" y="17526000"/>
          <a:ext cx="6438095" cy="4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114300</xdr:colOff>
      <xdr:row>9</xdr:row>
      <xdr:rowOff>171450</xdr:rowOff>
    </xdr:from>
    <xdr:to>
      <xdr:col>13</xdr:col>
      <xdr:colOff>33464</xdr:colOff>
      <xdr:row>45</xdr:row>
      <xdr:rowOff>155354</xdr:rowOff>
    </xdr:to>
    <xdr:pic>
      <xdr:nvPicPr>
        <xdr:cNvPr id="2" name="Picture 1">
          <a:extLst>
            <a:ext uri="{FF2B5EF4-FFF2-40B4-BE49-F238E27FC236}">
              <a16:creationId xmlns:a16="http://schemas.microsoft.com/office/drawing/2014/main" id="{569C71E8-656B-4352-A54D-9AC24421FD97}"/>
            </a:ext>
          </a:extLst>
        </xdr:cNvPr>
        <xdr:cNvPicPr>
          <a:picLocks noChangeAspect="1"/>
        </xdr:cNvPicPr>
      </xdr:nvPicPr>
      <xdr:blipFill>
        <a:blip xmlns:r="http://schemas.openxmlformats.org/officeDocument/2006/relationships" r:embed="rId1"/>
        <a:stretch>
          <a:fillRect/>
        </a:stretch>
      </xdr:blipFill>
      <xdr:spPr>
        <a:xfrm>
          <a:off x="1752600" y="1885950"/>
          <a:ext cx="6609524" cy="6847619"/>
        </a:xfrm>
        <a:prstGeom prst="rect">
          <a:avLst/>
        </a:prstGeom>
      </xdr:spPr>
    </xdr:pic>
    <xdr:clientData/>
  </xdr:twoCellAnchor>
  <xdr:twoCellAnchor editAs="oneCell">
    <xdr:from>
      <xdr:col>17</xdr:col>
      <xdr:colOff>439330</xdr:colOff>
      <xdr:row>58</xdr:row>
      <xdr:rowOff>137614</xdr:rowOff>
    </xdr:from>
    <xdr:to>
      <xdr:col>35</xdr:col>
      <xdr:colOff>34153</xdr:colOff>
      <xdr:row>90</xdr:row>
      <xdr:rowOff>148145</xdr:rowOff>
    </xdr:to>
    <xdr:pic>
      <xdr:nvPicPr>
        <xdr:cNvPr id="3" name="Picture 2">
          <a:extLst>
            <a:ext uri="{FF2B5EF4-FFF2-40B4-BE49-F238E27FC236}">
              <a16:creationId xmlns:a16="http://schemas.microsoft.com/office/drawing/2014/main" id="{13D81287-721E-4A74-B4B2-D228DE0E6E66}"/>
            </a:ext>
          </a:extLst>
        </xdr:cNvPr>
        <xdr:cNvPicPr>
          <a:picLocks noChangeAspect="1"/>
        </xdr:cNvPicPr>
      </xdr:nvPicPr>
      <xdr:blipFill>
        <a:blip xmlns:r="http://schemas.openxmlformats.org/officeDocument/2006/relationships" r:embed="rId2"/>
        <a:stretch>
          <a:fillRect/>
        </a:stretch>
      </xdr:blipFill>
      <xdr:spPr>
        <a:xfrm>
          <a:off x="9392830" y="10996114"/>
          <a:ext cx="10554288" cy="6476101"/>
        </a:xfrm>
        <a:prstGeom prst="rect">
          <a:avLst/>
        </a:prstGeom>
      </xdr:spPr>
    </xdr:pic>
    <xdr:clientData/>
  </xdr:twoCellAnchor>
  <xdr:twoCellAnchor editAs="oneCell">
    <xdr:from>
      <xdr:col>22</xdr:col>
      <xdr:colOff>549088</xdr:colOff>
      <xdr:row>96</xdr:row>
      <xdr:rowOff>134471</xdr:rowOff>
    </xdr:from>
    <xdr:to>
      <xdr:col>45</xdr:col>
      <xdr:colOff>145668</xdr:colOff>
      <xdr:row>133</xdr:row>
      <xdr:rowOff>85923</xdr:rowOff>
    </xdr:to>
    <xdr:pic>
      <xdr:nvPicPr>
        <xdr:cNvPr id="4" name="Picture 3">
          <a:extLst>
            <a:ext uri="{FF2B5EF4-FFF2-40B4-BE49-F238E27FC236}">
              <a16:creationId xmlns:a16="http://schemas.microsoft.com/office/drawing/2014/main" id="{1B815259-3FFE-4DAB-A9D7-18BB02394077}"/>
            </a:ext>
          </a:extLst>
        </xdr:cNvPr>
        <xdr:cNvPicPr>
          <a:picLocks noChangeAspect="1"/>
        </xdr:cNvPicPr>
      </xdr:nvPicPr>
      <xdr:blipFill>
        <a:blip xmlns:r="http://schemas.openxmlformats.org/officeDocument/2006/relationships" r:embed="rId3"/>
        <a:stretch>
          <a:fillRect/>
        </a:stretch>
      </xdr:blipFill>
      <xdr:spPr>
        <a:xfrm>
          <a:off x="12472147" y="18803471"/>
          <a:ext cx="13514286" cy="73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238125</xdr:colOff>
      <xdr:row>6</xdr:row>
      <xdr:rowOff>185737</xdr:rowOff>
    </xdr:from>
    <xdr:to>
      <xdr:col>19</xdr:col>
      <xdr:colOff>542925</xdr:colOff>
      <xdr:row>21</xdr:row>
      <xdr:rowOff>71437</xdr:rowOff>
    </xdr:to>
    <xdr:graphicFrame macro="">
      <xdr:nvGraphicFramePr>
        <xdr:cNvPr id="2" name="Chart 1">
          <a:extLst>
            <a:ext uri="{FF2B5EF4-FFF2-40B4-BE49-F238E27FC236}">
              <a16:creationId xmlns:a16="http://schemas.microsoft.com/office/drawing/2014/main" id="{6F55843F-C58D-4182-84EF-527975DFC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interest.it/pin/149604018851748025/" TargetMode="External"/><Relationship Id="rId2" Type="http://schemas.openxmlformats.org/officeDocument/2006/relationships/hyperlink" Target="https://www.coacch.eu/wp-content/uploads/2019/11/COACCH-Sector-Impact-Economic-Cost-Results-22-Nov-2019-Web.pdf" TargetMode="External"/><Relationship Id="rId1" Type="http://schemas.openxmlformats.org/officeDocument/2006/relationships/hyperlink" Target="https://www.sciencedirect.com/science/article/abs/pii/S0262407912630425" TargetMode="External"/><Relationship Id="rId5" Type="http://schemas.openxmlformats.org/officeDocument/2006/relationships/hyperlink" Target="https://www.researchgate.net/publication/227410116_Does_Temperature_Affect_Labor_Productivity_Cross-Country_Evidence" TargetMode="External"/><Relationship Id="rId4" Type="http://schemas.openxmlformats.org/officeDocument/2006/relationships/hyperlink" Target="http://news.bbc.co.uk/hi/english/static/in_depth/sci_tech/2000/climate_change/future/default.st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researchgate.net/publication/227410116_Does_Temperature_Affect_Labor_Productivity_Cross-Country_Evidence" TargetMode="External"/><Relationship Id="rId1" Type="http://schemas.openxmlformats.org/officeDocument/2006/relationships/hyperlink" Target="https://www.coacch.eu/wp-content/uploads/2019/11/COACCH-Sector-Impact-Economic-Cost-Results-22-Nov-2019-Web.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en.climate-data.org/asia/india/delhi/delhi-967662/" TargetMode="External"/><Relationship Id="rId13" Type="http://schemas.openxmlformats.org/officeDocument/2006/relationships/hyperlink" Target="https://en.climate-data.org/north-america/canada/ontario/toronto-53/" TargetMode="External"/><Relationship Id="rId18" Type="http://schemas.openxmlformats.org/officeDocument/2006/relationships/hyperlink" Target="https://en.climate-data.org/europe/spain/catalonia/barcelona-1564/" TargetMode="External"/><Relationship Id="rId3" Type="http://schemas.openxmlformats.org/officeDocument/2006/relationships/hyperlink" Target="https://en.climate-data.org/europe/austria/vienna/vienna-41/" TargetMode="External"/><Relationship Id="rId7" Type="http://schemas.openxmlformats.org/officeDocument/2006/relationships/hyperlink" Target="https://en.climate-data.org/asia/china/beijing/beijing-134/" TargetMode="External"/><Relationship Id="rId12" Type="http://schemas.openxmlformats.org/officeDocument/2006/relationships/hyperlink" Target="https://en.climate-data.org/asia/russian-federation/moscow/moscow-6390/" TargetMode="External"/><Relationship Id="rId17" Type="http://schemas.openxmlformats.org/officeDocument/2006/relationships/hyperlink" Target="https://en.climate-data.org/africa/south-africa/gauteng/johannesburg-3221/" TargetMode="External"/><Relationship Id="rId2" Type="http://schemas.openxmlformats.org/officeDocument/2006/relationships/hyperlink" Target="https://en.climate-data.org/europe/belgium/flanders/antwerp-714869/" TargetMode="External"/><Relationship Id="rId16" Type="http://schemas.openxmlformats.org/officeDocument/2006/relationships/hyperlink" Target="https://en.climate-data.org/asia/south-korea/seoul/seoul-718563/" TargetMode="External"/><Relationship Id="rId20" Type="http://schemas.openxmlformats.org/officeDocument/2006/relationships/printerSettings" Target="../printerSettings/printerSettings2.bin"/><Relationship Id="rId1" Type="http://schemas.openxmlformats.org/officeDocument/2006/relationships/hyperlink" Target="https://en.climate-data.org/europe/" TargetMode="External"/><Relationship Id="rId6" Type="http://schemas.openxmlformats.org/officeDocument/2006/relationships/hyperlink" Target="https://en.climate-data.org/asia/indonesia/north-sumatra/medan-3320/" TargetMode="External"/><Relationship Id="rId11" Type="http://schemas.openxmlformats.org/officeDocument/2006/relationships/hyperlink" Target="https://en.climate-data.org/oceania/australia/new-south-wales/sydney-24/" TargetMode="External"/><Relationship Id="rId5" Type="http://schemas.openxmlformats.org/officeDocument/2006/relationships/hyperlink" Target="https://en.climate-data.org/asia/japan/tokyo/tokyo-3292/" TargetMode="External"/><Relationship Id="rId15" Type="http://schemas.openxmlformats.org/officeDocument/2006/relationships/hyperlink" Target="https://en.climate-data.org/south-america/brazil/federal-district/brasilia-852/" TargetMode="External"/><Relationship Id="rId10" Type="http://schemas.openxmlformats.org/officeDocument/2006/relationships/hyperlink" Target="https://en.climate-data.org/asia/turkey/istanbul/istanbul-715086/" TargetMode="External"/><Relationship Id="rId19" Type="http://schemas.openxmlformats.org/officeDocument/2006/relationships/hyperlink" Target="https://www.timeanddate.com/weather/croatia/dubrovnik/climate" TargetMode="External"/><Relationship Id="rId4" Type="http://schemas.openxmlformats.org/officeDocument/2006/relationships/hyperlink" Target="https://en.climate-data.org/north-america/united-states-of-america/new-york/new-york-1091/" TargetMode="External"/><Relationship Id="rId9" Type="http://schemas.openxmlformats.org/officeDocument/2006/relationships/hyperlink" Target="https://en.climate-data.org/asia/republic-of-china-taiwan/taipei-city/taipei-city-5817/" TargetMode="External"/><Relationship Id="rId14" Type="http://schemas.openxmlformats.org/officeDocument/2006/relationships/hyperlink" Target="https://en.climate-data.org/north-america/mexico/quintana-roo/cancun-64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c.europa.eu/regional_policy/sources/docoffic/working/regions2020/pdf/regions2020_climat.pdf" TargetMode="External"/><Relationship Id="rId2" Type="http://schemas.openxmlformats.org/officeDocument/2006/relationships/hyperlink" Target="https://www.coacch.eu/wp-content/uploads/2019/11/COACCH-Sector-Impact-Economic-Cost-Results-22-Nov-2019-Web.pdf" TargetMode="External"/><Relationship Id="rId1" Type="http://schemas.openxmlformats.org/officeDocument/2006/relationships/hyperlink" Target="https://www.pbl.nl/sites/default/files/downloads/PBL-2011-climate-policy-after-kyoto-500114019_0.pdf"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
  <sheetViews>
    <sheetView topLeftCell="A25" zoomScale="129" zoomScaleNormal="100" workbookViewId="0">
      <selection activeCell="B13" sqref="B13"/>
    </sheetView>
  </sheetViews>
  <sheetFormatPr defaultRowHeight="15" x14ac:dyDescent="0.25"/>
  <cols>
    <col min="1" max="1" width="12.28515625" bestFit="1" customWidth="1"/>
    <col min="17" max="17" width="13.85546875" bestFit="1" customWidth="1"/>
  </cols>
  <sheetData>
    <row r="1" spans="1:19" x14ac:dyDescent="0.25">
      <c r="A1" t="s">
        <v>51</v>
      </c>
      <c r="B1" s="33" t="s">
        <v>1</v>
      </c>
      <c r="C1" s="33"/>
      <c r="D1" s="33"/>
      <c r="I1" s="33" t="s">
        <v>1</v>
      </c>
      <c r="J1" s="33"/>
      <c r="K1" s="33"/>
      <c r="Q1" t="s">
        <v>9</v>
      </c>
      <c r="R1">
        <v>20</v>
      </c>
    </row>
    <row r="2" spans="1:19" x14ac:dyDescent="0.25">
      <c r="A2" t="s">
        <v>3</v>
      </c>
      <c r="B2">
        <v>2.35</v>
      </c>
      <c r="C2">
        <v>2.2999999999999998</v>
      </c>
      <c r="D2">
        <v>2.1</v>
      </c>
      <c r="H2" t="s">
        <v>3</v>
      </c>
      <c r="I2">
        <f>B2/$B2-1</f>
        <v>0</v>
      </c>
      <c r="J2">
        <f t="shared" ref="J2:K2" si="0">C2/$B2-1</f>
        <v>-2.1276595744680993E-2</v>
      </c>
      <c r="K2">
        <f t="shared" si="0"/>
        <v>-0.1063829787234043</v>
      </c>
      <c r="Q2" t="s">
        <v>10</v>
      </c>
      <c r="R2">
        <f>41000+(10000-41000)/30*R1</f>
        <v>20333.333333333336</v>
      </c>
      <c r="S2" t="s">
        <v>8</v>
      </c>
    </row>
    <row r="3" spans="1:19" x14ac:dyDescent="0.25">
      <c r="A3" t="s">
        <v>0</v>
      </c>
      <c r="B3">
        <v>10</v>
      </c>
      <c r="C3">
        <v>15</v>
      </c>
      <c r="D3">
        <v>20</v>
      </c>
      <c r="H3" t="s">
        <v>0</v>
      </c>
      <c r="I3">
        <v>10</v>
      </c>
      <c r="J3">
        <v>15</v>
      </c>
      <c r="K3">
        <v>20</v>
      </c>
    </row>
    <row r="5" spans="1:19" x14ac:dyDescent="0.25">
      <c r="R5">
        <v>30667</v>
      </c>
      <c r="S5">
        <v>2.4</v>
      </c>
    </row>
    <row r="6" spans="1:19" x14ac:dyDescent="0.25">
      <c r="A6" t="s">
        <v>51</v>
      </c>
      <c r="B6" s="33" t="s">
        <v>2</v>
      </c>
      <c r="C6" s="33"/>
      <c r="D6" s="33"/>
      <c r="I6" s="33" t="s">
        <v>2</v>
      </c>
      <c r="J6" s="33"/>
      <c r="K6" s="33"/>
      <c r="R6">
        <v>20333</v>
      </c>
    </row>
    <row r="7" spans="1:19" x14ac:dyDescent="0.25">
      <c r="A7" t="s">
        <v>3</v>
      </c>
      <c r="B7">
        <v>0.8</v>
      </c>
      <c r="C7">
        <v>0.75</v>
      </c>
      <c r="D7">
        <v>0.4</v>
      </c>
      <c r="H7" t="s">
        <v>3</v>
      </c>
      <c r="I7">
        <f>B7/$B7-1</f>
        <v>0</v>
      </c>
      <c r="J7">
        <f t="shared" ref="J7:K7" si="1">C7/$B7-1</f>
        <v>-6.25E-2</v>
      </c>
      <c r="K7">
        <f t="shared" si="1"/>
        <v>-0.5</v>
      </c>
    </row>
    <row r="8" spans="1:19" x14ac:dyDescent="0.25">
      <c r="A8" t="s">
        <v>0</v>
      </c>
      <c r="B8">
        <v>10</v>
      </c>
      <c r="C8">
        <v>15</v>
      </c>
      <c r="D8">
        <v>20</v>
      </c>
      <c r="H8" t="s">
        <v>0</v>
      </c>
      <c r="I8">
        <v>10</v>
      </c>
      <c r="J8">
        <v>15</v>
      </c>
      <c r="K8">
        <v>20</v>
      </c>
    </row>
    <row r="10" spans="1:19" x14ac:dyDescent="0.25">
      <c r="A10" t="s">
        <v>50</v>
      </c>
    </row>
    <row r="11" spans="1:19" x14ac:dyDescent="0.25">
      <c r="B11" t="s">
        <v>5</v>
      </c>
    </row>
    <row r="12" spans="1:19" x14ac:dyDescent="0.25">
      <c r="A12">
        <v>1</v>
      </c>
      <c r="B12" s="2" t="s">
        <v>4</v>
      </c>
    </row>
    <row r="13" spans="1:19" x14ac:dyDescent="0.25">
      <c r="A13">
        <v>2</v>
      </c>
      <c r="B13" s="2" t="s">
        <v>49</v>
      </c>
    </row>
    <row r="14" spans="1:19" x14ac:dyDescent="0.25">
      <c r="B14" t="s">
        <v>7</v>
      </c>
    </row>
    <row r="15" spans="1:19" x14ac:dyDescent="0.25">
      <c r="A15">
        <v>3</v>
      </c>
      <c r="B15" s="2" t="s">
        <v>6</v>
      </c>
    </row>
    <row r="16" spans="1:19" x14ac:dyDescent="0.25">
      <c r="B16" t="s">
        <v>47</v>
      </c>
    </row>
    <row r="17" spans="1:14" x14ac:dyDescent="0.25">
      <c r="A17">
        <v>4</v>
      </c>
      <c r="B17" s="2" t="s">
        <v>48</v>
      </c>
    </row>
    <row r="18" spans="1:14" x14ac:dyDescent="0.25">
      <c r="A18">
        <v>5</v>
      </c>
      <c r="B18" s="2" t="s">
        <v>54</v>
      </c>
    </row>
    <row r="22" spans="1:14" x14ac:dyDescent="0.25">
      <c r="B22" t="s">
        <v>52</v>
      </c>
      <c r="C22" t="s">
        <v>53</v>
      </c>
      <c r="D22" t="s">
        <v>55</v>
      </c>
      <c r="H22" s="33" t="s">
        <v>46</v>
      </c>
      <c r="I22" s="33"/>
      <c r="J22" s="33"/>
    </row>
    <row r="23" spans="1:14" x14ac:dyDescent="0.25">
      <c r="B23" t="s">
        <v>40</v>
      </c>
      <c r="C23" t="s">
        <v>41</v>
      </c>
      <c r="D23" t="s">
        <v>43</v>
      </c>
      <c r="E23" t="s">
        <v>42</v>
      </c>
      <c r="H23" t="s">
        <v>44</v>
      </c>
      <c r="J23" t="s">
        <v>45</v>
      </c>
    </row>
    <row r="24" spans="1:14" x14ac:dyDescent="0.25">
      <c r="A24" t="s">
        <v>11</v>
      </c>
      <c r="B24">
        <v>4</v>
      </c>
      <c r="C24">
        <v>9.8000000000000007</v>
      </c>
      <c r="D24">
        <f>41000+(10000-41000)/30*C24</f>
        <v>30873.333333333336</v>
      </c>
      <c r="E24">
        <f>C24+B24</f>
        <v>13.8</v>
      </c>
      <c r="F24">
        <f>41000+(10000-41000)/30*E24</f>
        <v>26740</v>
      </c>
      <c r="H24" s="1">
        <f>(F24/D24)^(1/(2050-2021))-1</f>
        <v>-4.9440220526196788E-3</v>
      </c>
      <c r="J24" s="1">
        <f>(1+H24)^5-1</f>
        <v>-2.4476882222911556E-2</v>
      </c>
      <c r="M24" t="s">
        <v>11</v>
      </c>
      <c r="N24">
        <v>-2.4476882222911556E-2</v>
      </c>
    </row>
    <row r="25" spans="1:14" x14ac:dyDescent="0.25">
      <c r="A25" t="s">
        <v>12</v>
      </c>
      <c r="B25">
        <v>2</v>
      </c>
      <c r="C25">
        <v>9</v>
      </c>
      <c r="D25">
        <f t="shared" ref="D25:F52" si="2">41000+(10000-41000)/30*C25</f>
        <v>31700</v>
      </c>
      <c r="E25">
        <f t="shared" ref="E25:E52" si="3">C25+B25</f>
        <v>11</v>
      </c>
      <c r="F25">
        <f t="shared" si="2"/>
        <v>29633.333333333336</v>
      </c>
      <c r="H25" s="1">
        <f t="shared" ref="H25:H52" si="4">(F25/D25)^(1/(2050-2021))-1</f>
        <v>-2.322018108908086E-3</v>
      </c>
      <c r="J25" s="1">
        <f t="shared" ref="J25:J52" si="5">(1+H25)^5-1</f>
        <v>-1.1556297916102798E-2</v>
      </c>
      <c r="M25" t="s">
        <v>12</v>
      </c>
      <c r="N25">
        <v>-1.1556297916102798E-2</v>
      </c>
    </row>
    <row r="26" spans="1:14" x14ac:dyDescent="0.25">
      <c r="A26" t="s">
        <v>13</v>
      </c>
      <c r="B26">
        <v>2.5</v>
      </c>
      <c r="C26">
        <v>6.2</v>
      </c>
      <c r="D26">
        <f t="shared" si="2"/>
        <v>34593.333333333336</v>
      </c>
      <c r="E26">
        <f t="shared" si="3"/>
        <v>8.6999999999999993</v>
      </c>
      <c r="F26">
        <f t="shared" si="2"/>
        <v>32010</v>
      </c>
      <c r="H26" s="1">
        <f t="shared" si="4"/>
        <v>-2.6727195389003588E-3</v>
      </c>
      <c r="J26" s="1">
        <f t="shared" si="5"/>
        <v>-1.3292354066001266E-2</v>
      </c>
      <c r="M26" t="s">
        <v>13</v>
      </c>
      <c r="N26">
        <v>-1.3292354066001266E-2</v>
      </c>
    </row>
    <row r="27" spans="1:14" x14ac:dyDescent="0.25">
      <c r="A27" t="s">
        <v>14</v>
      </c>
      <c r="B27">
        <v>5</v>
      </c>
      <c r="C27">
        <v>16.899999999999999</v>
      </c>
      <c r="D27">
        <f t="shared" si="2"/>
        <v>23536.666666666668</v>
      </c>
      <c r="E27">
        <f t="shared" si="3"/>
        <v>21.9</v>
      </c>
      <c r="F27">
        <f t="shared" si="2"/>
        <v>18370.000000000004</v>
      </c>
      <c r="H27" s="1">
        <f t="shared" si="4"/>
        <v>-8.5098120401357891E-3</v>
      </c>
      <c r="J27" s="1">
        <f t="shared" si="5"/>
        <v>-4.1831027556840872E-2</v>
      </c>
      <c r="M27" t="s">
        <v>14</v>
      </c>
      <c r="N27">
        <v>-4.1831027556840872E-2</v>
      </c>
    </row>
    <row r="28" spans="1:14" x14ac:dyDescent="0.25">
      <c r="A28" t="s">
        <v>15</v>
      </c>
      <c r="B28">
        <v>4</v>
      </c>
      <c r="C28">
        <v>10</v>
      </c>
      <c r="D28">
        <f t="shared" si="2"/>
        <v>30666.666666666668</v>
      </c>
      <c r="E28">
        <f t="shared" si="3"/>
        <v>14</v>
      </c>
      <c r="F28">
        <f t="shared" si="2"/>
        <v>26533.333333333336</v>
      </c>
      <c r="H28" s="1">
        <f t="shared" si="4"/>
        <v>-4.9797831552823579E-3</v>
      </c>
      <c r="J28" s="1">
        <f t="shared" si="5"/>
        <v>-2.4652165200566012E-2</v>
      </c>
      <c r="M28" t="s">
        <v>15</v>
      </c>
      <c r="N28">
        <v>-2.4652165200566012E-2</v>
      </c>
    </row>
    <row r="29" spans="1:14" x14ac:dyDescent="0.25">
      <c r="A29" t="s">
        <v>16</v>
      </c>
      <c r="B29">
        <v>4</v>
      </c>
      <c r="C29">
        <v>7.8</v>
      </c>
      <c r="D29">
        <f t="shared" si="2"/>
        <v>32940</v>
      </c>
      <c r="E29">
        <f t="shared" si="3"/>
        <v>11.8</v>
      </c>
      <c r="F29">
        <f t="shared" si="2"/>
        <v>28806.666666666664</v>
      </c>
      <c r="H29" s="1">
        <f t="shared" si="4"/>
        <v>-4.612806896742816E-3</v>
      </c>
      <c r="J29" s="1">
        <f t="shared" si="5"/>
        <v>-2.2852233859845805E-2</v>
      </c>
      <c r="M29" t="s">
        <v>16</v>
      </c>
      <c r="N29">
        <v>-2.2852233859845805E-2</v>
      </c>
    </row>
    <row r="30" spans="1:14" x14ac:dyDescent="0.25">
      <c r="A30" t="s">
        <v>17</v>
      </c>
      <c r="B30">
        <v>1.5</v>
      </c>
      <c r="C30">
        <v>4.5</v>
      </c>
      <c r="D30">
        <f t="shared" si="2"/>
        <v>36350</v>
      </c>
      <c r="E30">
        <f t="shared" si="3"/>
        <v>6</v>
      </c>
      <c r="F30">
        <f t="shared" si="2"/>
        <v>34800</v>
      </c>
      <c r="H30" s="1">
        <f t="shared" si="4"/>
        <v>-1.5015204573957108E-3</v>
      </c>
      <c r="J30" s="1">
        <f t="shared" si="5"/>
        <v>-7.4850904774660387E-3</v>
      </c>
      <c r="M30" t="s">
        <v>17</v>
      </c>
      <c r="N30">
        <v>-7.4850904774660387E-3</v>
      </c>
    </row>
    <row r="31" spans="1:14" x14ac:dyDescent="0.25">
      <c r="A31" t="s">
        <v>18</v>
      </c>
      <c r="B31">
        <v>2.5</v>
      </c>
      <c r="C31">
        <v>5.5</v>
      </c>
      <c r="D31">
        <f t="shared" si="2"/>
        <v>35316.666666666664</v>
      </c>
      <c r="E31">
        <f t="shared" si="3"/>
        <v>8</v>
      </c>
      <c r="F31">
        <f t="shared" si="2"/>
        <v>32733.333333333336</v>
      </c>
      <c r="H31" s="1">
        <f t="shared" si="4"/>
        <v>-2.6159197224269182E-3</v>
      </c>
      <c r="J31" s="1">
        <f t="shared" si="5"/>
        <v>-1.3011347026507747E-2</v>
      </c>
      <c r="M31" t="s">
        <v>18</v>
      </c>
      <c r="N31">
        <v>-1.3011347026507747E-2</v>
      </c>
    </row>
    <row r="32" spans="1:14" x14ac:dyDescent="0.25">
      <c r="A32" t="s">
        <v>19</v>
      </c>
      <c r="B32">
        <v>6.5</v>
      </c>
      <c r="C32">
        <v>15.5</v>
      </c>
      <c r="D32">
        <f t="shared" si="2"/>
        <v>24983.333333333336</v>
      </c>
      <c r="E32">
        <f t="shared" si="3"/>
        <v>22</v>
      </c>
      <c r="F32">
        <f t="shared" si="2"/>
        <v>18266.666666666668</v>
      </c>
      <c r="H32" s="1">
        <f t="shared" si="4"/>
        <v>-1.0739536675152817E-2</v>
      </c>
      <c r="J32" s="1">
        <f t="shared" si="5"/>
        <v>-5.2556627253801724E-2</v>
      </c>
      <c r="M32" t="s">
        <v>19</v>
      </c>
      <c r="N32">
        <v>-5.2556627253801724E-2</v>
      </c>
    </row>
    <row r="33" spans="1:14" x14ac:dyDescent="0.25">
      <c r="A33" t="s">
        <v>20</v>
      </c>
      <c r="B33">
        <v>3</v>
      </c>
      <c r="C33">
        <v>2.7</v>
      </c>
      <c r="D33">
        <f t="shared" si="2"/>
        <v>38210</v>
      </c>
      <c r="E33">
        <f t="shared" si="3"/>
        <v>5.7</v>
      </c>
      <c r="F33">
        <f t="shared" si="2"/>
        <v>35110</v>
      </c>
      <c r="H33" s="1">
        <f t="shared" si="4"/>
        <v>-2.9133778979497649E-3</v>
      </c>
      <c r="J33" s="1">
        <f t="shared" si="5"/>
        <v>-1.4482258702822715E-2</v>
      </c>
      <c r="M33" t="s">
        <v>20</v>
      </c>
      <c r="N33">
        <v>-1.4482258702822715E-2</v>
      </c>
    </row>
    <row r="34" spans="1:14" x14ac:dyDescent="0.25">
      <c r="A34" t="s">
        <v>21</v>
      </c>
      <c r="B34">
        <v>3.5</v>
      </c>
      <c r="C34">
        <v>11.2</v>
      </c>
      <c r="D34">
        <f t="shared" si="2"/>
        <v>29426.666666666668</v>
      </c>
      <c r="E34">
        <f t="shared" si="3"/>
        <v>14.7</v>
      </c>
      <c r="F34">
        <f t="shared" si="2"/>
        <v>25810</v>
      </c>
      <c r="H34" s="1">
        <f t="shared" si="4"/>
        <v>-4.5118350560491294E-3</v>
      </c>
      <c r="J34" s="1">
        <f t="shared" si="5"/>
        <v>-2.2356525113140568E-2</v>
      </c>
      <c r="M34" t="s">
        <v>21</v>
      </c>
      <c r="N34">
        <v>-2.2356525113140568E-2</v>
      </c>
    </row>
    <row r="35" spans="1:14" x14ac:dyDescent="0.25">
      <c r="A35" t="s">
        <v>22</v>
      </c>
      <c r="B35">
        <v>4</v>
      </c>
      <c r="C35">
        <v>16.899999999999999</v>
      </c>
      <c r="D35">
        <f t="shared" si="2"/>
        <v>23536.666666666668</v>
      </c>
      <c r="E35">
        <f t="shared" si="3"/>
        <v>20.9</v>
      </c>
      <c r="F35">
        <f t="shared" si="2"/>
        <v>19403.333333333336</v>
      </c>
      <c r="H35" s="1">
        <f t="shared" si="4"/>
        <v>-6.6370018607002645E-3</v>
      </c>
      <c r="J35" s="1">
        <f t="shared" si="5"/>
        <v>-3.2747425263095931E-2</v>
      </c>
      <c r="M35" t="s">
        <v>22</v>
      </c>
      <c r="N35">
        <v>-3.2747425263095931E-2</v>
      </c>
    </row>
    <row r="36" spans="1:14" x14ac:dyDescent="0.25">
      <c r="A36" t="s">
        <v>23</v>
      </c>
      <c r="B36">
        <v>4</v>
      </c>
      <c r="C36">
        <v>6.8</v>
      </c>
      <c r="D36">
        <f t="shared" si="2"/>
        <v>33973.333333333336</v>
      </c>
      <c r="E36">
        <f t="shared" si="3"/>
        <v>10.8</v>
      </c>
      <c r="F36">
        <f t="shared" si="2"/>
        <v>29840</v>
      </c>
      <c r="H36" s="1">
        <f t="shared" si="4"/>
        <v>-4.4633243822246316E-3</v>
      </c>
      <c r="J36" s="1">
        <f t="shared" si="5"/>
        <v>-2.211829643385832E-2</v>
      </c>
      <c r="M36" t="s">
        <v>23</v>
      </c>
      <c r="N36">
        <v>-2.211829643385832E-2</v>
      </c>
    </row>
    <row r="37" spans="1:14" x14ac:dyDescent="0.25">
      <c r="A37" t="s">
        <v>24</v>
      </c>
      <c r="B37">
        <v>1.25</v>
      </c>
      <c r="C37">
        <v>9.6</v>
      </c>
      <c r="D37">
        <f t="shared" si="2"/>
        <v>31080</v>
      </c>
      <c r="E37">
        <f t="shared" si="3"/>
        <v>10.85</v>
      </c>
      <c r="F37">
        <f t="shared" si="2"/>
        <v>29788.333333333336</v>
      </c>
      <c r="H37" s="1">
        <f t="shared" si="4"/>
        <v>-1.4626433456463861E-3</v>
      </c>
      <c r="J37" s="1">
        <f t="shared" si="5"/>
        <v>-7.2918547404922096E-3</v>
      </c>
      <c r="M37" t="s">
        <v>24</v>
      </c>
      <c r="N37">
        <v>-7.2918547404922096E-3</v>
      </c>
    </row>
    <row r="38" spans="1:14" x14ac:dyDescent="0.25">
      <c r="A38" t="s">
        <v>25</v>
      </c>
      <c r="B38">
        <v>4.4000000000000004</v>
      </c>
      <c r="C38">
        <v>13.5</v>
      </c>
      <c r="D38">
        <f t="shared" si="2"/>
        <v>27050</v>
      </c>
      <c r="E38">
        <f t="shared" si="3"/>
        <v>17.899999999999999</v>
      </c>
      <c r="F38">
        <f t="shared" si="2"/>
        <v>22503.333333333336</v>
      </c>
      <c r="H38" s="1">
        <f t="shared" si="4"/>
        <v>-6.3255489083664518E-3</v>
      </c>
      <c r="J38" s="1">
        <f t="shared" si="5"/>
        <v>-3.1230141871630868E-2</v>
      </c>
      <c r="M38" t="s">
        <v>25</v>
      </c>
      <c r="N38">
        <v>-3.1230141871630868E-2</v>
      </c>
    </row>
    <row r="39" spans="1:14" x14ac:dyDescent="0.25">
      <c r="A39" t="s">
        <v>26</v>
      </c>
      <c r="B39">
        <v>2.5</v>
      </c>
      <c r="C39">
        <v>6.2</v>
      </c>
      <c r="D39">
        <f t="shared" si="2"/>
        <v>34593.333333333336</v>
      </c>
      <c r="E39">
        <f t="shared" si="3"/>
        <v>8.6999999999999993</v>
      </c>
      <c r="F39">
        <f t="shared" si="2"/>
        <v>32010</v>
      </c>
      <c r="H39" s="1">
        <f t="shared" si="4"/>
        <v>-2.6727195389003588E-3</v>
      </c>
      <c r="J39" s="1">
        <f t="shared" si="5"/>
        <v>-1.3292354066001266E-2</v>
      </c>
      <c r="M39" t="s">
        <v>26</v>
      </c>
      <c r="N39">
        <v>-1.3292354066001266E-2</v>
      </c>
    </row>
    <row r="40" spans="1:14" x14ac:dyDescent="0.25">
      <c r="A40" t="s">
        <v>27</v>
      </c>
      <c r="B40">
        <v>2.5</v>
      </c>
      <c r="C40">
        <v>6</v>
      </c>
      <c r="D40">
        <f t="shared" si="2"/>
        <v>34800</v>
      </c>
      <c r="E40">
        <f t="shared" si="3"/>
        <v>8.5</v>
      </c>
      <c r="F40">
        <f t="shared" si="2"/>
        <v>32216.666666666668</v>
      </c>
      <c r="H40" s="1">
        <f t="shared" si="4"/>
        <v>-2.6562407534103105E-3</v>
      </c>
      <c r="J40" s="1">
        <f t="shared" si="5"/>
        <v>-1.3210834782993897E-2</v>
      </c>
      <c r="M40" t="s">
        <v>27</v>
      </c>
      <c r="N40">
        <v>-1.3210834782993897E-2</v>
      </c>
    </row>
    <row r="41" spans="1:14" x14ac:dyDescent="0.25">
      <c r="A41" t="s">
        <v>28</v>
      </c>
      <c r="B41">
        <v>2.5</v>
      </c>
      <c r="C41">
        <v>6</v>
      </c>
      <c r="D41">
        <f t="shared" si="2"/>
        <v>34800</v>
      </c>
      <c r="E41">
        <f t="shared" si="3"/>
        <v>8.5</v>
      </c>
      <c r="F41">
        <f t="shared" si="2"/>
        <v>32216.666666666668</v>
      </c>
      <c r="H41" s="1">
        <f t="shared" si="4"/>
        <v>-2.6562407534103105E-3</v>
      </c>
      <c r="J41" s="1">
        <f t="shared" si="5"/>
        <v>-1.3210834782993897E-2</v>
      </c>
      <c r="M41" t="s">
        <v>28</v>
      </c>
      <c r="N41">
        <v>-1.3210834782993897E-2</v>
      </c>
    </row>
    <row r="42" spans="1:14" x14ac:dyDescent="0.25">
      <c r="A42" t="s">
        <v>29</v>
      </c>
      <c r="B42">
        <v>4.5</v>
      </c>
      <c r="C42">
        <v>18.7</v>
      </c>
      <c r="D42">
        <f t="shared" si="2"/>
        <v>21676.666666666668</v>
      </c>
      <c r="E42">
        <f t="shared" si="3"/>
        <v>23.2</v>
      </c>
      <c r="F42">
        <f t="shared" si="2"/>
        <v>17026.666666666668</v>
      </c>
      <c r="H42" s="1">
        <f t="shared" si="4"/>
        <v>-8.2914919915547669E-3</v>
      </c>
      <c r="J42" s="1">
        <f t="shared" si="5"/>
        <v>-4.0775648275005016E-2</v>
      </c>
      <c r="M42" t="s">
        <v>29</v>
      </c>
      <c r="N42">
        <v>-4.0775648275005016E-2</v>
      </c>
    </row>
    <row r="43" spans="1:14" x14ac:dyDescent="0.25">
      <c r="A43" t="s">
        <v>30</v>
      </c>
      <c r="B43">
        <v>2.4</v>
      </c>
      <c r="C43">
        <v>9.3000000000000007</v>
      </c>
      <c r="D43">
        <f t="shared" si="2"/>
        <v>31390</v>
      </c>
      <c r="E43">
        <f t="shared" si="3"/>
        <v>11.700000000000001</v>
      </c>
      <c r="F43">
        <f t="shared" si="2"/>
        <v>28910</v>
      </c>
      <c r="H43" s="1">
        <f t="shared" si="4"/>
        <v>-2.8339703177279185E-3</v>
      </c>
      <c r="J43" s="1">
        <f t="shared" si="5"/>
        <v>-1.4089764995834142E-2</v>
      </c>
      <c r="M43" t="s">
        <v>30</v>
      </c>
      <c r="N43">
        <v>-1.4089764995834142E-2</v>
      </c>
    </row>
    <row r="44" spans="1:14" x14ac:dyDescent="0.25">
      <c r="A44" t="s">
        <v>31</v>
      </c>
      <c r="B44">
        <v>3</v>
      </c>
      <c r="C44">
        <v>6.9</v>
      </c>
      <c r="D44">
        <f t="shared" si="2"/>
        <v>33870</v>
      </c>
      <c r="E44">
        <f t="shared" si="3"/>
        <v>9.9</v>
      </c>
      <c r="F44">
        <f t="shared" si="2"/>
        <v>30770</v>
      </c>
      <c r="H44" s="1">
        <f t="shared" si="4"/>
        <v>-3.3045100312671938E-3</v>
      </c>
      <c r="J44" s="1">
        <f t="shared" si="5"/>
        <v>-1.6413712540495728E-2</v>
      </c>
      <c r="M44" t="s">
        <v>31</v>
      </c>
      <c r="N44">
        <v>-1.6413712540495728E-2</v>
      </c>
    </row>
    <row r="45" spans="1:14" x14ac:dyDescent="0.25">
      <c r="A45" t="s">
        <v>32</v>
      </c>
      <c r="B45">
        <v>5</v>
      </c>
      <c r="C45">
        <v>15.7</v>
      </c>
      <c r="D45">
        <f t="shared" si="2"/>
        <v>24776.666666666668</v>
      </c>
      <c r="E45">
        <f t="shared" si="3"/>
        <v>20.7</v>
      </c>
      <c r="F45">
        <f t="shared" si="2"/>
        <v>19610.000000000004</v>
      </c>
      <c r="H45" s="1">
        <f t="shared" si="4"/>
        <v>-8.0318026900346728E-3</v>
      </c>
      <c r="J45" s="1">
        <f t="shared" si="5"/>
        <v>-3.9519075435699991E-2</v>
      </c>
      <c r="M45" t="s">
        <v>32</v>
      </c>
      <c r="N45">
        <v>-3.9519075435699991E-2</v>
      </c>
    </row>
    <row r="46" spans="1:14" x14ac:dyDescent="0.25">
      <c r="A46" t="s">
        <v>33</v>
      </c>
      <c r="B46">
        <v>4</v>
      </c>
      <c r="C46">
        <v>8.4</v>
      </c>
      <c r="D46">
        <f t="shared" si="2"/>
        <v>32320</v>
      </c>
      <c r="E46">
        <f t="shared" si="3"/>
        <v>12.4</v>
      </c>
      <c r="F46">
        <f t="shared" si="2"/>
        <v>28186.666666666668</v>
      </c>
      <c r="H46" s="1">
        <f t="shared" si="4"/>
        <v>-4.7074087311571589E-3</v>
      </c>
      <c r="J46" s="1">
        <f t="shared" si="5"/>
        <v>-2.3316487380724449E-2</v>
      </c>
      <c r="M46" t="s">
        <v>33</v>
      </c>
      <c r="N46">
        <v>-2.3316487380724449E-2</v>
      </c>
    </row>
    <row r="47" spans="1:14" x14ac:dyDescent="0.25">
      <c r="A47" t="s">
        <v>34</v>
      </c>
      <c r="B47">
        <v>2.5</v>
      </c>
      <c r="C47">
        <v>4.7</v>
      </c>
      <c r="D47">
        <f t="shared" si="2"/>
        <v>36143.333333333336</v>
      </c>
      <c r="E47">
        <f t="shared" si="3"/>
        <v>7.2</v>
      </c>
      <c r="F47">
        <f t="shared" si="2"/>
        <v>33560</v>
      </c>
      <c r="H47" s="1">
        <f t="shared" si="4"/>
        <v>-2.5538930181933095E-3</v>
      </c>
      <c r="J47" s="1">
        <f t="shared" si="5"/>
        <v>-1.2704407757225478E-2</v>
      </c>
      <c r="M47" t="s">
        <v>34</v>
      </c>
      <c r="N47">
        <v>-1.2704407757225478E-2</v>
      </c>
    </row>
    <row r="48" spans="1:14" x14ac:dyDescent="0.25">
      <c r="A48" t="s">
        <v>35</v>
      </c>
      <c r="B48">
        <v>4.5</v>
      </c>
      <c r="C48">
        <v>7.7</v>
      </c>
      <c r="D48">
        <f t="shared" si="2"/>
        <v>33043.333333333336</v>
      </c>
      <c r="E48">
        <f t="shared" si="3"/>
        <v>12.2</v>
      </c>
      <c r="F48">
        <f t="shared" si="2"/>
        <v>28393.333333333336</v>
      </c>
      <c r="H48" s="1">
        <f t="shared" si="4"/>
        <v>-5.2161914737045567E-3</v>
      </c>
      <c r="J48" s="1">
        <f t="shared" si="5"/>
        <v>-2.5810286391390158E-2</v>
      </c>
      <c r="M48" t="s">
        <v>35</v>
      </c>
      <c r="N48">
        <v>-2.5810286391390158E-2</v>
      </c>
    </row>
    <row r="49" spans="1:14" x14ac:dyDescent="0.25">
      <c r="A49" t="s">
        <v>36</v>
      </c>
      <c r="B49">
        <v>4</v>
      </c>
      <c r="C49">
        <v>9.6</v>
      </c>
      <c r="D49">
        <f t="shared" si="2"/>
        <v>31080</v>
      </c>
      <c r="E49">
        <f t="shared" si="3"/>
        <v>13.6</v>
      </c>
      <c r="F49">
        <f t="shared" si="2"/>
        <v>26946.666666666668</v>
      </c>
      <c r="H49" s="1">
        <f t="shared" si="4"/>
        <v>-4.9087717734156433E-3</v>
      </c>
      <c r="J49" s="1">
        <f t="shared" si="5"/>
        <v>-2.4304078383223571E-2</v>
      </c>
      <c r="M49" t="s">
        <v>36</v>
      </c>
      <c r="N49">
        <v>-2.4304078383223571E-2</v>
      </c>
    </row>
    <row r="50" spans="1:14" x14ac:dyDescent="0.25">
      <c r="A50" t="s">
        <v>37</v>
      </c>
      <c r="B50">
        <v>1.75</v>
      </c>
      <c r="C50">
        <v>9.3000000000000007</v>
      </c>
      <c r="D50">
        <f t="shared" si="2"/>
        <v>31390</v>
      </c>
      <c r="E50">
        <f t="shared" si="3"/>
        <v>11.05</v>
      </c>
      <c r="F50">
        <f t="shared" si="2"/>
        <v>29581.666666666664</v>
      </c>
      <c r="H50" s="1">
        <f t="shared" si="4"/>
        <v>-2.0439280106333557E-3</v>
      </c>
      <c r="J50" s="1">
        <f t="shared" si="5"/>
        <v>-1.0177948936801573E-2</v>
      </c>
      <c r="M50" t="s">
        <v>37</v>
      </c>
      <c r="N50">
        <v>-1.0177948936801573E-2</v>
      </c>
    </row>
    <row r="51" spans="1:14" x14ac:dyDescent="0.25">
      <c r="A51" t="s">
        <v>38</v>
      </c>
      <c r="B51">
        <v>4</v>
      </c>
      <c r="C51">
        <v>6</v>
      </c>
      <c r="D51">
        <f t="shared" si="2"/>
        <v>34800</v>
      </c>
      <c r="E51">
        <f t="shared" si="3"/>
        <v>10</v>
      </c>
      <c r="F51">
        <f t="shared" si="2"/>
        <v>30666.666666666668</v>
      </c>
      <c r="H51" s="1">
        <f t="shared" si="4"/>
        <v>-4.3505467096637274E-3</v>
      </c>
      <c r="J51" s="1">
        <f t="shared" si="5"/>
        <v>-2.1564282631084675E-2</v>
      </c>
      <c r="M51" t="s">
        <v>38</v>
      </c>
      <c r="N51">
        <v>-2.1564282631084675E-2</v>
      </c>
    </row>
    <row r="52" spans="1:14" x14ac:dyDescent="0.25">
      <c r="A52" t="s">
        <v>39</v>
      </c>
      <c r="B52">
        <v>1.25</v>
      </c>
      <c r="C52">
        <v>4.3</v>
      </c>
      <c r="D52">
        <f t="shared" si="2"/>
        <v>36556.666666666664</v>
      </c>
      <c r="E52">
        <f t="shared" si="3"/>
        <v>5.55</v>
      </c>
      <c r="F52">
        <f t="shared" si="2"/>
        <v>35265</v>
      </c>
      <c r="H52" s="1">
        <f t="shared" si="4"/>
        <v>-1.2396653738785401E-3</v>
      </c>
      <c r="J52" s="1">
        <f t="shared" si="5"/>
        <v>-6.1829782060039973E-3</v>
      </c>
      <c r="M52" t="s">
        <v>39</v>
      </c>
      <c r="N52">
        <v>-6.1829782060039973E-3</v>
      </c>
    </row>
  </sheetData>
  <mergeCells count="5">
    <mergeCell ref="B1:D1"/>
    <mergeCell ref="B6:D6"/>
    <mergeCell ref="I1:K1"/>
    <mergeCell ref="I6:K6"/>
    <mergeCell ref="H22:J22"/>
  </mergeCells>
  <hyperlinks>
    <hyperlink ref="B12" r:id="rId1" xr:uid="{00000000-0004-0000-0000-000000000000}"/>
    <hyperlink ref="B15" r:id="rId2" xr:uid="{00000000-0004-0000-0000-000001000000}"/>
    <hyperlink ref="B17" r:id="rId3" xr:uid="{00000000-0004-0000-0000-000002000000}"/>
    <hyperlink ref="B13" r:id="rId4" xr:uid="{00000000-0004-0000-0000-000003000000}"/>
    <hyperlink ref="B18"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Z117"/>
  <sheetViews>
    <sheetView topLeftCell="A16" zoomScaleNormal="100" workbookViewId="0">
      <selection activeCell="M53" sqref="M53"/>
    </sheetView>
  </sheetViews>
  <sheetFormatPr defaultRowHeight="15" x14ac:dyDescent="0.25"/>
  <cols>
    <col min="2" max="2" width="15.42578125" style="11" bestFit="1" customWidth="1"/>
    <col min="15" max="15" width="12.42578125" customWidth="1"/>
  </cols>
  <sheetData>
    <row r="1" spans="2:14" x14ac:dyDescent="0.25">
      <c r="B1" s="10" t="s">
        <v>59</v>
      </c>
      <c r="C1" s="2" t="s">
        <v>6</v>
      </c>
    </row>
    <row r="3" spans="2:14" x14ac:dyDescent="0.25">
      <c r="B3" s="10" t="s">
        <v>57</v>
      </c>
      <c r="C3" s="34" t="s">
        <v>58</v>
      </c>
      <c r="D3" s="35"/>
      <c r="E3" s="35"/>
      <c r="F3" s="35"/>
      <c r="G3" s="35"/>
      <c r="H3" s="35"/>
      <c r="I3" s="35"/>
      <c r="J3" s="35"/>
      <c r="K3" s="35"/>
      <c r="L3" s="35"/>
      <c r="M3" s="35"/>
      <c r="N3" s="35"/>
    </row>
    <row r="4" spans="2:14" x14ac:dyDescent="0.25">
      <c r="C4" s="35"/>
      <c r="D4" s="35"/>
      <c r="E4" s="35"/>
      <c r="F4" s="35"/>
      <c r="G4" s="35"/>
      <c r="H4" s="35"/>
      <c r="I4" s="35"/>
      <c r="J4" s="35"/>
      <c r="K4" s="35"/>
      <c r="L4" s="35"/>
      <c r="M4" s="35"/>
      <c r="N4" s="35"/>
    </row>
    <row r="5" spans="2:14" x14ac:dyDescent="0.25">
      <c r="C5" s="35"/>
      <c r="D5" s="35"/>
      <c r="E5" s="35"/>
      <c r="F5" s="35"/>
      <c r="G5" s="35"/>
      <c r="H5" s="35"/>
      <c r="I5" s="35"/>
      <c r="J5" s="35"/>
      <c r="K5" s="35"/>
      <c r="L5" s="35"/>
      <c r="M5" s="35"/>
      <c r="N5" s="35"/>
    </row>
    <row r="6" spans="2:14" x14ac:dyDescent="0.25">
      <c r="C6" s="35"/>
      <c r="D6" s="35"/>
      <c r="E6" s="35"/>
      <c r="F6" s="35"/>
      <c r="G6" s="35"/>
      <c r="H6" s="35"/>
      <c r="I6" s="35"/>
      <c r="J6" s="35"/>
      <c r="K6" s="35"/>
      <c r="L6" s="35"/>
      <c r="M6" s="35"/>
      <c r="N6" s="35"/>
    </row>
    <row r="7" spans="2:14" x14ac:dyDescent="0.25">
      <c r="C7" s="35"/>
      <c r="D7" s="35"/>
      <c r="E7" s="35"/>
      <c r="F7" s="35"/>
      <c r="G7" s="35"/>
      <c r="H7" s="35"/>
      <c r="I7" s="35"/>
      <c r="J7" s="35"/>
      <c r="K7" s="35"/>
      <c r="L7" s="35"/>
      <c r="M7" s="35"/>
      <c r="N7" s="35"/>
    </row>
    <row r="8" spans="2:14" x14ac:dyDescent="0.25">
      <c r="C8" s="35"/>
      <c r="D8" s="35"/>
      <c r="E8" s="35"/>
      <c r="F8" s="35"/>
      <c r="G8" s="35"/>
      <c r="H8" s="35"/>
      <c r="I8" s="35"/>
      <c r="J8" s="35"/>
      <c r="K8" s="35"/>
      <c r="L8" s="35"/>
      <c r="M8" s="35"/>
      <c r="N8" s="35"/>
    </row>
    <row r="44" spans="5:26" x14ac:dyDescent="0.25">
      <c r="E44" s="5"/>
      <c r="F44" s="5"/>
      <c r="G44" s="5"/>
      <c r="L44" s="5"/>
      <c r="M44" s="5"/>
      <c r="N44" s="5"/>
      <c r="Q44" s="3"/>
      <c r="R44" s="3"/>
      <c r="S44" s="3"/>
      <c r="X44" s="5"/>
      <c r="Y44" s="5"/>
      <c r="Z44" s="5"/>
    </row>
    <row r="46" spans="5:26" x14ac:dyDescent="0.25">
      <c r="Q46" s="7">
        <v>0.5</v>
      </c>
      <c r="R46" s="7">
        <f>4/6</f>
        <v>0.66666666666666663</v>
      </c>
      <c r="S46" s="7">
        <f>5/6</f>
        <v>0.83333333333333337</v>
      </c>
      <c r="T46" s="7">
        <f t="shared" ref="T46:W46" si="0">5/6</f>
        <v>0.83333333333333337</v>
      </c>
      <c r="U46" s="7">
        <f t="shared" si="0"/>
        <v>0.83333333333333337</v>
      </c>
      <c r="V46" s="7">
        <f t="shared" si="0"/>
        <v>0.83333333333333337</v>
      </c>
      <c r="W46" s="7">
        <f t="shared" si="0"/>
        <v>0.83333333333333337</v>
      </c>
      <c r="X46" s="7">
        <f>4/6</f>
        <v>0.66666666666666663</v>
      </c>
      <c r="Y46" s="7">
        <f>0.5</f>
        <v>0.5</v>
      </c>
    </row>
    <row r="47" spans="5:26" x14ac:dyDescent="0.25">
      <c r="Q47" s="8">
        <v>0.9</v>
      </c>
      <c r="R47" s="8">
        <v>0.55000000000000004</v>
      </c>
      <c r="S47" s="8">
        <v>0.05</v>
      </c>
      <c r="T47" s="8">
        <v>0.3</v>
      </c>
      <c r="U47" s="8">
        <v>0.4</v>
      </c>
      <c r="V47" s="8">
        <v>0.3</v>
      </c>
      <c r="W47" s="8">
        <v>0.1</v>
      </c>
      <c r="X47" s="8">
        <v>0.6</v>
      </c>
      <c r="Y47" s="8">
        <v>0.9</v>
      </c>
    </row>
    <row r="49" spans="2:25" x14ac:dyDescent="0.25">
      <c r="B49" s="10" t="s">
        <v>0</v>
      </c>
      <c r="D49" s="4">
        <v>0</v>
      </c>
      <c r="E49" s="4">
        <v>2.5</v>
      </c>
      <c r="F49" s="4">
        <v>5</v>
      </c>
      <c r="G49" s="4">
        <v>7.5</v>
      </c>
      <c r="H49" s="4">
        <v>10</v>
      </c>
      <c r="I49" s="4">
        <v>12.5</v>
      </c>
      <c r="J49" s="4">
        <v>15</v>
      </c>
      <c r="K49" s="4">
        <v>17.5</v>
      </c>
      <c r="L49" s="4">
        <v>20</v>
      </c>
      <c r="O49" s="4" t="s">
        <v>0</v>
      </c>
      <c r="Q49" s="4">
        <v>0</v>
      </c>
      <c r="R49" s="4">
        <v>2.5</v>
      </c>
      <c r="S49" s="4">
        <v>5</v>
      </c>
      <c r="T49" s="4">
        <v>7.5</v>
      </c>
      <c r="U49" s="4">
        <v>10</v>
      </c>
      <c r="V49" s="4">
        <v>12.5</v>
      </c>
      <c r="W49" s="4">
        <v>15</v>
      </c>
      <c r="X49" s="4">
        <v>17.5</v>
      </c>
      <c r="Y49" s="4">
        <v>20</v>
      </c>
    </row>
    <row r="50" spans="2:25" x14ac:dyDescent="0.25">
      <c r="B50" s="10" t="s">
        <v>3</v>
      </c>
      <c r="D50" s="9">
        <v>2.11</v>
      </c>
      <c r="E50" s="9">
        <v>2.2149999999999999</v>
      </c>
      <c r="F50" s="9">
        <v>2.2949999999999999</v>
      </c>
      <c r="G50" s="9">
        <v>2.35</v>
      </c>
      <c r="H50" s="9">
        <v>2.37</v>
      </c>
      <c r="I50" s="9">
        <v>2.36</v>
      </c>
      <c r="J50" s="9">
        <v>2.33</v>
      </c>
      <c r="K50" s="9">
        <v>2.27</v>
      </c>
      <c r="L50" s="9">
        <v>2.1800000000000002</v>
      </c>
      <c r="O50" s="4" t="s">
        <v>3</v>
      </c>
      <c r="Q50" s="9">
        <f t="shared" ref="Q50:Y50" si="1">Q46+Q47*1/6</f>
        <v>0.65</v>
      </c>
      <c r="R50" s="9">
        <f t="shared" si="1"/>
        <v>0.7583333333333333</v>
      </c>
      <c r="S50" s="9">
        <f t="shared" si="1"/>
        <v>0.84166666666666667</v>
      </c>
      <c r="T50" s="9">
        <f t="shared" si="1"/>
        <v>0.88333333333333341</v>
      </c>
      <c r="U50" s="9">
        <f t="shared" si="1"/>
        <v>0.9</v>
      </c>
      <c r="V50" s="9">
        <f t="shared" si="1"/>
        <v>0.88333333333333341</v>
      </c>
      <c r="W50" s="9">
        <f t="shared" si="1"/>
        <v>0.85000000000000009</v>
      </c>
      <c r="X50" s="9">
        <f t="shared" si="1"/>
        <v>0.76666666666666661</v>
      </c>
      <c r="Y50" s="9">
        <f t="shared" si="1"/>
        <v>0.65</v>
      </c>
    </row>
    <row r="51" spans="2:25" x14ac:dyDescent="0.25">
      <c r="B51" s="10" t="s">
        <v>56</v>
      </c>
      <c r="D51" s="9">
        <f>-0.0022*D49^2+0.0484*D49+2.1097</f>
        <v>2.1097000000000001</v>
      </c>
      <c r="E51" s="9">
        <f t="shared" ref="E51:L51" si="2">-0.0022*E49^2+0.0484*E49+2.1097</f>
        <v>2.2169500000000002</v>
      </c>
      <c r="F51" s="9">
        <f t="shared" si="2"/>
        <v>2.2967</v>
      </c>
      <c r="G51" s="9">
        <f t="shared" si="2"/>
        <v>2.3489500000000003</v>
      </c>
      <c r="H51" s="9">
        <f t="shared" si="2"/>
        <v>2.3737000000000004</v>
      </c>
      <c r="I51" s="9">
        <f t="shared" si="2"/>
        <v>2.3709500000000001</v>
      </c>
      <c r="J51" s="9">
        <f t="shared" si="2"/>
        <v>2.3407</v>
      </c>
      <c r="K51" s="9">
        <f t="shared" si="2"/>
        <v>2.28295</v>
      </c>
      <c r="L51" s="9">
        <f t="shared" si="2"/>
        <v>2.1977000000000002</v>
      </c>
      <c r="O51" s="4" t="s">
        <v>56</v>
      </c>
      <c r="Q51" s="9">
        <f>-0.0025*Q49^2+0.0505*Q49+0.649</f>
        <v>0.64900000000000002</v>
      </c>
      <c r="R51" s="9">
        <f t="shared" ref="R51:Y51" si="3">-0.0025*R49^2+0.0505*R49+0.649</f>
        <v>0.75962499999999999</v>
      </c>
      <c r="S51" s="9">
        <f t="shared" si="3"/>
        <v>0.83899999999999997</v>
      </c>
      <c r="T51" s="9">
        <f t="shared" si="3"/>
        <v>0.88712500000000005</v>
      </c>
      <c r="U51" s="9">
        <f t="shared" si="3"/>
        <v>0.90400000000000003</v>
      </c>
      <c r="V51" s="9">
        <f t="shared" si="3"/>
        <v>0.88962500000000011</v>
      </c>
      <c r="W51" s="9">
        <f t="shared" si="3"/>
        <v>0.84400000000000008</v>
      </c>
      <c r="X51" s="9">
        <f t="shared" si="3"/>
        <v>0.76712500000000006</v>
      </c>
      <c r="Y51" s="9">
        <f t="shared" si="3"/>
        <v>0.65900000000000003</v>
      </c>
    </row>
    <row r="55" spans="2:25" x14ac:dyDescent="0.25">
      <c r="P55" s="6"/>
    </row>
    <row r="56" spans="2:25" x14ac:dyDescent="0.25">
      <c r="P56" s="6"/>
    </row>
    <row r="57" spans="2:25" x14ac:dyDescent="0.25">
      <c r="P57" s="6"/>
    </row>
    <row r="58" spans="2:25" x14ac:dyDescent="0.25">
      <c r="P58" s="6"/>
    </row>
    <row r="59" spans="2:25" x14ac:dyDescent="0.25">
      <c r="P59" s="6"/>
    </row>
    <row r="60" spans="2:25" x14ac:dyDescent="0.25">
      <c r="P60" s="6"/>
    </row>
    <row r="61" spans="2:25" x14ac:dyDescent="0.25">
      <c r="P61" s="6"/>
    </row>
    <row r="62" spans="2:25" x14ac:dyDescent="0.25">
      <c r="P62" s="6"/>
    </row>
    <row r="63" spans="2:25" x14ac:dyDescent="0.25">
      <c r="P63" s="6"/>
    </row>
    <row r="64" spans="2:25" x14ac:dyDescent="0.25">
      <c r="P64" s="6"/>
    </row>
    <row r="65" spans="2:16" x14ac:dyDescent="0.25">
      <c r="P65" s="6"/>
    </row>
    <row r="72" spans="2:16" x14ac:dyDescent="0.25">
      <c r="B72" s="10" t="s">
        <v>60</v>
      </c>
      <c r="C72" s="2" t="s">
        <v>54</v>
      </c>
    </row>
    <row r="74" spans="2:16" x14ac:dyDescent="0.25">
      <c r="B74" s="10" t="s">
        <v>57</v>
      </c>
      <c r="C74" s="34" t="s">
        <v>61</v>
      </c>
      <c r="D74" s="35"/>
      <c r="E74" s="35"/>
      <c r="F74" s="35"/>
      <c r="G74" s="35"/>
      <c r="H74" s="35"/>
      <c r="I74" s="35"/>
      <c r="J74" s="35"/>
      <c r="K74" s="35"/>
      <c r="L74" s="35"/>
      <c r="M74" s="35"/>
      <c r="N74" s="35"/>
    </row>
    <row r="75" spans="2:16" x14ac:dyDescent="0.25">
      <c r="C75" s="35"/>
      <c r="D75" s="35"/>
      <c r="E75" s="35"/>
      <c r="F75" s="35"/>
      <c r="G75" s="35"/>
      <c r="H75" s="35"/>
      <c r="I75" s="35"/>
      <c r="J75" s="35"/>
      <c r="K75" s="35"/>
      <c r="L75" s="35"/>
      <c r="M75" s="35"/>
      <c r="N75" s="35"/>
    </row>
    <row r="76" spans="2:16" x14ac:dyDescent="0.25">
      <c r="C76" s="35"/>
      <c r="D76" s="35"/>
      <c r="E76" s="35"/>
      <c r="F76" s="35"/>
      <c r="G76" s="35"/>
      <c r="H76" s="35"/>
      <c r="I76" s="35"/>
      <c r="J76" s="35"/>
      <c r="K76" s="35"/>
      <c r="L76" s="35"/>
      <c r="M76" s="35"/>
      <c r="N76" s="35"/>
    </row>
    <row r="77" spans="2:16" x14ac:dyDescent="0.25">
      <c r="C77" s="35"/>
      <c r="D77" s="35"/>
      <c r="E77" s="35"/>
      <c r="F77" s="35"/>
      <c r="G77" s="35"/>
      <c r="H77" s="35"/>
      <c r="I77" s="35"/>
      <c r="J77" s="35"/>
      <c r="K77" s="35"/>
      <c r="L77" s="35"/>
      <c r="M77" s="35"/>
      <c r="N77" s="35"/>
    </row>
    <row r="78" spans="2:16" x14ac:dyDescent="0.25">
      <c r="C78" s="35"/>
      <c r="D78" s="35"/>
      <c r="E78" s="35"/>
      <c r="F78" s="35"/>
      <c r="G78" s="35"/>
      <c r="H78" s="35"/>
      <c r="I78" s="35"/>
      <c r="J78" s="35"/>
      <c r="K78" s="35"/>
      <c r="L78" s="35"/>
      <c r="M78" s="35"/>
      <c r="N78" s="35"/>
    </row>
    <row r="79" spans="2:16" x14ac:dyDescent="0.25">
      <c r="C79" s="35"/>
      <c r="D79" s="35"/>
      <c r="E79" s="35"/>
      <c r="F79" s="35"/>
      <c r="G79" s="35"/>
      <c r="H79" s="35"/>
      <c r="I79" s="35"/>
      <c r="J79" s="35"/>
      <c r="K79" s="35"/>
      <c r="L79" s="35"/>
      <c r="M79" s="35"/>
      <c r="N79" s="35"/>
    </row>
    <row r="81" spans="2:14" ht="15" customHeight="1" x14ac:dyDescent="0.25">
      <c r="B81" s="10" t="s">
        <v>62</v>
      </c>
      <c r="C81" s="34" t="s">
        <v>63</v>
      </c>
      <c r="D81" s="34"/>
      <c r="E81" s="34"/>
      <c r="F81" s="34"/>
      <c r="G81" s="34"/>
      <c r="H81" s="34"/>
      <c r="I81" s="34"/>
      <c r="J81" s="34"/>
      <c r="K81" s="34"/>
      <c r="L81" s="34"/>
      <c r="M81" s="34"/>
      <c r="N81" s="34"/>
    </row>
    <row r="82" spans="2:14" x14ac:dyDescent="0.25">
      <c r="C82" s="34"/>
      <c r="D82" s="34"/>
      <c r="E82" s="34"/>
      <c r="F82" s="34"/>
      <c r="G82" s="34"/>
      <c r="H82" s="34"/>
      <c r="I82" s="34"/>
      <c r="J82" s="34"/>
      <c r="K82" s="34"/>
      <c r="L82" s="34"/>
      <c r="M82" s="34"/>
      <c r="N82" s="34"/>
    </row>
    <row r="83" spans="2:14" x14ac:dyDescent="0.25">
      <c r="C83" s="34"/>
      <c r="D83" s="34"/>
      <c r="E83" s="34"/>
      <c r="F83" s="34"/>
      <c r="G83" s="34"/>
      <c r="H83" s="34"/>
      <c r="I83" s="34"/>
      <c r="J83" s="34"/>
      <c r="K83" s="34"/>
      <c r="L83" s="34"/>
      <c r="M83" s="34"/>
      <c r="N83" s="34"/>
    </row>
    <row r="84" spans="2:14" x14ac:dyDescent="0.25">
      <c r="C84" s="34"/>
      <c r="D84" s="34"/>
      <c r="E84" s="34"/>
      <c r="F84" s="34"/>
      <c r="G84" s="34"/>
      <c r="H84" s="34"/>
      <c r="I84" s="34"/>
      <c r="J84" s="34"/>
      <c r="K84" s="34"/>
      <c r="L84" s="34"/>
      <c r="M84" s="34"/>
      <c r="N84" s="34"/>
    </row>
    <row r="85" spans="2:14" x14ac:dyDescent="0.25">
      <c r="C85" s="34"/>
      <c r="D85" s="34"/>
      <c r="E85" s="34"/>
      <c r="F85" s="34"/>
      <c r="G85" s="34"/>
      <c r="H85" s="34"/>
      <c r="I85" s="34"/>
      <c r="J85" s="34"/>
      <c r="K85" s="34"/>
      <c r="L85" s="34"/>
      <c r="M85" s="34"/>
      <c r="N85" s="34"/>
    </row>
    <row r="86" spans="2:14" x14ac:dyDescent="0.25">
      <c r="C86" s="34"/>
      <c r="D86" s="34"/>
      <c r="E86" s="34"/>
      <c r="F86" s="34"/>
      <c r="G86" s="34"/>
      <c r="H86" s="34"/>
      <c r="I86" s="34"/>
      <c r="J86" s="34"/>
      <c r="K86" s="34"/>
      <c r="L86" s="34"/>
      <c r="M86" s="34"/>
      <c r="N86" s="34"/>
    </row>
    <row r="87" spans="2:14" x14ac:dyDescent="0.25">
      <c r="C87" s="34"/>
      <c r="D87" s="34"/>
      <c r="E87" s="34"/>
      <c r="F87" s="34"/>
      <c r="G87" s="34"/>
      <c r="H87" s="34"/>
      <c r="I87" s="34"/>
      <c r="J87" s="34"/>
      <c r="K87" s="34"/>
      <c r="L87" s="34"/>
      <c r="M87" s="34"/>
      <c r="N87" s="34"/>
    </row>
    <row r="88" spans="2:14" x14ac:dyDescent="0.25">
      <c r="C88" s="34"/>
      <c r="D88" s="34"/>
      <c r="E88" s="34"/>
      <c r="F88" s="34"/>
      <c r="G88" s="34"/>
      <c r="H88" s="34"/>
      <c r="I88" s="34"/>
      <c r="J88" s="34"/>
      <c r="K88" s="34"/>
      <c r="L88" s="34"/>
      <c r="M88" s="34"/>
      <c r="N88" s="34"/>
    </row>
    <row r="89" spans="2:14" x14ac:dyDescent="0.25">
      <c r="C89" s="34"/>
      <c r="D89" s="34"/>
      <c r="E89" s="34"/>
      <c r="F89" s="34"/>
      <c r="G89" s="34"/>
      <c r="H89" s="34"/>
      <c r="I89" s="34"/>
      <c r="J89" s="34"/>
      <c r="K89" s="34"/>
      <c r="L89" s="34"/>
      <c r="M89" s="34"/>
      <c r="N89" s="34"/>
    </row>
    <row r="90" spans="2:14" x14ac:dyDescent="0.25">
      <c r="C90" s="34"/>
      <c r="D90" s="34"/>
      <c r="E90" s="34"/>
      <c r="F90" s="34"/>
      <c r="G90" s="34"/>
      <c r="H90" s="34"/>
      <c r="I90" s="34"/>
      <c r="J90" s="34"/>
      <c r="K90" s="34"/>
      <c r="L90" s="34"/>
      <c r="M90" s="34"/>
      <c r="N90" s="34"/>
    </row>
    <row r="91" spans="2:14" x14ac:dyDescent="0.25">
      <c r="C91" s="34"/>
      <c r="D91" s="34"/>
      <c r="E91" s="34"/>
      <c r="F91" s="34"/>
      <c r="G91" s="34"/>
      <c r="H91" s="34"/>
      <c r="I91" s="34"/>
      <c r="J91" s="34"/>
      <c r="K91" s="34"/>
      <c r="L91" s="34"/>
      <c r="M91" s="34"/>
      <c r="N91" s="34"/>
    </row>
    <row r="115" spans="3:3" x14ac:dyDescent="0.25">
      <c r="C115" s="4" t="s">
        <v>64</v>
      </c>
    </row>
    <row r="116" spans="3:3" x14ac:dyDescent="0.25">
      <c r="C116" s="4" t="s">
        <v>65</v>
      </c>
    </row>
    <row r="117" spans="3:3" x14ac:dyDescent="0.25">
      <c r="C117" s="13" t="s">
        <v>66</v>
      </c>
    </row>
  </sheetData>
  <mergeCells count="3">
    <mergeCell ref="C81:N91"/>
    <mergeCell ref="C3:N8"/>
    <mergeCell ref="C74:N79"/>
  </mergeCells>
  <hyperlinks>
    <hyperlink ref="C1" r:id="rId1" xr:uid="{21E98E13-7E88-464C-BD74-BA2143D3567D}"/>
    <hyperlink ref="C72" r:id="rId2" xr:uid="{7B8093B8-7579-4134-B04A-A71A23256FF3}"/>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81"/>
  <sheetViews>
    <sheetView workbookViewId="0">
      <selection activeCell="G33" sqref="G33"/>
    </sheetView>
  </sheetViews>
  <sheetFormatPr defaultRowHeight="15" x14ac:dyDescent="0.25"/>
  <cols>
    <col min="2" max="2" width="15.42578125" style="11" bestFit="1" customWidth="1"/>
  </cols>
  <sheetData>
    <row r="1" spans="2:14" x14ac:dyDescent="0.25">
      <c r="B1" s="10" t="s">
        <v>59</v>
      </c>
      <c r="C1" s="2" t="s">
        <v>67</v>
      </c>
    </row>
    <row r="3" spans="2:14" x14ac:dyDescent="0.25">
      <c r="B3" s="10" t="s">
        <v>57</v>
      </c>
      <c r="C3" s="34" t="s">
        <v>68</v>
      </c>
      <c r="D3" s="34"/>
      <c r="E3" s="34"/>
      <c r="F3" s="34"/>
      <c r="G3" s="34"/>
      <c r="H3" s="34"/>
      <c r="I3" s="34"/>
      <c r="J3" s="34"/>
      <c r="K3" s="34"/>
      <c r="L3" s="34"/>
      <c r="M3" s="34"/>
      <c r="N3" s="34"/>
    </row>
    <row r="4" spans="2:14" x14ac:dyDescent="0.25">
      <c r="C4" s="34"/>
      <c r="D4" s="34"/>
      <c r="E4" s="34"/>
      <c r="F4" s="34"/>
      <c r="G4" s="34"/>
      <c r="H4" s="34"/>
      <c r="I4" s="34"/>
      <c r="J4" s="34"/>
      <c r="K4" s="34"/>
      <c r="L4" s="34"/>
      <c r="M4" s="34"/>
      <c r="N4" s="34"/>
    </row>
    <row r="5" spans="2:14" x14ac:dyDescent="0.25">
      <c r="C5" s="34"/>
      <c r="D5" s="34"/>
      <c r="E5" s="34"/>
      <c r="F5" s="34"/>
      <c r="G5" s="34"/>
      <c r="H5" s="34"/>
      <c r="I5" s="34"/>
      <c r="J5" s="34"/>
      <c r="K5" s="34"/>
      <c r="L5" s="34"/>
      <c r="M5" s="34"/>
      <c r="N5" s="34"/>
    </row>
    <row r="6" spans="2:14" x14ac:dyDescent="0.25">
      <c r="C6" s="34"/>
      <c r="D6" s="34"/>
      <c r="E6" s="34"/>
      <c r="F6" s="34"/>
      <c r="G6" s="34"/>
      <c r="H6" s="34"/>
      <c r="I6" s="34"/>
      <c r="J6" s="34"/>
      <c r="K6" s="34"/>
      <c r="L6" s="34"/>
      <c r="M6" s="34"/>
      <c r="N6" s="34"/>
    </row>
    <row r="7" spans="2:14" x14ac:dyDescent="0.25">
      <c r="C7" s="34"/>
      <c r="D7" s="34"/>
      <c r="E7" s="34"/>
      <c r="F7" s="34"/>
      <c r="G7" s="34"/>
      <c r="H7" s="34"/>
      <c r="I7" s="34"/>
      <c r="J7" s="34"/>
      <c r="K7" s="34"/>
      <c r="L7" s="34"/>
      <c r="M7" s="34"/>
      <c r="N7" s="34"/>
    </row>
    <row r="8" spans="2:14" x14ac:dyDescent="0.25">
      <c r="C8" s="34"/>
      <c r="D8" s="34"/>
      <c r="E8" s="34"/>
      <c r="F8" s="34"/>
      <c r="G8" s="34"/>
      <c r="H8" s="34"/>
      <c r="I8" s="34"/>
      <c r="J8" s="34"/>
      <c r="K8" s="34"/>
      <c r="L8" s="34"/>
      <c r="M8" s="34"/>
      <c r="N8" s="34"/>
    </row>
    <row r="9" spans="2:14" x14ac:dyDescent="0.25">
      <c r="C9" s="34"/>
      <c r="D9" s="34"/>
      <c r="E9" s="34"/>
      <c r="F9" s="34"/>
      <c r="G9" s="34"/>
      <c r="H9" s="34"/>
      <c r="I9" s="34"/>
      <c r="J9" s="34"/>
      <c r="K9" s="34"/>
      <c r="L9" s="34"/>
      <c r="M9" s="34"/>
      <c r="N9" s="34"/>
    </row>
    <row r="13" spans="2:14" x14ac:dyDescent="0.25">
      <c r="D13" t="s">
        <v>11</v>
      </c>
      <c r="E13" s="9">
        <v>10.9</v>
      </c>
      <c r="F13" s="2" t="s">
        <v>70</v>
      </c>
    </row>
    <row r="14" spans="2:14" x14ac:dyDescent="0.25">
      <c r="D14" t="s">
        <v>12</v>
      </c>
      <c r="E14" s="9">
        <v>11</v>
      </c>
      <c r="F14" s="2" t="s">
        <v>71</v>
      </c>
    </row>
    <row r="15" spans="2:14" x14ac:dyDescent="0.25">
      <c r="D15" t="s">
        <v>13</v>
      </c>
      <c r="E15" s="9">
        <v>10.1</v>
      </c>
    </row>
    <row r="16" spans="2:14" x14ac:dyDescent="0.25">
      <c r="D16" t="s">
        <v>14</v>
      </c>
      <c r="E16" s="9">
        <v>20.3</v>
      </c>
    </row>
    <row r="17" spans="4:6" x14ac:dyDescent="0.25">
      <c r="D17" t="s">
        <v>15</v>
      </c>
      <c r="E17" s="9">
        <v>9.8000000000000007</v>
      </c>
    </row>
    <row r="18" spans="4:6" x14ac:dyDescent="0.25">
      <c r="D18" t="s">
        <v>16</v>
      </c>
      <c r="E18" s="9">
        <v>10.1</v>
      </c>
    </row>
    <row r="19" spans="4:6" x14ac:dyDescent="0.25">
      <c r="D19" t="s">
        <v>17</v>
      </c>
      <c r="E19" s="9">
        <v>9</v>
      </c>
    </row>
    <row r="20" spans="4:6" x14ac:dyDescent="0.25">
      <c r="D20" t="s">
        <v>18</v>
      </c>
      <c r="E20" s="9">
        <v>6.5</v>
      </c>
    </row>
    <row r="21" spans="4:6" x14ac:dyDescent="0.25">
      <c r="D21" t="s">
        <v>19</v>
      </c>
      <c r="E21" s="9">
        <v>15.5</v>
      </c>
      <c r="F21" s="2" t="s">
        <v>108</v>
      </c>
    </row>
    <row r="22" spans="4:6" x14ac:dyDescent="0.25">
      <c r="D22" t="s">
        <v>20</v>
      </c>
      <c r="E22" s="9">
        <v>5.0999999999999996</v>
      </c>
    </row>
    <row r="23" spans="4:6" x14ac:dyDescent="0.25">
      <c r="D23" t="s">
        <v>21</v>
      </c>
      <c r="E23" s="9">
        <v>11.7</v>
      </c>
    </row>
    <row r="24" spans="4:6" x14ac:dyDescent="0.25">
      <c r="D24" t="s">
        <v>22</v>
      </c>
      <c r="E24" s="9">
        <v>17.5</v>
      </c>
    </row>
    <row r="25" spans="4:6" x14ac:dyDescent="0.25">
      <c r="D25" t="s">
        <v>23</v>
      </c>
      <c r="E25" s="9">
        <v>11.1</v>
      </c>
    </row>
    <row r="26" spans="4:6" x14ac:dyDescent="0.25">
      <c r="D26" t="s">
        <v>24</v>
      </c>
      <c r="E26" s="9">
        <v>9.4</v>
      </c>
    </row>
    <row r="27" spans="4:6" x14ac:dyDescent="0.25">
      <c r="D27" t="s">
        <v>25</v>
      </c>
      <c r="E27" s="9">
        <v>15.8</v>
      </c>
    </row>
    <row r="28" spans="4:6" x14ac:dyDescent="0.25">
      <c r="D28" t="s">
        <v>26</v>
      </c>
      <c r="E28" s="9">
        <v>7.2</v>
      </c>
    </row>
    <row r="29" spans="4:6" x14ac:dyDescent="0.25">
      <c r="D29" t="s">
        <v>27</v>
      </c>
      <c r="E29" s="9">
        <v>9.6999999999999993</v>
      </c>
    </row>
    <row r="30" spans="4:6" x14ac:dyDescent="0.25">
      <c r="D30" t="s">
        <v>28</v>
      </c>
      <c r="E30" s="9">
        <v>7.6</v>
      </c>
    </row>
    <row r="31" spans="4:6" x14ac:dyDescent="0.25">
      <c r="D31" t="s">
        <v>29</v>
      </c>
      <c r="E31" s="9">
        <v>19.2</v>
      </c>
    </row>
    <row r="32" spans="4:6" x14ac:dyDescent="0.25">
      <c r="D32" t="s">
        <v>30</v>
      </c>
      <c r="E32" s="9">
        <v>10.7</v>
      </c>
    </row>
    <row r="33" spans="3:6" x14ac:dyDescent="0.25">
      <c r="D33" t="s">
        <v>31</v>
      </c>
      <c r="E33" s="9">
        <v>9.3000000000000007</v>
      </c>
    </row>
    <row r="34" spans="3:6" x14ac:dyDescent="0.25">
      <c r="D34" t="s">
        <v>32</v>
      </c>
      <c r="E34" s="9">
        <v>15.1</v>
      </c>
    </row>
    <row r="35" spans="3:6" x14ac:dyDescent="0.25">
      <c r="D35" t="s">
        <v>33</v>
      </c>
      <c r="E35" s="9">
        <v>8.9</v>
      </c>
    </row>
    <row r="36" spans="3:6" x14ac:dyDescent="0.25">
      <c r="D36" t="s">
        <v>34</v>
      </c>
      <c r="E36" s="9">
        <v>7.3</v>
      </c>
    </row>
    <row r="37" spans="3:6" x14ac:dyDescent="0.25">
      <c r="D37" t="s">
        <v>35</v>
      </c>
      <c r="E37" s="9">
        <v>10.199999999999999</v>
      </c>
    </row>
    <row r="38" spans="3:6" x14ac:dyDescent="0.25">
      <c r="D38" t="s">
        <v>36</v>
      </c>
      <c r="E38" s="9">
        <v>10.8</v>
      </c>
    </row>
    <row r="39" spans="3:6" x14ac:dyDescent="0.25">
      <c r="D39" t="s">
        <v>37</v>
      </c>
      <c r="E39" s="9">
        <v>10.8</v>
      </c>
    </row>
    <row r="40" spans="3:6" x14ac:dyDescent="0.25">
      <c r="D40" t="s">
        <v>69</v>
      </c>
      <c r="E40" s="9">
        <v>16</v>
      </c>
      <c r="F40" s="2" t="s">
        <v>116</v>
      </c>
    </row>
    <row r="41" spans="3:6" x14ac:dyDescent="0.25">
      <c r="D41" t="s">
        <v>73</v>
      </c>
      <c r="E41" s="9">
        <f>AVERAGEIF($D$45:$D$60,D41,$E$45:$E$60)</f>
        <v>13.511111111111111</v>
      </c>
    </row>
    <row r="42" spans="3:6" x14ac:dyDescent="0.25">
      <c r="D42" t="s">
        <v>72</v>
      </c>
      <c r="E42" s="9">
        <f>AVERAGEIF($D$45:$D$60,D42,$E$45:$E$60)</f>
        <v>18.185714285714287</v>
      </c>
    </row>
    <row r="45" spans="3:6" x14ac:dyDescent="0.25">
      <c r="C45" t="s">
        <v>88</v>
      </c>
      <c r="D45" t="s">
        <v>73</v>
      </c>
      <c r="E45" s="9">
        <v>11.9</v>
      </c>
      <c r="F45" s="2" t="s">
        <v>74</v>
      </c>
    </row>
    <row r="46" spans="3:6" x14ac:dyDescent="0.25">
      <c r="C46" t="s">
        <v>89</v>
      </c>
      <c r="D46" t="s">
        <v>73</v>
      </c>
      <c r="E46" s="9">
        <v>15.2</v>
      </c>
      <c r="F46" s="2" t="s">
        <v>75</v>
      </c>
    </row>
    <row r="47" spans="3:6" x14ac:dyDescent="0.25">
      <c r="C47" t="s">
        <v>90</v>
      </c>
      <c r="D47" t="s">
        <v>72</v>
      </c>
      <c r="E47" s="9">
        <v>12.7</v>
      </c>
      <c r="F47" s="2" t="s">
        <v>77</v>
      </c>
    </row>
    <row r="48" spans="3:6" x14ac:dyDescent="0.25">
      <c r="C48" t="s">
        <v>91</v>
      </c>
      <c r="D48" t="s">
        <v>73</v>
      </c>
      <c r="E48" s="9">
        <v>8.6999999999999993</v>
      </c>
      <c r="F48" s="2" t="s">
        <v>83</v>
      </c>
    </row>
    <row r="49" spans="2:6" x14ac:dyDescent="0.25">
      <c r="B49" s="10"/>
      <c r="C49" t="s">
        <v>92</v>
      </c>
      <c r="D49" t="s">
        <v>73</v>
      </c>
      <c r="E49" s="9">
        <v>11.3</v>
      </c>
      <c r="F49" s="2" t="s">
        <v>86</v>
      </c>
    </row>
    <row r="50" spans="2:6" x14ac:dyDescent="0.25">
      <c r="B50" s="10"/>
      <c r="C50" t="s">
        <v>93</v>
      </c>
      <c r="D50" t="s">
        <v>72</v>
      </c>
      <c r="E50" s="9">
        <v>21.9</v>
      </c>
      <c r="F50" s="2" t="s">
        <v>85</v>
      </c>
    </row>
    <row r="51" spans="2:6" x14ac:dyDescent="0.25">
      <c r="B51" s="10"/>
      <c r="C51" t="s">
        <v>94</v>
      </c>
      <c r="D51" t="s">
        <v>72</v>
      </c>
      <c r="E51">
        <v>24.6</v>
      </c>
      <c r="F51" s="2" t="s">
        <v>78</v>
      </c>
    </row>
    <row r="52" spans="2:6" x14ac:dyDescent="0.25">
      <c r="C52" t="s">
        <v>95</v>
      </c>
      <c r="D52" t="s">
        <v>73</v>
      </c>
      <c r="E52">
        <v>26.1</v>
      </c>
      <c r="F52" s="2" t="s">
        <v>84</v>
      </c>
    </row>
    <row r="53" spans="2:6" x14ac:dyDescent="0.25">
      <c r="C53" t="s">
        <v>96</v>
      </c>
      <c r="D53" t="s">
        <v>72</v>
      </c>
      <c r="E53">
        <v>5.7</v>
      </c>
      <c r="F53" s="2" t="s">
        <v>82</v>
      </c>
    </row>
    <row r="54" spans="2:6" x14ac:dyDescent="0.25">
      <c r="C54" t="s">
        <v>97</v>
      </c>
      <c r="D54" t="s">
        <v>73</v>
      </c>
      <c r="E54">
        <v>18</v>
      </c>
      <c r="F54" s="2" t="s">
        <v>81</v>
      </c>
    </row>
    <row r="55" spans="2:6" x14ac:dyDescent="0.25">
      <c r="C55" t="s">
        <v>38</v>
      </c>
      <c r="D55" t="s">
        <v>73</v>
      </c>
      <c r="E55" s="9">
        <v>11.1</v>
      </c>
    </row>
    <row r="56" spans="2:6" x14ac:dyDescent="0.25">
      <c r="C56" t="s">
        <v>98</v>
      </c>
      <c r="D56" t="s">
        <v>73</v>
      </c>
      <c r="E56">
        <v>14.9</v>
      </c>
      <c r="F56" s="2" t="s">
        <v>80</v>
      </c>
    </row>
    <row r="57" spans="2:6" x14ac:dyDescent="0.25">
      <c r="C57" t="s">
        <v>99</v>
      </c>
      <c r="D57" t="s">
        <v>72</v>
      </c>
      <c r="E57">
        <v>21.1</v>
      </c>
      <c r="F57" s="2" t="s">
        <v>79</v>
      </c>
    </row>
    <row r="58" spans="2:6" x14ac:dyDescent="0.25">
      <c r="C58" t="s">
        <v>39</v>
      </c>
      <c r="D58" t="s">
        <v>73</v>
      </c>
      <c r="E58" s="9">
        <v>4.4000000000000004</v>
      </c>
    </row>
    <row r="59" spans="2:6" x14ac:dyDescent="0.25">
      <c r="C59" t="s">
        <v>100</v>
      </c>
      <c r="D59" t="s">
        <v>72</v>
      </c>
      <c r="E59">
        <v>25.4</v>
      </c>
      <c r="F59" s="2" t="s">
        <v>76</v>
      </c>
    </row>
    <row r="60" spans="2:6" x14ac:dyDescent="0.25">
      <c r="C60" t="s">
        <v>101</v>
      </c>
      <c r="D60" t="s">
        <v>72</v>
      </c>
      <c r="E60">
        <v>15.9</v>
      </c>
      <c r="F60" s="2" t="s">
        <v>87</v>
      </c>
    </row>
    <row r="61" spans="2:6" x14ac:dyDescent="0.25">
      <c r="C61" s="11" t="s">
        <v>102</v>
      </c>
      <c r="D61" t="s">
        <v>72</v>
      </c>
    </row>
    <row r="62" spans="2:6" x14ac:dyDescent="0.25">
      <c r="C62" s="11" t="s">
        <v>103</v>
      </c>
      <c r="D62" t="s">
        <v>73</v>
      </c>
    </row>
    <row r="63" spans="2:6" x14ac:dyDescent="0.25">
      <c r="C63" s="11" t="s">
        <v>104</v>
      </c>
      <c r="D63" t="s">
        <v>73</v>
      </c>
    </row>
    <row r="64" spans="2:6" x14ac:dyDescent="0.25">
      <c r="C64" s="11" t="s">
        <v>105</v>
      </c>
      <c r="D64" t="s">
        <v>72</v>
      </c>
    </row>
    <row r="65" spans="2:4" x14ac:dyDescent="0.25">
      <c r="C65" s="11" t="s">
        <v>106</v>
      </c>
      <c r="D65" t="s">
        <v>72</v>
      </c>
    </row>
    <row r="66" spans="2:4" x14ac:dyDescent="0.25">
      <c r="C66" s="11" t="s">
        <v>107</v>
      </c>
      <c r="D66" t="s">
        <v>107</v>
      </c>
    </row>
    <row r="72" spans="2:4" x14ac:dyDescent="0.25">
      <c r="B72" s="10"/>
    </row>
    <row r="74" spans="2:4" x14ac:dyDescent="0.25">
      <c r="B74" s="10"/>
    </row>
    <row r="81" spans="2:2" x14ac:dyDescent="0.25">
      <c r="B81" s="10"/>
    </row>
  </sheetData>
  <mergeCells count="1">
    <mergeCell ref="C3:N9"/>
  </mergeCells>
  <hyperlinks>
    <hyperlink ref="C1" r:id="rId1" xr:uid="{4099F4C8-EF10-4B36-A6B0-9FA816F5A567}"/>
    <hyperlink ref="F14" r:id="rId2" location="climate-graph" xr:uid="{EF28F341-9672-4E3E-B5A2-DDB5050D645A}"/>
    <hyperlink ref="F13" r:id="rId3" location="climate-graph" xr:uid="{65526424-AA3E-4D04-B686-75631CD9510D}"/>
    <hyperlink ref="F45" r:id="rId4" location="climate-graph" xr:uid="{F1D9CA8C-166D-47B6-9A55-9571E78A17F1}"/>
    <hyperlink ref="F46" r:id="rId5" location="climate-graph" xr:uid="{B3320F4A-332B-494E-9536-9AB84ECA46FE}"/>
    <hyperlink ref="F59" r:id="rId6" location="climate-graph" xr:uid="{C025FBFA-E294-49DE-AB3C-0BADB30CA449}"/>
    <hyperlink ref="F47" r:id="rId7" location="climate-graph" xr:uid="{1D48225D-D327-4D58-804B-0FF41F202DEE}"/>
    <hyperlink ref="F51" r:id="rId8" location="climate-graph" xr:uid="{A8147DB8-6DD8-4762-9375-11973F5A4120}"/>
    <hyperlink ref="F57" r:id="rId9" location="climate-graph" xr:uid="{5B6067D6-0B58-4F9B-A0B1-A390C779E98F}"/>
    <hyperlink ref="F56" r:id="rId10" location="climate-graph" xr:uid="{2E0D587C-7398-4A07-B052-90CC378D48AD}"/>
    <hyperlink ref="F54" r:id="rId11" location="climate-graph" xr:uid="{E9BF2135-222B-4A88-896B-EBAF0948FD2C}"/>
    <hyperlink ref="F53" r:id="rId12" location="climate-graph" xr:uid="{FA22A91E-E4BE-4015-980A-F07B95FC580F}"/>
    <hyperlink ref="F48" r:id="rId13" location="climate-graph" xr:uid="{E34FCC05-111B-4344-A0A1-74BD52C7ECC9}"/>
    <hyperlink ref="F52" r:id="rId14" location="climate-graph" xr:uid="{50718C6C-E162-465F-86E9-38BF2168E45B}"/>
    <hyperlink ref="F50" r:id="rId15" location="climate-graph" xr:uid="{425E67D5-3CAA-45C1-8136-19AF9E30D394}"/>
    <hyperlink ref="F49" r:id="rId16" location="climate-graph" xr:uid="{7CE7F0F6-1B79-43DD-98C3-0AD6178FEDCA}"/>
    <hyperlink ref="F60" r:id="rId17" location="climate-graph" xr:uid="{40495595-F9F1-4693-AA31-8A6FDF35DCF8}"/>
    <hyperlink ref="F21" r:id="rId18" location="climate-graph" xr:uid="{F625B84D-D0A1-47D2-8D14-2C0F48785E91}"/>
    <hyperlink ref="F40" r:id="rId19" xr:uid="{5EAD570B-5E22-4BC0-9A7D-40A403753E98}"/>
  </hyperlinks>
  <pageMargins left="0.7" right="0.7" top="0.75" bottom="0.75" header="0.3" footer="0.3"/>
  <pageSetup paperSize="9" orientation="portrait" verticalDpi="0"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B72C3-320A-448B-902D-D87E8A3DB7FD}">
  <dimension ref="B1:T136"/>
  <sheetViews>
    <sheetView zoomScale="85" zoomScaleNormal="85" workbookViewId="0">
      <selection activeCell="T38" sqref="T38"/>
    </sheetView>
  </sheetViews>
  <sheetFormatPr defaultRowHeight="15" x14ac:dyDescent="0.25"/>
  <cols>
    <col min="2" max="2" width="15.42578125" style="11" bestFit="1" customWidth="1"/>
  </cols>
  <sheetData>
    <row r="1" spans="2:17" x14ac:dyDescent="0.25">
      <c r="B1" s="10" t="s">
        <v>59</v>
      </c>
      <c r="C1" s="2" t="s">
        <v>109</v>
      </c>
    </row>
    <row r="3" spans="2:17" x14ac:dyDescent="0.25">
      <c r="B3" s="10" t="s">
        <v>57</v>
      </c>
      <c r="C3" s="35"/>
      <c r="D3" s="35"/>
      <c r="E3" s="35"/>
      <c r="F3" s="35"/>
      <c r="G3" s="35"/>
      <c r="H3" s="35"/>
      <c r="I3" s="35"/>
      <c r="J3" s="35"/>
      <c r="K3" s="35"/>
      <c r="L3" s="35"/>
      <c r="M3" s="35"/>
      <c r="N3" s="35"/>
      <c r="O3" s="35"/>
      <c r="P3" s="35"/>
      <c r="Q3" s="35"/>
    </row>
    <row r="4" spans="2:17" x14ac:dyDescent="0.25">
      <c r="C4" s="35"/>
      <c r="D4" s="35"/>
      <c r="E4" s="35"/>
      <c r="F4" s="35"/>
      <c r="G4" s="35"/>
      <c r="H4" s="35"/>
      <c r="I4" s="35"/>
      <c r="J4" s="35"/>
      <c r="K4" s="35"/>
      <c r="L4" s="35"/>
      <c r="M4" s="35"/>
      <c r="N4" s="35"/>
      <c r="O4" s="35"/>
      <c r="P4" s="35"/>
      <c r="Q4" s="35"/>
    </row>
    <row r="5" spans="2:17" x14ac:dyDescent="0.25">
      <c r="C5" s="35"/>
      <c r="D5" s="35"/>
      <c r="E5" s="35"/>
      <c r="F5" s="35"/>
      <c r="G5" s="35"/>
      <c r="H5" s="35"/>
      <c r="I5" s="35"/>
      <c r="J5" s="35"/>
      <c r="K5" s="35"/>
      <c r="L5" s="35"/>
      <c r="M5" s="35"/>
      <c r="N5" s="35"/>
      <c r="O5" s="35"/>
      <c r="P5" s="35"/>
      <c r="Q5" s="35"/>
    </row>
    <row r="6" spans="2:17" x14ac:dyDescent="0.25">
      <c r="C6" s="35"/>
      <c r="D6" s="35"/>
      <c r="E6" s="35"/>
      <c r="F6" s="35"/>
      <c r="G6" s="35"/>
      <c r="H6" s="35"/>
      <c r="I6" s="35"/>
      <c r="J6" s="35"/>
      <c r="K6" s="35"/>
      <c r="L6" s="35"/>
      <c r="M6" s="35"/>
      <c r="N6" s="35"/>
      <c r="O6" s="35"/>
      <c r="P6" s="35"/>
      <c r="Q6" s="35"/>
    </row>
    <row r="7" spans="2:17" x14ac:dyDescent="0.25">
      <c r="C7" s="35"/>
      <c r="D7" s="35"/>
      <c r="E7" s="35"/>
      <c r="F7" s="35"/>
      <c r="G7" s="35"/>
      <c r="H7" s="35"/>
      <c r="I7" s="35"/>
      <c r="J7" s="35"/>
      <c r="K7" s="35"/>
      <c r="L7" s="35"/>
      <c r="M7" s="35"/>
      <c r="N7" s="35"/>
      <c r="O7" s="35"/>
      <c r="P7" s="35"/>
      <c r="Q7" s="35"/>
    </row>
    <row r="8" spans="2:17" x14ac:dyDescent="0.25">
      <c r="C8" s="35"/>
      <c r="D8" s="35"/>
      <c r="E8" s="35"/>
      <c r="F8" s="35"/>
      <c r="G8" s="35"/>
      <c r="H8" s="35"/>
      <c r="I8" s="35"/>
      <c r="J8" s="35"/>
      <c r="K8" s="35"/>
      <c r="L8" s="35"/>
      <c r="M8" s="35"/>
      <c r="N8" s="35"/>
      <c r="O8" s="35"/>
      <c r="P8" s="35"/>
      <c r="Q8" s="35"/>
    </row>
    <row r="49" spans="2:17" x14ac:dyDescent="0.25">
      <c r="B49" s="10" t="s">
        <v>60</v>
      </c>
      <c r="C49" s="2" t="s">
        <v>6</v>
      </c>
    </row>
    <row r="51" spans="2:17" x14ac:dyDescent="0.25">
      <c r="B51" s="10" t="s">
        <v>57</v>
      </c>
      <c r="C51" s="34" t="s">
        <v>110</v>
      </c>
      <c r="D51" s="35"/>
      <c r="E51" s="35"/>
      <c r="F51" s="35"/>
      <c r="G51" s="35"/>
      <c r="H51" s="35"/>
      <c r="I51" s="35"/>
      <c r="J51" s="35"/>
      <c r="K51" s="35"/>
      <c r="L51" s="35"/>
      <c r="M51" s="35"/>
      <c r="N51" s="35"/>
      <c r="O51" s="35"/>
      <c r="P51" s="35"/>
      <c r="Q51" s="35"/>
    </row>
    <row r="52" spans="2:17" x14ac:dyDescent="0.25">
      <c r="C52" s="35"/>
      <c r="D52" s="35"/>
      <c r="E52" s="35"/>
      <c r="F52" s="35"/>
      <c r="G52" s="35"/>
      <c r="H52" s="35"/>
      <c r="I52" s="35"/>
      <c r="J52" s="35"/>
      <c r="K52" s="35"/>
      <c r="L52" s="35"/>
      <c r="M52" s="35"/>
      <c r="N52" s="35"/>
      <c r="O52" s="35"/>
      <c r="P52" s="35"/>
      <c r="Q52" s="35"/>
    </row>
    <row r="53" spans="2:17" x14ac:dyDescent="0.25">
      <c r="C53" s="35"/>
      <c r="D53" s="35"/>
      <c r="E53" s="35"/>
      <c r="F53" s="35"/>
      <c r="G53" s="35"/>
      <c r="H53" s="35"/>
      <c r="I53" s="35"/>
      <c r="J53" s="35"/>
      <c r="K53" s="35"/>
      <c r="L53" s="35"/>
      <c r="M53" s="35"/>
      <c r="N53" s="35"/>
      <c r="O53" s="35"/>
      <c r="P53" s="35"/>
      <c r="Q53" s="35"/>
    </row>
    <row r="54" spans="2:17" x14ac:dyDescent="0.25">
      <c r="C54" s="35"/>
      <c r="D54" s="35"/>
      <c r="E54" s="35"/>
      <c r="F54" s="35"/>
      <c r="G54" s="35"/>
      <c r="H54" s="35"/>
      <c r="I54" s="35"/>
      <c r="J54" s="35"/>
      <c r="K54" s="35"/>
      <c r="L54" s="35"/>
      <c r="M54" s="35"/>
      <c r="N54" s="35"/>
      <c r="O54" s="35"/>
      <c r="P54" s="35"/>
      <c r="Q54" s="35"/>
    </row>
    <row r="55" spans="2:17" x14ac:dyDescent="0.25">
      <c r="C55" s="35"/>
      <c r="D55" s="35"/>
      <c r="E55" s="35"/>
      <c r="F55" s="35"/>
      <c r="G55" s="35"/>
      <c r="H55" s="35"/>
      <c r="I55" s="35"/>
      <c r="J55" s="35"/>
      <c r="K55" s="35"/>
      <c r="L55" s="35"/>
      <c r="M55" s="35"/>
      <c r="N55" s="35"/>
      <c r="O55" s="35"/>
      <c r="P55" s="35"/>
      <c r="Q55" s="35"/>
    </row>
    <row r="56" spans="2:17" x14ac:dyDescent="0.25">
      <c r="C56" s="35"/>
      <c r="D56" s="35"/>
      <c r="E56" s="35"/>
      <c r="F56" s="35"/>
      <c r="G56" s="35"/>
      <c r="H56" s="35"/>
      <c r="I56" s="35"/>
      <c r="J56" s="35"/>
      <c r="K56" s="35"/>
      <c r="L56" s="35"/>
      <c r="M56" s="35"/>
      <c r="N56" s="35"/>
      <c r="O56" s="35"/>
      <c r="P56" s="35"/>
      <c r="Q56" s="35"/>
    </row>
    <row r="57" spans="2:17" x14ac:dyDescent="0.25">
      <c r="F57" s="8">
        <v>2100</v>
      </c>
      <c r="G57" s="8">
        <v>2100</v>
      </c>
      <c r="H57" s="8">
        <v>2100</v>
      </c>
      <c r="I57" s="8">
        <v>2050</v>
      </c>
      <c r="J57" s="8">
        <v>2050</v>
      </c>
      <c r="K57" s="8">
        <v>2050</v>
      </c>
      <c r="L57" s="8"/>
      <c r="M57" s="8"/>
      <c r="N57" s="8"/>
    </row>
    <row r="58" spans="2:17" x14ac:dyDescent="0.25">
      <c r="F58" s="8">
        <v>2</v>
      </c>
      <c r="G58" s="8">
        <v>4</v>
      </c>
      <c r="H58" s="8">
        <v>1.5</v>
      </c>
      <c r="I58" s="8">
        <v>2</v>
      </c>
      <c r="J58" s="8">
        <v>2.25</v>
      </c>
      <c r="K58" s="8">
        <v>1.5</v>
      </c>
      <c r="L58" s="8"/>
      <c r="M58" s="8"/>
      <c r="N58" s="8"/>
    </row>
    <row r="59" spans="2:17" ht="45" x14ac:dyDescent="0.25">
      <c r="D59" s="12" t="s">
        <v>111</v>
      </c>
      <c r="E59" s="12" t="s">
        <v>112</v>
      </c>
      <c r="F59" s="14" t="s">
        <v>113</v>
      </c>
      <c r="G59" s="14" t="s">
        <v>114</v>
      </c>
      <c r="H59" s="15" t="s">
        <v>115</v>
      </c>
      <c r="I59" s="14" t="s">
        <v>113</v>
      </c>
      <c r="J59" s="14" t="s">
        <v>114</v>
      </c>
      <c r="K59" s="15" t="s">
        <v>115</v>
      </c>
      <c r="L59" s="15"/>
      <c r="M59" s="15"/>
      <c r="N59" s="15"/>
    </row>
    <row r="60" spans="2:17" x14ac:dyDescent="0.25">
      <c r="C60" t="s">
        <v>11</v>
      </c>
      <c r="D60">
        <v>1.75</v>
      </c>
      <c r="E60">
        <v>1.75</v>
      </c>
      <c r="F60" s="9">
        <f>AVERAGE(D60:E60)</f>
        <v>1.75</v>
      </c>
      <c r="G60" s="9">
        <f>F60+2</f>
        <v>3.75</v>
      </c>
      <c r="H60" s="9">
        <f>F60-0.5</f>
        <v>1.25</v>
      </c>
      <c r="I60" s="9">
        <f>F60</f>
        <v>1.75</v>
      </c>
      <c r="J60" s="9">
        <f>I60+0.25</f>
        <v>2</v>
      </c>
      <c r="K60" s="9">
        <f>I60-0.25</f>
        <v>1.5</v>
      </c>
      <c r="L60" s="9"/>
      <c r="M60" s="9"/>
      <c r="N60" s="9"/>
    </row>
    <row r="61" spans="2:17" x14ac:dyDescent="0.25">
      <c r="C61" t="s">
        <v>12</v>
      </c>
      <c r="D61">
        <v>1.5</v>
      </c>
      <c r="E61">
        <v>1.5</v>
      </c>
      <c r="F61" s="9">
        <f t="shared" ref="F61:F87" si="0">AVERAGE(D61:E61)</f>
        <v>1.5</v>
      </c>
      <c r="G61" s="9">
        <f t="shared" ref="G61:G87" si="1">F61+2</f>
        <v>3.5</v>
      </c>
      <c r="H61" s="9">
        <f t="shared" ref="H61:H89" si="2">F61-0.5</f>
        <v>1</v>
      </c>
      <c r="I61" s="9">
        <f t="shared" ref="I61:I87" si="3">F61</f>
        <v>1.5</v>
      </c>
      <c r="J61" s="9">
        <f t="shared" ref="J61:J87" si="4">I61+0.25</f>
        <v>1.75</v>
      </c>
      <c r="K61" s="9">
        <f t="shared" ref="K61:K87" si="5">I61-0.25</f>
        <v>1.25</v>
      </c>
      <c r="L61" s="9"/>
      <c r="M61" s="9"/>
      <c r="N61" s="9"/>
    </row>
    <row r="62" spans="2:17" x14ac:dyDescent="0.25">
      <c r="C62" t="s">
        <v>13</v>
      </c>
      <c r="D62">
        <v>1.75</v>
      </c>
      <c r="E62">
        <v>1.75</v>
      </c>
      <c r="F62" s="9">
        <f t="shared" si="0"/>
        <v>1.75</v>
      </c>
      <c r="G62" s="9">
        <f t="shared" si="1"/>
        <v>3.75</v>
      </c>
      <c r="H62" s="9">
        <f t="shared" si="2"/>
        <v>1.25</v>
      </c>
      <c r="I62" s="9">
        <f t="shared" si="3"/>
        <v>1.75</v>
      </c>
      <c r="J62" s="9">
        <f t="shared" si="4"/>
        <v>2</v>
      </c>
      <c r="K62" s="9">
        <f t="shared" si="5"/>
        <v>1.5</v>
      </c>
      <c r="L62" s="9"/>
      <c r="M62" s="9"/>
      <c r="N62" s="9"/>
    </row>
    <row r="63" spans="2:17" x14ac:dyDescent="0.25">
      <c r="C63" t="s">
        <v>14</v>
      </c>
      <c r="D63">
        <v>2</v>
      </c>
      <c r="E63">
        <v>1.75</v>
      </c>
      <c r="F63" s="9">
        <f t="shared" si="0"/>
        <v>1.875</v>
      </c>
      <c r="G63" s="9">
        <f t="shared" si="1"/>
        <v>3.875</v>
      </c>
      <c r="H63" s="9">
        <f t="shared" si="2"/>
        <v>1.375</v>
      </c>
      <c r="I63" s="9">
        <f t="shared" si="3"/>
        <v>1.875</v>
      </c>
      <c r="J63" s="9">
        <f t="shared" si="4"/>
        <v>2.125</v>
      </c>
      <c r="K63" s="9">
        <f t="shared" si="5"/>
        <v>1.625</v>
      </c>
      <c r="L63" s="9"/>
      <c r="M63" s="9"/>
      <c r="N63" s="9"/>
    </row>
    <row r="64" spans="2:17" x14ac:dyDescent="0.25">
      <c r="C64" t="s">
        <v>15</v>
      </c>
      <c r="D64">
        <v>1.75</v>
      </c>
      <c r="E64">
        <v>1.75</v>
      </c>
      <c r="F64" s="9">
        <f t="shared" si="0"/>
        <v>1.75</v>
      </c>
      <c r="G64" s="9">
        <f t="shared" si="1"/>
        <v>3.75</v>
      </c>
      <c r="H64" s="9">
        <f t="shared" si="2"/>
        <v>1.25</v>
      </c>
      <c r="I64" s="9">
        <f t="shared" si="3"/>
        <v>1.75</v>
      </c>
      <c r="J64" s="9">
        <f t="shared" si="4"/>
        <v>2</v>
      </c>
      <c r="K64" s="9">
        <f t="shared" si="5"/>
        <v>1.5</v>
      </c>
      <c r="L64" s="9"/>
      <c r="M64" s="9"/>
      <c r="N64" s="9"/>
    </row>
    <row r="65" spans="2:14" x14ac:dyDescent="0.25">
      <c r="C65" t="s">
        <v>16</v>
      </c>
      <c r="D65">
        <v>1.5</v>
      </c>
      <c r="E65">
        <v>1.5</v>
      </c>
      <c r="F65" s="9">
        <f t="shared" si="0"/>
        <v>1.5</v>
      </c>
      <c r="G65" s="9">
        <f t="shared" si="1"/>
        <v>3.5</v>
      </c>
      <c r="H65" s="9">
        <f t="shared" si="2"/>
        <v>1</v>
      </c>
      <c r="I65" s="9">
        <f t="shared" si="3"/>
        <v>1.5</v>
      </c>
      <c r="J65" s="9">
        <f t="shared" si="4"/>
        <v>1.75</v>
      </c>
      <c r="K65" s="9">
        <f t="shared" si="5"/>
        <v>1.25</v>
      </c>
      <c r="L65" s="9"/>
      <c r="M65" s="9"/>
      <c r="N65" s="9"/>
    </row>
    <row r="66" spans="2:14" x14ac:dyDescent="0.25">
      <c r="C66" t="s">
        <v>17</v>
      </c>
      <c r="D66">
        <v>1.5</v>
      </c>
      <c r="E66">
        <v>1.75</v>
      </c>
      <c r="F66" s="9">
        <f t="shared" si="0"/>
        <v>1.625</v>
      </c>
      <c r="G66" s="9">
        <f t="shared" si="1"/>
        <v>3.625</v>
      </c>
      <c r="H66" s="9">
        <f t="shared" si="2"/>
        <v>1.125</v>
      </c>
      <c r="I66" s="9">
        <f t="shared" si="3"/>
        <v>1.625</v>
      </c>
      <c r="J66" s="9">
        <f t="shared" si="4"/>
        <v>1.875</v>
      </c>
      <c r="K66" s="9">
        <f t="shared" si="5"/>
        <v>1.375</v>
      </c>
      <c r="L66" s="9"/>
      <c r="M66" s="9"/>
      <c r="N66" s="9"/>
    </row>
    <row r="67" spans="2:14" x14ac:dyDescent="0.25">
      <c r="C67" t="s">
        <v>18</v>
      </c>
      <c r="D67">
        <v>1.5</v>
      </c>
      <c r="E67">
        <v>2.75</v>
      </c>
      <c r="F67" s="9">
        <f t="shared" si="0"/>
        <v>2.125</v>
      </c>
      <c r="G67" s="9">
        <f t="shared" si="1"/>
        <v>4.125</v>
      </c>
      <c r="H67" s="9">
        <f t="shared" si="2"/>
        <v>1.625</v>
      </c>
      <c r="I67" s="9">
        <f t="shared" si="3"/>
        <v>2.125</v>
      </c>
      <c r="J67" s="9">
        <f t="shared" si="4"/>
        <v>2.375</v>
      </c>
      <c r="K67" s="9">
        <f t="shared" si="5"/>
        <v>1.875</v>
      </c>
      <c r="L67" s="9"/>
      <c r="M67" s="9"/>
      <c r="N67" s="9"/>
    </row>
    <row r="68" spans="2:14" x14ac:dyDescent="0.25">
      <c r="C68" t="s">
        <v>19</v>
      </c>
      <c r="D68">
        <v>2.25</v>
      </c>
      <c r="E68">
        <v>1</v>
      </c>
      <c r="F68" s="9">
        <f t="shared" si="0"/>
        <v>1.625</v>
      </c>
      <c r="G68" s="9">
        <f t="shared" si="1"/>
        <v>3.625</v>
      </c>
      <c r="H68" s="9">
        <f t="shared" si="2"/>
        <v>1.125</v>
      </c>
      <c r="I68" s="9">
        <f t="shared" si="3"/>
        <v>1.625</v>
      </c>
      <c r="J68" s="9">
        <f t="shared" si="4"/>
        <v>1.875</v>
      </c>
      <c r="K68" s="9">
        <f t="shared" si="5"/>
        <v>1.375</v>
      </c>
      <c r="L68" s="9"/>
      <c r="M68" s="9"/>
      <c r="N68" s="9"/>
    </row>
    <row r="69" spans="2:14" x14ac:dyDescent="0.25">
      <c r="C69" t="s">
        <v>20</v>
      </c>
      <c r="D69">
        <v>1.5</v>
      </c>
      <c r="E69">
        <v>3</v>
      </c>
      <c r="F69" s="9">
        <f t="shared" si="0"/>
        <v>2.25</v>
      </c>
      <c r="G69" s="9">
        <f t="shared" si="1"/>
        <v>4.25</v>
      </c>
      <c r="H69" s="9">
        <f t="shared" si="2"/>
        <v>1.75</v>
      </c>
      <c r="I69" s="9">
        <f t="shared" si="3"/>
        <v>2.25</v>
      </c>
      <c r="J69" s="9">
        <f t="shared" si="4"/>
        <v>2.5</v>
      </c>
      <c r="K69" s="9">
        <f t="shared" si="5"/>
        <v>2</v>
      </c>
      <c r="L69" s="9"/>
      <c r="M69" s="9"/>
      <c r="N69" s="9"/>
    </row>
    <row r="70" spans="2:14" x14ac:dyDescent="0.25">
      <c r="C70" t="s">
        <v>21</v>
      </c>
      <c r="D70">
        <v>1.75</v>
      </c>
      <c r="E70">
        <v>1.5</v>
      </c>
      <c r="F70" s="9">
        <f t="shared" si="0"/>
        <v>1.625</v>
      </c>
      <c r="G70" s="9">
        <f t="shared" si="1"/>
        <v>3.625</v>
      </c>
      <c r="H70" s="9">
        <f t="shared" si="2"/>
        <v>1.125</v>
      </c>
      <c r="I70" s="9">
        <f t="shared" si="3"/>
        <v>1.625</v>
      </c>
      <c r="J70" s="9">
        <f t="shared" si="4"/>
        <v>1.875</v>
      </c>
      <c r="K70" s="9">
        <f t="shared" si="5"/>
        <v>1.375</v>
      </c>
      <c r="L70" s="9"/>
      <c r="M70" s="9"/>
      <c r="N70" s="9"/>
    </row>
    <row r="71" spans="2:14" x14ac:dyDescent="0.25">
      <c r="C71" t="s">
        <v>22</v>
      </c>
      <c r="D71">
        <v>2</v>
      </c>
      <c r="E71">
        <v>1.75</v>
      </c>
      <c r="F71" s="9">
        <f t="shared" si="0"/>
        <v>1.875</v>
      </c>
      <c r="G71" s="9">
        <f t="shared" si="1"/>
        <v>3.875</v>
      </c>
      <c r="H71" s="9">
        <f t="shared" si="2"/>
        <v>1.375</v>
      </c>
      <c r="I71" s="9">
        <f t="shared" si="3"/>
        <v>1.875</v>
      </c>
      <c r="J71" s="9">
        <f t="shared" si="4"/>
        <v>2.125</v>
      </c>
      <c r="K71" s="9">
        <f t="shared" si="5"/>
        <v>1.625</v>
      </c>
      <c r="L71" s="9"/>
      <c r="M71" s="9"/>
      <c r="N71" s="9"/>
    </row>
    <row r="72" spans="2:14" x14ac:dyDescent="0.25">
      <c r="C72" t="s">
        <v>23</v>
      </c>
      <c r="D72">
        <v>1.75</v>
      </c>
      <c r="E72">
        <v>1.75</v>
      </c>
      <c r="F72" s="9">
        <f t="shared" si="0"/>
        <v>1.75</v>
      </c>
      <c r="G72" s="9">
        <f t="shared" si="1"/>
        <v>3.75</v>
      </c>
      <c r="H72" s="9">
        <f t="shared" si="2"/>
        <v>1.25</v>
      </c>
      <c r="I72" s="9">
        <f t="shared" si="3"/>
        <v>1.75</v>
      </c>
      <c r="J72" s="9">
        <f t="shared" si="4"/>
        <v>2</v>
      </c>
      <c r="K72" s="9">
        <f t="shared" si="5"/>
        <v>1.5</v>
      </c>
      <c r="L72" s="9"/>
      <c r="M72" s="9"/>
      <c r="N72" s="9"/>
    </row>
    <row r="73" spans="2:14" x14ac:dyDescent="0.25">
      <c r="B73" s="10"/>
      <c r="C73" t="s">
        <v>24</v>
      </c>
      <c r="D73">
        <v>1</v>
      </c>
      <c r="E73">
        <v>1</v>
      </c>
      <c r="F73" s="9">
        <f t="shared" si="0"/>
        <v>1</v>
      </c>
      <c r="G73" s="9">
        <f t="shared" si="1"/>
        <v>3</v>
      </c>
      <c r="H73" s="9">
        <f t="shared" si="2"/>
        <v>0.5</v>
      </c>
      <c r="I73" s="9">
        <f t="shared" si="3"/>
        <v>1</v>
      </c>
      <c r="J73" s="9">
        <f t="shared" si="4"/>
        <v>1.25</v>
      </c>
      <c r="K73" s="9">
        <f t="shared" si="5"/>
        <v>0.75</v>
      </c>
      <c r="L73" s="9"/>
      <c r="M73" s="9"/>
      <c r="N73" s="9"/>
    </row>
    <row r="74" spans="2:14" x14ac:dyDescent="0.25">
      <c r="C74" t="s">
        <v>25</v>
      </c>
      <c r="D74">
        <v>2</v>
      </c>
      <c r="E74">
        <v>1.75</v>
      </c>
      <c r="F74" s="9">
        <f t="shared" si="0"/>
        <v>1.875</v>
      </c>
      <c r="G74" s="9">
        <f t="shared" si="1"/>
        <v>3.875</v>
      </c>
      <c r="H74" s="9">
        <f t="shared" si="2"/>
        <v>1.375</v>
      </c>
      <c r="I74" s="9">
        <f t="shared" si="3"/>
        <v>1.875</v>
      </c>
      <c r="J74" s="9">
        <f t="shared" si="4"/>
        <v>2.125</v>
      </c>
      <c r="K74" s="9">
        <f t="shared" si="5"/>
        <v>1.625</v>
      </c>
      <c r="L74" s="9"/>
      <c r="M74" s="9"/>
      <c r="N74" s="9"/>
    </row>
    <row r="75" spans="2:14" x14ac:dyDescent="0.25">
      <c r="B75" s="10"/>
      <c r="C75" t="s">
        <v>26</v>
      </c>
      <c r="D75">
        <v>1.5</v>
      </c>
      <c r="E75">
        <v>2.25</v>
      </c>
      <c r="F75" s="9">
        <f t="shared" si="0"/>
        <v>1.875</v>
      </c>
      <c r="G75" s="9">
        <f t="shared" si="1"/>
        <v>3.875</v>
      </c>
      <c r="H75" s="9">
        <f t="shared" si="2"/>
        <v>1.375</v>
      </c>
      <c r="I75" s="9">
        <f t="shared" si="3"/>
        <v>1.875</v>
      </c>
      <c r="J75" s="9">
        <f t="shared" si="4"/>
        <v>2.125</v>
      </c>
      <c r="K75" s="9">
        <f t="shared" si="5"/>
        <v>1.625</v>
      </c>
      <c r="L75" s="9"/>
      <c r="M75" s="9"/>
      <c r="N75" s="9"/>
    </row>
    <row r="76" spans="2:14" x14ac:dyDescent="0.25">
      <c r="C76" t="s">
        <v>27</v>
      </c>
      <c r="D76">
        <v>1.5</v>
      </c>
      <c r="E76">
        <v>1.5</v>
      </c>
      <c r="F76" s="9">
        <f t="shared" si="0"/>
        <v>1.5</v>
      </c>
      <c r="G76" s="9">
        <f t="shared" si="1"/>
        <v>3.5</v>
      </c>
      <c r="H76" s="9">
        <f t="shared" si="2"/>
        <v>1</v>
      </c>
      <c r="I76" s="9">
        <f t="shared" si="3"/>
        <v>1.5</v>
      </c>
      <c r="J76" s="9">
        <f t="shared" si="4"/>
        <v>1.75</v>
      </c>
      <c r="K76" s="9">
        <f t="shared" si="5"/>
        <v>1.25</v>
      </c>
      <c r="L76" s="9"/>
      <c r="M76" s="9"/>
      <c r="N76" s="9"/>
    </row>
    <row r="77" spans="2:14" x14ac:dyDescent="0.25">
      <c r="C77" t="s">
        <v>28</v>
      </c>
      <c r="D77">
        <v>1.5</v>
      </c>
      <c r="E77">
        <v>2.25</v>
      </c>
      <c r="F77" s="9">
        <f t="shared" si="0"/>
        <v>1.875</v>
      </c>
      <c r="G77" s="9">
        <f t="shared" si="1"/>
        <v>3.875</v>
      </c>
      <c r="H77" s="9">
        <f t="shared" si="2"/>
        <v>1.375</v>
      </c>
      <c r="I77" s="9">
        <f t="shared" si="3"/>
        <v>1.875</v>
      </c>
      <c r="J77" s="9">
        <f t="shared" si="4"/>
        <v>2.125</v>
      </c>
      <c r="K77" s="9">
        <f t="shared" si="5"/>
        <v>1.625</v>
      </c>
      <c r="L77" s="9"/>
      <c r="M77" s="9"/>
      <c r="N77" s="9"/>
    </row>
    <row r="78" spans="2:14" x14ac:dyDescent="0.25">
      <c r="C78" t="s">
        <v>29</v>
      </c>
      <c r="D78">
        <v>2</v>
      </c>
      <c r="E78">
        <v>1.75</v>
      </c>
      <c r="F78" s="9">
        <f t="shared" si="0"/>
        <v>1.875</v>
      </c>
      <c r="G78" s="9">
        <f t="shared" si="1"/>
        <v>3.875</v>
      </c>
      <c r="H78" s="9">
        <f t="shared" si="2"/>
        <v>1.375</v>
      </c>
      <c r="I78" s="9">
        <f t="shared" si="3"/>
        <v>1.875</v>
      </c>
      <c r="J78" s="9">
        <f t="shared" si="4"/>
        <v>2.125</v>
      </c>
      <c r="K78" s="9">
        <f t="shared" si="5"/>
        <v>1.625</v>
      </c>
      <c r="L78" s="9"/>
      <c r="M78" s="9"/>
      <c r="N78" s="9"/>
    </row>
    <row r="79" spans="2:14" x14ac:dyDescent="0.25">
      <c r="C79" t="s">
        <v>30</v>
      </c>
      <c r="D79">
        <v>1.5</v>
      </c>
      <c r="E79">
        <v>1.5</v>
      </c>
      <c r="F79" s="9">
        <f t="shared" si="0"/>
        <v>1.5</v>
      </c>
      <c r="G79" s="9">
        <f t="shared" si="1"/>
        <v>3.5</v>
      </c>
      <c r="H79" s="9">
        <f t="shared" si="2"/>
        <v>1</v>
      </c>
      <c r="I79" s="9">
        <f t="shared" si="3"/>
        <v>1.5</v>
      </c>
      <c r="J79" s="9">
        <f t="shared" si="4"/>
        <v>1.75</v>
      </c>
      <c r="K79" s="9">
        <f t="shared" si="5"/>
        <v>1.25</v>
      </c>
      <c r="L79" s="9"/>
      <c r="M79" s="9"/>
      <c r="N79" s="9"/>
    </row>
    <row r="80" spans="2:14" x14ac:dyDescent="0.25">
      <c r="C80" t="s">
        <v>31</v>
      </c>
      <c r="D80">
        <v>1.5</v>
      </c>
      <c r="E80">
        <v>2</v>
      </c>
      <c r="F80" s="9">
        <f t="shared" si="0"/>
        <v>1.75</v>
      </c>
      <c r="G80" s="9">
        <f t="shared" si="1"/>
        <v>3.75</v>
      </c>
      <c r="H80" s="9">
        <f t="shared" si="2"/>
        <v>1.25</v>
      </c>
      <c r="I80" s="9">
        <f t="shared" si="3"/>
        <v>1.75</v>
      </c>
      <c r="J80" s="9">
        <f t="shared" si="4"/>
        <v>2</v>
      </c>
      <c r="K80" s="9">
        <f t="shared" si="5"/>
        <v>1.5</v>
      </c>
      <c r="L80" s="9"/>
      <c r="M80" s="9"/>
      <c r="N80" s="9"/>
    </row>
    <row r="81" spans="2:14" x14ac:dyDescent="0.25">
      <c r="C81" t="s">
        <v>32</v>
      </c>
      <c r="D81">
        <v>2</v>
      </c>
      <c r="E81">
        <v>1</v>
      </c>
      <c r="F81" s="9">
        <f t="shared" si="0"/>
        <v>1.5</v>
      </c>
      <c r="G81" s="9">
        <f t="shared" si="1"/>
        <v>3.5</v>
      </c>
      <c r="H81" s="9">
        <f t="shared" si="2"/>
        <v>1</v>
      </c>
      <c r="I81" s="9">
        <f t="shared" si="3"/>
        <v>1.5</v>
      </c>
      <c r="J81" s="9">
        <f t="shared" si="4"/>
        <v>1.75</v>
      </c>
      <c r="K81" s="9">
        <f t="shared" si="5"/>
        <v>1.25</v>
      </c>
      <c r="L81" s="9"/>
      <c r="M81" s="9"/>
      <c r="N81" s="9"/>
    </row>
    <row r="82" spans="2:14" x14ac:dyDescent="0.25">
      <c r="B82" s="10"/>
      <c r="C82" t="s">
        <v>33</v>
      </c>
      <c r="D82">
        <v>1.5</v>
      </c>
      <c r="E82">
        <v>2</v>
      </c>
      <c r="F82" s="9">
        <f t="shared" si="0"/>
        <v>1.75</v>
      </c>
      <c r="G82" s="9">
        <f t="shared" si="1"/>
        <v>3.75</v>
      </c>
      <c r="H82" s="9">
        <f t="shared" si="2"/>
        <v>1.25</v>
      </c>
      <c r="I82" s="9">
        <f t="shared" si="3"/>
        <v>1.75</v>
      </c>
      <c r="J82" s="9">
        <f t="shared" si="4"/>
        <v>2</v>
      </c>
      <c r="K82" s="9">
        <f t="shared" si="5"/>
        <v>1.5</v>
      </c>
      <c r="L82" s="9"/>
      <c r="M82" s="9"/>
      <c r="N82" s="9"/>
    </row>
    <row r="83" spans="2:14" x14ac:dyDescent="0.25">
      <c r="C83" t="s">
        <v>34</v>
      </c>
      <c r="D83">
        <v>1.5</v>
      </c>
      <c r="E83">
        <v>2.5</v>
      </c>
      <c r="F83" s="9">
        <f t="shared" si="0"/>
        <v>2</v>
      </c>
      <c r="G83" s="9">
        <f t="shared" si="1"/>
        <v>4</v>
      </c>
      <c r="H83" s="9">
        <f t="shared" si="2"/>
        <v>1.5</v>
      </c>
      <c r="I83" s="9">
        <f t="shared" si="3"/>
        <v>2</v>
      </c>
      <c r="J83" s="9">
        <f t="shared" si="4"/>
        <v>2.25</v>
      </c>
      <c r="K83" s="9">
        <f t="shared" si="5"/>
        <v>1.75</v>
      </c>
      <c r="L83" s="9"/>
      <c r="M83" s="9"/>
      <c r="N83" s="9"/>
    </row>
    <row r="84" spans="2:14" x14ac:dyDescent="0.25">
      <c r="C84" t="s">
        <v>35</v>
      </c>
      <c r="D84">
        <v>1.75</v>
      </c>
      <c r="E84">
        <v>1.75</v>
      </c>
      <c r="F84" s="9">
        <f t="shared" si="0"/>
        <v>1.75</v>
      </c>
      <c r="G84" s="9">
        <f t="shared" si="1"/>
        <v>3.75</v>
      </c>
      <c r="H84" s="9">
        <f t="shared" si="2"/>
        <v>1.25</v>
      </c>
      <c r="I84" s="9">
        <f t="shared" si="3"/>
        <v>1.75</v>
      </c>
      <c r="J84" s="9">
        <f t="shared" si="4"/>
        <v>2</v>
      </c>
      <c r="K84" s="9">
        <f t="shared" si="5"/>
        <v>1.5</v>
      </c>
      <c r="L84" s="9"/>
      <c r="M84" s="9"/>
      <c r="N84" s="9"/>
    </row>
    <row r="85" spans="2:14" x14ac:dyDescent="0.25">
      <c r="C85" t="s">
        <v>36</v>
      </c>
      <c r="D85">
        <v>1.75</v>
      </c>
      <c r="E85">
        <v>2</v>
      </c>
      <c r="F85" s="9">
        <f t="shared" si="0"/>
        <v>1.875</v>
      </c>
      <c r="G85" s="9">
        <f t="shared" si="1"/>
        <v>3.875</v>
      </c>
      <c r="H85" s="9">
        <f t="shared" si="2"/>
        <v>1.375</v>
      </c>
      <c r="I85" s="9">
        <f t="shared" si="3"/>
        <v>1.875</v>
      </c>
      <c r="J85" s="9">
        <f t="shared" si="4"/>
        <v>2.125</v>
      </c>
      <c r="K85" s="9">
        <f t="shared" si="5"/>
        <v>1.625</v>
      </c>
      <c r="L85" s="9"/>
      <c r="M85" s="9"/>
      <c r="N85" s="9"/>
    </row>
    <row r="86" spans="2:14" x14ac:dyDescent="0.25">
      <c r="C86" t="s">
        <v>37</v>
      </c>
      <c r="D86">
        <v>1.5</v>
      </c>
      <c r="E86">
        <v>1.5</v>
      </c>
      <c r="F86" s="9">
        <f t="shared" si="0"/>
        <v>1.5</v>
      </c>
      <c r="G86" s="9">
        <f t="shared" si="1"/>
        <v>3.5</v>
      </c>
      <c r="H86" s="9">
        <f t="shared" si="2"/>
        <v>1</v>
      </c>
      <c r="I86" s="9">
        <f t="shared" si="3"/>
        <v>1.5</v>
      </c>
      <c r="J86" s="9">
        <f t="shared" si="4"/>
        <v>1.75</v>
      </c>
      <c r="K86" s="9">
        <f t="shared" si="5"/>
        <v>1.25</v>
      </c>
      <c r="L86" s="9"/>
      <c r="M86" s="9"/>
      <c r="N86" s="9"/>
    </row>
    <row r="87" spans="2:14" x14ac:dyDescent="0.25">
      <c r="C87" t="s">
        <v>69</v>
      </c>
      <c r="D87">
        <v>2</v>
      </c>
      <c r="E87">
        <v>1.75</v>
      </c>
      <c r="F87" s="9">
        <f t="shared" si="0"/>
        <v>1.875</v>
      </c>
      <c r="G87" s="9">
        <f t="shared" si="1"/>
        <v>3.875</v>
      </c>
      <c r="H87" s="9">
        <f t="shared" si="2"/>
        <v>1.375</v>
      </c>
      <c r="I87" s="9">
        <f t="shared" si="3"/>
        <v>1.875</v>
      </c>
      <c r="J87" s="9">
        <f t="shared" si="4"/>
        <v>2.125</v>
      </c>
      <c r="K87" s="9">
        <f t="shared" si="5"/>
        <v>1.625</v>
      </c>
      <c r="L87" s="9"/>
      <c r="M87" s="9"/>
      <c r="N87" s="9"/>
    </row>
    <row r="88" spans="2:14" x14ac:dyDescent="0.25">
      <c r="C88" t="s">
        <v>73</v>
      </c>
      <c r="F88">
        <v>2</v>
      </c>
      <c r="G88" s="9">
        <v>4</v>
      </c>
      <c r="H88" s="9">
        <f t="shared" si="2"/>
        <v>1.5</v>
      </c>
      <c r="I88">
        <v>2</v>
      </c>
      <c r="J88">
        <v>2.25</v>
      </c>
      <c r="K88">
        <v>1.75</v>
      </c>
    </row>
    <row r="89" spans="2:14" x14ac:dyDescent="0.25">
      <c r="C89" t="s">
        <v>72</v>
      </c>
      <c r="F89">
        <v>2</v>
      </c>
      <c r="G89" s="9">
        <v>4</v>
      </c>
      <c r="H89" s="9">
        <f t="shared" si="2"/>
        <v>1.5</v>
      </c>
      <c r="I89">
        <v>2</v>
      </c>
      <c r="J89">
        <v>2.25</v>
      </c>
      <c r="K89">
        <v>1.75</v>
      </c>
    </row>
    <row r="91" spans="2:14" x14ac:dyDescent="0.25">
      <c r="F91" s="9">
        <f>AVERAGE(F60:F87)</f>
        <v>1.7321428571428572</v>
      </c>
    </row>
    <row r="95" spans="2:14" x14ac:dyDescent="0.25">
      <c r="B95" s="10" t="s">
        <v>60</v>
      </c>
      <c r="C95" s="2" t="s">
        <v>122</v>
      </c>
    </row>
    <row r="97" spans="2:20" x14ac:dyDescent="0.25">
      <c r="B97" s="10" t="s">
        <v>57</v>
      </c>
      <c r="C97" s="34" t="s">
        <v>123</v>
      </c>
      <c r="D97" s="35"/>
      <c r="E97" s="35"/>
      <c r="F97" s="35"/>
      <c r="G97" s="35"/>
      <c r="H97" s="35"/>
      <c r="I97" s="35"/>
      <c r="J97" s="35"/>
      <c r="K97" s="35"/>
      <c r="L97" s="35"/>
      <c r="M97" s="35"/>
      <c r="N97" s="35"/>
      <c r="O97" s="35"/>
      <c r="P97" s="35"/>
      <c r="Q97" s="35"/>
    </row>
    <row r="98" spans="2:20" x14ac:dyDescent="0.25">
      <c r="C98" s="35"/>
      <c r="D98" s="35"/>
      <c r="E98" s="35"/>
      <c r="F98" s="35"/>
      <c r="G98" s="35"/>
      <c r="H98" s="35"/>
      <c r="I98" s="35"/>
      <c r="J98" s="35"/>
      <c r="K98" s="35"/>
      <c r="L98" s="35"/>
      <c r="M98" s="35"/>
      <c r="N98" s="35"/>
      <c r="O98" s="35"/>
      <c r="P98" s="35"/>
      <c r="Q98" s="35"/>
    </row>
    <row r="99" spans="2:20" x14ac:dyDescent="0.25">
      <c r="C99" s="35"/>
      <c r="D99" s="35"/>
      <c r="E99" s="35"/>
      <c r="F99" s="35"/>
      <c r="G99" s="35"/>
      <c r="H99" s="35"/>
      <c r="I99" s="35"/>
      <c r="J99" s="35"/>
      <c r="K99" s="35"/>
      <c r="L99" s="35"/>
      <c r="M99" s="35"/>
      <c r="N99" s="35"/>
      <c r="O99" s="35"/>
      <c r="P99" s="35"/>
      <c r="Q99" s="35"/>
    </row>
    <row r="100" spans="2:20" x14ac:dyDescent="0.25">
      <c r="C100" s="35"/>
      <c r="D100" s="35"/>
      <c r="E100" s="35"/>
      <c r="F100" s="35"/>
      <c r="G100" s="35"/>
      <c r="H100" s="35"/>
      <c r="I100" s="35"/>
      <c r="J100" s="35"/>
      <c r="K100" s="35"/>
      <c r="L100" s="35"/>
      <c r="M100" s="35"/>
      <c r="N100" s="35"/>
      <c r="O100" s="35"/>
      <c r="P100" s="35"/>
      <c r="Q100" s="35"/>
    </row>
    <row r="101" spans="2:20" x14ac:dyDescent="0.25">
      <c r="C101" s="35"/>
      <c r="D101" s="35"/>
      <c r="E101" s="35"/>
      <c r="F101" s="35"/>
      <c r="G101" s="35"/>
      <c r="H101" s="35"/>
      <c r="I101" s="35"/>
      <c r="J101" s="35"/>
      <c r="K101" s="35"/>
      <c r="L101" s="35"/>
      <c r="M101" s="35"/>
      <c r="N101" s="35"/>
      <c r="O101" s="35"/>
      <c r="P101" s="35"/>
      <c r="Q101" s="35"/>
    </row>
    <row r="102" spans="2:20" x14ac:dyDescent="0.25">
      <c r="C102" s="35"/>
      <c r="D102" s="35"/>
      <c r="E102" s="35"/>
      <c r="F102" s="35"/>
      <c r="G102" s="35"/>
      <c r="H102" s="35"/>
      <c r="I102" s="35"/>
      <c r="J102" s="35"/>
      <c r="K102" s="35"/>
      <c r="L102" s="35"/>
      <c r="M102" s="35"/>
      <c r="N102" s="35"/>
      <c r="O102" s="35"/>
      <c r="P102" s="35"/>
      <c r="Q102" s="35"/>
    </row>
    <row r="103" spans="2:20" x14ac:dyDescent="0.25">
      <c r="D103" s="8">
        <v>2100</v>
      </c>
      <c r="F103" s="8">
        <v>2100</v>
      </c>
      <c r="H103" s="8"/>
      <c r="I103" s="8"/>
      <c r="P103" s="8">
        <v>2100</v>
      </c>
      <c r="R103" s="27">
        <v>2050</v>
      </c>
      <c r="S103" s="27">
        <v>2050</v>
      </c>
      <c r="T103" s="27">
        <v>2050</v>
      </c>
    </row>
    <row r="104" spans="2:20" x14ac:dyDescent="0.25">
      <c r="D104" s="8">
        <v>2</v>
      </c>
      <c r="F104" s="8">
        <v>4</v>
      </c>
      <c r="H104" s="8"/>
      <c r="I104" s="8"/>
      <c r="J104" t="s">
        <v>144</v>
      </c>
      <c r="M104" t="s">
        <v>145</v>
      </c>
      <c r="P104" s="8">
        <v>1.5</v>
      </c>
      <c r="R104" s="8">
        <v>2</v>
      </c>
      <c r="S104" s="8">
        <v>4</v>
      </c>
      <c r="T104" s="8">
        <v>1.5</v>
      </c>
    </row>
    <row r="105" spans="2:20" x14ac:dyDescent="0.25">
      <c r="D105" s="25" t="s">
        <v>136</v>
      </c>
      <c r="E105" s="4"/>
      <c r="F105" s="25" t="s">
        <v>136</v>
      </c>
      <c r="G105" s="4"/>
      <c r="H105" s="25"/>
      <c r="I105" s="25"/>
      <c r="J105" s="25" t="s">
        <v>138</v>
      </c>
      <c r="K105" s="25" t="s">
        <v>139</v>
      </c>
      <c r="L105" s="25"/>
      <c r="M105" s="25" t="s">
        <v>138</v>
      </c>
      <c r="N105" s="25" t="s">
        <v>139</v>
      </c>
      <c r="O105" s="4"/>
      <c r="P105" s="25" t="s">
        <v>137</v>
      </c>
      <c r="R105" s="25" t="s">
        <v>137</v>
      </c>
      <c r="S105" s="25" t="s">
        <v>137</v>
      </c>
      <c r="T105" s="25" t="s">
        <v>137</v>
      </c>
    </row>
    <row r="106" spans="2:20" ht="45" x14ac:dyDescent="0.25">
      <c r="D106" s="14" t="s">
        <v>113</v>
      </c>
      <c r="F106" s="14" t="s">
        <v>114</v>
      </c>
    </row>
    <row r="107" spans="2:20" x14ac:dyDescent="0.25">
      <c r="C107" t="s">
        <v>11</v>
      </c>
      <c r="D107" s="9">
        <v>2.5</v>
      </c>
      <c r="E107" s="9" t="s">
        <v>124</v>
      </c>
      <c r="F107">
        <v>5</v>
      </c>
      <c r="G107" t="s">
        <v>129</v>
      </c>
      <c r="H107" s="9"/>
      <c r="I107" s="9"/>
      <c r="J107">
        <f>(F107-D107)/(4-2)</f>
        <v>1.25</v>
      </c>
      <c r="K107">
        <f>F107-J107*4</f>
        <v>0</v>
      </c>
      <c r="M107">
        <f>D107/2</f>
        <v>1.25</v>
      </c>
      <c r="N107">
        <v>0</v>
      </c>
      <c r="P107" s="9">
        <f>N107+M107*1.5</f>
        <v>1.875</v>
      </c>
      <c r="R107" s="9">
        <f>D107-0.25*M107</f>
        <v>2.1875</v>
      </c>
      <c r="S107" s="9">
        <f>D107+0.5*J107</f>
        <v>3.125</v>
      </c>
      <c r="T107" s="9">
        <f>P107</f>
        <v>1.875</v>
      </c>
    </row>
    <row r="108" spans="2:20" x14ac:dyDescent="0.25">
      <c r="C108" t="s">
        <v>12</v>
      </c>
      <c r="D108" s="9">
        <v>2.5</v>
      </c>
      <c r="E108" s="9" t="s">
        <v>124</v>
      </c>
      <c r="F108">
        <v>5</v>
      </c>
      <c r="G108" t="s">
        <v>129</v>
      </c>
      <c r="H108" s="9"/>
      <c r="I108" s="9"/>
      <c r="J108">
        <f t="shared" ref="J108:J136" si="6">(F108-D108)/(4-2)</f>
        <v>1.25</v>
      </c>
      <c r="K108">
        <f t="shared" ref="K108:K136" si="7">F108-J108*4</f>
        <v>0</v>
      </c>
      <c r="M108">
        <f t="shared" ref="M108:M136" si="8">D108/2</f>
        <v>1.25</v>
      </c>
      <c r="N108">
        <v>0</v>
      </c>
      <c r="P108" s="9">
        <f t="shared" ref="P108:P136" si="9">N108+M108*1.5</f>
        <v>1.875</v>
      </c>
      <c r="R108" s="9">
        <f t="shared" ref="R108:R136" si="10">D108-0.25*M108</f>
        <v>2.1875</v>
      </c>
      <c r="S108" s="9">
        <f t="shared" ref="S108:S136" si="11">D108+0.5*J108</f>
        <v>3.125</v>
      </c>
      <c r="T108" s="9">
        <f t="shared" ref="T108:T136" si="12">P108</f>
        <v>1.875</v>
      </c>
    </row>
    <row r="109" spans="2:20" x14ac:dyDescent="0.25">
      <c r="C109" t="s">
        <v>13</v>
      </c>
      <c r="D109" s="9">
        <v>3.5</v>
      </c>
      <c r="E109" s="9" t="s">
        <v>125</v>
      </c>
      <c r="F109">
        <v>6.25</v>
      </c>
      <c r="G109" t="s">
        <v>132</v>
      </c>
      <c r="H109" s="9"/>
      <c r="I109" s="9"/>
      <c r="J109">
        <f t="shared" si="6"/>
        <v>1.375</v>
      </c>
      <c r="K109">
        <f t="shared" si="7"/>
        <v>0.75</v>
      </c>
      <c r="M109">
        <f t="shared" si="8"/>
        <v>1.75</v>
      </c>
      <c r="N109">
        <v>0</v>
      </c>
      <c r="P109" s="9">
        <f t="shared" si="9"/>
        <v>2.625</v>
      </c>
      <c r="R109" s="9">
        <f t="shared" si="10"/>
        <v>3.0625</v>
      </c>
      <c r="S109" s="9">
        <f t="shared" si="11"/>
        <v>4.1875</v>
      </c>
      <c r="T109" s="9">
        <f t="shared" si="12"/>
        <v>2.625</v>
      </c>
    </row>
    <row r="110" spans="2:20" x14ac:dyDescent="0.25">
      <c r="C110" t="s">
        <v>14</v>
      </c>
      <c r="D110" s="9">
        <v>3.5</v>
      </c>
      <c r="E110" s="9" t="s">
        <v>125</v>
      </c>
      <c r="F110">
        <v>5</v>
      </c>
      <c r="G110" t="s">
        <v>129</v>
      </c>
      <c r="H110" s="9"/>
      <c r="I110" s="9"/>
      <c r="J110">
        <f t="shared" si="6"/>
        <v>0.75</v>
      </c>
      <c r="K110">
        <f t="shared" si="7"/>
        <v>2</v>
      </c>
      <c r="M110">
        <f t="shared" si="8"/>
        <v>1.75</v>
      </c>
      <c r="N110">
        <v>0</v>
      </c>
      <c r="P110" s="9">
        <f t="shared" si="9"/>
        <v>2.625</v>
      </c>
      <c r="R110" s="9">
        <f t="shared" si="10"/>
        <v>3.0625</v>
      </c>
      <c r="S110" s="9">
        <f t="shared" si="11"/>
        <v>3.875</v>
      </c>
      <c r="T110" s="9">
        <f t="shared" si="12"/>
        <v>2.625</v>
      </c>
    </row>
    <row r="111" spans="2:20" x14ac:dyDescent="0.25">
      <c r="C111" t="s">
        <v>15</v>
      </c>
      <c r="D111" s="9">
        <v>2.5</v>
      </c>
      <c r="E111" s="9" t="s">
        <v>124</v>
      </c>
      <c r="F111">
        <v>4</v>
      </c>
      <c r="G111" t="s">
        <v>133</v>
      </c>
      <c r="H111" s="9"/>
      <c r="I111" s="9"/>
      <c r="J111">
        <f t="shared" si="6"/>
        <v>0.75</v>
      </c>
      <c r="K111">
        <f t="shared" si="7"/>
        <v>1</v>
      </c>
      <c r="M111">
        <f t="shared" si="8"/>
        <v>1.25</v>
      </c>
      <c r="N111">
        <v>0</v>
      </c>
      <c r="P111" s="9">
        <f t="shared" si="9"/>
        <v>1.875</v>
      </c>
      <c r="R111" s="9">
        <f t="shared" si="10"/>
        <v>2.1875</v>
      </c>
      <c r="S111" s="9">
        <f t="shared" si="11"/>
        <v>2.875</v>
      </c>
      <c r="T111" s="9">
        <f t="shared" si="12"/>
        <v>1.875</v>
      </c>
    </row>
    <row r="112" spans="2:20" x14ac:dyDescent="0.25">
      <c r="C112" t="s">
        <v>16</v>
      </c>
      <c r="D112" s="9">
        <v>2.5</v>
      </c>
      <c r="E112" s="9" t="s">
        <v>124</v>
      </c>
      <c r="F112">
        <v>4</v>
      </c>
      <c r="G112" t="s">
        <v>133</v>
      </c>
      <c r="H112" s="9"/>
      <c r="I112" s="9"/>
      <c r="J112">
        <f t="shared" si="6"/>
        <v>0.75</v>
      </c>
      <c r="K112">
        <f t="shared" si="7"/>
        <v>1</v>
      </c>
      <c r="M112">
        <f t="shared" si="8"/>
        <v>1.25</v>
      </c>
      <c r="N112">
        <v>0</v>
      </c>
      <c r="P112" s="9">
        <f t="shared" si="9"/>
        <v>1.875</v>
      </c>
      <c r="R112" s="9">
        <f t="shared" si="10"/>
        <v>2.1875</v>
      </c>
      <c r="S112" s="9">
        <f t="shared" si="11"/>
        <v>2.875</v>
      </c>
      <c r="T112" s="9">
        <f t="shared" si="12"/>
        <v>1.875</v>
      </c>
    </row>
    <row r="113" spans="3:20" x14ac:dyDescent="0.25">
      <c r="C113" t="s">
        <v>17</v>
      </c>
      <c r="D113" s="9">
        <v>2</v>
      </c>
      <c r="E113" s="9" t="s">
        <v>126</v>
      </c>
      <c r="F113">
        <v>3.5</v>
      </c>
      <c r="G113" t="s">
        <v>125</v>
      </c>
      <c r="H113" s="9"/>
      <c r="I113" s="9"/>
      <c r="J113">
        <f t="shared" si="6"/>
        <v>0.75</v>
      </c>
      <c r="K113">
        <f t="shared" si="7"/>
        <v>0.5</v>
      </c>
      <c r="M113">
        <f t="shared" si="8"/>
        <v>1</v>
      </c>
      <c r="N113">
        <v>0</v>
      </c>
      <c r="P113" s="9">
        <f t="shared" si="9"/>
        <v>1.5</v>
      </c>
      <c r="R113" s="9">
        <f t="shared" si="10"/>
        <v>1.75</v>
      </c>
      <c r="S113" s="9">
        <f t="shared" si="11"/>
        <v>2.375</v>
      </c>
      <c r="T113" s="9">
        <f t="shared" si="12"/>
        <v>1.5</v>
      </c>
    </row>
    <row r="114" spans="3:20" x14ac:dyDescent="0.25">
      <c r="C114" t="s">
        <v>18</v>
      </c>
      <c r="D114" s="9">
        <v>2</v>
      </c>
      <c r="E114" s="9" t="s">
        <v>126</v>
      </c>
      <c r="F114">
        <v>3.5</v>
      </c>
      <c r="G114" t="s">
        <v>125</v>
      </c>
      <c r="H114" s="9"/>
      <c r="I114" s="9"/>
      <c r="J114">
        <f t="shared" si="6"/>
        <v>0.75</v>
      </c>
      <c r="K114">
        <f t="shared" si="7"/>
        <v>0.5</v>
      </c>
      <c r="M114">
        <f t="shared" si="8"/>
        <v>1</v>
      </c>
      <c r="N114">
        <v>0</v>
      </c>
      <c r="P114" s="9">
        <f t="shared" si="9"/>
        <v>1.5</v>
      </c>
      <c r="R114" s="9">
        <f t="shared" si="10"/>
        <v>1.75</v>
      </c>
      <c r="S114" s="9">
        <f t="shared" si="11"/>
        <v>2.375</v>
      </c>
      <c r="T114" s="9">
        <f t="shared" si="12"/>
        <v>1.5</v>
      </c>
    </row>
    <row r="115" spans="3:20" x14ac:dyDescent="0.25">
      <c r="C115" t="s">
        <v>19</v>
      </c>
      <c r="D115" s="9">
        <v>5</v>
      </c>
      <c r="E115" s="9" t="s">
        <v>129</v>
      </c>
      <c r="F115">
        <v>7.5</v>
      </c>
      <c r="G115" t="s">
        <v>131</v>
      </c>
      <c r="H115" s="9"/>
      <c r="I115" s="9"/>
      <c r="J115">
        <f t="shared" si="6"/>
        <v>1.25</v>
      </c>
      <c r="K115">
        <f t="shared" si="7"/>
        <v>2.5</v>
      </c>
      <c r="M115">
        <f t="shared" si="8"/>
        <v>2.5</v>
      </c>
      <c r="N115">
        <v>0</v>
      </c>
      <c r="P115" s="9">
        <f t="shared" si="9"/>
        <v>3.75</v>
      </c>
      <c r="R115" s="9">
        <f t="shared" si="10"/>
        <v>4.375</v>
      </c>
      <c r="S115" s="9">
        <f t="shared" si="11"/>
        <v>5.625</v>
      </c>
      <c r="T115" s="9">
        <f t="shared" si="12"/>
        <v>3.75</v>
      </c>
    </row>
    <row r="116" spans="3:20" x14ac:dyDescent="0.25">
      <c r="C116" t="s">
        <v>20</v>
      </c>
      <c r="D116" s="9">
        <v>1</v>
      </c>
      <c r="E116" s="9" t="s">
        <v>127</v>
      </c>
      <c r="F116" s="24">
        <v>2.5</v>
      </c>
      <c r="G116" t="s">
        <v>124</v>
      </c>
      <c r="H116" s="9"/>
      <c r="I116" s="9"/>
      <c r="J116">
        <f t="shared" si="6"/>
        <v>0.75</v>
      </c>
      <c r="K116">
        <f t="shared" si="7"/>
        <v>-0.5</v>
      </c>
      <c r="M116">
        <f t="shared" si="8"/>
        <v>0.5</v>
      </c>
      <c r="N116">
        <v>0</v>
      </c>
      <c r="P116" s="9">
        <f t="shared" si="9"/>
        <v>0.75</v>
      </c>
      <c r="R116" s="9">
        <f t="shared" si="10"/>
        <v>0.875</v>
      </c>
      <c r="S116" s="9">
        <f t="shared" si="11"/>
        <v>1.375</v>
      </c>
      <c r="T116" s="9">
        <f t="shared" si="12"/>
        <v>0.75</v>
      </c>
    </row>
    <row r="117" spans="3:20" x14ac:dyDescent="0.25">
      <c r="C117" t="s">
        <v>21</v>
      </c>
      <c r="D117" s="9">
        <v>4</v>
      </c>
      <c r="E117" s="9" t="s">
        <v>130</v>
      </c>
      <c r="F117">
        <v>6.25</v>
      </c>
      <c r="G117" t="s">
        <v>132</v>
      </c>
      <c r="H117" s="9"/>
      <c r="I117" s="9"/>
      <c r="J117">
        <f t="shared" si="6"/>
        <v>1.125</v>
      </c>
      <c r="K117">
        <f t="shared" si="7"/>
        <v>1.75</v>
      </c>
      <c r="M117">
        <f t="shared" si="8"/>
        <v>2</v>
      </c>
      <c r="N117">
        <v>0</v>
      </c>
      <c r="P117" s="9">
        <f t="shared" si="9"/>
        <v>3</v>
      </c>
      <c r="R117" s="9">
        <f t="shared" si="10"/>
        <v>3.5</v>
      </c>
      <c r="S117" s="9">
        <f t="shared" si="11"/>
        <v>4.5625</v>
      </c>
      <c r="T117" s="9">
        <f t="shared" si="12"/>
        <v>3</v>
      </c>
    </row>
    <row r="118" spans="3:20" x14ac:dyDescent="0.25">
      <c r="C118" t="s">
        <v>22</v>
      </c>
      <c r="D118" s="9">
        <v>3.5</v>
      </c>
      <c r="E118" s="9" t="s">
        <v>125</v>
      </c>
      <c r="F118">
        <v>7.5</v>
      </c>
      <c r="G118" t="s">
        <v>131</v>
      </c>
      <c r="H118" s="9"/>
      <c r="I118" s="9"/>
      <c r="J118">
        <f t="shared" si="6"/>
        <v>2</v>
      </c>
      <c r="K118">
        <f t="shared" si="7"/>
        <v>-0.5</v>
      </c>
      <c r="M118">
        <f t="shared" si="8"/>
        <v>1.75</v>
      </c>
      <c r="N118">
        <v>0</v>
      </c>
      <c r="P118" s="9">
        <f t="shared" si="9"/>
        <v>2.625</v>
      </c>
      <c r="R118" s="9">
        <f t="shared" si="10"/>
        <v>3.0625</v>
      </c>
      <c r="S118" s="9">
        <f t="shared" si="11"/>
        <v>4.5</v>
      </c>
      <c r="T118" s="9">
        <f t="shared" si="12"/>
        <v>2.625</v>
      </c>
    </row>
    <row r="119" spans="3:20" x14ac:dyDescent="0.25">
      <c r="C119" t="s">
        <v>23</v>
      </c>
      <c r="D119" s="9">
        <v>3.5</v>
      </c>
      <c r="E119" s="9" t="s">
        <v>125</v>
      </c>
      <c r="F119">
        <v>5</v>
      </c>
      <c r="G119" t="s">
        <v>129</v>
      </c>
      <c r="H119" s="9"/>
      <c r="I119" s="9"/>
      <c r="J119">
        <f t="shared" si="6"/>
        <v>0.75</v>
      </c>
      <c r="K119">
        <f t="shared" si="7"/>
        <v>2</v>
      </c>
      <c r="M119">
        <f t="shared" si="8"/>
        <v>1.75</v>
      </c>
      <c r="N119">
        <v>0</v>
      </c>
      <c r="P119" s="9">
        <f t="shared" si="9"/>
        <v>2.625</v>
      </c>
      <c r="R119" s="9">
        <f t="shared" si="10"/>
        <v>3.0625</v>
      </c>
      <c r="S119" s="9">
        <f t="shared" si="11"/>
        <v>3.875</v>
      </c>
      <c r="T119" s="9">
        <f t="shared" si="12"/>
        <v>2.625</v>
      </c>
    </row>
    <row r="120" spans="3:20" x14ac:dyDescent="0.25">
      <c r="C120" t="s">
        <v>24</v>
      </c>
      <c r="D120" s="9">
        <v>2</v>
      </c>
      <c r="E120" s="9" t="s">
        <v>126</v>
      </c>
      <c r="F120">
        <v>3</v>
      </c>
      <c r="G120" t="s">
        <v>135</v>
      </c>
      <c r="H120" s="9"/>
      <c r="I120" s="9"/>
      <c r="J120">
        <f t="shared" si="6"/>
        <v>0.5</v>
      </c>
      <c r="K120">
        <f t="shared" si="7"/>
        <v>1</v>
      </c>
      <c r="M120">
        <f t="shared" si="8"/>
        <v>1</v>
      </c>
      <c r="N120">
        <v>0</v>
      </c>
      <c r="P120" s="9">
        <f t="shared" si="9"/>
        <v>1.5</v>
      </c>
      <c r="R120" s="9">
        <f t="shared" si="10"/>
        <v>1.75</v>
      </c>
      <c r="S120" s="9">
        <f t="shared" si="11"/>
        <v>2.25</v>
      </c>
      <c r="T120" s="9">
        <f t="shared" si="12"/>
        <v>1.5</v>
      </c>
    </row>
    <row r="121" spans="3:20" x14ac:dyDescent="0.25">
      <c r="C121" t="s">
        <v>25</v>
      </c>
      <c r="D121" s="9">
        <v>3.5</v>
      </c>
      <c r="E121" s="9" t="s">
        <v>125</v>
      </c>
      <c r="F121">
        <v>6.25</v>
      </c>
      <c r="G121" t="s">
        <v>132</v>
      </c>
      <c r="H121" s="9"/>
      <c r="I121" s="9"/>
      <c r="J121">
        <f t="shared" si="6"/>
        <v>1.375</v>
      </c>
      <c r="K121">
        <f t="shared" si="7"/>
        <v>0.75</v>
      </c>
      <c r="M121">
        <f t="shared" si="8"/>
        <v>1.75</v>
      </c>
      <c r="N121">
        <v>0</v>
      </c>
      <c r="P121" s="9">
        <f t="shared" si="9"/>
        <v>2.625</v>
      </c>
      <c r="R121" s="9">
        <f t="shared" si="10"/>
        <v>3.0625</v>
      </c>
      <c r="S121" s="9">
        <f t="shared" si="11"/>
        <v>4.1875</v>
      </c>
      <c r="T121" s="9">
        <f t="shared" si="12"/>
        <v>2.625</v>
      </c>
    </row>
    <row r="122" spans="3:20" x14ac:dyDescent="0.25">
      <c r="C122" t="s">
        <v>26</v>
      </c>
      <c r="D122" s="9">
        <v>2.5</v>
      </c>
      <c r="E122" s="9" t="s">
        <v>124</v>
      </c>
      <c r="F122">
        <v>3.5</v>
      </c>
      <c r="G122" t="s">
        <v>125</v>
      </c>
      <c r="H122" s="9"/>
      <c r="I122" s="9"/>
      <c r="J122">
        <f t="shared" si="6"/>
        <v>0.5</v>
      </c>
      <c r="K122">
        <f t="shared" si="7"/>
        <v>1.5</v>
      </c>
      <c r="M122">
        <f t="shared" si="8"/>
        <v>1.25</v>
      </c>
      <c r="N122">
        <v>0</v>
      </c>
      <c r="P122" s="9">
        <f t="shared" si="9"/>
        <v>1.875</v>
      </c>
      <c r="R122" s="9">
        <f t="shared" si="10"/>
        <v>2.1875</v>
      </c>
      <c r="S122" s="9">
        <f t="shared" si="11"/>
        <v>2.75</v>
      </c>
      <c r="T122" s="9">
        <f t="shared" si="12"/>
        <v>1.875</v>
      </c>
    </row>
    <row r="123" spans="3:20" x14ac:dyDescent="0.25">
      <c r="C123" t="s">
        <v>27</v>
      </c>
      <c r="D123" s="9">
        <v>2.5</v>
      </c>
      <c r="E123" s="9" t="s">
        <v>124</v>
      </c>
      <c r="F123">
        <v>5</v>
      </c>
      <c r="G123" t="s">
        <v>129</v>
      </c>
      <c r="H123" s="9"/>
      <c r="I123" s="9"/>
      <c r="J123">
        <f t="shared" si="6"/>
        <v>1.25</v>
      </c>
      <c r="K123">
        <f t="shared" si="7"/>
        <v>0</v>
      </c>
      <c r="M123">
        <f t="shared" si="8"/>
        <v>1.25</v>
      </c>
      <c r="N123">
        <v>0</v>
      </c>
      <c r="P123" s="9">
        <f t="shared" si="9"/>
        <v>1.875</v>
      </c>
      <c r="R123" s="9">
        <f t="shared" si="10"/>
        <v>2.1875</v>
      </c>
      <c r="S123" s="9">
        <f t="shared" si="11"/>
        <v>3.125</v>
      </c>
      <c r="T123" s="9">
        <f t="shared" si="12"/>
        <v>1.875</v>
      </c>
    </row>
    <row r="124" spans="3:20" x14ac:dyDescent="0.25">
      <c r="C124" t="s">
        <v>28</v>
      </c>
      <c r="D124" s="9">
        <v>2</v>
      </c>
      <c r="E124" s="9" t="s">
        <v>126</v>
      </c>
      <c r="F124">
        <v>3.5</v>
      </c>
      <c r="G124" t="s">
        <v>125</v>
      </c>
      <c r="H124" s="9"/>
      <c r="I124" s="9"/>
      <c r="J124">
        <f t="shared" si="6"/>
        <v>0.75</v>
      </c>
      <c r="K124">
        <f t="shared" si="7"/>
        <v>0.5</v>
      </c>
      <c r="M124">
        <f t="shared" si="8"/>
        <v>1</v>
      </c>
      <c r="N124">
        <v>0</v>
      </c>
      <c r="P124" s="9">
        <f t="shared" si="9"/>
        <v>1.5</v>
      </c>
      <c r="R124" s="9">
        <f t="shared" si="10"/>
        <v>1.75</v>
      </c>
      <c r="S124" s="9">
        <f t="shared" si="11"/>
        <v>2.375</v>
      </c>
      <c r="T124" s="9">
        <f t="shared" si="12"/>
        <v>1.5</v>
      </c>
    </row>
    <row r="125" spans="3:20" x14ac:dyDescent="0.25">
      <c r="C125" t="s">
        <v>29</v>
      </c>
      <c r="D125" s="9">
        <v>3.5</v>
      </c>
      <c r="E125" s="9" t="s">
        <v>125</v>
      </c>
      <c r="F125">
        <v>5</v>
      </c>
      <c r="G125" t="s">
        <v>129</v>
      </c>
      <c r="H125" s="9"/>
      <c r="I125" s="9"/>
      <c r="J125">
        <f t="shared" si="6"/>
        <v>0.75</v>
      </c>
      <c r="K125">
        <f t="shared" si="7"/>
        <v>2</v>
      </c>
      <c r="M125">
        <f t="shared" si="8"/>
        <v>1.75</v>
      </c>
      <c r="N125">
        <v>0</v>
      </c>
      <c r="P125" s="9">
        <f t="shared" si="9"/>
        <v>2.625</v>
      </c>
      <c r="R125" s="9">
        <f t="shared" si="10"/>
        <v>3.0625</v>
      </c>
      <c r="S125" s="9">
        <f t="shared" si="11"/>
        <v>3.875</v>
      </c>
      <c r="T125" s="9">
        <f t="shared" si="12"/>
        <v>2.625</v>
      </c>
    </row>
    <row r="126" spans="3:20" x14ac:dyDescent="0.25">
      <c r="C126" t="s">
        <v>30</v>
      </c>
      <c r="D126" s="9">
        <v>2.5</v>
      </c>
      <c r="E126" s="9" t="s">
        <v>124</v>
      </c>
      <c r="F126">
        <v>3.5</v>
      </c>
      <c r="G126" t="s">
        <v>125</v>
      </c>
      <c r="H126" s="9"/>
      <c r="I126" s="9"/>
      <c r="J126">
        <f t="shared" si="6"/>
        <v>0.5</v>
      </c>
      <c r="K126">
        <f t="shared" si="7"/>
        <v>1.5</v>
      </c>
      <c r="M126">
        <f t="shared" si="8"/>
        <v>1.25</v>
      </c>
      <c r="N126">
        <v>0</v>
      </c>
      <c r="P126" s="9">
        <f t="shared" si="9"/>
        <v>1.875</v>
      </c>
      <c r="R126" s="9">
        <f t="shared" si="10"/>
        <v>2.1875</v>
      </c>
      <c r="S126" s="9">
        <f t="shared" si="11"/>
        <v>2.75</v>
      </c>
      <c r="T126" s="9">
        <f t="shared" si="12"/>
        <v>1.875</v>
      </c>
    </row>
    <row r="127" spans="3:20" x14ac:dyDescent="0.25">
      <c r="C127" t="s">
        <v>31</v>
      </c>
      <c r="D127" s="9">
        <v>2.5</v>
      </c>
      <c r="E127" s="9" t="s">
        <v>124</v>
      </c>
      <c r="F127">
        <v>5</v>
      </c>
      <c r="G127" t="s">
        <v>129</v>
      </c>
      <c r="H127" s="9"/>
      <c r="I127" s="9"/>
      <c r="J127">
        <f t="shared" si="6"/>
        <v>1.25</v>
      </c>
      <c r="K127">
        <f t="shared" si="7"/>
        <v>0</v>
      </c>
      <c r="M127">
        <f t="shared" si="8"/>
        <v>1.25</v>
      </c>
      <c r="N127">
        <v>0</v>
      </c>
      <c r="P127" s="9">
        <f t="shared" si="9"/>
        <v>1.875</v>
      </c>
      <c r="R127" s="9">
        <f t="shared" si="10"/>
        <v>2.1875</v>
      </c>
      <c r="S127" s="9">
        <f t="shared" si="11"/>
        <v>3.125</v>
      </c>
      <c r="T127" s="9">
        <f t="shared" si="12"/>
        <v>1.875</v>
      </c>
    </row>
    <row r="128" spans="3:20" x14ac:dyDescent="0.25">
      <c r="C128" t="s">
        <v>32</v>
      </c>
      <c r="D128" s="9">
        <v>3.5</v>
      </c>
      <c r="E128" s="9" t="s">
        <v>125</v>
      </c>
      <c r="F128">
        <v>5</v>
      </c>
      <c r="G128" t="s">
        <v>129</v>
      </c>
      <c r="H128" s="9"/>
      <c r="I128" s="9"/>
      <c r="J128">
        <f t="shared" si="6"/>
        <v>0.75</v>
      </c>
      <c r="K128">
        <f t="shared" si="7"/>
        <v>2</v>
      </c>
      <c r="M128">
        <f t="shared" si="8"/>
        <v>1.75</v>
      </c>
      <c r="N128">
        <v>0</v>
      </c>
      <c r="P128" s="9">
        <f t="shared" si="9"/>
        <v>2.625</v>
      </c>
      <c r="R128" s="9">
        <f t="shared" si="10"/>
        <v>3.0625</v>
      </c>
      <c r="S128" s="9">
        <f t="shared" si="11"/>
        <v>3.875</v>
      </c>
      <c r="T128" s="9">
        <f t="shared" si="12"/>
        <v>2.625</v>
      </c>
    </row>
    <row r="129" spans="3:20" x14ac:dyDescent="0.25">
      <c r="C129" t="s">
        <v>33</v>
      </c>
      <c r="D129" s="9">
        <v>3</v>
      </c>
      <c r="E129" s="9" t="s">
        <v>128</v>
      </c>
      <c r="F129">
        <v>5.5</v>
      </c>
      <c r="G129" t="s">
        <v>134</v>
      </c>
      <c r="H129" s="9"/>
      <c r="I129" s="9"/>
      <c r="J129">
        <f t="shared" si="6"/>
        <v>1.25</v>
      </c>
      <c r="K129">
        <f t="shared" si="7"/>
        <v>0.5</v>
      </c>
      <c r="M129">
        <f t="shared" si="8"/>
        <v>1.5</v>
      </c>
      <c r="N129">
        <v>0</v>
      </c>
      <c r="P129" s="9">
        <f t="shared" si="9"/>
        <v>2.25</v>
      </c>
      <c r="R129" s="9">
        <f t="shared" si="10"/>
        <v>2.625</v>
      </c>
      <c r="S129" s="9">
        <f t="shared" si="11"/>
        <v>3.625</v>
      </c>
      <c r="T129" s="9">
        <f t="shared" si="12"/>
        <v>2.25</v>
      </c>
    </row>
    <row r="130" spans="3:20" x14ac:dyDescent="0.25">
      <c r="C130" t="s">
        <v>34</v>
      </c>
      <c r="D130" s="9">
        <v>1</v>
      </c>
      <c r="E130" s="9" t="s">
        <v>127</v>
      </c>
      <c r="F130">
        <v>3</v>
      </c>
      <c r="G130" t="s">
        <v>128</v>
      </c>
      <c r="H130" s="9"/>
      <c r="I130" s="9"/>
      <c r="J130">
        <f t="shared" si="6"/>
        <v>1</v>
      </c>
      <c r="K130">
        <f t="shared" si="7"/>
        <v>-1</v>
      </c>
      <c r="M130">
        <f t="shared" si="8"/>
        <v>0.5</v>
      </c>
      <c r="N130">
        <v>0</v>
      </c>
      <c r="P130" s="9">
        <f t="shared" si="9"/>
        <v>0.75</v>
      </c>
      <c r="R130" s="9">
        <f t="shared" si="10"/>
        <v>0.875</v>
      </c>
      <c r="S130" s="9">
        <f t="shared" si="11"/>
        <v>1.5</v>
      </c>
      <c r="T130" s="9">
        <f t="shared" si="12"/>
        <v>0.75</v>
      </c>
    </row>
    <row r="131" spans="3:20" x14ac:dyDescent="0.25">
      <c r="C131" t="s">
        <v>35</v>
      </c>
      <c r="D131" s="9">
        <v>3</v>
      </c>
      <c r="E131" s="9" t="s">
        <v>128</v>
      </c>
      <c r="F131">
        <v>5</v>
      </c>
      <c r="G131" t="s">
        <v>129</v>
      </c>
      <c r="H131" s="9"/>
      <c r="I131" s="9"/>
      <c r="J131">
        <f t="shared" si="6"/>
        <v>1</v>
      </c>
      <c r="K131">
        <f t="shared" si="7"/>
        <v>1</v>
      </c>
      <c r="M131">
        <f t="shared" si="8"/>
        <v>1.5</v>
      </c>
      <c r="N131">
        <v>0</v>
      </c>
      <c r="P131" s="9">
        <f t="shared" si="9"/>
        <v>2.25</v>
      </c>
      <c r="R131" s="9">
        <f t="shared" si="10"/>
        <v>2.625</v>
      </c>
      <c r="S131" s="9">
        <f t="shared" si="11"/>
        <v>3.5</v>
      </c>
      <c r="T131" s="9">
        <f t="shared" si="12"/>
        <v>2.25</v>
      </c>
    </row>
    <row r="132" spans="3:20" x14ac:dyDescent="0.25">
      <c r="C132" t="s">
        <v>36</v>
      </c>
      <c r="D132" s="9">
        <v>2.5</v>
      </c>
      <c r="E132" s="9" t="s">
        <v>124</v>
      </c>
      <c r="F132">
        <v>5</v>
      </c>
      <c r="G132" t="s">
        <v>129</v>
      </c>
      <c r="H132" s="9"/>
      <c r="I132" s="9"/>
      <c r="J132">
        <f t="shared" si="6"/>
        <v>1.25</v>
      </c>
      <c r="K132">
        <f t="shared" si="7"/>
        <v>0</v>
      </c>
      <c r="M132">
        <f t="shared" si="8"/>
        <v>1.25</v>
      </c>
      <c r="N132">
        <v>0</v>
      </c>
      <c r="P132" s="9">
        <f t="shared" si="9"/>
        <v>1.875</v>
      </c>
      <c r="R132" s="9">
        <f t="shared" si="10"/>
        <v>2.1875</v>
      </c>
      <c r="S132" s="9">
        <f t="shared" si="11"/>
        <v>3.125</v>
      </c>
      <c r="T132" s="9">
        <f t="shared" si="12"/>
        <v>1.875</v>
      </c>
    </row>
    <row r="133" spans="3:20" x14ac:dyDescent="0.25">
      <c r="C133" t="s">
        <v>37</v>
      </c>
      <c r="D133" s="9">
        <v>2</v>
      </c>
      <c r="E133" s="9" t="s">
        <v>126</v>
      </c>
      <c r="F133">
        <v>2.5</v>
      </c>
      <c r="G133" t="s">
        <v>124</v>
      </c>
      <c r="H133" s="9"/>
      <c r="I133" s="9"/>
      <c r="J133">
        <f t="shared" si="6"/>
        <v>0.25</v>
      </c>
      <c r="K133">
        <f t="shared" si="7"/>
        <v>1.5</v>
      </c>
      <c r="M133">
        <f t="shared" si="8"/>
        <v>1</v>
      </c>
      <c r="N133">
        <v>0</v>
      </c>
      <c r="P133" s="9">
        <f t="shared" si="9"/>
        <v>1.5</v>
      </c>
      <c r="R133" s="9">
        <f t="shared" si="10"/>
        <v>1.75</v>
      </c>
      <c r="S133" s="9">
        <f t="shared" si="11"/>
        <v>2.125</v>
      </c>
      <c r="T133" s="9">
        <f t="shared" si="12"/>
        <v>1.5</v>
      </c>
    </row>
    <row r="134" spans="3:20" x14ac:dyDescent="0.25">
      <c r="C134" t="s">
        <v>69</v>
      </c>
      <c r="D134" s="9">
        <v>3.5</v>
      </c>
      <c r="E134" s="9" t="s">
        <v>125</v>
      </c>
      <c r="F134">
        <v>5</v>
      </c>
      <c r="G134" t="s">
        <v>129</v>
      </c>
      <c r="H134" s="9"/>
      <c r="I134" s="9"/>
      <c r="J134">
        <f t="shared" si="6"/>
        <v>0.75</v>
      </c>
      <c r="K134">
        <f t="shared" si="7"/>
        <v>2</v>
      </c>
      <c r="M134">
        <f t="shared" si="8"/>
        <v>1.75</v>
      </c>
      <c r="N134">
        <v>0</v>
      </c>
      <c r="P134" s="9">
        <f t="shared" si="9"/>
        <v>2.625</v>
      </c>
      <c r="R134" s="9">
        <f t="shared" si="10"/>
        <v>3.0625</v>
      </c>
      <c r="S134" s="9">
        <f t="shared" si="11"/>
        <v>3.875</v>
      </c>
      <c r="T134" s="9">
        <f t="shared" si="12"/>
        <v>2.625</v>
      </c>
    </row>
    <row r="135" spans="3:20" x14ac:dyDescent="0.25">
      <c r="C135" t="s">
        <v>73</v>
      </c>
      <c r="D135">
        <v>2</v>
      </c>
      <c r="F135" s="9">
        <v>4</v>
      </c>
      <c r="H135" s="9"/>
      <c r="I135" s="9"/>
      <c r="J135">
        <f t="shared" si="6"/>
        <v>1</v>
      </c>
      <c r="K135">
        <f t="shared" si="7"/>
        <v>0</v>
      </c>
      <c r="M135">
        <f t="shared" si="8"/>
        <v>1</v>
      </c>
      <c r="N135">
        <v>0</v>
      </c>
      <c r="P135" s="9">
        <f t="shared" si="9"/>
        <v>1.5</v>
      </c>
      <c r="R135" s="9">
        <f t="shared" si="10"/>
        <v>1.75</v>
      </c>
      <c r="S135" s="9">
        <f t="shared" si="11"/>
        <v>2.5</v>
      </c>
      <c r="T135" s="9">
        <f t="shared" si="12"/>
        <v>1.5</v>
      </c>
    </row>
    <row r="136" spans="3:20" x14ac:dyDescent="0.25">
      <c r="C136" t="s">
        <v>72</v>
      </c>
      <c r="D136">
        <v>2</v>
      </c>
      <c r="F136" s="9">
        <v>4</v>
      </c>
      <c r="H136" s="9"/>
      <c r="I136" s="9"/>
      <c r="J136">
        <f t="shared" si="6"/>
        <v>1</v>
      </c>
      <c r="K136">
        <f t="shared" si="7"/>
        <v>0</v>
      </c>
      <c r="M136">
        <f t="shared" si="8"/>
        <v>1</v>
      </c>
      <c r="N136">
        <v>0</v>
      </c>
      <c r="P136" s="9">
        <f t="shared" si="9"/>
        <v>1.5</v>
      </c>
      <c r="R136" s="9">
        <f t="shared" si="10"/>
        <v>1.75</v>
      </c>
      <c r="S136" s="9">
        <f t="shared" si="11"/>
        <v>2.5</v>
      </c>
      <c r="T136" s="9">
        <f t="shared" si="12"/>
        <v>1.5</v>
      </c>
    </row>
  </sheetData>
  <mergeCells count="3">
    <mergeCell ref="C3:Q8"/>
    <mergeCell ref="C51:Q56"/>
    <mergeCell ref="C97:Q102"/>
  </mergeCells>
  <hyperlinks>
    <hyperlink ref="C1" r:id="rId1" xr:uid="{9A1D0FAC-D5BF-4954-BFA2-D2FFC661190E}"/>
    <hyperlink ref="C49" r:id="rId2" xr:uid="{5C1AAE78-D548-4DD0-B8C7-9AFAFC5614F6}"/>
    <hyperlink ref="C95" r:id="rId3" xr:uid="{8F3E110E-4FB8-4D78-B051-E92B41528D00}"/>
  </hyperlinks>
  <pageMargins left="0.7" right="0.7" top="0.75" bottom="0.75" header="0.3" footer="0.3"/>
  <pageSetup paperSize="9" orientation="portrait" verticalDpi="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05DFB-3D66-4A16-B6A2-FF727AB891D4}">
  <dimension ref="B1:AA83"/>
  <sheetViews>
    <sheetView workbookViewId="0">
      <selection activeCell="U11" sqref="U11"/>
    </sheetView>
  </sheetViews>
  <sheetFormatPr defaultRowHeight="15" x14ac:dyDescent="0.25"/>
  <cols>
    <col min="2" max="2" width="15.42578125" style="11" bestFit="1" customWidth="1"/>
    <col min="16" max="16" width="10" bestFit="1" customWidth="1"/>
  </cols>
  <sheetData>
    <row r="1" spans="2:27" x14ac:dyDescent="0.25">
      <c r="B1" s="10"/>
      <c r="C1" s="4" t="s">
        <v>118</v>
      </c>
      <c r="D1">
        <v>2022</v>
      </c>
      <c r="E1" s="26">
        <v>2050</v>
      </c>
      <c r="F1" s="26">
        <v>2050</v>
      </c>
      <c r="G1" s="26">
        <v>2050</v>
      </c>
      <c r="H1">
        <v>2050</v>
      </c>
      <c r="I1">
        <v>2050</v>
      </c>
      <c r="J1">
        <v>2050</v>
      </c>
      <c r="K1">
        <v>2022</v>
      </c>
      <c r="L1">
        <v>2050</v>
      </c>
      <c r="M1">
        <v>2050</v>
      </c>
      <c r="N1">
        <v>2050</v>
      </c>
      <c r="O1">
        <v>2022</v>
      </c>
      <c r="P1">
        <v>2050</v>
      </c>
      <c r="Q1">
        <v>2050</v>
      </c>
      <c r="R1">
        <v>2050</v>
      </c>
      <c r="T1" s="4"/>
      <c r="U1" s="4" t="s">
        <v>149</v>
      </c>
      <c r="V1" s="4"/>
    </row>
    <row r="2" spans="2:27" x14ac:dyDescent="0.25">
      <c r="C2" s="4" t="s">
        <v>142</v>
      </c>
      <c r="E2">
        <v>2</v>
      </c>
      <c r="F2">
        <v>4</v>
      </c>
      <c r="G2">
        <v>1.5</v>
      </c>
      <c r="H2">
        <v>2</v>
      </c>
      <c r="I2">
        <v>4</v>
      </c>
      <c r="J2">
        <v>1.5</v>
      </c>
      <c r="L2">
        <v>2</v>
      </c>
      <c r="M2">
        <v>4</v>
      </c>
      <c r="N2">
        <v>1.5</v>
      </c>
      <c r="P2">
        <v>2</v>
      </c>
      <c r="Q2">
        <v>4</v>
      </c>
      <c r="R2">
        <v>1.5</v>
      </c>
    </row>
    <row r="3" spans="2:27" x14ac:dyDescent="0.25">
      <c r="C3" s="4" t="s">
        <v>143</v>
      </c>
      <c r="E3">
        <v>1.75</v>
      </c>
      <c r="F3">
        <v>2.5</v>
      </c>
      <c r="G3">
        <v>1.5</v>
      </c>
      <c r="H3">
        <v>1.75</v>
      </c>
      <c r="I3">
        <v>2.5</v>
      </c>
      <c r="J3">
        <v>1.5</v>
      </c>
      <c r="L3">
        <v>1.75</v>
      </c>
      <c r="M3">
        <v>2.5</v>
      </c>
      <c r="N3">
        <v>1.5</v>
      </c>
      <c r="P3">
        <v>1.75</v>
      </c>
      <c r="Q3">
        <v>2.5</v>
      </c>
      <c r="R3">
        <v>1.5</v>
      </c>
    </row>
    <row r="4" spans="2:27" x14ac:dyDescent="0.25">
      <c r="C4" s="4"/>
      <c r="L4" t="s">
        <v>146</v>
      </c>
      <c r="M4" t="s">
        <v>147</v>
      </c>
      <c r="N4" t="s">
        <v>148</v>
      </c>
    </row>
    <row r="5" spans="2:27" ht="195" x14ac:dyDescent="0.25">
      <c r="B5" s="10"/>
      <c r="D5" s="18" t="s">
        <v>117</v>
      </c>
      <c r="E5" s="17" t="s">
        <v>140</v>
      </c>
      <c r="F5" s="17" t="s">
        <v>140</v>
      </c>
      <c r="G5" s="17" t="s">
        <v>140</v>
      </c>
      <c r="H5" s="19" t="s">
        <v>141</v>
      </c>
      <c r="I5" s="19" t="s">
        <v>141</v>
      </c>
      <c r="J5" s="19" t="s">
        <v>141</v>
      </c>
      <c r="K5" s="20" t="s">
        <v>119</v>
      </c>
      <c r="L5" s="20" t="s">
        <v>119</v>
      </c>
      <c r="M5" s="20" t="s">
        <v>119</v>
      </c>
      <c r="N5" s="20" t="s">
        <v>119</v>
      </c>
      <c r="O5" s="22" t="s">
        <v>120</v>
      </c>
      <c r="P5" s="22" t="s">
        <v>120</v>
      </c>
      <c r="Q5" s="22" t="s">
        <v>120</v>
      </c>
      <c r="R5" s="22" t="s">
        <v>120</v>
      </c>
      <c r="AA5" s="23" t="s">
        <v>121</v>
      </c>
    </row>
    <row r="6" spans="2:27" x14ac:dyDescent="0.25">
      <c r="C6" s="4" t="s">
        <v>11</v>
      </c>
      <c r="D6" s="16">
        <f>'2. Average temperatures'!E13</f>
        <v>10.9</v>
      </c>
      <c r="E6" s="16">
        <f>'3. temp increase under scenario'!R107</f>
        <v>2.1875</v>
      </c>
      <c r="F6" s="16">
        <f>'3. temp increase under scenario'!S107</f>
        <v>3.125</v>
      </c>
      <c r="G6" s="16">
        <f>'3. temp increase under scenario'!T107</f>
        <v>1.875</v>
      </c>
      <c r="H6" s="9">
        <f>$D6+E6</f>
        <v>13.0875</v>
      </c>
      <c r="I6" s="9">
        <f t="shared" ref="I6:J6" si="0">$D6+F6</f>
        <v>14.025</v>
      </c>
      <c r="J6" s="9">
        <f t="shared" si="0"/>
        <v>12.775</v>
      </c>
      <c r="K6" s="21">
        <f>-0.0022*D6^2+0.0484*D6+2.1097</f>
        <v>2.3758780000000002</v>
      </c>
      <c r="L6" s="21">
        <f>-0.0022*H6^2+0.0484*H6+2.1097</f>
        <v>2.3663131562499999</v>
      </c>
      <c r="M6" s="21">
        <f t="shared" ref="M6:N6" si="1">-0.0022*I6^2+0.0484*I6+2.1097</f>
        <v>2.3557686250000001</v>
      </c>
      <c r="N6" s="21">
        <f t="shared" si="1"/>
        <v>2.3689686249999999</v>
      </c>
      <c r="P6" s="28">
        <f>(L6-$K6)/$K6</f>
        <v>-4.0258143515787504E-3</v>
      </c>
      <c r="Q6" s="28">
        <f t="shared" ref="Q6:R6" si="2">(M6-$K6)/$K6</f>
        <v>-8.4639762647745771E-3</v>
      </c>
      <c r="R6" s="28">
        <f t="shared" si="2"/>
        <v>-2.9081354345636507E-3</v>
      </c>
      <c r="T6" s="4" t="s">
        <v>150</v>
      </c>
    </row>
    <row r="7" spans="2:27" x14ac:dyDescent="0.25">
      <c r="C7" s="4" t="s">
        <v>12</v>
      </c>
      <c r="D7" s="16">
        <f>'2. Average temperatures'!E14</f>
        <v>11</v>
      </c>
      <c r="E7" s="16">
        <f>'3. temp increase under scenario'!R108</f>
        <v>2.1875</v>
      </c>
      <c r="F7" s="16">
        <f>'3. temp increase under scenario'!S108</f>
        <v>3.125</v>
      </c>
      <c r="G7" s="16">
        <f>'3. temp increase under scenario'!T108</f>
        <v>1.875</v>
      </c>
      <c r="H7" s="9">
        <f t="shared" ref="H7:H35" si="3">$D7+E7</f>
        <v>13.1875</v>
      </c>
      <c r="I7" s="9">
        <f t="shared" ref="I7:I35" si="4">$D7+F7</f>
        <v>14.125</v>
      </c>
      <c r="J7" s="9">
        <f t="shared" ref="J7:J35" si="5">$D7+G7</f>
        <v>12.875</v>
      </c>
      <c r="K7" s="21">
        <f t="shared" ref="K7:K35" si="6">-0.0022*D7^2+0.0484*D7+2.1097</f>
        <v>2.3759000000000001</v>
      </c>
      <c r="L7" s="21">
        <f t="shared" ref="L7:L35" si="7">-0.0022*H7^2+0.0484*H7+2.1097</f>
        <v>2.3653726562499999</v>
      </c>
      <c r="M7" s="21">
        <f t="shared" ref="M7:M35" si="8">-0.0022*I7^2+0.0484*I7+2.1097</f>
        <v>2.3544156250000001</v>
      </c>
      <c r="N7" s="21">
        <f t="shared" ref="N7:N35" si="9">-0.0022*J7^2+0.0484*J7+2.1097</f>
        <v>2.3681656250000001</v>
      </c>
      <c r="P7" s="28">
        <f t="shared" ref="P7:P35" si="10">(L7-$K7)/$K7</f>
        <v>-4.4308867166127338E-3</v>
      </c>
      <c r="Q7" s="28">
        <f t="shared" ref="Q7:Q35" si="11">(M7-$K7)/$K7</f>
        <v>-9.0426259522707175E-3</v>
      </c>
      <c r="R7" s="28">
        <f t="shared" ref="R7:R35" si="12">(N7-$K7)/$K7</f>
        <v>-3.2553453428174886E-3</v>
      </c>
      <c r="T7" s="28"/>
      <c r="U7" s="28"/>
      <c r="V7" s="28"/>
    </row>
    <row r="8" spans="2:27" x14ac:dyDescent="0.25">
      <c r="C8" s="4" t="s">
        <v>13</v>
      </c>
      <c r="D8" s="16">
        <f>'2. Average temperatures'!E15</f>
        <v>10.1</v>
      </c>
      <c r="E8" s="16">
        <f>'3. temp increase under scenario'!R109</f>
        <v>3.0625</v>
      </c>
      <c r="F8" s="16">
        <f>'3. temp increase under scenario'!S109</f>
        <v>4.1875</v>
      </c>
      <c r="G8" s="16">
        <f>'3. temp increase under scenario'!T109</f>
        <v>2.625</v>
      </c>
      <c r="H8" s="9">
        <f t="shared" si="3"/>
        <v>13.1625</v>
      </c>
      <c r="I8" s="9">
        <f t="shared" si="4"/>
        <v>14.2875</v>
      </c>
      <c r="J8" s="9">
        <f t="shared" si="5"/>
        <v>12.725</v>
      </c>
      <c r="K8" s="21">
        <f t="shared" si="6"/>
        <v>2.3741180000000002</v>
      </c>
      <c r="L8" s="21">
        <f t="shared" si="7"/>
        <v>2.3656119062500003</v>
      </c>
      <c r="M8" s="21">
        <f t="shared" si="8"/>
        <v>2.3521231562500002</v>
      </c>
      <c r="N8" s="21">
        <f t="shared" si="9"/>
        <v>2.369353625</v>
      </c>
      <c r="P8" s="28">
        <f t="shared" si="10"/>
        <v>-3.5828437129072303E-3</v>
      </c>
      <c r="Q8" s="28">
        <f t="shared" si="11"/>
        <v>-9.2644273578650835E-3</v>
      </c>
      <c r="R8" s="28">
        <f t="shared" si="12"/>
        <v>-2.0067978929438862E-3</v>
      </c>
      <c r="T8" s="28"/>
      <c r="U8" s="28"/>
      <c r="V8" s="28"/>
    </row>
    <row r="9" spans="2:27" x14ac:dyDescent="0.25">
      <c r="C9" s="4" t="s">
        <v>14</v>
      </c>
      <c r="D9" s="16">
        <f>'2. Average temperatures'!E16</f>
        <v>20.3</v>
      </c>
      <c r="E9" s="16">
        <f>'3. temp increase under scenario'!R110</f>
        <v>3.0625</v>
      </c>
      <c r="F9" s="16">
        <f>'3. temp increase under scenario'!S110</f>
        <v>3.875</v>
      </c>
      <c r="G9" s="16">
        <f>'3. temp increase under scenario'!T110</f>
        <v>2.625</v>
      </c>
      <c r="H9" s="9">
        <f t="shared" si="3"/>
        <v>23.362500000000001</v>
      </c>
      <c r="I9" s="9">
        <f t="shared" si="4"/>
        <v>24.175000000000001</v>
      </c>
      <c r="J9" s="9">
        <f t="shared" si="5"/>
        <v>22.925000000000001</v>
      </c>
      <c r="K9" s="21">
        <f t="shared" si="6"/>
        <v>2.185622</v>
      </c>
      <c r="L9" s="21">
        <f t="shared" si="7"/>
        <v>2.0396709062500005</v>
      </c>
      <c r="M9" s="21">
        <f t="shared" si="8"/>
        <v>1.9940226249999999</v>
      </c>
      <c r="N9" s="21">
        <f t="shared" si="9"/>
        <v>2.0630476249999998</v>
      </c>
      <c r="P9" s="28">
        <f t="shared" si="10"/>
        <v>-6.6777829720784054E-2</v>
      </c>
      <c r="Q9" s="28">
        <f t="shared" si="11"/>
        <v>-8.7663546120966954E-2</v>
      </c>
      <c r="R9" s="28">
        <f t="shared" si="12"/>
        <v>-5.6082147324651804E-2</v>
      </c>
      <c r="T9" s="28"/>
      <c r="U9" s="28"/>
      <c r="V9" s="28"/>
    </row>
    <row r="10" spans="2:27" x14ac:dyDescent="0.25">
      <c r="C10" s="4" t="s">
        <v>15</v>
      </c>
      <c r="D10" s="16">
        <f>'2. Average temperatures'!E17</f>
        <v>9.8000000000000007</v>
      </c>
      <c r="E10" s="16">
        <f>'3. temp increase under scenario'!R111</f>
        <v>2.1875</v>
      </c>
      <c r="F10" s="16">
        <f>'3. temp increase under scenario'!S111</f>
        <v>2.875</v>
      </c>
      <c r="G10" s="16">
        <f>'3. temp increase under scenario'!T111</f>
        <v>1.875</v>
      </c>
      <c r="H10" s="9">
        <f t="shared" si="3"/>
        <v>11.987500000000001</v>
      </c>
      <c r="I10" s="9">
        <f t="shared" si="4"/>
        <v>12.675000000000001</v>
      </c>
      <c r="J10" s="9">
        <f t="shared" si="5"/>
        <v>11.675000000000001</v>
      </c>
      <c r="K10" s="21">
        <f t="shared" si="6"/>
        <v>2.3727320000000001</v>
      </c>
      <c r="L10" s="21">
        <f t="shared" si="7"/>
        <v>2.37375465625</v>
      </c>
      <c r="M10" s="21">
        <f t="shared" si="8"/>
        <v>2.3697276250000003</v>
      </c>
      <c r="N10" s="21">
        <f t="shared" si="9"/>
        <v>2.374897625</v>
      </c>
      <c r="P10" s="28">
        <f t="shared" si="10"/>
        <v>4.3100369110374699E-4</v>
      </c>
      <c r="Q10" s="28">
        <f t="shared" si="11"/>
        <v>-1.2662091631080654E-3</v>
      </c>
      <c r="R10" s="28">
        <f t="shared" si="12"/>
        <v>9.127136988079348E-4</v>
      </c>
      <c r="T10" s="28"/>
      <c r="U10" s="28"/>
      <c r="V10" s="28"/>
    </row>
    <row r="11" spans="2:27" x14ac:dyDescent="0.25">
      <c r="C11" s="4" t="s">
        <v>16</v>
      </c>
      <c r="D11" s="16">
        <f>'2. Average temperatures'!E18</f>
        <v>10.1</v>
      </c>
      <c r="E11" s="16">
        <f>'3. temp increase under scenario'!R112</f>
        <v>2.1875</v>
      </c>
      <c r="F11" s="16">
        <f>'3. temp increase under scenario'!S112</f>
        <v>2.875</v>
      </c>
      <c r="G11" s="16">
        <f>'3. temp increase under scenario'!T112</f>
        <v>1.875</v>
      </c>
      <c r="H11" s="9">
        <f t="shared" si="3"/>
        <v>12.2875</v>
      </c>
      <c r="I11" s="9">
        <f t="shared" si="4"/>
        <v>12.975</v>
      </c>
      <c r="J11" s="9">
        <f t="shared" si="5"/>
        <v>11.975</v>
      </c>
      <c r="K11" s="21">
        <f t="shared" si="6"/>
        <v>2.3741180000000002</v>
      </c>
      <c r="L11" s="21">
        <f t="shared" si="7"/>
        <v>2.3722531562500002</v>
      </c>
      <c r="M11" s="21">
        <f t="shared" si="8"/>
        <v>2.3673186250000002</v>
      </c>
      <c r="N11" s="21">
        <f t="shared" si="9"/>
        <v>2.3738086250000001</v>
      </c>
      <c r="P11" s="28">
        <f t="shared" si="10"/>
        <v>-7.8548907425829537E-4</v>
      </c>
      <c r="Q11" s="28">
        <f t="shared" si="11"/>
        <v>-2.8639583205215327E-3</v>
      </c>
      <c r="R11" s="28">
        <f t="shared" si="12"/>
        <v>-1.303115514898822E-4</v>
      </c>
      <c r="T11" s="28"/>
      <c r="U11" s="28"/>
      <c r="V11" s="28"/>
    </row>
    <row r="12" spans="2:27" x14ac:dyDescent="0.25">
      <c r="C12" s="4" t="s">
        <v>17</v>
      </c>
      <c r="D12" s="16">
        <f>'2. Average temperatures'!E19</f>
        <v>9</v>
      </c>
      <c r="E12" s="16">
        <f>'3. temp increase under scenario'!R113</f>
        <v>1.75</v>
      </c>
      <c r="F12" s="16">
        <f>'3. temp increase under scenario'!S113</f>
        <v>2.375</v>
      </c>
      <c r="G12" s="16">
        <f>'3. temp increase under scenario'!T113</f>
        <v>1.5</v>
      </c>
      <c r="H12" s="9">
        <f t="shared" si="3"/>
        <v>10.75</v>
      </c>
      <c r="I12" s="9">
        <f t="shared" si="4"/>
        <v>11.375</v>
      </c>
      <c r="J12" s="9">
        <f t="shared" si="5"/>
        <v>10.5</v>
      </c>
      <c r="K12" s="21">
        <f t="shared" si="6"/>
        <v>2.3671000000000002</v>
      </c>
      <c r="L12" s="21">
        <f t="shared" si="7"/>
        <v>2.3757625</v>
      </c>
      <c r="M12" s="21">
        <f t="shared" si="8"/>
        <v>2.3755906250000001</v>
      </c>
      <c r="N12" s="21">
        <f t="shared" si="9"/>
        <v>2.3753500000000001</v>
      </c>
      <c r="P12" s="28">
        <f t="shared" si="10"/>
        <v>3.6595412107641393E-3</v>
      </c>
      <c r="Q12" s="28">
        <f t="shared" si="11"/>
        <v>3.5869312661061478E-3</v>
      </c>
      <c r="R12" s="28">
        <f t="shared" si="12"/>
        <v>3.4852773435849215E-3</v>
      </c>
      <c r="T12" s="28"/>
      <c r="U12" s="28"/>
      <c r="V12" s="28"/>
    </row>
    <row r="13" spans="2:27" x14ac:dyDescent="0.25">
      <c r="C13" s="4" t="s">
        <v>18</v>
      </c>
      <c r="D13" s="16">
        <f>'2. Average temperatures'!E20</f>
        <v>6.5</v>
      </c>
      <c r="E13" s="16">
        <f>'3. temp increase under scenario'!R114</f>
        <v>1.75</v>
      </c>
      <c r="F13" s="16">
        <f>'3. temp increase under scenario'!S114</f>
        <v>2.375</v>
      </c>
      <c r="G13" s="16">
        <f>'3. temp increase under scenario'!T114</f>
        <v>1.5</v>
      </c>
      <c r="H13" s="9">
        <f t="shared" si="3"/>
        <v>8.25</v>
      </c>
      <c r="I13" s="9">
        <f t="shared" si="4"/>
        <v>8.875</v>
      </c>
      <c r="J13" s="9">
        <f t="shared" si="5"/>
        <v>8</v>
      </c>
      <c r="K13" s="21">
        <f t="shared" si="6"/>
        <v>2.33135</v>
      </c>
      <c r="L13" s="21">
        <f t="shared" si="7"/>
        <v>2.3592625000000003</v>
      </c>
      <c r="M13" s="21">
        <f t="shared" si="8"/>
        <v>2.3659656250000003</v>
      </c>
      <c r="N13" s="21">
        <f t="shared" si="9"/>
        <v>2.3561000000000001</v>
      </c>
      <c r="P13" s="28">
        <f t="shared" si="10"/>
        <v>1.1972676775259069E-2</v>
      </c>
      <c r="Q13" s="28">
        <f t="shared" si="11"/>
        <v>1.4847888562421026E-2</v>
      </c>
      <c r="R13" s="28">
        <f t="shared" si="12"/>
        <v>1.0616166598751817E-2</v>
      </c>
      <c r="T13" s="28"/>
      <c r="U13" s="28"/>
      <c r="V13" s="28"/>
    </row>
    <row r="14" spans="2:27" x14ac:dyDescent="0.25">
      <c r="C14" s="4" t="s">
        <v>19</v>
      </c>
      <c r="D14" s="16">
        <f>'2. Average temperatures'!E21</f>
        <v>15.5</v>
      </c>
      <c r="E14" s="16">
        <f>'3. temp increase under scenario'!R115</f>
        <v>4.375</v>
      </c>
      <c r="F14" s="16">
        <f>'3. temp increase under scenario'!S115</f>
        <v>5.625</v>
      </c>
      <c r="G14" s="16">
        <f>'3. temp increase under scenario'!T115</f>
        <v>3.75</v>
      </c>
      <c r="H14" s="9">
        <f t="shared" si="3"/>
        <v>19.875</v>
      </c>
      <c r="I14" s="9">
        <f t="shared" si="4"/>
        <v>21.125</v>
      </c>
      <c r="J14" s="9">
        <f t="shared" si="5"/>
        <v>19.25</v>
      </c>
      <c r="K14" s="21">
        <f t="shared" si="6"/>
        <v>2.33135</v>
      </c>
      <c r="L14" s="21">
        <f t="shared" si="7"/>
        <v>2.202615625</v>
      </c>
      <c r="M14" s="21">
        <f t="shared" si="8"/>
        <v>2.1503656250000001</v>
      </c>
      <c r="N14" s="21">
        <f t="shared" si="9"/>
        <v>2.2261625</v>
      </c>
      <c r="P14" s="28">
        <f t="shared" si="10"/>
        <v>-5.521881098934097E-2</v>
      </c>
      <c r="Q14" s="28">
        <f t="shared" si="11"/>
        <v>-7.7630718253372491E-2</v>
      </c>
      <c r="R14" s="28">
        <f t="shared" si="12"/>
        <v>-4.511870804469513E-2</v>
      </c>
      <c r="T14" s="28"/>
      <c r="U14" s="28"/>
      <c r="V14" s="28"/>
    </row>
    <row r="15" spans="2:27" x14ac:dyDescent="0.25">
      <c r="C15" s="4" t="s">
        <v>20</v>
      </c>
      <c r="D15" s="16">
        <f>'2. Average temperatures'!E22</f>
        <v>5.0999999999999996</v>
      </c>
      <c r="E15" s="16">
        <f>'3. temp increase under scenario'!R116</f>
        <v>0.875</v>
      </c>
      <c r="F15" s="16">
        <f>'3. temp increase under scenario'!S116</f>
        <v>1.375</v>
      </c>
      <c r="G15" s="16">
        <f>'3. temp increase under scenario'!T116</f>
        <v>0.75</v>
      </c>
      <c r="H15" s="9">
        <f t="shared" si="3"/>
        <v>5.9749999999999996</v>
      </c>
      <c r="I15" s="9">
        <f t="shared" si="4"/>
        <v>6.4749999999999996</v>
      </c>
      <c r="J15" s="9">
        <f t="shared" si="5"/>
        <v>5.85</v>
      </c>
      <c r="K15" s="21">
        <f t="shared" si="6"/>
        <v>2.299318</v>
      </c>
      <c r="L15" s="21">
        <f t="shared" si="7"/>
        <v>2.3203486250000003</v>
      </c>
      <c r="M15" s="21">
        <f t="shared" si="8"/>
        <v>2.330853625</v>
      </c>
      <c r="N15" s="21">
        <f t="shared" si="9"/>
        <v>2.3175505000000003</v>
      </c>
      <c r="P15" s="28">
        <f t="shared" si="10"/>
        <v>9.1464621248562843E-3</v>
      </c>
      <c r="Q15" s="28">
        <f t="shared" si="11"/>
        <v>1.3715208161724507E-2</v>
      </c>
      <c r="R15" s="28">
        <f t="shared" si="12"/>
        <v>7.9295251896433286E-3</v>
      </c>
      <c r="T15" s="28"/>
      <c r="U15" s="28"/>
      <c r="V15" s="28"/>
    </row>
    <row r="16" spans="2:27" x14ac:dyDescent="0.25">
      <c r="C16" s="4" t="s">
        <v>21</v>
      </c>
      <c r="D16" s="16">
        <f>'2. Average temperatures'!E23</f>
        <v>11.7</v>
      </c>
      <c r="E16" s="16">
        <f>'3. temp increase under scenario'!R117</f>
        <v>3.5</v>
      </c>
      <c r="F16" s="16">
        <f>'3. temp increase under scenario'!S117</f>
        <v>4.5625</v>
      </c>
      <c r="G16" s="16">
        <f>'3. temp increase under scenario'!T117</f>
        <v>3</v>
      </c>
      <c r="H16" s="9">
        <f t="shared" si="3"/>
        <v>15.2</v>
      </c>
      <c r="I16" s="9">
        <f t="shared" si="4"/>
        <v>16.262499999999999</v>
      </c>
      <c r="J16" s="9">
        <f t="shared" si="5"/>
        <v>14.7</v>
      </c>
      <c r="K16" s="21">
        <f t="shared" si="6"/>
        <v>2.374822</v>
      </c>
      <c r="L16" s="21">
        <f t="shared" si="7"/>
        <v>2.3370920000000002</v>
      </c>
      <c r="M16" s="21">
        <f t="shared" si="8"/>
        <v>2.31497340625</v>
      </c>
      <c r="N16" s="21">
        <f t="shared" si="9"/>
        <v>2.3457819999999998</v>
      </c>
      <c r="P16" s="28">
        <f t="shared" si="10"/>
        <v>-1.5887506516277777E-2</v>
      </c>
      <c r="Q16" s="28">
        <f t="shared" si="11"/>
        <v>-2.520129666560271E-2</v>
      </c>
      <c r="R16" s="28">
        <f t="shared" si="12"/>
        <v>-1.2228284898826176E-2</v>
      </c>
      <c r="T16" s="28"/>
      <c r="U16" s="28"/>
      <c r="V16" s="28"/>
    </row>
    <row r="17" spans="3:22" x14ac:dyDescent="0.25">
      <c r="C17" s="4" t="s">
        <v>22</v>
      </c>
      <c r="D17" s="16">
        <f>'2. Average temperatures'!E24</f>
        <v>17.5</v>
      </c>
      <c r="E17" s="16">
        <f>'3. temp increase under scenario'!R118</f>
        <v>3.0625</v>
      </c>
      <c r="F17" s="16">
        <f>'3. temp increase under scenario'!S118</f>
        <v>4.5</v>
      </c>
      <c r="G17" s="16">
        <f>'3. temp increase under scenario'!T118</f>
        <v>2.625</v>
      </c>
      <c r="H17" s="9">
        <f t="shared" si="3"/>
        <v>20.5625</v>
      </c>
      <c r="I17" s="9">
        <f t="shared" si="4"/>
        <v>22</v>
      </c>
      <c r="J17" s="9">
        <f t="shared" si="5"/>
        <v>20.125</v>
      </c>
      <c r="K17" s="21">
        <f t="shared" si="6"/>
        <v>2.28295</v>
      </c>
      <c r="L17" s="21">
        <f t="shared" si="7"/>
        <v>2.1747289062500004</v>
      </c>
      <c r="M17" s="21">
        <f t="shared" si="8"/>
        <v>2.1097000000000001</v>
      </c>
      <c r="N17" s="21">
        <f t="shared" si="9"/>
        <v>2.1927156249999999</v>
      </c>
      <c r="P17" s="28">
        <f t="shared" si="10"/>
        <v>-4.740405779802434E-2</v>
      </c>
      <c r="Q17" s="28">
        <f t="shared" si="11"/>
        <v>-7.5888652839527768E-2</v>
      </c>
      <c r="R17" s="28">
        <f t="shared" si="12"/>
        <v>-3.9525340020587434E-2</v>
      </c>
      <c r="T17" s="28"/>
      <c r="U17" s="28"/>
      <c r="V17" s="28"/>
    </row>
    <row r="18" spans="3:22" x14ac:dyDescent="0.25">
      <c r="C18" s="4" t="s">
        <v>23</v>
      </c>
      <c r="D18" s="16">
        <f>'2. Average temperatures'!E25</f>
        <v>11.1</v>
      </c>
      <c r="E18" s="16">
        <f>'3. temp increase under scenario'!R119</f>
        <v>3.0625</v>
      </c>
      <c r="F18" s="16">
        <f>'3. temp increase under scenario'!S119</f>
        <v>3.875</v>
      </c>
      <c r="G18" s="16">
        <f>'3. temp increase under scenario'!T119</f>
        <v>2.625</v>
      </c>
      <c r="H18" s="9">
        <f t="shared" si="3"/>
        <v>14.1625</v>
      </c>
      <c r="I18" s="9">
        <f t="shared" si="4"/>
        <v>14.975</v>
      </c>
      <c r="J18" s="9">
        <f t="shared" si="5"/>
        <v>13.725</v>
      </c>
      <c r="K18" s="21">
        <f t="shared" si="6"/>
        <v>2.3758780000000002</v>
      </c>
      <c r="L18" s="21">
        <f t="shared" si="7"/>
        <v>2.3538969062500001</v>
      </c>
      <c r="M18" s="21">
        <f t="shared" si="8"/>
        <v>2.3411386250000001</v>
      </c>
      <c r="N18" s="21">
        <f t="shared" si="9"/>
        <v>2.3595636249999998</v>
      </c>
      <c r="P18" s="28">
        <f t="shared" si="10"/>
        <v>-9.2517771324958659E-3</v>
      </c>
      <c r="Q18" s="28">
        <f t="shared" si="11"/>
        <v>-1.4621699851591712E-2</v>
      </c>
      <c r="R18" s="28">
        <f t="shared" si="12"/>
        <v>-6.866672026089018E-3</v>
      </c>
      <c r="T18" s="28"/>
      <c r="U18" s="28"/>
      <c r="V18" s="28"/>
    </row>
    <row r="19" spans="3:22" x14ac:dyDescent="0.25">
      <c r="C19" s="4" t="s">
        <v>24</v>
      </c>
      <c r="D19" s="16">
        <f>'2. Average temperatures'!E26</f>
        <v>9.4</v>
      </c>
      <c r="E19" s="16">
        <f>'3. temp increase under scenario'!R120</f>
        <v>1.75</v>
      </c>
      <c r="F19" s="16">
        <f>'3. temp increase under scenario'!S120</f>
        <v>2.25</v>
      </c>
      <c r="G19" s="16">
        <f>'3. temp increase under scenario'!T120</f>
        <v>1.5</v>
      </c>
      <c r="H19" s="9">
        <f t="shared" si="3"/>
        <v>11.15</v>
      </c>
      <c r="I19" s="9">
        <f t="shared" si="4"/>
        <v>11.65</v>
      </c>
      <c r="J19" s="9">
        <f t="shared" si="5"/>
        <v>10.9</v>
      </c>
      <c r="K19" s="21">
        <f t="shared" si="6"/>
        <v>2.3702680000000003</v>
      </c>
      <c r="L19" s="21">
        <f t="shared" si="7"/>
        <v>2.3758505000000003</v>
      </c>
      <c r="M19" s="21">
        <f t="shared" si="8"/>
        <v>2.3749705000000003</v>
      </c>
      <c r="N19" s="21">
        <f t="shared" si="9"/>
        <v>2.3758780000000002</v>
      </c>
      <c r="P19" s="28">
        <f t="shared" si="10"/>
        <v>2.3552189035164145E-3</v>
      </c>
      <c r="Q19" s="28">
        <f t="shared" si="11"/>
        <v>1.9839528694645726E-3</v>
      </c>
      <c r="R19" s="28">
        <f t="shared" si="12"/>
        <v>2.3668209670804703E-3</v>
      </c>
      <c r="T19" s="28"/>
      <c r="U19" s="28"/>
      <c r="V19" s="28"/>
    </row>
    <row r="20" spans="3:22" x14ac:dyDescent="0.25">
      <c r="C20" s="4" t="s">
        <v>25</v>
      </c>
      <c r="D20" s="16">
        <f>'2. Average temperatures'!E27</f>
        <v>15.8</v>
      </c>
      <c r="E20" s="16">
        <f>'3. temp increase under scenario'!R121</f>
        <v>3.0625</v>
      </c>
      <c r="F20" s="16">
        <f>'3. temp increase under scenario'!S121</f>
        <v>4.1875</v>
      </c>
      <c r="G20" s="16">
        <f>'3. temp increase under scenario'!T121</f>
        <v>2.625</v>
      </c>
      <c r="H20" s="9">
        <f t="shared" si="3"/>
        <v>18.862500000000001</v>
      </c>
      <c r="I20" s="9">
        <f t="shared" si="4"/>
        <v>19.987500000000001</v>
      </c>
      <c r="J20" s="9">
        <f t="shared" si="5"/>
        <v>18.425000000000001</v>
      </c>
      <c r="K20" s="21">
        <f t="shared" si="6"/>
        <v>2.3252120000000001</v>
      </c>
      <c r="L20" s="21">
        <f t="shared" si="7"/>
        <v>2.23989840625</v>
      </c>
      <c r="M20" s="21">
        <f t="shared" si="8"/>
        <v>2.1981946562500001</v>
      </c>
      <c r="N20" s="21">
        <f t="shared" si="9"/>
        <v>2.254612625</v>
      </c>
      <c r="P20" s="28">
        <f t="shared" si="10"/>
        <v>-3.6690673259040477E-2</v>
      </c>
      <c r="Q20" s="28">
        <f t="shared" si="11"/>
        <v>-5.4626134627724247E-2</v>
      </c>
      <c r="R20" s="28">
        <f t="shared" si="12"/>
        <v>-3.0362554038083418E-2</v>
      </c>
      <c r="T20" s="28"/>
      <c r="U20" s="28"/>
      <c r="V20" s="28"/>
    </row>
    <row r="21" spans="3:22" x14ac:dyDescent="0.25">
      <c r="C21" s="4" t="s">
        <v>26</v>
      </c>
      <c r="D21" s="16">
        <f>'2. Average temperatures'!E28</f>
        <v>7.2</v>
      </c>
      <c r="E21" s="16">
        <f>'3. temp increase under scenario'!R122</f>
        <v>2.1875</v>
      </c>
      <c r="F21" s="16">
        <f>'3. temp increase under scenario'!S122</f>
        <v>2.75</v>
      </c>
      <c r="G21" s="16">
        <f>'3. temp increase under scenario'!T122</f>
        <v>1.875</v>
      </c>
      <c r="H21" s="9">
        <f t="shared" si="3"/>
        <v>9.3874999999999993</v>
      </c>
      <c r="I21" s="9">
        <f t="shared" si="4"/>
        <v>9.9499999999999993</v>
      </c>
      <c r="J21" s="9">
        <f t="shared" si="5"/>
        <v>9.0749999999999993</v>
      </c>
      <c r="K21" s="21">
        <f t="shared" si="6"/>
        <v>2.3441320000000001</v>
      </c>
      <c r="L21" s="21">
        <f t="shared" si="7"/>
        <v>2.3701796562499999</v>
      </c>
      <c r="M21" s="21">
        <f t="shared" si="8"/>
        <v>2.3734744999999999</v>
      </c>
      <c r="N21" s="21">
        <f t="shared" si="9"/>
        <v>2.3677476250000002</v>
      </c>
      <c r="P21" s="28">
        <f t="shared" si="10"/>
        <v>1.1111855582364742E-2</v>
      </c>
      <c r="Q21" s="28">
        <f t="shared" si="11"/>
        <v>1.2517426493047245E-2</v>
      </c>
      <c r="R21" s="28">
        <f t="shared" si="12"/>
        <v>1.0074358013968556E-2</v>
      </c>
      <c r="T21" s="28"/>
      <c r="U21" s="28"/>
      <c r="V21" s="28"/>
    </row>
    <row r="22" spans="3:22" x14ac:dyDescent="0.25">
      <c r="C22" s="4" t="s">
        <v>27</v>
      </c>
      <c r="D22" s="16">
        <f>'2. Average temperatures'!E29</f>
        <v>9.6999999999999993</v>
      </c>
      <c r="E22" s="16">
        <f>'3. temp increase under scenario'!R123</f>
        <v>2.1875</v>
      </c>
      <c r="F22" s="16">
        <f>'3. temp increase under scenario'!S123</f>
        <v>3.125</v>
      </c>
      <c r="G22" s="16">
        <f>'3. temp increase under scenario'!T123</f>
        <v>1.875</v>
      </c>
      <c r="H22" s="9">
        <f t="shared" si="3"/>
        <v>11.887499999999999</v>
      </c>
      <c r="I22" s="9">
        <f t="shared" si="4"/>
        <v>12.824999999999999</v>
      </c>
      <c r="J22" s="9">
        <f t="shared" si="5"/>
        <v>11.574999999999999</v>
      </c>
      <c r="K22" s="21">
        <f t="shared" si="6"/>
        <v>2.372182</v>
      </c>
      <c r="L22" s="21">
        <f t="shared" si="7"/>
        <v>2.37416715625</v>
      </c>
      <c r="M22" s="21">
        <f t="shared" si="8"/>
        <v>2.3685726250000001</v>
      </c>
      <c r="N22" s="21">
        <f t="shared" si="9"/>
        <v>2.3751726250000003</v>
      </c>
      <c r="P22" s="28">
        <f t="shared" si="10"/>
        <v>8.3684820557611229E-4</v>
      </c>
      <c r="Q22" s="28">
        <f t="shared" si="11"/>
        <v>-1.5215421919565677E-3</v>
      </c>
      <c r="R22" s="28">
        <f t="shared" si="12"/>
        <v>1.2607063876212898E-3</v>
      </c>
      <c r="T22" s="28"/>
      <c r="U22" s="28"/>
      <c r="V22" s="28"/>
    </row>
    <row r="23" spans="3:22" x14ac:dyDescent="0.25">
      <c r="C23" s="4" t="s">
        <v>28</v>
      </c>
      <c r="D23" s="16">
        <f>'2. Average temperatures'!E30</f>
        <v>7.6</v>
      </c>
      <c r="E23" s="16">
        <f>'3. temp increase under scenario'!R124</f>
        <v>1.75</v>
      </c>
      <c r="F23" s="16">
        <f>'3. temp increase under scenario'!S124</f>
        <v>2.375</v>
      </c>
      <c r="G23" s="16">
        <f>'3. temp increase under scenario'!T124</f>
        <v>1.5</v>
      </c>
      <c r="H23" s="9">
        <f t="shared" si="3"/>
        <v>9.35</v>
      </c>
      <c r="I23" s="9">
        <f t="shared" si="4"/>
        <v>9.9749999999999996</v>
      </c>
      <c r="J23" s="9">
        <f t="shared" si="5"/>
        <v>9.1</v>
      </c>
      <c r="K23" s="21">
        <f t="shared" si="6"/>
        <v>2.3504680000000002</v>
      </c>
      <c r="L23" s="21">
        <f t="shared" si="7"/>
        <v>2.3699105</v>
      </c>
      <c r="M23" s="21">
        <f t="shared" si="8"/>
        <v>2.373588625</v>
      </c>
      <c r="N23" s="21">
        <f t="shared" si="9"/>
        <v>2.3679580000000002</v>
      </c>
      <c r="P23" s="28">
        <f t="shared" si="10"/>
        <v>8.2717569437234656E-3</v>
      </c>
      <c r="Q23" s="28">
        <f t="shared" si="11"/>
        <v>9.8366048803896853E-3</v>
      </c>
      <c r="R23" s="28">
        <f t="shared" si="12"/>
        <v>7.4410713100539995E-3</v>
      </c>
      <c r="T23" s="28"/>
      <c r="U23" s="28"/>
      <c r="V23" s="28"/>
    </row>
    <row r="24" spans="3:22" x14ac:dyDescent="0.25">
      <c r="C24" s="4" t="s">
        <v>29</v>
      </c>
      <c r="D24" s="16">
        <f>'2. Average temperatures'!E31</f>
        <v>19.2</v>
      </c>
      <c r="E24" s="16">
        <f>'3. temp increase under scenario'!R125</f>
        <v>3.0625</v>
      </c>
      <c r="F24" s="16">
        <f>'3. temp increase under scenario'!S125</f>
        <v>3.875</v>
      </c>
      <c r="G24" s="16">
        <f>'3. temp increase under scenario'!T125</f>
        <v>2.625</v>
      </c>
      <c r="H24" s="9">
        <f t="shared" si="3"/>
        <v>22.262499999999999</v>
      </c>
      <c r="I24" s="9">
        <f t="shared" si="4"/>
        <v>23.074999999999999</v>
      </c>
      <c r="J24" s="9">
        <f t="shared" si="5"/>
        <v>21.824999999999999</v>
      </c>
      <c r="K24" s="21">
        <f t="shared" si="6"/>
        <v>2.2279719999999998</v>
      </c>
      <c r="L24" s="21">
        <f t="shared" si="7"/>
        <v>2.0968434062500001</v>
      </c>
      <c r="M24" s="21">
        <f t="shared" si="8"/>
        <v>2.0551276249999999</v>
      </c>
      <c r="N24" s="21">
        <f t="shared" si="9"/>
        <v>2.1181026250000001</v>
      </c>
      <c r="P24" s="28">
        <f t="shared" si="10"/>
        <v>-5.8855584248814506E-2</v>
      </c>
      <c r="Q24" s="28">
        <f t="shared" si="11"/>
        <v>-7.7579240223844798E-2</v>
      </c>
      <c r="R24" s="28">
        <f t="shared" si="12"/>
        <v>-4.9313624677509285E-2</v>
      </c>
      <c r="T24" s="28"/>
      <c r="U24" s="28"/>
      <c r="V24" s="28"/>
    </row>
    <row r="25" spans="3:22" x14ac:dyDescent="0.25">
      <c r="C25" s="4" t="s">
        <v>30</v>
      </c>
      <c r="D25" s="16">
        <f>'2. Average temperatures'!E32</f>
        <v>10.7</v>
      </c>
      <c r="E25" s="16">
        <f>'3. temp increase under scenario'!R126</f>
        <v>2.1875</v>
      </c>
      <c r="F25" s="16">
        <f>'3. temp increase under scenario'!S126</f>
        <v>2.75</v>
      </c>
      <c r="G25" s="16">
        <f>'3. temp increase under scenario'!T126</f>
        <v>1.875</v>
      </c>
      <c r="H25" s="9">
        <f t="shared" si="3"/>
        <v>12.887499999999999</v>
      </c>
      <c r="I25" s="9">
        <f t="shared" si="4"/>
        <v>13.45</v>
      </c>
      <c r="J25" s="9">
        <f t="shared" si="5"/>
        <v>12.574999999999999</v>
      </c>
      <c r="K25" s="21">
        <f t="shared" si="6"/>
        <v>2.375702</v>
      </c>
      <c r="L25" s="21">
        <f t="shared" si="7"/>
        <v>2.3680621562500002</v>
      </c>
      <c r="M25" s="21">
        <f t="shared" si="8"/>
        <v>2.3626944999999999</v>
      </c>
      <c r="N25" s="21">
        <f t="shared" si="9"/>
        <v>2.3704426249999999</v>
      </c>
      <c r="P25" s="28">
        <f t="shared" si="10"/>
        <v>-3.2158257853888324E-3</v>
      </c>
      <c r="Q25" s="28">
        <f t="shared" si="11"/>
        <v>-5.4752237443922097E-3</v>
      </c>
      <c r="R25" s="28">
        <f t="shared" si="12"/>
        <v>-2.2138193258245632E-3</v>
      </c>
      <c r="T25" s="28"/>
      <c r="U25" s="28"/>
      <c r="V25" s="28"/>
    </row>
    <row r="26" spans="3:22" x14ac:dyDescent="0.25">
      <c r="C26" s="4" t="s">
        <v>31</v>
      </c>
      <c r="D26" s="16">
        <f>'2. Average temperatures'!E33</f>
        <v>9.3000000000000007</v>
      </c>
      <c r="E26" s="16">
        <f>'3. temp increase under scenario'!R127</f>
        <v>2.1875</v>
      </c>
      <c r="F26" s="16">
        <f>'3. temp increase under scenario'!S127</f>
        <v>3.125</v>
      </c>
      <c r="G26" s="16">
        <f>'3. temp increase under scenario'!T127</f>
        <v>1.875</v>
      </c>
      <c r="H26" s="9">
        <f t="shared" si="3"/>
        <v>11.487500000000001</v>
      </c>
      <c r="I26" s="9">
        <f t="shared" si="4"/>
        <v>12.425000000000001</v>
      </c>
      <c r="J26" s="9">
        <f t="shared" si="5"/>
        <v>11.175000000000001</v>
      </c>
      <c r="K26" s="21">
        <f t="shared" si="6"/>
        <v>2.369542</v>
      </c>
      <c r="L26" s="21">
        <f t="shared" si="7"/>
        <v>2.3753771562499999</v>
      </c>
      <c r="M26" s="21">
        <f t="shared" si="8"/>
        <v>2.3714326250000002</v>
      </c>
      <c r="N26" s="21">
        <f t="shared" si="9"/>
        <v>2.3758326250000001</v>
      </c>
      <c r="P26" s="28">
        <f t="shared" si="10"/>
        <v>2.4625671332265315E-3</v>
      </c>
      <c r="Q26" s="28">
        <f t="shared" si="11"/>
        <v>7.9788625818835268E-4</v>
      </c>
      <c r="R26" s="28">
        <f t="shared" si="12"/>
        <v>2.6547851863356316E-3</v>
      </c>
      <c r="T26" s="28"/>
      <c r="U26" s="28"/>
      <c r="V26" s="28"/>
    </row>
    <row r="27" spans="3:22" x14ac:dyDescent="0.25">
      <c r="C27" s="4" t="s">
        <v>32</v>
      </c>
      <c r="D27" s="16">
        <f>'2. Average temperatures'!E34</f>
        <v>15.1</v>
      </c>
      <c r="E27" s="16">
        <f>'3. temp increase under scenario'!R128</f>
        <v>3.0625</v>
      </c>
      <c r="F27" s="16">
        <f>'3. temp increase under scenario'!S128</f>
        <v>3.875</v>
      </c>
      <c r="G27" s="16">
        <f>'3. temp increase under scenario'!T128</f>
        <v>2.625</v>
      </c>
      <c r="H27" s="9">
        <f t="shared" si="3"/>
        <v>18.162500000000001</v>
      </c>
      <c r="I27" s="9">
        <f t="shared" si="4"/>
        <v>18.975000000000001</v>
      </c>
      <c r="J27" s="9">
        <f t="shared" si="5"/>
        <v>17.725000000000001</v>
      </c>
      <c r="K27" s="21">
        <f t="shared" si="6"/>
        <v>2.3389180000000001</v>
      </c>
      <c r="L27" s="21">
        <f t="shared" si="7"/>
        <v>2.26303690625</v>
      </c>
      <c r="M27" s="21">
        <f t="shared" si="8"/>
        <v>2.235978625</v>
      </c>
      <c r="N27" s="21">
        <f t="shared" si="9"/>
        <v>2.2764036249999999</v>
      </c>
      <c r="P27" s="28">
        <f t="shared" si="10"/>
        <v>-3.2442819179637795E-2</v>
      </c>
      <c r="Q27" s="28">
        <f t="shared" si="11"/>
        <v>-4.4011536530994266E-2</v>
      </c>
      <c r="R27" s="28">
        <f t="shared" si="12"/>
        <v>-2.672790367169782E-2</v>
      </c>
      <c r="T27" s="28"/>
      <c r="U27" s="28"/>
      <c r="V27" s="28"/>
    </row>
    <row r="28" spans="3:22" x14ac:dyDescent="0.25">
      <c r="C28" s="4" t="s">
        <v>33</v>
      </c>
      <c r="D28" s="16">
        <f>'2. Average temperatures'!E35</f>
        <v>8.9</v>
      </c>
      <c r="E28" s="16">
        <f>'3. temp increase under scenario'!R129</f>
        <v>2.625</v>
      </c>
      <c r="F28" s="16">
        <f>'3. temp increase under scenario'!S129</f>
        <v>3.625</v>
      </c>
      <c r="G28" s="16">
        <f>'3. temp increase under scenario'!T129</f>
        <v>2.25</v>
      </c>
      <c r="H28" s="9">
        <f t="shared" si="3"/>
        <v>11.525</v>
      </c>
      <c r="I28" s="9">
        <f t="shared" si="4"/>
        <v>12.525</v>
      </c>
      <c r="J28" s="9">
        <f t="shared" si="5"/>
        <v>11.15</v>
      </c>
      <c r="K28" s="21">
        <f t="shared" si="6"/>
        <v>2.3661980000000002</v>
      </c>
      <c r="L28" s="21">
        <f t="shared" si="7"/>
        <v>2.3752936250000003</v>
      </c>
      <c r="M28" s="21">
        <f t="shared" si="8"/>
        <v>2.3707836250000001</v>
      </c>
      <c r="N28" s="21">
        <f t="shared" si="9"/>
        <v>2.3758505000000003</v>
      </c>
      <c r="P28" s="28">
        <f t="shared" si="10"/>
        <v>3.843983047910636E-3</v>
      </c>
      <c r="Q28" s="28">
        <f t="shared" si="11"/>
        <v>1.9379718011763238E-3</v>
      </c>
      <c r="R28" s="28">
        <f t="shared" si="12"/>
        <v>4.0793289488031273E-3</v>
      </c>
      <c r="T28" s="28"/>
      <c r="U28" s="28"/>
      <c r="V28" s="28"/>
    </row>
    <row r="29" spans="3:22" x14ac:dyDescent="0.25">
      <c r="C29" s="4" t="s">
        <v>34</v>
      </c>
      <c r="D29" s="16">
        <f>'2. Average temperatures'!E36</f>
        <v>7.3</v>
      </c>
      <c r="E29" s="16">
        <f>'3. temp increase under scenario'!R130</f>
        <v>0.875</v>
      </c>
      <c r="F29" s="16">
        <f>'3. temp increase under scenario'!S130</f>
        <v>1.5</v>
      </c>
      <c r="G29" s="16">
        <f>'3. temp increase under scenario'!T130</f>
        <v>0.75</v>
      </c>
      <c r="H29" s="9">
        <f t="shared" si="3"/>
        <v>8.1750000000000007</v>
      </c>
      <c r="I29" s="9">
        <f t="shared" si="4"/>
        <v>8.8000000000000007</v>
      </c>
      <c r="J29" s="9">
        <f t="shared" si="5"/>
        <v>8.0500000000000007</v>
      </c>
      <c r="K29" s="21">
        <f t="shared" si="6"/>
        <v>2.3457820000000003</v>
      </c>
      <c r="L29" s="21">
        <f t="shared" si="7"/>
        <v>2.3583426250000001</v>
      </c>
      <c r="M29" s="21">
        <f t="shared" si="8"/>
        <v>2.3652519999999999</v>
      </c>
      <c r="N29" s="21">
        <f t="shared" si="9"/>
        <v>2.3567545000000001</v>
      </c>
      <c r="P29" s="28">
        <f t="shared" si="10"/>
        <v>5.3545576698942523E-3</v>
      </c>
      <c r="Q29" s="28">
        <f t="shared" si="11"/>
        <v>8.3000040071923367E-3</v>
      </c>
      <c r="R29" s="28">
        <f t="shared" si="12"/>
        <v>4.6775446311719624E-3</v>
      </c>
      <c r="T29" s="28"/>
      <c r="U29" s="28"/>
      <c r="V29" s="28"/>
    </row>
    <row r="30" spans="3:22" x14ac:dyDescent="0.25">
      <c r="C30" s="4" t="s">
        <v>35</v>
      </c>
      <c r="D30" s="16">
        <f>'2. Average temperatures'!E37</f>
        <v>10.199999999999999</v>
      </c>
      <c r="E30" s="16">
        <f>'3. temp increase under scenario'!R131</f>
        <v>2.625</v>
      </c>
      <c r="F30" s="16">
        <f>'3. temp increase under scenario'!S131</f>
        <v>3.5</v>
      </c>
      <c r="G30" s="16">
        <f>'3. temp increase under scenario'!T131</f>
        <v>2.25</v>
      </c>
      <c r="H30" s="9">
        <f t="shared" si="3"/>
        <v>12.824999999999999</v>
      </c>
      <c r="I30" s="9">
        <f t="shared" si="4"/>
        <v>13.7</v>
      </c>
      <c r="J30" s="9">
        <f t="shared" si="5"/>
        <v>12.45</v>
      </c>
      <c r="K30" s="21">
        <f t="shared" si="6"/>
        <v>2.374492</v>
      </c>
      <c r="L30" s="21">
        <f t="shared" si="7"/>
        <v>2.3685726250000001</v>
      </c>
      <c r="M30" s="21">
        <f t="shared" si="8"/>
        <v>2.3598620000000001</v>
      </c>
      <c r="N30" s="21">
        <f t="shared" si="9"/>
        <v>2.3712745000000002</v>
      </c>
      <c r="P30" s="28">
        <f t="shared" si="10"/>
        <v>-2.4929016395927842E-3</v>
      </c>
      <c r="Q30" s="28">
        <f t="shared" si="11"/>
        <v>-6.1613178734651122E-3</v>
      </c>
      <c r="R30" s="28">
        <f t="shared" si="12"/>
        <v>-1.3550266751793112E-3</v>
      </c>
      <c r="T30" s="28"/>
      <c r="U30" s="28"/>
      <c r="V30" s="28"/>
    </row>
    <row r="31" spans="3:22" x14ac:dyDescent="0.25">
      <c r="C31" s="4" t="s">
        <v>36</v>
      </c>
      <c r="D31" s="16">
        <f>'2. Average temperatures'!E38</f>
        <v>10.8</v>
      </c>
      <c r="E31" s="16">
        <f>'3. temp increase under scenario'!R132</f>
        <v>2.1875</v>
      </c>
      <c r="F31" s="16">
        <f>'3. temp increase under scenario'!S132</f>
        <v>3.125</v>
      </c>
      <c r="G31" s="16">
        <f>'3. temp increase under scenario'!T132</f>
        <v>1.875</v>
      </c>
      <c r="H31" s="9">
        <f t="shared" si="3"/>
        <v>12.987500000000001</v>
      </c>
      <c r="I31" s="9">
        <f t="shared" si="4"/>
        <v>13.925000000000001</v>
      </c>
      <c r="J31" s="9">
        <f t="shared" si="5"/>
        <v>12.675000000000001</v>
      </c>
      <c r="K31" s="21">
        <f t="shared" si="6"/>
        <v>2.3758120000000003</v>
      </c>
      <c r="L31" s="21">
        <f t="shared" si="7"/>
        <v>2.36720965625</v>
      </c>
      <c r="M31" s="21">
        <f t="shared" si="8"/>
        <v>2.3570776250000001</v>
      </c>
      <c r="N31" s="21">
        <f t="shared" si="9"/>
        <v>2.3697276250000003</v>
      </c>
      <c r="P31" s="28">
        <f t="shared" si="10"/>
        <v>-3.6208015406943984E-3</v>
      </c>
      <c r="Q31" s="28">
        <f t="shared" si="11"/>
        <v>-7.8854618968168307E-3</v>
      </c>
      <c r="R31" s="28">
        <f t="shared" si="12"/>
        <v>-2.5609665242872412E-3</v>
      </c>
      <c r="T31" s="28"/>
      <c r="U31" s="28"/>
      <c r="V31" s="28"/>
    </row>
    <row r="32" spans="3:22" x14ac:dyDescent="0.25">
      <c r="C32" s="4" t="s">
        <v>37</v>
      </c>
      <c r="D32" s="16">
        <f>'2. Average temperatures'!E39</f>
        <v>10.8</v>
      </c>
      <c r="E32" s="16">
        <f>'3. temp increase under scenario'!R133</f>
        <v>1.75</v>
      </c>
      <c r="F32" s="16">
        <f>'3. temp increase under scenario'!S133</f>
        <v>2.125</v>
      </c>
      <c r="G32" s="16">
        <f>'3. temp increase under scenario'!T133</f>
        <v>1.5</v>
      </c>
      <c r="H32" s="9">
        <f t="shared" si="3"/>
        <v>12.55</v>
      </c>
      <c r="I32" s="9">
        <f t="shared" si="4"/>
        <v>12.925000000000001</v>
      </c>
      <c r="J32" s="9">
        <f t="shared" si="5"/>
        <v>12.3</v>
      </c>
      <c r="K32" s="21">
        <f t="shared" si="6"/>
        <v>2.3758120000000003</v>
      </c>
      <c r="L32" s="21">
        <f t="shared" si="7"/>
        <v>2.3706145000000003</v>
      </c>
      <c r="M32" s="21">
        <f t="shared" si="8"/>
        <v>2.3677476250000002</v>
      </c>
      <c r="N32" s="21">
        <f t="shared" si="9"/>
        <v>2.372182</v>
      </c>
      <c r="P32" s="28">
        <f t="shared" si="10"/>
        <v>-2.1876730987131832E-3</v>
      </c>
      <c r="Q32" s="28">
        <f t="shared" si="11"/>
        <v>-3.3943657999875461E-3</v>
      </c>
      <c r="R32" s="28">
        <f t="shared" si="12"/>
        <v>-1.5278986721172566E-3</v>
      </c>
      <c r="T32" s="28"/>
      <c r="U32" s="28"/>
      <c r="V32" s="28"/>
    </row>
    <row r="33" spans="3:22" x14ac:dyDescent="0.25">
      <c r="C33" s="4" t="s">
        <v>69</v>
      </c>
      <c r="D33" s="16">
        <f>'2. Average temperatures'!E40</f>
        <v>16</v>
      </c>
      <c r="E33" s="16">
        <f>'3. temp increase under scenario'!R134</f>
        <v>3.0625</v>
      </c>
      <c r="F33" s="16">
        <f>'3. temp increase under scenario'!S134</f>
        <v>3.875</v>
      </c>
      <c r="G33" s="16">
        <f>'3. temp increase under scenario'!T134</f>
        <v>2.625</v>
      </c>
      <c r="H33" s="9">
        <f t="shared" si="3"/>
        <v>19.0625</v>
      </c>
      <c r="I33" s="9">
        <f t="shared" si="4"/>
        <v>19.875</v>
      </c>
      <c r="J33" s="9">
        <f t="shared" si="5"/>
        <v>18.625</v>
      </c>
      <c r="K33" s="21">
        <f t="shared" si="6"/>
        <v>2.3209</v>
      </c>
      <c r="L33" s="21">
        <f t="shared" si="7"/>
        <v>2.2328914062500003</v>
      </c>
      <c r="M33" s="21">
        <f t="shared" si="8"/>
        <v>2.202615625</v>
      </c>
      <c r="N33" s="21">
        <f t="shared" si="9"/>
        <v>2.2479906249999999</v>
      </c>
      <c r="P33" s="28">
        <f t="shared" si="10"/>
        <v>-3.7920028329527206E-2</v>
      </c>
      <c r="Q33" s="28">
        <f t="shared" si="11"/>
        <v>-5.0964873540436897E-2</v>
      </c>
      <c r="R33" s="28">
        <f t="shared" si="12"/>
        <v>-3.141426817182992E-2</v>
      </c>
      <c r="T33" s="28"/>
      <c r="U33" s="28"/>
      <c r="V33" s="28"/>
    </row>
    <row r="34" spans="3:22" x14ac:dyDescent="0.25">
      <c r="C34" s="4" t="s">
        <v>73</v>
      </c>
      <c r="D34" s="16">
        <f>'2. Average temperatures'!E41</f>
        <v>13.511111111111111</v>
      </c>
      <c r="E34" s="16">
        <f>'3. temp increase under scenario'!R135</f>
        <v>1.75</v>
      </c>
      <c r="F34" s="16">
        <f>'3. temp increase under scenario'!S135</f>
        <v>2.5</v>
      </c>
      <c r="G34" s="16">
        <f>'3. temp increase under scenario'!T135</f>
        <v>1.5</v>
      </c>
      <c r="H34" s="9">
        <f t="shared" si="3"/>
        <v>15.261111111111111</v>
      </c>
      <c r="I34" s="9">
        <f t="shared" si="4"/>
        <v>16.011111111111113</v>
      </c>
      <c r="J34" s="9">
        <f t="shared" si="5"/>
        <v>15.011111111111111</v>
      </c>
      <c r="K34" s="21">
        <f t="shared" si="6"/>
        <v>2.3620275061728395</v>
      </c>
      <c r="L34" s="21">
        <f t="shared" si="7"/>
        <v>2.335954450617284</v>
      </c>
      <c r="M34" s="21">
        <f t="shared" si="8"/>
        <v>2.3206552839506172</v>
      </c>
      <c r="N34" s="21">
        <f t="shared" si="9"/>
        <v>2.3405041728395064</v>
      </c>
      <c r="P34" s="28">
        <f t="shared" si="10"/>
        <v>-1.1038421647257324E-2</v>
      </c>
      <c r="Q34" s="28">
        <f t="shared" si="11"/>
        <v>-1.7515554799468532E-2</v>
      </c>
      <c r="R34" s="28">
        <f t="shared" si="12"/>
        <v>-9.1122280655431803E-3</v>
      </c>
      <c r="T34" s="28"/>
      <c r="U34" s="28"/>
      <c r="V34" s="28"/>
    </row>
    <row r="35" spans="3:22" x14ac:dyDescent="0.25">
      <c r="C35" s="4" t="s">
        <v>72</v>
      </c>
      <c r="D35" s="16">
        <f>'2. Average temperatures'!E42</f>
        <v>18.185714285714287</v>
      </c>
      <c r="E35" s="16">
        <f>'3. temp increase under scenario'!R136</f>
        <v>1.75</v>
      </c>
      <c r="F35" s="16">
        <f>'3. temp increase under scenario'!S136</f>
        <v>2.5</v>
      </c>
      <c r="G35" s="16">
        <f>'3. temp increase under scenario'!T136</f>
        <v>1.5</v>
      </c>
      <c r="H35" s="9">
        <f t="shared" si="3"/>
        <v>19.935714285714287</v>
      </c>
      <c r="I35" s="9">
        <f t="shared" si="4"/>
        <v>20.685714285714287</v>
      </c>
      <c r="J35" s="9">
        <f t="shared" si="5"/>
        <v>19.685714285714287</v>
      </c>
      <c r="K35" s="21">
        <f t="shared" si="6"/>
        <v>2.2623041224489797</v>
      </c>
      <c r="L35" s="21">
        <f t="shared" si="7"/>
        <v>2.2002366224489798</v>
      </c>
      <c r="M35" s="21">
        <f t="shared" si="8"/>
        <v>2.1695112653061224</v>
      </c>
      <c r="N35" s="21">
        <f t="shared" si="9"/>
        <v>2.2099284081632655</v>
      </c>
      <c r="P35" s="28">
        <f t="shared" si="10"/>
        <v>-2.7435524421363339E-2</v>
      </c>
      <c r="Q35" s="28">
        <f t="shared" si="11"/>
        <v>-4.1016968595012603E-2</v>
      </c>
      <c r="R35" s="28">
        <f t="shared" si="12"/>
        <v>-2.315149133398416E-2</v>
      </c>
      <c r="T35" s="28"/>
      <c r="U35" s="28"/>
      <c r="V35" s="28"/>
    </row>
    <row r="51" spans="2:2" x14ac:dyDescent="0.25">
      <c r="B51" s="10" t="s">
        <v>59</v>
      </c>
    </row>
    <row r="53" spans="2:2" x14ac:dyDescent="0.25">
      <c r="B53" s="10" t="s">
        <v>57</v>
      </c>
    </row>
    <row r="74" spans="2:2" x14ac:dyDescent="0.25">
      <c r="B74" s="10"/>
    </row>
    <row r="76" spans="2:2" x14ac:dyDescent="0.25">
      <c r="B76" s="10"/>
    </row>
    <row r="83" spans="2:2" x14ac:dyDescent="0.25">
      <c r="B83" s="10"/>
    </row>
  </sheetData>
  <phoneticPr fontId="6"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C6880-A221-40DA-85D0-DD84D57617A1}">
  <dimension ref="A1:BB31"/>
  <sheetViews>
    <sheetView tabSelected="1" workbookViewId="0">
      <selection activeCell="L7" sqref="L7"/>
    </sheetView>
  </sheetViews>
  <sheetFormatPr defaultRowHeight="15" x14ac:dyDescent="0.25"/>
  <cols>
    <col min="3" max="3" width="10.7109375" bestFit="1" customWidth="1"/>
    <col min="54" max="54" width="10.140625" bestFit="1" customWidth="1"/>
  </cols>
  <sheetData>
    <row r="1" spans="1:54" x14ac:dyDescent="0.25">
      <c r="C1" t="s">
        <v>146</v>
      </c>
      <c r="D1" t="s">
        <v>147</v>
      </c>
      <c r="E1" t="s">
        <v>148</v>
      </c>
      <c r="I1" t="s">
        <v>179</v>
      </c>
      <c r="J1" t="s">
        <v>180</v>
      </c>
      <c r="O1">
        <v>2050</v>
      </c>
      <c r="Q1">
        <v>2050</v>
      </c>
      <c r="R1" s="4" t="s">
        <v>182</v>
      </c>
      <c r="S1" s="4" t="s">
        <v>181</v>
      </c>
      <c r="W1">
        <v>2050</v>
      </c>
      <c r="Y1">
        <v>2050</v>
      </c>
      <c r="Z1" s="4" t="s">
        <v>182</v>
      </c>
    </row>
    <row r="2" spans="1:54" x14ac:dyDescent="0.25">
      <c r="A2" s="4" t="s">
        <v>11</v>
      </c>
      <c r="B2" t="s">
        <v>151</v>
      </c>
      <c r="C2">
        <f>'4. calculations'!P6</f>
        <v>-4.0258143515787504E-3</v>
      </c>
      <c r="D2">
        <f>'4. calculations'!Q6</f>
        <v>-8.4639762647745771E-3</v>
      </c>
      <c r="E2">
        <f>'4. calculations'!R6</f>
        <v>-2.9081354345636507E-3</v>
      </c>
      <c r="G2" t="s">
        <v>11</v>
      </c>
      <c r="H2" t="s">
        <v>147</v>
      </c>
      <c r="I2">
        <v>1.64017063747166</v>
      </c>
      <c r="J2">
        <v>1.63170666120688</v>
      </c>
      <c r="K2">
        <f>(J2-I2)/(I2)</f>
        <v>-5.1604242091708961E-3</v>
      </c>
      <c r="L2" s="4">
        <f>I2+D2</f>
        <v>1.6317066612068853</v>
      </c>
      <c r="N2" t="s">
        <v>151</v>
      </c>
      <c r="O2">
        <v>556782.31643083994</v>
      </c>
      <c r="P2" t="s">
        <v>151</v>
      </c>
      <c r="Q2">
        <v>551859.41354196903</v>
      </c>
      <c r="R2" s="30">
        <f>(Q2-O2)/O2</f>
        <v>-8.8417012243283185E-3</v>
      </c>
      <c r="S2">
        <f>VLOOKUP(N2,$B$1:$D$31,3,FALSE)</f>
        <v>-8.4639762647745771E-3</v>
      </c>
      <c r="V2" t="s">
        <v>151</v>
      </c>
      <c r="W2">
        <v>550033.42213447497</v>
      </c>
      <c r="X2" t="s">
        <v>151</v>
      </c>
      <c r="Y2">
        <v>548957.53483956098</v>
      </c>
      <c r="Z2" s="30">
        <f>(Y2-W2)/W2</f>
        <v>-1.9560398543398932E-3</v>
      </c>
    </row>
    <row r="3" spans="1:54" x14ac:dyDescent="0.25">
      <c r="A3" s="4" t="s">
        <v>12</v>
      </c>
      <c r="B3" t="s">
        <v>152</v>
      </c>
      <c r="C3">
        <f>'4. calculations'!P7</f>
        <v>-4.4308867166127338E-3</v>
      </c>
      <c r="D3">
        <f>'4. calculations'!Q7</f>
        <v>-9.0426259522707175E-3</v>
      </c>
      <c r="E3">
        <f>'4. calculations'!R7</f>
        <v>-3.2553453428174886E-3</v>
      </c>
      <c r="N3" t="s">
        <v>152</v>
      </c>
      <c r="O3">
        <v>731819.12574170704</v>
      </c>
      <c r="P3" t="s">
        <v>152</v>
      </c>
      <c r="Q3">
        <v>724276.53081416804</v>
      </c>
      <c r="R3" s="30">
        <f t="shared" ref="R3:R29" si="0">(Q3-O3)/O3</f>
        <v>-1.0306638159933979E-2</v>
      </c>
      <c r="S3">
        <f t="shared" ref="S3:S29" si="1">VLOOKUP(N3,$B$1:$D$31,3,FALSE)</f>
        <v>-9.0426259522707175E-3</v>
      </c>
      <c r="V3" t="s">
        <v>152</v>
      </c>
      <c r="W3">
        <v>724292.71819599497</v>
      </c>
      <c r="X3" t="s">
        <v>152</v>
      </c>
      <c r="Y3">
        <v>722799.24615866097</v>
      </c>
      <c r="Z3" s="30">
        <f t="shared" ref="Z3:Z29" si="2">(Y3-W3)/W3</f>
        <v>-2.0619730114832644E-3</v>
      </c>
      <c r="BB3" s="29"/>
    </row>
    <row r="4" spans="1:54" x14ac:dyDescent="0.25">
      <c r="A4" s="4" t="s">
        <v>13</v>
      </c>
      <c r="B4" t="s">
        <v>153</v>
      </c>
      <c r="C4">
        <f>'4. calculations'!P8</f>
        <v>-3.5828437129072303E-3</v>
      </c>
      <c r="D4">
        <f>'4. calculations'!Q8</f>
        <v>-9.2644273578650835E-3</v>
      </c>
      <c r="E4">
        <f>'4. calculations'!R8</f>
        <v>-2.0067978929438862E-3</v>
      </c>
      <c r="N4" t="s">
        <v>153</v>
      </c>
      <c r="O4">
        <v>73059.936374617595</v>
      </c>
      <c r="P4" t="s">
        <v>153</v>
      </c>
      <c r="Q4">
        <v>72606.7460037407</v>
      </c>
      <c r="R4" s="30">
        <f t="shared" si="0"/>
        <v>-6.2029943271938292E-3</v>
      </c>
      <c r="S4">
        <f t="shared" si="1"/>
        <v>-9.2644273578650835E-3</v>
      </c>
      <c r="V4" t="s">
        <v>153</v>
      </c>
      <c r="W4">
        <v>72593.483590795397</v>
      </c>
      <c r="X4" t="s">
        <v>153</v>
      </c>
      <c r="Y4">
        <v>72500.569924410302</v>
      </c>
      <c r="Z4" s="30">
        <f t="shared" si="2"/>
        <v>-1.2799174497375426E-3</v>
      </c>
    </row>
    <row r="5" spans="1:54" x14ac:dyDescent="0.25">
      <c r="A5" s="4" t="s">
        <v>14</v>
      </c>
      <c r="B5" t="s">
        <v>156</v>
      </c>
      <c r="C5">
        <f>'4. calculations'!P9</f>
        <v>-6.6777829720784054E-2</v>
      </c>
      <c r="D5">
        <f>'4. calculations'!Q9</f>
        <v>-8.7663546120966954E-2</v>
      </c>
      <c r="E5">
        <f>'4. calculations'!R9</f>
        <v>-5.6082147324651804E-2</v>
      </c>
      <c r="N5" t="s">
        <v>154</v>
      </c>
      <c r="O5">
        <v>67658.025269547696</v>
      </c>
      <c r="P5" t="s">
        <v>154</v>
      </c>
      <c r="Q5">
        <v>64178.006168718101</v>
      </c>
      <c r="R5" s="30">
        <f t="shared" si="0"/>
        <v>-5.1435422286791488E-2</v>
      </c>
      <c r="S5">
        <f t="shared" si="1"/>
        <v>-5.0964873540436897E-2</v>
      </c>
      <c r="V5" t="s">
        <v>154</v>
      </c>
      <c r="W5">
        <v>66628.775069166702</v>
      </c>
      <c r="X5" t="s">
        <v>154</v>
      </c>
      <c r="Y5">
        <v>65196.919827227197</v>
      </c>
      <c r="Z5" s="30">
        <f t="shared" si="2"/>
        <v>-2.1490043009992455E-2</v>
      </c>
      <c r="BB5" s="29"/>
    </row>
    <row r="6" spans="1:54" x14ac:dyDescent="0.25">
      <c r="A6" s="4" t="s">
        <v>15</v>
      </c>
      <c r="B6" t="s">
        <v>155</v>
      </c>
      <c r="C6">
        <f>'4. calculations'!P10</f>
        <v>4.3100369110374699E-4</v>
      </c>
      <c r="D6">
        <f>'4. calculations'!Q10</f>
        <v>-1.2662091631080654E-3</v>
      </c>
      <c r="E6">
        <f>'4. calculations'!R10</f>
        <v>9.127136988079348E-4</v>
      </c>
      <c r="N6" t="s">
        <v>155</v>
      </c>
      <c r="O6">
        <v>308893.63754816802</v>
      </c>
      <c r="P6" t="s">
        <v>155</v>
      </c>
      <c r="Q6">
        <v>308577.23639052798</v>
      </c>
      <c r="R6" s="30">
        <f t="shared" si="0"/>
        <v>-1.0243045475182323E-3</v>
      </c>
      <c r="S6">
        <f t="shared" si="1"/>
        <v>-1.2662091631080654E-3</v>
      </c>
      <c r="V6" t="s">
        <v>155</v>
      </c>
      <c r="W6">
        <v>299590.15116779099</v>
      </c>
      <c r="X6" t="s">
        <v>155</v>
      </c>
      <c r="Y6">
        <v>299645.38215646299</v>
      </c>
      <c r="Z6" s="30">
        <f t="shared" si="2"/>
        <v>1.8435515472292683E-4</v>
      </c>
    </row>
    <row r="7" spans="1:54" x14ac:dyDescent="0.25">
      <c r="A7" s="4" t="s">
        <v>16</v>
      </c>
      <c r="B7" t="s">
        <v>161</v>
      </c>
      <c r="C7">
        <f>'4. calculations'!P11</f>
        <v>-7.8548907425829537E-4</v>
      </c>
      <c r="D7">
        <f>'4. calculations'!Q11</f>
        <v>-2.8639583205215327E-3</v>
      </c>
      <c r="E7">
        <f>'4. calculations'!R11</f>
        <v>-1.303115514898822E-4</v>
      </c>
      <c r="N7" t="s">
        <v>156</v>
      </c>
      <c r="O7">
        <v>40356.102811830402</v>
      </c>
      <c r="P7" t="s">
        <v>156</v>
      </c>
      <c r="Q7">
        <v>37291.529286022604</v>
      </c>
      <c r="R7" s="30">
        <f t="shared" si="0"/>
        <v>-7.5938292161090881E-2</v>
      </c>
      <c r="S7">
        <f t="shared" si="1"/>
        <v>-8.7663546120966954E-2</v>
      </c>
      <c r="V7" t="s">
        <v>156</v>
      </c>
      <c r="W7">
        <v>39990.363670250001</v>
      </c>
      <c r="X7" t="s">
        <v>156</v>
      </c>
      <c r="Y7">
        <v>39246.611116915898</v>
      </c>
      <c r="Z7" s="30">
        <f t="shared" si="2"/>
        <v>-1.8598294315772937E-2</v>
      </c>
    </row>
    <row r="8" spans="1:54" x14ac:dyDescent="0.25">
      <c r="A8" s="4" t="s">
        <v>17</v>
      </c>
      <c r="B8" t="s">
        <v>157</v>
      </c>
      <c r="C8">
        <f>'4. calculations'!P12</f>
        <v>3.6595412107641393E-3</v>
      </c>
      <c r="D8">
        <f>'4. calculations'!Q12</f>
        <v>3.5869312661061478E-3</v>
      </c>
      <c r="E8">
        <f>'4. calculations'!R12</f>
        <v>3.4852773435849215E-3</v>
      </c>
      <c r="N8" t="s">
        <v>157</v>
      </c>
      <c r="O8">
        <v>492238.34411046602</v>
      </c>
      <c r="P8" t="s">
        <v>157</v>
      </c>
      <c r="Q8">
        <v>494218.67846922699</v>
      </c>
      <c r="R8" s="30">
        <f t="shared" si="0"/>
        <v>4.023120877223966E-3</v>
      </c>
      <c r="S8">
        <f t="shared" si="1"/>
        <v>3.5869312661061478E-3</v>
      </c>
      <c r="V8" t="s">
        <v>157</v>
      </c>
      <c r="W8">
        <v>491354.83834546799</v>
      </c>
      <c r="X8" t="s">
        <v>157</v>
      </c>
      <c r="Y8">
        <v>492286.95918217202</v>
      </c>
      <c r="Z8" s="30">
        <f t="shared" si="2"/>
        <v>1.8970421454335426E-3</v>
      </c>
    </row>
    <row r="9" spans="1:54" x14ac:dyDescent="0.25">
      <c r="A9" s="4" t="s">
        <v>18</v>
      </c>
      <c r="B9" t="s">
        <v>158</v>
      </c>
      <c r="C9">
        <f>'4. calculations'!P13</f>
        <v>1.1972676775259069E-2</v>
      </c>
      <c r="D9">
        <f>'4. calculations'!Q13</f>
        <v>1.4847888562421026E-2</v>
      </c>
      <c r="E9">
        <f>'4. calculations'!R13</f>
        <v>1.0616166598751817E-2</v>
      </c>
      <c r="N9" t="s">
        <v>158</v>
      </c>
      <c r="O9">
        <v>32657.959773544098</v>
      </c>
      <c r="P9" t="s">
        <v>158</v>
      </c>
      <c r="Q9">
        <v>33038.7478089492</v>
      </c>
      <c r="R9" s="30">
        <f t="shared" si="0"/>
        <v>1.1659884390989238E-2</v>
      </c>
      <c r="S9">
        <f t="shared" si="1"/>
        <v>1.4847888562421026E-2</v>
      </c>
      <c r="V9" t="s">
        <v>158</v>
      </c>
      <c r="W9">
        <v>31330.2227165273</v>
      </c>
      <c r="X9" t="s">
        <v>158</v>
      </c>
      <c r="Y9">
        <v>31488.276581754599</v>
      </c>
      <c r="Z9" s="30">
        <f t="shared" si="2"/>
        <v>5.0447731143616311E-3</v>
      </c>
    </row>
    <row r="10" spans="1:54" x14ac:dyDescent="0.25">
      <c r="A10" s="4" t="s">
        <v>19</v>
      </c>
      <c r="B10" t="s">
        <v>176</v>
      </c>
      <c r="C10">
        <f>'4. calculations'!P14</f>
        <v>-5.521881098934097E-2</v>
      </c>
      <c r="D10">
        <f>'4. calculations'!Q14</f>
        <v>-7.7630718253372491E-2</v>
      </c>
      <c r="E10">
        <f>'4. calculations'!R14</f>
        <v>-4.511870804469513E-2</v>
      </c>
      <c r="N10" t="s">
        <v>159</v>
      </c>
      <c r="O10">
        <v>337660.16613578302</v>
      </c>
      <c r="P10" t="s">
        <v>159</v>
      </c>
      <c r="Q10">
        <v>343028.85637950001</v>
      </c>
      <c r="R10" s="30">
        <f t="shared" si="0"/>
        <v>1.5899684896672369E-2</v>
      </c>
      <c r="S10">
        <f t="shared" si="1"/>
        <v>1.3715208161724507E-2</v>
      </c>
      <c r="V10" t="s">
        <v>159</v>
      </c>
      <c r="W10">
        <v>335506.26916339702</v>
      </c>
      <c r="X10" t="s">
        <v>159</v>
      </c>
      <c r="Y10">
        <v>337342.65087066399</v>
      </c>
      <c r="Z10" s="30">
        <f t="shared" si="2"/>
        <v>5.4734646593820125E-3</v>
      </c>
    </row>
    <row r="11" spans="1:54" x14ac:dyDescent="0.25">
      <c r="A11" s="4" t="s">
        <v>20</v>
      </c>
      <c r="B11" t="s">
        <v>159</v>
      </c>
      <c r="C11">
        <f>'4. calculations'!P15</f>
        <v>9.1464621248562843E-3</v>
      </c>
      <c r="D11">
        <f>'4. calculations'!Q15</f>
        <v>1.3715208161724507E-2</v>
      </c>
      <c r="E11">
        <f>'4. calculations'!R15</f>
        <v>7.9295251896433286E-3</v>
      </c>
      <c r="N11" t="s">
        <v>160</v>
      </c>
      <c r="O11">
        <v>3736864.7092791102</v>
      </c>
      <c r="P11" t="s">
        <v>160</v>
      </c>
      <c r="Q11">
        <v>3627384.1007344001</v>
      </c>
      <c r="R11" s="30">
        <f t="shared" si="0"/>
        <v>-2.92974504195605E-2</v>
      </c>
      <c r="S11">
        <f t="shared" si="1"/>
        <v>-2.520129666560271E-2</v>
      </c>
      <c r="V11" t="s">
        <v>160</v>
      </c>
      <c r="W11">
        <v>3691389.8400250999</v>
      </c>
      <c r="X11" t="s">
        <v>160</v>
      </c>
      <c r="Y11">
        <v>3662015.6307228901</v>
      </c>
      <c r="Z11" s="30">
        <f t="shared" si="2"/>
        <v>-7.9574931327247873E-3</v>
      </c>
    </row>
    <row r="12" spans="1:54" x14ac:dyDescent="0.25">
      <c r="A12" s="4" t="s">
        <v>21</v>
      </c>
      <c r="B12" t="s">
        <v>160</v>
      </c>
      <c r="C12">
        <f>'4. calculations'!P16</f>
        <v>-1.5887506516277777E-2</v>
      </c>
      <c r="D12">
        <f>'4. calculations'!Q16</f>
        <v>-2.520129666560271E-2</v>
      </c>
      <c r="E12">
        <f>'4. calculations'!R16</f>
        <v>-1.2228284898826176E-2</v>
      </c>
      <c r="N12" t="s">
        <v>161</v>
      </c>
      <c r="O12">
        <v>4034444.2600019099</v>
      </c>
      <c r="P12" t="s">
        <v>161</v>
      </c>
      <c r="Q12">
        <v>4021716.1873929501</v>
      </c>
      <c r="R12" s="30">
        <f t="shared" si="0"/>
        <v>-3.1548515207281201E-3</v>
      </c>
      <c r="S12">
        <f t="shared" si="1"/>
        <v>-2.8639583205215327E-3</v>
      </c>
      <c r="V12" t="s">
        <v>161</v>
      </c>
      <c r="W12">
        <v>4004640.4165823902</v>
      </c>
      <c r="X12" t="s">
        <v>161</v>
      </c>
      <c r="Y12">
        <v>4002914.0025312002</v>
      </c>
      <c r="Z12" s="30">
        <f t="shared" si="2"/>
        <v>-4.311033879699396E-4</v>
      </c>
    </row>
    <row r="13" spans="1:54" x14ac:dyDescent="0.25">
      <c r="A13" s="4" t="s">
        <v>22</v>
      </c>
      <c r="B13" t="s">
        <v>162</v>
      </c>
      <c r="C13">
        <f>'4. calculations'!P17</f>
        <v>-4.740405779802434E-2</v>
      </c>
      <c r="D13">
        <f>'4. calculations'!Q17</f>
        <v>-7.5888652839527768E-2</v>
      </c>
      <c r="E13">
        <f>'4. calculations'!R17</f>
        <v>-3.9525340020587434E-2</v>
      </c>
      <c r="N13" t="s">
        <v>162</v>
      </c>
      <c r="O13">
        <v>274488.17294130998</v>
      </c>
      <c r="P13" t="s">
        <v>162</v>
      </c>
      <c r="Q13">
        <v>257600.28759592201</v>
      </c>
      <c r="R13" s="30">
        <f t="shared" si="0"/>
        <v>-6.1525001840421277E-2</v>
      </c>
      <c r="S13">
        <f t="shared" si="1"/>
        <v>-7.5888652839527768E-2</v>
      </c>
      <c r="V13" t="s">
        <v>162</v>
      </c>
      <c r="W13">
        <v>272578.79575233802</v>
      </c>
      <c r="X13" t="s">
        <v>162</v>
      </c>
      <c r="Y13">
        <v>267957.42726112099</v>
      </c>
      <c r="Z13" s="30">
        <f t="shared" si="2"/>
        <v>-1.695424795777567E-2</v>
      </c>
    </row>
    <row r="14" spans="1:54" x14ac:dyDescent="0.25">
      <c r="A14" s="4" t="s">
        <v>23</v>
      </c>
      <c r="B14" t="s">
        <v>163</v>
      </c>
      <c r="C14">
        <f>'4. calculations'!P18</f>
        <v>-9.2517771324958659E-3</v>
      </c>
      <c r="D14">
        <f>'4. calculations'!Q18</f>
        <v>-1.4621699851591712E-2</v>
      </c>
      <c r="E14">
        <f>'4. calculations'!R18</f>
        <v>-6.866672026089018E-3</v>
      </c>
      <c r="N14" t="s">
        <v>163</v>
      </c>
      <c r="O14">
        <v>192358.75948878299</v>
      </c>
      <c r="P14" t="s">
        <v>163</v>
      </c>
      <c r="Q14">
        <v>190056.53138283</v>
      </c>
      <c r="R14" s="30">
        <f t="shared" si="0"/>
        <v>-1.1968407948104085E-2</v>
      </c>
      <c r="S14">
        <f t="shared" si="1"/>
        <v>-1.4621699851591712E-2</v>
      </c>
      <c r="V14" t="s">
        <v>163</v>
      </c>
      <c r="W14">
        <v>185114.76110506701</v>
      </c>
      <c r="X14" t="s">
        <v>163</v>
      </c>
      <c r="Y14">
        <v>184471.75389296</v>
      </c>
      <c r="Z14" s="30">
        <f t="shared" si="2"/>
        <v>-3.4735599055877291E-3</v>
      </c>
    </row>
    <row r="15" spans="1:54" x14ac:dyDescent="0.25">
      <c r="A15" s="4" t="s">
        <v>24</v>
      </c>
      <c r="B15" t="s">
        <v>164</v>
      </c>
      <c r="C15">
        <f>'4. calculations'!P19</f>
        <v>2.3552189035164145E-3</v>
      </c>
      <c r="D15">
        <f>'4. calculations'!Q19</f>
        <v>1.9839528694645726E-3</v>
      </c>
      <c r="E15">
        <f>'4. calculations'!R19</f>
        <v>2.3668209670804703E-3</v>
      </c>
      <c r="N15" t="s">
        <v>164</v>
      </c>
      <c r="O15">
        <v>350953.23537426098</v>
      </c>
      <c r="P15" t="s">
        <v>164</v>
      </c>
      <c r="Q15">
        <v>351556.18977176002</v>
      </c>
      <c r="R15" s="30">
        <f t="shared" si="0"/>
        <v>1.7180476961725093E-3</v>
      </c>
      <c r="S15">
        <f t="shared" si="1"/>
        <v>1.9839528694645726E-3</v>
      </c>
      <c r="V15" t="s">
        <v>164</v>
      </c>
      <c r="W15">
        <v>343729.60933752701</v>
      </c>
      <c r="X15" t="s">
        <v>164</v>
      </c>
      <c r="Y15">
        <v>344047.51490533102</v>
      </c>
      <c r="Z15" s="30">
        <f t="shared" si="2"/>
        <v>9.2487105901846597E-4</v>
      </c>
    </row>
    <row r="16" spans="1:54" x14ac:dyDescent="0.25">
      <c r="A16" s="4" t="s">
        <v>25</v>
      </c>
      <c r="B16" t="s">
        <v>165</v>
      </c>
      <c r="C16">
        <f>'4. calculations'!P20</f>
        <v>-3.6690673259040477E-2</v>
      </c>
      <c r="D16">
        <f>'4. calculations'!Q20</f>
        <v>-5.4626134627724247E-2</v>
      </c>
      <c r="E16">
        <f>'4. calculations'!R20</f>
        <v>-3.0362554038083418E-2</v>
      </c>
      <c r="N16" t="s">
        <v>165</v>
      </c>
      <c r="O16">
        <v>2604772.41618323</v>
      </c>
      <c r="P16" t="s">
        <v>165</v>
      </c>
      <c r="Q16">
        <v>2425327.5605650698</v>
      </c>
      <c r="R16" s="30">
        <f t="shared" si="0"/>
        <v>-6.8890800018951578E-2</v>
      </c>
      <c r="S16">
        <f t="shared" si="1"/>
        <v>-5.4626134627724247E-2</v>
      </c>
      <c r="V16" t="s">
        <v>165</v>
      </c>
      <c r="W16">
        <v>2585723.2865164601</v>
      </c>
      <c r="X16" t="s">
        <v>165</v>
      </c>
      <c r="Y16">
        <v>2525802.73573469</v>
      </c>
      <c r="Z16" s="30">
        <f t="shared" si="2"/>
        <v>-2.3173613005781586E-2</v>
      </c>
    </row>
    <row r="17" spans="1:26" x14ac:dyDescent="0.25">
      <c r="A17" s="4" t="s">
        <v>26</v>
      </c>
      <c r="B17" t="s">
        <v>167</v>
      </c>
      <c r="C17">
        <f>'4. calculations'!P21</f>
        <v>1.1111855582364742E-2</v>
      </c>
      <c r="D17">
        <f>'4. calculations'!Q21</f>
        <v>1.2517426493047245E-2</v>
      </c>
      <c r="E17">
        <f>'4. calculations'!R21</f>
        <v>1.0074358013968556E-2</v>
      </c>
      <c r="N17" t="s">
        <v>166</v>
      </c>
      <c r="O17">
        <v>41588.399068212901</v>
      </c>
      <c r="P17" t="s">
        <v>166</v>
      </c>
      <c r="Q17">
        <v>41823.091328285504</v>
      </c>
      <c r="R17" s="30">
        <f t="shared" si="0"/>
        <v>5.6432145822122876E-3</v>
      </c>
      <c r="S17">
        <f t="shared" si="1"/>
        <v>9.8366048803896853E-3</v>
      </c>
      <c r="V17" t="s">
        <v>166</v>
      </c>
      <c r="W17">
        <v>40677.134370696796</v>
      </c>
      <c r="X17" t="s">
        <v>166</v>
      </c>
      <c r="Y17">
        <v>40787.012046882097</v>
      </c>
      <c r="Z17" s="30">
        <f t="shared" si="2"/>
        <v>2.7012147705383779E-3</v>
      </c>
    </row>
    <row r="18" spans="1:26" x14ac:dyDescent="0.25">
      <c r="A18" s="4" t="s">
        <v>27</v>
      </c>
      <c r="B18" t="s">
        <v>168</v>
      </c>
      <c r="C18">
        <f>'4. calculations'!P22</f>
        <v>8.3684820557611229E-4</v>
      </c>
      <c r="D18">
        <f>'4. calculations'!Q22</f>
        <v>-1.5215421919565677E-3</v>
      </c>
      <c r="E18">
        <f>'4. calculations'!R22</f>
        <v>1.2607063876212898E-3</v>
      </c>
      <c r="N18" t="s">
        <v>167</v>
      </c>
      <c r="O18">
        <v>55380.5485746255</v>
      </c>
      <c r="P18" t="s">
        <v>167</v>
      </c>
      <c r="Q18">
        <v>55776.891583378099</v>
      </c>
      <c r="R18" s="30">
        <f t="shared" si="0"/>
        <v>7.1567187208072831E-3</v>
      </c>
      <c r="S18">
        <f t="shared" si="1"/>
        <v>1.2517426493047245E-2</v>
      </c>
      <c r="V18" t="s">
        <v>167</v>
      </c>
      <c r="W18">
        <v>54176.850952056702</v>
      </c>
      <c r="X18" t="s">
        <v>167</v>
      </c>
      <c r="Y18">
        <v>54381.771488535298</v>
      </c>
      <c r="Z18" s="30">
        <f t="shared" si="2"/>
        <v>3.7824372010831389E-3</v>
      </c>
    </row>
    <row r="19" spans="1:26" x14ac:dyDescent="0.25">
      <c r="A19" s="4" t="s">
        <v>28</v>
      </c>
      <c r="B19" t="s">
        <v>166</v>
      </c>
      <c r="C19">
        <f>'4. calculations'!P23</f>
        <v>8.2717569437234656E-3</v>
      </c>
      <c r="D19">
        <f>'4. calculations'!Q23</f>
        <v>9.8366048803896853E-3</v>
      </c>
      <c r="E19">
        <f>'4. calculations'!R23</f>
        <v>7.4410713100539995E-3</v>
      </c>
      <c r="N19" t="s">
        <v>168</v>
      </c>
      <c r="O19">
        <v>118446.59740652</v>
      </c>
      <c r="P19" t="s">
        <v>168</v>
      </c>
      <c r="Q19">
        <v>118260.218447181</v>
      </c>
      <c r="R19" s="30">
        <f t="shared" si="0"/>
        <v>-1.5735273399144199E-3</v>
      </c>
      <c r="S19">
        <f t="shared" si="1"/>
        <v>-1.5215421919565677E-3</v>
      </c>
      <c r="V19" t="s">
        <v>168</v>
      </c>
      <c r="W19">
        <v>116015.67110249901</v>
      </c>
      <c r="X19" t="s">
        <v>168</v>
      </c>
      <c r="Y19">
        <v>116038.546630752</v>
      </c>
      <c r="Z19" s="30">
        <f t="shared" si="2"/>
        <v>1.9717619210924363E-4</v>
      </c>
    </row>
    <row r="20" spans="1:26" x14ac:dyDescent="0.25">
      <c r="A20" s="4" t="s">
        <v>29</v>
      </c>
      <c r="B20" t="s">
        <v>169</v>
      </c>
      <c r="C20">
        <f>'4. calculations'!P24</f>
        <v>-5.8855584248814506E-2</v>
      </c>
      <c r="D20">
        <f>'4. calculations'!Q24</f>
        <v>-7.7579240223844798E-2</v>
      </c>
      <c r="E20">
        <f>'4. calculations'!R24</f>
        <v>-4.9313624677509285E-2</v>
      </c>
      <c r="N20" s="31" t="s">
        <v>169</v>
      </c>
      <c r="O20" s="31">
        <v>7986.2876572003397</v>
      </c>
      <c r="P20" s="31" t="s">
        <v>169</v>
      </c>
      <c r="Q20" s="31">
        <v>7985.9367733994404</v>
      </c>
      <c r="R20" s="32">
        <f t="shared" si="0"/>
        <v>-4.3935782926993614E-5</v>
      </c>
      <c r="S20" s="31">
        <f t="shared" si="1"/>
        <v>-7.7579240223844798E-2</v>
      </c>
      <c r="V20" t="s">
        <v>169</v>
      </c>
      <c r="W20">
        <v>7955.6644996558198</v>
      </c>
      <c r="X20" t="s">
        <v>169</v>
      </c>
      <c r="Y20">
        <v>7955.6320091171101</v>
      </c>
      <c r="Z20" s="32">
        <f t="shared" si="2"/>
        <v>-4.0839503364032212E-6</v>
      </c>
    </row>
    <row r="21" spans="1:26" x14ac:dyDescent="0.25">
      <c r="A21" s="4" t="s">
        <v>30</v>
      </c>
      <c r="B21" t="s">
        <v>170</v>
      </c>
      <c r="C21">
        <f>'4. calculations'!P25</f>
        <v>-3.2158257853888324E-3</v>
      </c>
      <c r="D21">
        <f>'4. calculations'!Q25</f>
        <v>-5.4752237443922097E-3</v>
      </c>
      <c r="E21">
        <f>'4. calculations'!R25</f>
        <v>-2.2138193258245632E-3</v>
      </c>
      <c r="N21" t="s">
        <v>170</v>
      </c>
      <c r="O21">
        <v>1012512.98069498</v>
      </c>
      <c r="P21" t="s">
        <v>170</v>
      </c>
      <c r="Q21">
        <v>1006270.6328443401</v>
      </c>
      <c r="R21" s="30">
        <f t="shared" si="0"/>
        <v>-6.1652027871832932E-3</v>
      </c>
      <c r="S21">
        <f t="shared" si="1"/>
        <v>-5.4752237443922097E-3</v>
      </c>
      <c r="V21" t="s">
        <v>170</v>
      </c>
      <c r="W21">
        <v>992680.53733909002</v>
      </c>
      <c r="X21" t="s">
        <v>170</v>
      </c>
      <c r="Y21">
        <v>991257.24037585396</v>
      </c>
      <c r="Z21" s="30">
        <f t="shared" si="2"/>
        <v>-1.4337915469273248E-3</v>
      </c>
    </row>
    <row r="22" spans="1:26" x14ac:dyDescent="0.25">
      <c r="A22" s="4" t="s">
        <v>31</v>
      </c>
      <c r="B22" t="s">
        <v>171</v>
      </c>
      <c r="C22">
        <f>'4. calculations'!P26</f>
        <v>2.4625671332265315E-3</v>
      </c>
      <c r="D22">
        <f>'4. calculations'!Q26</f>
        <v>7.9788625818835268E-4</v>
      </c>
      <c r="E22">
        <f>'4. calculations'!R26</f>
        <v>2.6547851863356316E-3</v>
      </c>
      <c r="N22" t="s">
        <v>171</v>
      </c>
      <c r="O22">
        <v>792191.62760543299</v>
      </c>
      <c r="P22" t="s">
        <v>171</v>
      </c>
      <c r="Q22">
        <v>792525.79095840803</v>
      </c>
      <c r="R22" s="30">
        <f t="shared" si="0"/>
        <v>4.2182136408727174E-4</v>
      </c>
      <c r="S22">
        <f t="shared" si="1"/>
        <v>7.9788625818835268E-4</v>
      </c>
      <c r="V22" t="s">
        <v>171</v>
      </c>
      <c r="W22">
        <v>785972.36921500205</v>
      </c>
      <c r="X22" t="s">
        <v>171</v>
      </c>
      <c r="Y22">
        <v>786627.04759545601</v>
      </c>
      <c r="Z22" s="30">
        <f t="shared" si="2"/>
        <v>8.3295342953064097E-4</v>
      </c>
    </row>
    <row r="23" spans="1:26" x14ac:dyDescent="0.25">
      <c r="A23" s="4" t="s">
        <v>32</v>
      </c>
      <c r="B23" t="s">
        <v>172</v>
      </c>
      <c r="C23">
        <f>'4. calculations'!P27</f>
        <v>-3.2442819179637795E-2</v>
      </c>
      <c r="D23">
        <f>'4. calculations'!Q27</f>
        <v>-4.4011536530994266E-2</v>
      </c>
      <c r="E23">
        <f>'4. calculations'!R27</f>
        <v>-2.672790367169782E-2</v>
      </c>
      <c r="N23" t="s">
        <v>172</v>
      </c>
      <c r="O23">
        <v>254057.83995796999</v>
      </c>
      <c r="P23" t="s">
        <v>172</v>
      </c>
      <c r="Q23">
        <v>242131.247399007</v>
      </c>
      <c r="R23" s="30">
        <f t="shared" si="0"/>
        <v>-4.6944398806728675E-2</v>
      </c>
      <c r="S23">
        <f t="shared" si="1"/>
        <v>-4.4011536530994266E-2</v>
      </c>
      <c r="V23" t="s">
        <v>172</v>
      </c>
      <c r="W23">
        <v>251148.28117306699</v>
      </c>
      <c r="X23" t="s">
        <v>172</v>
      </c>
      <c r="Y23">
        <v>246639.07947256701</v>
      </c>
      <c r="Z23" s="30">
        <f t="shared" si="2"/>
        <v>-1.7954340278334122E-2</v>
      </c>
    </row>
    <row r="24" spans="1:26" x14ac:dyDescent="0.25">
      <c r="A24" s="4" t="s">
        <v>33</v>
      </c>
      <c r="B24" t="s">
        <v>173</v>
      </c>
      <c r="C24">
        <f>'4. calculations'!P28</f>
        <v>3.843983047910636E-3</v>
      </c>
      <c r="D24">
        <f>'4. calculations'!Q28</f>
        <v>1.9379718011763238E-3</v>
      </c>
      <c r="E24">
        <f>'4. calculations'!R28</f>
        <v>4.0793289488031273E-3</v>
      </c>
      <c r="N24" t="s">
        <v>173</v>
      </c>
      <c r="O24">
        <v>264999.14565712301</v>
      </c>
      <c r="P24" t="s">
        <v>173</v>
      </c>
      <c r="Q24">
        <v>265289.91098755301</v>
      </c>
      <c r="R24" s="30">
        <f t="shared" si="0"/>
        <v>1.0972311994025036E-3</v>
      </c>
      <c r="S24">
        <f t="shared" si="1"/>
        <v>1.9379718011763238E-3</v>
      </c>
      <c r="V24" t="s">
        <v>173</v>
      </c>
      <c r="W24">
        <v>261696.51547903501</v>
      </c>
      <c r="X24" t="s">
        <v>173</v>
      </c>
      <c r="Y24">
        <v>262048.77215421799</v>
      </c>
      <c r="Z24" s="30">
        <f t="shared" si="2"/>
        <v>1.346050307693941E-3</v>
      </c>
    </row>
    <row r="25" spans="1:26" x14ac:dyDescent="0.25">
      <c r="A25" s="4" t="s">
        <v>34</v>
      </c>
      <c r="B25" t="s">
        <v>177</v>
      </c>
      <c r="C25">
        <f>'4. calculations'!P29</f>
        <v>5.3545576698942523E-3</v>
      </c>
      <c r="D25">
        <f>'4. calculations'!Q29</f>
        <v>8.3000040071923367E-3</v>
      </c>
      <c r="E25">
        <f>'4. calculations'!R29</f>
        <v>4.6775446311719624E-3</v>
      </c>
      <c r="N25" t="s">
        <v>174</v>
      </c>
      <c r="O25">
        <v>143228.279543513</v>
      </c>
      <c r="P25" t="s">
        <v>174</v>
      </c>
      <c r="Q25">
        <v>142565.99876189799</v>
      </c>
      <c r="R25" s="30">
        <f t="shared" si="0"/>
        <v>-4.6239526420744272E-3</v>
      </c>
      <c r="S25">
        <f t="shared" si="1"/>
        <v>-7.8854618968168307E-3</v>
      </c>
      <c r="V25" t="s">
        <v>174</v>
      </c>
      <c r="W25">
        <v>140772.279575383</v>
      </c>
      <c r="X25" t="s">
        <v>174</v>
      </c>
      <c r="Y25">
        <v>140612.88707937801</v>
      </c>
      <c r="Z25" s="30">
        <f t="shared" si="2"/>
        <v>-1.1322718967524969E-3</v>
      </c>
    </row>
    <row r="26" spans="1:26" x14ac:dyDescent="0.25">
      <c r="A26" s="4" t="s">
        <v>35</v>
      </c>
      <c r="B26" t="s">
        <v>175</v>
      </c>
      <c r="C26">
        <f>'4. calculations'!P30</f>
        <v>-2.4929016395927842E-3</v>
      </c>
      <c r="D26">
        <f>'4. calculations'!Q30</f>
        <v>-6.1613178734651122E-3</v>
      </c>
      <c r="E26">
        <f>'4. calculations'!R30</f>
        <v>-1.3550266751793112E-3</v>
      </c>
      <c r="N26" t="s">
        <v>175</v>
      </c>
      <c r="O26">
        <v>62688.981014677702</v>
      </c>
      <c r="P26" t="s">
        <v>175</v>
      </c>
      <c r="Q26">
        <v>62263.593449865002</v>
      </c>
      <c r="R26" s="30">
        <f t="shared" si="0"/>
        <v>-6.7856831922838458E-3</v>
      </c>
      <c r="S26">
        <f t="shared" si="1"/>
        <v>-6.1613178734651122E-3</v>
      </c>
      <c r="V26" t="s">
        <v>175</v>
      </c>
      <c r="W26">
        <v>61323.3782115547</v>
      </c>
      <c r="X26" t="s">
        <v>175</v>
      </c>
      <c r="Y26">
        <v>61236.435478981301</v>
      </c>
      <c r="Z26" s="30">
        <f t="shared" si="2"/>
        <v>-1.4177746743413687E-3</v>
      </c>
    </row>
    <row r="27" spans="1:26" x14ac:dyDescent="0.25">
      <c r="A27" s="4" t="s">
        <v>36</v>
      </c>
      <c r="B27" t="s">
        <v>174</v>
      </c>
      <c r="C27">
        <f>'4. calculations'!P31</f>
        <v>-3.6208015406943984E-3</v>
      </c>
      <c r="D27">
        <f>'4. calculations'!Q31</f>
        <v>-7.8854618968168307E-3</v>
      </c>
      <c r="E27">
        <f>'4. calculations'!R31</f>
        <v>-2.5609665242872412E-3</v>
      </c>
      <c r="N27" t="s">
        <v>176</v>
      </c>
      <c r="O27">
        <v>1816021.5185058999</v>
      </c>
      <c r="P27" t="s">
        <v>176</v>
      </c>
      <c r="Q27">
        <v>1680308.6345039699</v>
      </c>
      <c r="R27" s="30">
        <f t="shared" si="0"/>
        <v>-7.4730878802353295E-2</v>
      </c>
      <c r="S27">
        <f t="shared" si="1"/>
        <v>-7.7630718253372491E-2</v>
      </c>
      <c r="V27" t="s">
        <v>176</v>
      </c>
      <c r="W27">
        <v>1795983.97819981</v>
      </c>
      <c r="X27" t="s">
        <v>176</v>
      </c>
      <c r="Y27">
        <v>1749403.4266816799</v>
      </c>
      <c r="Z27" s="30">
        <f t="shared" si="2"/>
        <v>-2.5935950478143885E-2</v>
      </c>
    </row>
    <row r="28" spans="1:26" x14ac:dyDescent="0.25">
      <c r="A28" s="4" t="s">
        <v>37</v>
      </c>
      <c r="B28" t="s">
        <v>178</v>
      </c>
      <c r="C28">
        <f>'4. calculations'!P32</f>
        <v>-2.1876730987131832E-3</v>
      </c>
      <c r="D28">
        <f>'4. calculations'!Q32</f>
        <v>-3.3943657999875461E-3</v>
      </c>
      <c r="E28">
        <f>'4. calculations'!R32</f>
        <v>-1.5278986721172566E-3</v>
      </c>
      <c r="N28" t="s">
        <v>177</v>
      </c>
      <c r="O28">
        <v>919228.19344341499</v>
      </c>
      <c r="P28" t="s">
        <v>177</v>
      </c>
      <c r="Q28">
        <v>927029.159908248</v>
      </c>
      <c r="R28" s="30">
        <f t="shared" si="0"/>
        <v>8.4864308128003597E-3</v>
      </c>
      <c r="S28">
        <f t="shared" si="1"/>
        <v>8.3000040071923367E-3</v>
      </c>
      <c r="V28" t="s">
        <v>177</v>
      </c>
      <c r="W28">
        <v>916599.85698994005</v>
      </c>
      <c r="X28" t="s">
        <v>177</v>
      </c>
      <c r="Y28">
        <v>918983.12415212695</v>
      </c>
      <c r="Z28" s="30">
        <f t="shared" si="2"/>
        <v>2.6001173183829831E-3</v>
      </c>
    </row>
    <row r="29" spans="1:26" x14ac:dyDescent="0.25">
      <c r="A29" s="4" t="s">
        <v>69</v>
      </c>
      <c r="B29" t="s">
        <v>154</v>
      </c>
      <c r="C29">
        <f>'4. calculations'!P33</f>
        <v>-3.7920028329527206E-2</v>
      </c>
      <c r="D29">
        <f>'4. calculations'!Q33</f>
        <v>-5.0964873540436897E-2</v>
      </c>
      <c r="E29">
        <f>'4. calculations'!R33</f>
        <v>-3.141426817182992E-2</v>
      </c>
      <c r="N29" t="s">
        <v>178</v>
      </c>
      <c r="O29">
        <v>3624888.5719945999</v>
      </c>
      <c r="P29" t="s">
        <v>178</v>
      </c>
      <c r="Q29">
        <v>3610604.3254042901</v>
      </c>
      <c r="R29" s="30">
        <f t="shared" si="0"/>
        <v>-3.9406029472651765E-3</v>
      </c>
      <c r="S29">
        <f t="shared" si="1"/>
        <v>-3.3943657999875461E-3</v>
      </c>
      <c r="V29" t="s">
        <v>178</v>
      </c>
      <c r="W29">
        <v>3580545.7801736998</v>
      </c>
      <c r="X29" t="s">
        <v>178</v>
      </c>
      <c r="Y29">
        <v>3576716.2303567799</v>
      </c>
      <c r="Z29" s="30">
        <f t="shared" si="2"/>
        <v>-1.0695435981087154E-3</v>
      </c>
    </row>
    <row r="30" spans="1:26" x14ac:dyDescent="0.25">
      <c r="A30" s="4" t="s">
        <v>73</v>
      </c>
      <c r="B30" t="s">
        <v>73</v>
      </c>
      <c r="C30">
        <f>'4. calculations'!P34</f>
        <v>-1.1038421647257324E-2</v>
      </c>
      <c r="D30">
        <f>'4. calculations'!Q34</f>
        <v>-1.7515554799468532E-2</v>
      </c>
      <c r="E30">
        <f>'4. calculations'!R34</f>
        <v>-9.1122280655431803E-3</v>
      </c>
      <c r="N30" s="31"/>
      <c r="O30" s="31"/>
      <c r="P30" s="31" t="s">
        <v>73</v>
      </c>
      <c r="Q30" s="31">
        <v>27641712.926579501</v>
      </c>
      <c r="R30" s="32"/>
      <c r="S30" s="31"/>
      <c r="V30" t="s">
        <v>73</v>
      </c>
      <c r="W30">
        <v>27641321.745556299</v>
      </c>
      <c r="X30" t="s">
        <v>73</v>
      </c>
      <c r="Y30">
        <v>27641433.799163301</v>
      </c>
      <c r="Z30" s="4"/>
    </row>
    <row r="31" spans="1:26" x14ac:dyDescent="0.25">
      <c r="A31" s="4" t="s">
        <v>72</v>
      </c>
      <c r="B31" t="s">
        <v>72</v>
      </c>
      <c r="C31">
        <f>'4. calculations'!P35</f>
        <v>-2.7435524421363339E-2</v>
      </c>
      <c r="D31">
        <f>'4. calculations'!Q35</f>
        <v>-4.1016968595012603E-2</v>
      </c>
      <c r="E31">
        <f>'4. calculations'!R35</f>
        <v>-2.315149133398416E-2</v>
      </c>
      <c r="N31" s="31"/>
      <c r="O31" s="31"/>
      <c r="P31" s="31" t="s">
        <v>72</v>
      </c>
      <c r="Q31" s="31">
        <v>19656758.634708501</v>
      </c>
      <c r="R31" s="32"/>
      <c r="S31" s="31"/>
      <c r="V31" t="s">
        <v>72</v>
      </c>
      <c r="W31">
        <v>19651700.1179795</v>
      </c>
      <c r="X31" t="s">
        <v>72</v>
      </c>
      <c r="Y31">
        <v>19652333.953052498</v>
      </c>
      <c r="Z31" s="30"/>
    </row>
  </sheetData>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Team Document" ma:contentTypeID="0x010100A35317DCC28344A7B82488658A034A5C010041B1C849584E99429B3AB30CABF9EE60" ma:contentTypeVersion="9" ma:contentTypeDescription=" " ma:contentTypeScope="" ma:versionID="3c4b60d33350ade65eb3d8968bcef007">
  <xsd:schema xmlns:xsd="http://www.w3.org/2001/XMLSchema" xmlns:xs="http://www.w3.org/2001/XMLSchema" xmlns:p="http://schemas.microsoft.com/office/2006/metadata/properties" xmlns:ns2="20fcec41-f85f-4e4a-baed-46c3f55a210f" xmlns:ns3="2f6a910d-138e-42c1-8e8a-320c1b7cf3f7" xmlns:ns5="8cf03208-693c-41cd-a3ae-18757f73677f" targetNamespace="http://schemas.microsoft.com/office/2006/metadata/properties" ma:root="true" ma:fieldsID="c8db96c7ed275eb49b1f00b8e7db23ba" ns2:_="" ns3:_="" ns5:_="">
    <xsd:import namespace="20fcec41-f85f-4e4a-baed-46c3f55a210f"/>
    <xsd:import namespace="2f6a910d-138e-42c1-8e8a-320c1b7cf3f7"/>
    <xsd:import namespace="8cf03208-693c-41cd-a3ae-18757f73677f"/>
    <xsd:element name="properties">
      <xsd:complexType>
        <xsd:sequence>
          <xsd:element name="documentManagement">
            <xsd:complexType>
              <xsd:all>
                <xsd:element ref="ns2:_dlc_DocId" minOccurs="0"/>
                <xsd:element ref="ns2:_dlc_DocIdUrl" minOccurs="0"/>
                <xsd:element ref="ns2:_dlc_DocIdPersistId" minOccurs="0"/>
                <xsd:element ref="ns3:TNOC_ClusterName" minOccurs="0"/>
                <xsd:element ref="ns3:TNOC_ClusterId" minOccurs="0"/>
                <xsd:element ref="ns2:h15fbb78f4cb41d290e72f301ea2865f" minOccurs="0"/>
                <xsd:element ref="ns2:TaxCatchAll" minOccurs="0"/>
                <xsd:element ref="ns2:TaxCatchAllLabel" minOccurs="0"/>
                <xsd:element ref="ns2:n2a7a23bcc2241cb9261f9a914c7c1bb" minOccurs="0"/>
                <xsd:element ref="ns2:lca20d149a844688b6abf34073d5c21d" minOccurs="0"/>
                <xsd:element ref="ns2:cf581d8792c646118aad2c2c4ecdfa8c" minOccurs="0"/>
                <xsd:element ref="ns2:bac4ab11065f4f6c809c820c57e320e5" minOccurs="0"/>
                <xsd:element ref="ns5:MediaServiceMetadata" minOccurs="0"/>
                <xsd:element ref="ns5:MediaServiceFastMetadata"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fcec41-f85f-4e4a-baed-46c3f55a210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15fbb78f4cb41d290e72f301ea2865f" ma:index="13" nillable="true" ma:taxonomy="true" ma:internalName="h15fbb78f4cb41d290e72f301ea2865f" ma:taxonomyFieldName="TNOC_ClusterType" ma:displayName="Cluster type" ma:default="1;#Project|fa11c4c9-105f-402c-bb40-9a56b4989397" ma:fieldId="{115fbb78-f4cb-41d2-90e7-2f301ea2865f}" ma:sspId="7378aa68-586f-4892-bb77-0985b40f41a6" ma:termSetId="e7feef8e-5ede-44cd-b7d5-7ed7dacef0b4"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6ae90128-b4ee-4265-a68e-6d0c6365f2ab}" ma:internalName="TaxCatchAll" ma:showField="CatchAllData" ma:web="20fcec41-f85f-4e4a-baed-46c3f55a210f">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6ae90128-b4ee-4265-a68e-6d0c6365f2ab}" ma:internalName="TaxCatchAllLabel" ma:readOnly="true" ma:showField="CatchAllDataLabel" ma:web="20fcec41-f85f-4e4a-baed-46c3f55a210f">
      <xsd:complexType>
        <xsd:complexContent>
          <xsd:extension base="dms:MultiChoiceLookup">
            <xsd:sequence>
              <xsd:element name="Value" type="dms:Lookup" maxOccurs="unbounded" minOccurs="0" nillable="true"/>
            </xsd:sequence>
          </xsd:extension>
        </xsd:complexContent>
      </xsd:complexType>
    </xsd:element>
    <xsd:element name="n2a7a23bcc2241cb9261f9a914c7c1bb" ma:index="17" nillable="true" ma:taxonomy="true" ma:internalName="n2a7a23bcc2241cb9261f9a914c7c1bb" ma:taxonomyFieldName="TNOC_DocumentClassification" ma:displayName="Document classification" ma:default="5;#TNO Internal|1a23c89f-ef54-4907-86fd-8242403ff722" ma:fieldId="{72a7a23b-cc22-41cb-9261-f9a914c7c1bb}" ma:sspId="7378aa68-586f-4892-bb77-0985b40f41a6" ma:termSetId="ff8f31fd-7572-41dc-9fe4-bd4c6d280f39" ma:anchorId="00000000-0000-0000-0000-000000000000" ma:open="false" ma:isKeyword="false">
      <xsd:complexType>
        <xsd:sequence>
          <xsd:element ref="pc:Terms" minOccurs="0" maxOccurs="1"/>
        </xsd:sequence>
      </xsd:complexType>
    </xsd:element>
    <xsd:element name="lca20d149a844688b6abf34073d5c21d" ma:index="19" nillable="true" ma:taxonomy="true" ma:internalName="lca20d149a844688b6abf34073d5c21d" ma:taxonomyFieldName="TNOC_DocumentType" ma:displayName="Document type" ma:fieldId="{5ca20d14-9a84-4688-b6ab-f34073d5c21d}" ma:sspId="7378aa68-586f-4892-bb77-0985b40f41a6" ma:termSetId="e8a13a9e-c4f3-4184-b8d9-8210abad4948" ma:anchorId="00000000-0000-0000-0000-000000000000" ma:open="false" ma:isKeyword="false">
      <xsd:complexType>
        <xsd:sequence>
          <xsd:element ref="pc:Terms" minOccurs="0" maxOccurs="1"/>
        </xsd:sequence>
      </xsd:complexType>
    </xsd:element>
    <xsd:element name="cf581d8792c646118aad2c2c4ecdfa8c" ma:index="22" nillable="true" ma:taxonomy="true" ma:internalName="cf581d8792c646118aad2c2c4ecdfa8c" ma:taxonomyFieldName="TNOC_DocumentSetType" ma:displayName="Document set type" ma:readOnly="false" ma:fieldId="{cf581d87-92c6-4611-8aad-2c2c4ecdfa8c}" ma:sspId="7378aa68-586f-4892-bb77-0985b40f41a6" ma:termSetId="a8d4306b-62bf-468f-9587-ff078c864327" ma:anchorId="00000000-0000-0000-0000-000000000000" ma:open="false" ma:isKeyword="false">
      <xsd:complexType>
        <xsd:sequence>
          <xsd:element ref="pc:Terms" minOccurs="0" maxOccurs="1"/>
        </xsd:sequence>
      </xsd:complexType>
    </xsd:element>
    <xsd:element name="bac4ab11065f4f6c809c820c57e320e5" ma:index="24" nillable="true" ma:taxonomy="true" ma:internalName="bac4ab11065f4f6c809c820c57e320e5" ma:taxonomyFieldName="TNOC_DocumentCategory" ma:displayName="Document category" ma:fieldId="{bac4ab11-065f-4f6c-809c-820c57e320e5}" ma:sspId="7378aa68-586f-4892-bb77-0985b40f41a6" ma:termSetId="94d42b6a-4155-4fa6-95e9-087bc306ce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f6a910d-138e-42c1-8e8a-320c1b7cf3f7" elementFormDefault="qualified">
    <xsd:import namespace="http://schemas.microsoft.com/office/2006/documentManagement/types"/>
    <xsd:import namespace="http://schemas.microsoft.com/office/infopath/2007/PartnerControls"/>
    <xsd:element name="TNOC_ClusterName" ma:index="11" nillable="true" ma:displayName="Cluster name" ma:default="H2020 Open ENTRANCE" ma:internalName="TNOC_ClusterName">
      <xsd:simpleType>
        <xsd:restriction base="dms:Text">
          <xsd:maxLength value="255"/>
        </xsd:restriction>
      </xsd:simpleType>
    </xsd:element>
    <xsd:element name="TNOC_ClusterId" ma:index="12" nillable="true" ma:displayName="Cluster ID" ma:default="060.29934" ma:internalName="TNOC_Clust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cf03208-693c-41cd-a3ae-18757f73677f" elementFormDefault="qualified">
    <xsd:import namespace="http://schemas.microsoft.com/office/2006/documentManagement/types"/>
    <xsd:import namespace="http://schemas.microsoft.com/office/infopath/2007/PartnerControls"/>
    <xsd:element name="MediaServiceMetadata" ma:index="26" nillable="true" ma:displayName="MediaServiceMetadata" ma:hidden="true" ma:internalName="MediaServiceMetadata" ma:readOnly="true">
      <xsd:simpleType>
        <xsd:restriction base="dms:Note"/>
      </xsd:simpleType>
    </xsd:element>
    <xsd:element name="MediaServiceFastMetadata" ma:index="27" nillable="true" ma:displayName="MediaServiceFastMetadata" ma:hidden="true" ma:internalName="MediaServiceFastMetadata" ma:readOnly="true">
      <xsd:simpleType>
        <xsd:restriction base="dms:Note"/>
      </xsd:simpleType>
    </xsd:element>
    <xsd:element name="MediaServiceAutoKeyPoints" ma:index="28" nillable="true" ma:displayName="MediaServiceAutoKeyPoints" ma:hidden="true" ma:internalName="MediaServiceAutoKeyPoints" ma:readOnly="true">
      <xsd:simpleType>
        <xsd:restriction base="dms:Note"/>
      </xsd:simpleType>
    </xsd:element>
    <xsd:element name="MediaServiceKeyPoints" ma:index="29" nillable="true" ma:displayName="KeyPoints" ma:internalName="MediaServiceKeyPoints" ma:readOnly="true">
      <xsd:simpleType>
        <xsd:restriction base="dms:Note">
          <xsd:maxLength value="255"/>
        </xsd:restriction>
      </xsd:simpleType>
    </xsd:element>
    <xsd:element name="MediaServiceAutoTags" ma:index="30" nillable="true" ma:displayName="Tags" ma:internalName="MediaServiceAutoTags"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a20d149a844688b6abf34073d5c21d xmlns="20fcec41-f85f-4e4a-baed-46c3f55a210f">
      <Terms xmlns="http://schemas.microsoft.com/office/infopath/2007/PartnerControls"/>
    </lca20d149a844688b6abf34073d5c21d>
    <cf581d8792c646118aad2c2c4ecdfa8c xmlns="20fcec41-f85f-4e4a-baed-46c3f55a210f">
      <Terms xmlns="http://schemas.microsoft.com/office/infopath/2007/PartnerControls"/>
    </cf581d8792c646118aad2c2c4ecdfa8c>
    <bac4ab11065f4f6c809c820c57e320e5 xmlns="20fcec41-f85f-4e4a-baed-46c3f55a210f">
      <Terms xmlns="http://schemas.microsoft.com/office/infopath/2007/PartnerControls"/>
    </bac4ab11065f4f6c809c820c57e320e5>
    <_dlc_DocId xmlns="20fcec41-f85f-4e4a-baed-46c3f55a210f">X5MCT7QPE5YA-801924231-494</_dlc_DocId>
    <TaxCatchAll xmlns="20fcec41-f85f-4e4a-baed-46c3f55a210f">
      <Value>5</Value>
      <Value>1</Value>
    </TaxCatchAll>
    <n2a7a23bcc2241cb9261f9a914c7c1bb xmlns="20fcec41-f85f-4e4a-baed-46c3f55a210f">
      <Terms xmlns="http://schemas.microsoft.com/office/infopath/2007/PartnerControls">
        <TermInfo xmlns="http://schemas.microsoft.com/office/infopath/2007/PartnerControls">
          <TermName xmlns="http://schemas.microsoft.com/office/infopath/2007/PartnerControls">TNO Internal</TermName>
          <TermId xmlns="http://schemas.microsoft.com/office/infopath/2007/PartnerControls">1a23c89f-ef54-4907-86fd-8242403ff722</TermId>
        </TermInfo>
      </Terms>
    </n2a7a23bcc2241cb9261f9a914c7c1bb>
    <TNOC_ClusterName xmlns="2f6a910d-138e-42c1-8e8a-320c1b7cf3f7">H2020 Open ENTRANCE</TNOC_ClusterName>
    <_dlc_DocIdUrl xmlns="20fcec41-f85f-4e4a-baed-46c3f55a210f">
      <Url>https://365tno.sharepoint.com/teams/P060.29934/_layouts/15/DocIdRedir.aspx?ID=X5MCT7QPE5YA-801924231-494</Url>
      <Description>X5MCT7QPE5YA-801924231-494</Description>
    </_dlc_DocIdUrl>
    <TNOC_ClusterId xmlns="2f6a910d-138e-42c1-8e8a-320c1b7cf3f7">060.29934</TNOC_ClusterId>
    <h15fbb78f4cb41d290e72f301ea2865f xmlns="20fcec41-f85f-4e4a-baed-46c3f55a210f">
      <Terms xmlns="http://schemas.microsoft.com/office/infopath/2007/PartnerControls">
        <TermInfo xmlns="http://schemas.microsoft.com/office/infopath/2007/PartnerControls">
          <TermName xmlns="http://schemas.microsoft.com/office/infopath/2007/PartnerControls">Project</TermName>
          <TermId xmlns="http://schemas.microsoft.com/office/infopath/2007/PartnerControls">fa11c4c9-105f-402c-bb40-9a56b4989397</TermId>
        </TermInfo>
      </Terms>
    </h15fbb78f4cb41d290e72f301ea2865f>
  </documentManagement>
</p:properties>
</file>

<file path=customXml/itemProps1.xml><?xml version="1.0" encoding="utf-8"?>
<ds:datastoreItem xmlns:ds="http://schemas.openxmlformats.org/officeDocument/2006/customXml" ds:itemID="{80D11E09-7520-4E37-9374-167FF4DD7BB0}">
  <ds:schemaRefs>
    <ds:schemaRef ds:uri="http://schemas.microsoft.com/sharepoint/v3/contenttype/forms"/>
  </ds:schemaRefs>
</ds:datastoreItem>
</file>

<file path=customXml/itemProps2.xml><?xml version="1.0" encoding="utf-8"?>
<ds:datastoreItem xmlns:ds="http://schemas.openxmlformats.org/officeDocument/2006/customXml" ds:itemID="{C5D700E0-BF48-4263-8327-21915F2998A4}">
  <ds:schemaRefs>
    <ds:schemaRef ds:uri="http://schemas.microsoft.com/sharepoint/events"/>
  </ds:schemaRefs>
</ds:datastoreItem>
</file>

<file path=customXml/itemProps3.xml><?xml version="1.0" encoding="utf-8"?>
<ds:datastoreItem xmlns:ds="http://schemas.openxmlformats.org/officeDocument/2006/customXml" ds:itemID="{366C087F-2EBC-4DE3-880D-8552957A63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fcec41-f85f-4e4a-baed-46c3f55a210f"/>
    <ds:schemaRef ds:uri="2f6a910d-138e-42c1-8e8a-320c1b7cf3f7"/>
    <ds:schemaRef ds:uri="8cf03208-693c-41cd-a3ae-18757f7367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6CFD21A-F237-414D-85EF-6D99F4A4FF7E}">
  <ds:schemaRefs>
    <ds:schemaRef ds:uri="http://schemas.microsoft.com/office/2006/metadata/properties"/>
    <ds:schemaRef ds:uri="http://schemas.microsoft.com/office/infopath/2007/PartnerControls"/>
    <ds:schemaRef ds:uri="20fcec41-f85f-4e4a-baed-46c3f55a210f"/>
    <ds:schemaRef ds:uri="2f6a910d-138e-42c1-8e8a-320c1b7cf3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Paolo</vt:lpstr>
      <vt:lpstr>1. Effect of temp on lab-prod</vt:lpstr>
      <vt:lpstr>2. Average temperatures</vt:lpstr>
      <vt:lpstr>3. temp increase under scenario</vt:lpstr>
      <vt:lpstr>4. calculations</vt:lpstr>
      <vt:lpstr>Result</vt:lpstr>
    </vt:vector>
  </TitlesOfParts>
  <Company>Industrial Economics and Technology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Pisciella</dc:creator>
  <cp:lastModifiedBy>H.J. Boonman MSc</cp:lastModifiedBy>
  <dcterms:created xsi:type="dcterms:W3CDTF">2022-04-25T12:25:42Z</dcterms:created>
  <dcterms:modified xsi:type="dcterms:W3CDTF">2022-06-09T16:20:50Z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0x010100A35317DCC28344A7B82488658A034A5C010041B1C849584E99429B3AB30CABF9EE60</vt:lpwstr>
  </property>
  <property fmtid="{D5CDD505-2E9C-101B-9397-08002B2CF9AE}" pid="3" name="TNOC_DocumentType">
    <vt:lpwstr/>
  </property>
  <property fmtid="{D5CDD505-2E9C-101B-9397-08002B2CF9AE}" pid="4" name="TNOC_ClusterType">
    <vt:lpwstr>1;#Project|fa11c4c9-105f-402c-bb40-9a56b4989397</vt:lpwstr>
  </property>
  <property fmtid="{D5CDD505-2E9C-101B-9397-08002B2CF9AE}" pid="5" name="_dlc_DocIdItemGuid">
    <vt:lpwstr>93a56a73-91f6-4e4e-aef0-b36eede77554</vt:lpwstr>
  </property>
  <property fmtid="{D5CDD505-2E9C-101B-9397-08002B2CF9AE}" pid="6" name="TNOC_DocumentCategory">
    <vt:lpwstr/>
  </property>
  <property fmtid="{D5CDD505-2E9C-101B-9397-08002B2CF9AE}" pid="7" name="TNOC_DocumentSetType">
    <vt:lpwstr/>
  </property>
  <property fmtid="{D5CDD505-2E9C-101B-9397-08002B2CF9AE}" pid="8" name="TNOC_DocumentClassification">
    <vt:lpwstr>5;#TNO Internal|1a23c89f-ef54-4907-86fd-8242403ff722</vt:lpwstr>
  </property>
</Properties>
</file>