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checkCompatibility="1" defaultThemeVersion="124226"/>
  <bookViews>
    <workbookView xWindow="360" yWindow="15" windowWidth="11340" windowHeight="6540" firstSheet="11" activeTab="17"/>
  </bookViews>
  <sheets>
    <sheet name="adatbevitel" sheetId="23" r:id="rId1"/>
    <sheet name="műveletek" sheetId="24" r:id="rId2"/>
    <sheet name="konstansok" sheetId="25" r:id="rId3"/>
    <sheet name="real-absz" sheetId="27" r:id="rId4"/>
    <sheet name="vegyes" sheetId="17" r:id="rId5"/>
    <sheet name="üdülés" sheetId="40" r:id="rId6"/>
    <sheet name="szavatosság" sheetId="6" r:id="rId7"/>
    <sheet name="kér_felt_form" sheetId="3" r:id="rId8"/>
    <sheet name="kor" sheetId="19" r:id="rId9"/>
    <sheet name="pont" sheetId="37" r:id="rId10"/>
    <sheet name="befőzés" sheetId="26" r:id="rId11"/>
    <sheet name="dolgozat" sheetId="8" r:id="rId12"/>
    <sheet name="szumha" sheetId="41" r:id="rId13"/>
    <sheet name="D_graf" sheetId="42" r:id="rId14"/>
    <sheet name="D_XY" sheetId="12" r:id="rId15"/>
    <sheet name="D_kor" sheetId="15" r:id="rId16"/>
    <sheet name="D_oszlop" sheetId="16" r:id="rId17"/>
    <sheet name="AB_dolgozók" sheetId="43" r:id="rId18"/>
    <sheet name="AB_hallgatók" sheetId="39" r:id="rId19"/>
    <sheet name="egyenlet" sheetId="36" r:id="rId20"/>
  </sheets>
  <externalReferences>
    <externalReference r:id="rId21"/>
    <externalReference r:id="rId22"/>
  </externalReferences>
  <definedNames>
    <definedName name="_xlnm._FilterDatabase" localSheetId="17" hidden="1">AB_dolgozók!$A$1:$O$22</definedName>
    <definedName name="anscount" hidden="1">6</definedName>
    <definedName name="kerületek" localSheetId="5">#REF!</definedName>
    <definedName name="kerületek">#REF!</definedName>
    <definedName name="_xlnm.Extract" localSheetId="17">AB_dolgozók!$N$60:$AA$60</definedName>
    <definedName name="_xlnm.Criteria" localSheetId="17">AB_dolgozók!#REF!</definedName>
    <definedName name="limcount" hidden="1">3</definedName>
    <definedName name="sencount" hidden="1">3</definedName>
    <definedName name="teh">[1]tehen!$B$2:$K$7</definedName>
    <definedName name="tehh">[2]tehen!$B$2:$K$7</definedName>
  </definedNames>
  <calcPr calcId="125725"/>
</workbook>
</file>

<file path=xl/calcChain.xml><?xml version="1.0" encoding="utf-8"?>
<calcChain xmlns="http://schemas.openxmlformats.org/spreadsheetml/2006/main">
  <c r="B10" i="27"/>
  <c r="E9"/>
  <c r="E8"/>
  <c r="E7"/>
  <c r="E6"/>
  <c r="E5"/>
  <c r="E4"/>
  <c r="E3"/>
  <c r="E2"/>
  <c r="F9"/>
  <c r="F8"/>
  <c r="F7"/>
  <c r="F6"/>
  <c r="F5"/>
  <c r="F4"/>
  <c r="F3"/>
  <c r="F2"/>
  <c r="D9"/>
  <c r="D8"/>
  <c r="D7"/>
  <c r="D6"/>
  <c r="D5"/>
  <c r="D4"/>
  <c r="D3"/>
  <c r="D2"/>
  <c r="D9" i="41"/>
  <c r="C9"/>
  <c r="B9"/>
  <c r="B11" i="3"/>
  <c r="D14" i="40"/>
  <c r="E14"/>
  <c r="M8"/>
  <c r="L8"/>
  <c r="K8"/>
  <c r="M7"/>
  <c r="L7"/>
  <c r="K7"/>
  <c r="M6"/>
  <c r="L6"/>
  <c r="K6"/>
  <c r="M5"/>
  <c r="L5"/>
  <c r="K5"/>
  <c r="M4"/>
  <c r="L4"/>
  <c r="K4"/>
  <c r="M3"/>
  <c r="L3"/>
  <c r="K3"/>
  <c r="C6" i="12"/>
  <c r="C7"/>
  <c r="C8"/>
  <c r="C9"/>
  <c r="C10"/>
  <c r="C11"/>
  <c r="C12"/>
  <c r="C13"/>
  <c r="C14"/>
  <c r="C5"/>
  <c r="F5" i="8"/>
  <c r="F6"/>
  <c r="F7"/>
  <c r="F8"/>
  <c r="F9"/>
  <c r="F4"/>
  <c r="D2" i="19"/>
  <c r="D3"/>
  <c r="D4"/>
  <c r="D5"/>
  <c r="D6"/>
  <c r="D7"/>
  <c r="J2" i="27"/>
  <c r="J3"/>
  <c r="J4"/>
  <c r="J5"/>
  <c r="J6"/>
  <c r="J7"/>
  <c r="J8"/>
  <c r="J9"/>
  <c r="J10"/>
  <c r="F3" i="25"/>
  <c r="I73" i="26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K80"/>
  <c r="D2" i="24"/>
  <c r="E2"/>
  <c r="E5"/>
  <c r="F5"/>
  <c r="B9"/>
  <c r="C9"/>
  <c r="D9"/>
  <c r="B10"/>
  <c r="C10"/>
  <c r="D10"/>
  <c r="B12"/>
  <c r="D12"/>
  <c r="B15"/>
  <c r="B16"/>
  <c r="B18"/>
  <c r="D3" i="25"/>
  <c r="E7"/>
  <c r="E13"/>
  <c r="I13"/>
  <c r="D3" i="16"/>
  <c r="D4"/>
  <c r="D5"/>
  <c r="F2" i="8"/>
</calcChain>
</file>

<file path=xl/comments1.xml><?xml version="1.0" encoding="utf-8"?>
<comments xmlns="http://schemas.openxmlformats.org/spreadsheetml/2006/main">
  <authors>
    <author>Nagyné Dr. Polyák Ilona</author>
  </authors>
  <commentList>
    <comment ref="J1" authorId="0">
      <text>
        <r>
          <rPr>
            <b/>
            <sz val="8"/>
            <color indexed="81"/>
            <rFont val="Tahoma"/>
            <charset val="238"/>
          </rPr>
          <t xml:space="preserve">Ha a tizedeseket nem íratom ki összegzés előtt kerekítek.
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H13" authorId="0">
      <text>
        <r>
          <rPr>
            <b/>
            <sz val="8"/>
            <color indexed="81"/>
            <rFont val="Tahoma"/>
            <charset val="238"/>
          </rPr>
          <t xml:space="preserve">Ha a tizedeseket nem íratom ki összegzés előtt kerekítek.
</t>
        </r>
        <r>
          <rPr>
            <sz val="8"/>
            <color indexed="81"/>
            <rFont val="Tahoma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Nagyné Dr. Polyák Ilona</author>
  </authors>
  <commentList>
    <comment ref="K2" authorId="0">
      <text>
        <r>
          <rPr>
            <b/>
            <sz val="8"/>
            <color indexed="81"/>
            <rFont val="Tahoma"/>
            <charset val="238"/>
          </rPr>
          <t xml:space="preserve">A 7-nápnál tovább maradó üdülők díja 2300 Ft egyébként 2500Ft </t>
        </r>
      </text>
    </comment>
    <comment ref="L2" authorId="0">
      <text>
        <r>
          <rPr>
            <b/>
            <sz val="8"/>
            <color indexed="81"/>
            <rFont val="Tahoma"/>
            <charset val="238"/>
          </rPr>
          <t>A 7-nápnál tovább maradó üdülők díja 2300 Ftha két főnél többen vannak, egyébként 2500Ft.
vannak.</t>
        </r>
      </text>
    </comment>
    <comment ref="M2" authorId="0">
      <text>
        <r>
          <rPr>
            <b/>
            <sz val="8"/>
            <color indexed="81"/>
            <rFont val="Tahoma"/>
            <charset val="238"/>
          </rPr>
          <t xml:space="preserve">A kedvezmény 4 fő vagy 7 nap felett jár.
</t>
        </r>
      </text>
    </comment>
  </commentList>
</comments>
</file>

<file path=xl/sharedStrings.xml><?xml version="1.0" encoding="utf-8"?>
<sst xmlns="http://schemas.openxmlformats.org/spreadsheetml/2006/main" count="618" uniqueCount="433">
  <si>
    <t>Kiss Ede</t>
  </si>
  <si>
    <t>Tóth Ilona</t>
  </si>
  <si>
    <t>Vass Béla</t>
  </si>
  <si>
    <t>Torma József</t>
  </si>
  <si>
    <t>Koós Éva</t>
  </si>
  <si>
    <t>Sallai Anikó</t>
  </si>
  <si>
    <t>Tar Elek</t>
  </si>
  <si>
    <t>Sás Lola</t>
  </si>
  <si>
    <t>Aliga</t>
  </si>
  <si>
    <t>Kenese</t>
  </si>
  <si>
    <t>Siófok</t>
  </si>
  <si>
    <t>Szabadi</t>
  </si>
  <si>
    <t>Zamárdi</t>
  </si>
  <si>
    <t>Zánka</t>
  </si>
  <si>
    <t>Neve</t>
  </si>
  <si>
    <t>Fizetés</t>
  </si>
  <si>
    <t>Pótlék</t>
  </si>
  <si>
    <t>Összesen</t>
  </si>
  <si>
    <t>Fizetés pótlék arány</t>
  </si>
  <si>
    <t>Átlag</t>
  </si>
  <si>
    <t>Minimum</t>
  </si>
  <si>
    <t>Maximum</t>
  </si>
  <si>
    <t>Apartman</t>
  </si>
  <si>
    <t>Érkezés</t>
  </si>
  <si>
    <t>Távozás</t>
  </si>
  <si>
    <t>Utasok</t>
  </si>
  <si>
    <t>Napok</t>
  </si>
  <si>
    <t>Fizetendő</t>
  </si>
  <si>
    <t>Kolos család</t>
  </si>
  <si>
    <t>Kiss család</t>
  </si>
  <si>
    <t>Tóth család</t>
  </si>
  <si>
    <t>Kovács család</t>
  </si>
  <si>
    <t>Kenesei család</t>
  </si>
  <si>
    <t>Vas család</t>
  </si>
  <si>
    <t>Név</t>
  </si>
  <si>
    <t>Üdülés kezdete</t>
  </si>
  <si>
    <t>Üdülés vége</t>
  </si>
  <si>
    <t>Banán</t>
  </si>
  <si>
    <t>Kiwi</t>
  </si>
  <si>
    <t>Avokádó</t>
  </si>
  <si>
    <t>Sárgabarack</t>
  </si>
  <si>
    <t>Dinnye</t>
  </si>
  <si>
    <t>Szőlő</t>
  </si>
  <si>
    <t>Megnevezés</t>
  </si>
  <si>
    <t>Szedés időpontja</t>
  </si>
  <si>
    <t>Lejár</t>
  </si>
  <si>
    <t>Étkezési felár</t>
  </si>
  <si>
    <t>Tóth Tamás</t>
  </si>
  <si>
    <t>Pusztai Szabolcs</t>
  </si>
  <si>
    <t>Kránitcz Katalin</t>
  </si>
  <si>
    <t>Kovács Ede</t>
  </si>
  <si>
    <t>Nagy Béla</t>
  </si>
  <si>
    <t>Huber Katalin</t>
  </si>
  <si>
    <t>Jutalom%</t>
  </si>
  <si>
    <t>Jutalom</t>
  </si>
  <si>
    <t>fizet1</t>
  </si>
  <si>
    <t>fizet2</t>
  </si>
  <si>
    <t>fizet3</t>
  </si>
  <si>
    <t>Kér étkezést</t>
  </si>
  <si>
    <t>nem kér</t>
  </si>
  <si>
    <t>kér</t>
  </si>
  <si>
    <t>1.dolgozat</t>
  </si>
  <si>
    <t>2.dolgozat</t>
  </si>
  <si>
    <t>3.dolgozat</t>
  </si>
  <si>
    <t>4.dolgozat</t>
  </si>
  <si>
    <t>Minősítés</t>
  </si>
  <si>
    <t>Szerezhető</t>
  </si>
  <si>
    <t>0-5</t>
  </si>
  <si>
    <t>elégtelen</t>
  </si>
  <si>
    <t>6-7</t>
  </si>
  <si>
    <t>elégséges</t>
  </si>
  <si>
    <t>8-10</t>
  </si>
  <si>
    <t>közepes</t>
  </si>
  <si>
    <t>11-16</t>
  </si>
  <si>
    <t>jó</t>
  </si>
  <si>
    <t>17-23</t>
  </si>
  <si>
    <t>jeles</t>
  </si>
  <si>
    <t>Hétfő</t>
  </si>
  <si>
    <t>reggel</t>
  </si>
  <si>
    <t>délben</t>
  </si>
  <si>
    <t>este</t>
  </si>
  <si>
    <t xml:space="preserve"> </t>
  </si>
  <si>
    <t>heti hőmérséklet alakulása</t>
  </si>
  <si>
    <t>Kedd</t>
  </si>
  <si>
    <t>Szerda</t>
  </si>
  <si>
    <t>Csütörtök</t>
  </si>
  <si>
    <t>Péntek</t>
  </si>
  <si>
    <t>Szombat</t>
  </si>
  <si>
    <t>Vasárnap</t>
  </si>
  <si>
    <t>Észak</t>
  </si>
  <si>
    <t>Kelet</t>
  </si>
  <si>
    <t>Dél</t>
  </si>
  <si>
    <t>Nyugat</t>
  </si>
  <si>
    <t>Év</t>
  </si>
  <si>
    <t>Bevétel</t>
  </si>
  <si>
    <t>Kiadás</t>
  </si>
  <si>
    <t>Jövedelem</t>
  </si>
  <si>
    <r>
      <t>Az y=x</t>
    </r>
    <r>
      <rPr>
        <b/>
        <vertAlign val="superscript"/>
        <sz val="14"/>
        <rFont val="Arial CE"/>
        <charset val="238"/>
      </rPr>
      <t xml:space="preserve">2 </t>
    </r>
    <r>
      <rPr>
        <b/>
        <sz val="14"/>
        <rFont val="Arial CE"/>
        <charset val="238"/>
      </rPr>
      <t>függvény ábrázolása a  [ -6 6] inte.rvallumban</t>
    </r>
  </si>
  <si>
    <t>szorzótábla</t>
  </si>
  <si>
    <t>Összegzés előtt kerekítünk!!</t>
  </si>
  <si>
    <t>Születési idő</t>
  </si>
  <si>
    <t>Életkor</t>
  </si>
  <si>
    <t>Melyik nap</t>
  </si>
  <si>
    <t>Nap neve</t>
  </si>
  <si>
    <t>Születésnap</t>
  </si>
  <si>
    <t>magyar</t>
  </si>
  <si>
    <t>német</t>
  </si>
  <si>
    <t>angol</t>
  </si>
  <si>
    <t>vasárnap</t>
  </si>
  <si>
    <t>Sunday</t>
  </si>
  <si>
    <t>hétfő</t>
  </si>
  <si>
    <t>Monday</t>
  </si>
  <si>
    <t>kedd</t>
  </si>
  <si>
    <t>Tuesday</t>
  </si>
  <si>
    <t>szerda</t>
  </si>
  <si>
    <t>Wednesday</t>
  </si>
  <si>
    <t>csütörtök</t>
  </si>
  <si>
    <t>Thursday</t>
  </si>
  <si>
    <t>péntek</t>
  </si>
  <si>
    <t>Friday</t>
  </si>
  <si>
    <t>szombat</t>
  </si>
  <si>
    <t>Saturday</t>
  </si>
  <si>
    <t>Tréfás pontverseny</t>
  </si>
  <si>
    <t>Versenyző neve</t>
  </si>
  <si>
    <t>Zsákban futás</t>
  </si>
  <si>
    <t>Tótágas</t>
  </si>
  <si>
    <t>Pislogás</t>
  </si>
  <si>
    <t>Összesített pontok</t>
  </si>
  <si>
    <t>A pénzdíjas verseny jutalma</t>
  </si>
  <si>
    <t>Üde Jakab</t>
  </si>
  <si>
    <t xml:space="preserve"> 0-35 pont esetén 0 Ft,</t>
  </si>
  <si>
    <t>Lus Tamás</t>
  </si>
  <si>
    <t xml:space="preserve"> 36-40 átlag esetén 9000 Ft, </t>
  </si>
  <si>
    <t>Fürge Panka</t>
  </si>
  <si>
    <t xml:space="preserve"> 41-50 átlag esetén 11000 Ft,</t>
  </si>
  <si>
    <t>Erős Elek</t>
  </si>
  <si>
    <t>50-fölött 15000 Ft</t>
  </si>
  <si>
    <t>Gépelje</t>
  </si>
  <si>
    <t>Megjelenik</t>
  </si>
  <si>
    <t>Típus</t>
  </si>
  <si>
    <t>Javítás</t>
  </si>
  <si>
    <t>1,25</t>
  </si>
  <si>
    <t>NUM.</t>
  </si>
  <si>
    <t>1.25</t>
  </si>
  <si>
    <t>Dátum</t>
  </si>
  <si>
    <t>egészrész   - dátum  törtrész idő</t>
  </si>
  <si>
    <t>1.40</t>
  </si>
  <si>
    <t>karakteres</t>
  </si>
  <si>
    <t>formátum törélése</t>
  </si>
  <si>
    <t>igen</t>
  </si>
  <si>
    <t>igaz</t>
  </si>
  <si>
    <t>logikai</t>
  </si>
  <si>
    <t>Relatív abszolút hívatkozás</t>
  </si>
  <si>
    <t>Ezt</t>
  </si>
  <si>
    <t>Karakteres</t>
  </si>
  <si>
    <t>&amp;</t>
  </si>
  <si>
    <t>Kiss</t>
  </si>
  <si>
    <t>Árpád</t>
  </si>
  <si>
    <t>Numerikus</t>
  </si>
  <si>
    <t>^</t>
  </si>
  <si>
    <t>sugár=</t>
  </si>
  <si>
    <t>terület=</t>
  </si>
  <si>
    <t>Hány nap van karácsonyig?</t>
  </si>
  <si>
    <t>formázni!</t>
  </si>
  <si>
    <t>formázva</t>
  </si>
  <si>
    <t>Relációs</t>
  </si>
  <si>
    <t>Logikai</t>
  </si>
  <si>
    <t>Konstansok</t>
  </si>
  <si>
    <t>Karakteres " " között!</t>
  </si>
  <si>
    <t>Dátum a DÁTUM(éééé;hh;nn)</t>
  </si>
  <si>
    <t>Egy cellát használhat</t>
  </si>
  <si>
    <t>A kör kerülete=</t>
  </si>
  <si>
    <t>BEFŐZÉS</t>
  </si>
  <si>
    <t>gyümölcs mennyisége</t>
  </si>
  <si>
    <t>szükséges cukor</t>
  </si>
  <si>
    <t>termék mennyisége</t>
  </si>
  <si>
    <t>üvegek száma</t>
  </si>
  <si>
    <t>barack</t>
  </si>
  <si>
    <t>szilva</t>
  </si>
  <si>
    <t>meggy</t>
  </si>
  <si>
    <t>alma</t>
  </si>
  <si>
    <t>eper</t>
  </si>
  <si>
    <t>körte</t>
  </si>
  <si>
    <t>Legnagyobb mennyiség:</t>
  </si>
  <si>
    <t>gyümölcs</t>
  </si>
  <si>
    <t>szükséges cukor          1 kg-hoz</t>
  </si>
  <si>
    <t>Az üvegek számát felfelé kerekítjük! Egy üvegbe 70 dkg lekvárt teszünk.</t>
  </si>
  <si>
    <t>+ - * / ^</t>
  </si>
  <si>
    <t>Hányadika lesz (volt)?</t>
  </si>
  <si>
    <t xml:space="preserve">&lt;, &gt;, &lt;=, &gt;=, &lt;&gt; </t>
  </si>
  <si>
    <t>És(…); Vagy(…); Nem(…)</t>
  </si>
  <si>
    <t>Min</t>
  </si>
  <si>
    <t>Max</t>
  </si>
  <si>
    <t>Formázza kékkel a ledalacsonyabb hőmérsékletet, pirossal a legmagasabbat.</t>
  </si>
  <si>
    <t>1.</t>
  </si>
  <si>
    <t>Készítse el az ábrát!</t>
  </si>
  <si>
    <t>2.</t>
  </si>
  <si>
    <t>Keres cser!!!</t>
  </si>
  <si>
    <t>Azonosító</t>
  </si>
  <si>
    <t>Ösztöndíj</t>
  </si>
  <si>
    <t>Egyéb juttatás</t>
  </si>
  <si>
    <t>Kolli jelző</t>
  </si>
  <si>
    <t>Kollégiumi díj</t>
  </si>
  <si>
    <t>Kifizetés</t>
  </si>
  <si>
    <t>Szakkód</t>
  </si>
  <si>
    <t>Andor István</t>
  </si>
  <si>
    <t>A</t>
  </si>
  <si>
    <t>Balla Miklós</t>
  </si>
  <si>
    <t>Barna  Zoltán</t>
  </si>
  <si>
    <t>G</t>
  </si>
  <si>
    <t>Baróti  Attila</t>
  </si>
  <si>
    <t>Bosnyák  Ilona</t>
  </si>
  <si>
    <t>Botka  Mátyás</t>
  </si>
  <si>
    <t>Érsek Eszter</t>
  </si>
  <si>
    <t>Endresz  Bálint</t>
  </si>
  <si>
    <t>Enyedi  Éva</t>
  </si>
  <si>
    <t>Erdei  András</t>
  </si>
  <si>
    <t>Farkas  László</t>
  </si>
  <si>
    <t xml:space="preserve">Fényes  Tamás </t>
  </si>
  <si>
    <t>Gyárfás  Krisztina</t>
  </si>
  <si>
    <t>Harangozó János</t>
  </si>
  <si>
    <t>Hídasi  Judit</t>
  </si>
  <si>
    <t>Horváth  Márk</t>
  </si>
  <si>
    <t>Horváth  Krisztina</t>
  </si>
  <si>
    <t>Jakab  Áron</t>
  </si>
  <si>
    <t>Józsa  Zsolt</t>
  </si>
  <si>
    <t>Kalacsi  Márton</t>
  </si>
  <si>
    <t>Hallgatók száma:</t>
  </si>
  <si>
    <t>Agráros 4,5 fölötti hallgatók ösztöndíja hány %-a az összesnek?</t>
  </si>
  <si>
    <t>Elsős kollégiumban lakók száma:</t>
  </si>
  <si>
    <t>Kolidíj az 1. és 2. koliban</t>
  </si>
  <si>
    <t>Agráros 4,5 fölötti hallgatók névsora.</t>
  </si>
  <si>
    <t>Vezetéknév</t>
  </si>
  <si>
    <t>Keresztnév</t>
  </si>
  <si>
    <t>Beosztás</t>
  </si>
  <si>
    <t>Megszólítás</t>
  </si>
  <si>
    <t>Született</t>
  </si>
  <si>
    <t>Belépés</t>
  </si>
  <si>
    <t>Város</t>
  </si>
  <si>
    <t>Ország</t>
  </si>
  <si>
    <t>Főnökkód</t>
  </si>
  <si>
    <t>Bauer</t>
  </si>
  <si>
    <t>Frank</t>
  </si>
  <si>
    <t>kirendeltségvezető</t>
  </si>
  <si>
    <t>Herr</t>
  </si>
  <si>
    <t>Berlin</t>
  </si>
  <si>
    <t>DE</t>
  </si>
  <si>
    <t>Buchanan</t>
  </si>
  <si>
    <t>Steven</t>
  </si>
  <si>
    <t>igazgatóhelyettes, műszaki</t>
  </si>
  <si>
    <t>Dr.</t>
  </si>
  <si>
    <t>London</t>
  </si>
  <si>
    <t>UK</t>
  </si>
  <si>
    <t>Callahan</t>
  </si>
  <si>
    <t>Laura</t>
  </si>
  <si>
    <t>koordinátor</t>
  </si>
  <si>
    <t>Ms.</t>
  </si>
  <si>
    <t>Seattle</t>
  </si>
  <si>
    <t>USA</t>
  </si>
  <si>
    <t>Davolio</t>
  </si>
  <si>
    <t>Nancy</t>
  </si>
  <si>
    <t>Mrs.</t>
  </si>
  <si>
    <t>Redmond</t>
  </si>
  <si>
    <t>Dodsworth</t>
  </si>
  <si>
    <t>Anne</t>
  </si>
  <si>
    <t>Fuller</t>
  </si>
  <si>
    <t>Andrew</t>
  </si>
  <si>
    <t>igazgatóhelyettes, kereskedelmi</t>
  </si>
  <si>
    <t>Goldberg</t>
  </si>
  <si>
    <t>Allan</t>
  </si>
  <si>
    <t>igazgató</t>
  </si>
  <si>
    <t>Washington</t>
  </si>
  <si>
    <t>Hardy</t>
  </si>
  <si>
    <t>Thomas</t>
  </si>
  <si>
    <t>reklámszakember</t>
  </si>
  <si>
    <t>Mr.</t>
  </si>
  <si>
    <t>King</t>
  </si>
  <si>
    <t>Leverling</t>
  </si>
  <si>
    <t>Janet</t>
  </si>
  <si>
    <t>Kirkland</t>
  </si>
  <si>
    <t>Miller</t>
  </si>
  <si>
    <t>Arthur</t>
  </si>
  <si>
    <t>igazgatóhelyettes, reklám</t>
  </si>
  <si>
    <t>Monet</t>
  </si>
  <si>
    <t>titkárnő</t>
  </si>
  <si>
    <t>Müller</t>
  </si>
  <si>
    <t>Theodor</t>
  </si>
  <si>
    <t>külső szakértő</t>
  </si>
  <si>
    <t>Kristen</t>
  </si>
  <si>
    <t>Frau</t>
  </si>
  <si>
    <t>Peacock</t>
  </si>
  <si>
    <t>Margaret</t>
  </si>
  <si>
    <t>Ruben</t>
  </si>
  <si>
    <t>David</t>
  </si>
  <si>
    <t>titkár</t>
  </si>
  <si>
    <t>Smith</t>
  </si>
  <si>
    <t>Tom</t>
  </si>
  <si>
    <t>jogtanácsadó</t>
  </si>
  <si>
    <t>Suyama</t>
  </si>
  <si>
    <t>Michael</t>
  </si>
  <si>
    <t>Oxford</t>
  </si>
  <si>
    <t>Wellington</t>
  </si>
  <si>
    <t>Natalie</t>
  </si>
  <si>
    <t>tikárnő</t>
  </si>
  <si>
    <t>Willkins</t>
  </si>
  <si>
    <t>x</t>
  </si>
  <si>
    <r>
      <t>y=x</t>
    </r>
    <r>
      <rPr>
        <vertAlign val="superscript"/>
        <sz val="14"/>
        <rFont val="Arial CE"/>
        <charset val="238"/>
      </rPr>
      <t>2</t>
    </r>
  </si>
  <si>
    <t>NÉV</t>
  </si>
  <si>
    <t>NEM</t>
  </si>
  <si>
    <t>Futás</t>
  </si>
  <si>
    <t>Úszás</t>
  </si>
  <si>
    <t>Kiss Edina</t>
  </si>
  <si>
    <t>lány</t>
  </si>
  <si>
    <t>fiú</t>
  </si>
  <si>
    <t>Mennyit futottak a fiuk?</t>
  </si>
  <si>
    <t>Fő</t>
  </si>
  <si>
    <t>Hány fiú indult a versenyen?</t>
  </si>
  <si>
    <t>Hányan futottak 40 km-nél többet?</t>
  </si>
  <si>
    <t>&gt;40</t>
  </si>
  <si>
    <t>Formázza meg a beosztás oszlopot úgy,  hogy minden érték elférjen a cellákban!</t>
  </si>
  <si>
    <t>Azo-nosító</t>
  </si>
  <si>
    <t>Évfo-lyam</t>
  </si>
  <si>
    <t>Tanulmányi átlag</t>
  </si>
  <si>
    <t>Új egyéb juttatás</t>
  </si>
  <si>
    <t>1. Számolja ki az új egyéb juttatás oszlopot,</t>
  </si>
  <si>
    <t>ami  az M4 ben lévő százaléka a réginek  100 Ft-ra kerekítve!</t>
  </si>
  <si>
    <t>Boros  Attila</t>
  </si>
  <si>
    <t>2. Kolidíj:</t>
  </si>
  <si>
    <t>3.Töltse fel az ösztöndíj mezőt!</t>
  </si>
  <si>
    <t>Az ösztöndíj (E2)</t>
  </si>
  <si>
    <t xml:space="preserve"> 0-3,5 átlag esetén 0 Ft,</t>
  </si>
  <si>
    <t xml:space="preserve"> 3,51-4,0 átlag esetén 7000 Ft, </t>
  </si>
  <si>
    <t xml:space="preserve"> 4,01-4,50 átlag esetén 11000 Ft,</t>
  </si>
  <si>
    <t>4,51-fölött 14000 Ft</t>
  </si>
  <si>
    <t xml:space="preserve"> Kifizetés=Ösztöndíj+Egyéb juttatás</t>
  </si>
  <si>
    <t>Egyetemi tanulmányi átlag:</t>
  </si>
  <si>
    <t>Kritériumtartományt ide kérem!</t>
  </si>
  <si>
    <t>A 3-as koliban lakók száma:</t>
  </si>
  <si>
    <t>Átlagos egyéb juttatás a 3-as koliban:</t>
  </si>
  <si>
    <t>Legjobb tanulmányi átlag:</t>
  </si>
  <si>
    <t>Színezze pizosra a legjobb tanuló sorát!</t>
  </si>
  <si>
    <t xml:space="preserve">Hány agrármérnök lakik a 3-as koliban? </t>
  </si>
  <si>
    <t>Mennyi 3-as koliban lakó agrármérnökök  tanulmányi átlaga?</t>
  </si>
  <si>
    <t>Készítsen táblázatot a 3-as koliban lakó agrármérnökök nevéről!</t>
  </si>
  <si>
    <t>Rendezze az adatbázist szaokként évfolyam, azon belül név sorrendbe!</t>
  </si>
  <si>
    <t>Oldja meg az alábbi egyenletrendszert:</t>
  </si>
  <si>
    <r>
      <t>2x</t>
    </r>
    <r>
      <rPr>
        <i/>
        <vertAlign val="subscript"/>
        <sz val="12"/>
        <rFont val="Verdana"/>
        <family val="2"/>
        <charset val="238"/>
      </rPr>
      <t>1</t>
    </r>
    <r>
      <rPr>
        <i/>
        <sz val="12"/>
        <rFont val="Verdana"/>
        <family val="2"/>
        <charset val="238"/>
      </rPr>
      <t xml:space="preserve"> +  x</t>
    </r>
    <r>
      <rPr>
        <i/>
        <vertAlign val="subscript"/>
        <sz val="12"/>
        <rFont val="Verdana"/>
        <family val="2"/>
        <charset val="238"/>
      </rPr>
      <t>2</t>
    </r>
    <r>
      <rPr>
        <i/>
        <sz val="12"/>
        <rFont val="Verdana"/>
        <family val="2"/>
        <charset val="238"/>
      </rPr>
      <t xml:space="preserve"> +  x</t>
    </r>
    <r>
      <rPr>
        <i/>
        <vertAlign val="subscript"/>
        <sz val="12"/>
        <rFont val="Verdana"/>
        <family val="2"/>
        <charset val="238"/>
      </rPr>
      <t>3</t>
    </r>
    <r>
      <rPr>
        <i/>
        <sz val="12"/>
        <rFont val="Verdana"/>
        <family val="2"/>
        <charset val="238"/>
      </rPr>
      <t xml:space="preserve"> = 5</t>
    </r>
  </si>
  <si>
    <r>
      <t xml:space="preserve"> 2x</t>
    </r>
    <r>
      <rPr>
        <i/>
        <vertAlign val="subscript"/>
        <sz val="12"/>
        <rFont val="Verdana"/>
        <family val="2"/>
        <charset val="238"/>
      </rPr>
      <t>2</t>
    </r>
    <r>
      <rPr>
        <i/>
        <sz val="12"/>
        <rFont val="Verdana"/>
        <family val="2"/>
        <charset val="238"/>
      </rPr>
      <t xml:space="preserve"> +  x</t>
    </r>
    <r>
      <rPr>
        <i/>
        <vertAlign val="subscript"/>
        <sz val="12"/>
        <rFont val="Verdana"/>
        <family val="2"/>
        <charset val="238"/>
      </rPr>
      <t>3</t>
    </r>
    <r>
      <rPr>
        <i/>
        <sz val="12"/>
        <rFont val="Verdana"/>
        <family val="2"/>
        <charset val="238"/>
      </rPr>
      <t xml:space="preserve"> = 1</t>
    </r>
  </si>
  <si>
    <r>
      <t>4x</t>
    </r>
    <r>
      <rPr>
        <i/>
        <vertAlign val="subscript"/>
        <sz val="12"/>
        <rFont val="Verdana"/>
        <family val="2"/>
        <charset val="238"/>
      </rPr>
      <t>1</t>
    </r>
    <r>
      <rPr>
        <i/>
        <sz val="12"/>
        <rFont val="Verdana"/>
        <family val="2"/>
        <charset val="238"/>
      </rPr>
      <t xml:space="preserve"> + 2 x</t>
    </r>
    <r>
      <rPr>
        <i/>
        <vertAlign val="subscript"/>
        <sz val="12"/>
        <rFont val="Verdana"/>
        <family val="2"/>
        <charset val="238"/>
      </rPr>
      <t>2</t>
    </r>
    <r>
      <rPr>
        <i/>
        <sz val="12"/>
        <rFont val="Verdana"/>
        <family val="2"/>
        <charset val="238"/>
      </rPr>
      <t xml:space="preserve"> +  3x</t>
    </r>
    <r>
      <rPr>
        <i/>
        <vertAlign val="subscript"/>
        <sz val="12"/>
        <rFont val="Verdana"/>
        <family val="2"/>
        <charset val="238"/>
      </rPr>
      <t>3</t>
    </r>
    <r>
      <rPr>
        <i/>
        <sz val="12"/>
        <rFont val="Verdana"/>
        <family val="2"/>
        <charset val="238"/>
      </rPr>
      <t xml:space="preserve"> = 3</t>
    </r>
  </si>
  <si>
    <r>
      <t>A</t>
    </r>
    <r>
      <rPr>
        <vertAlign val="superscript"/>
        <sz val="24"/>
        <rFont val="Arial"/>
        <family val="2"/>
        <charset val="238"/>
      </rPr>
      <t>-1</t>
    </r>
    <r>
      <rPr>
        <sz val="24"/>
        <rFont val="Arial"/>
        <family val="2"/>
        <charset val="238"/>
      </rPr>
      <t>*</t>
    </r>
    <r>
      <rPr>
        <u/>
        <sz val="24"/>
        <rFont val="Arial"/>
        <family val="2"/>
        <charset val="238"/>
      </rPr>
      <t>b</t>
    </r>
    <r>
      <rPr>
        <sz val="24"/>
        <rFont val="Arial"/>
        <family val="2"/>
        <charset val="238"/>
      </rPr>
      <t>=</t>
    </r>
    <r>
      <rPr>
        <u/>
        <sz val="24"/>
        <rFont val="Arial"/>
        <family val="2"/>
        <charset val="238"/>
      </rPr>
      <t>x</t>
    </r>
  </si>
  <si>
    <r>
      <t>A</t>
    </r>
    <r>
      <rPr>
        <b/>
        <sz val="10"/>
        <rFont val="Arial"/>
        <family val="2"/>
        <charset val="238"/>
      </rPr>
      <t xml:space="preserve"> együttható mátrix</t>
    </r>
  </si>
  <si>
    <r>
      <t>A</t>
    </r>
    <r>
      <rPr>
        <b/>
        <vertAlign val="superscript"/>
        <sz val="10"/>
        <rFont val="Arial"/>
        <family val="2"/>
        <charset val="238"/>
      </rPr>
      <t>-1</t>
    </r>
    <r>
      <rPr>
        <b/>
        <sz val="10"/>
        <rFont val="Arial"/>
        <family val="2"/>
        <charset val="238"/>
      </rPr>
      <t xml:space="preserve"> inverz mátrix</t>
    </r>
  </si>
  <si>
    <r>
      <t>b</t>
    </r>
    <r>
      <rPr>
        <b/>
        <sz val="10"/>
        <rFont val="Arial"/>
        <family val="2"/>
        <charset val="238"/>
      </rPr>
      <t xml:space="preserve"> jobb oldal</t>
    </r>
  </si>
  <si>
    <r>
      <t>x</t>
    </r>
    <r>
      <rPr>
        <b/>
        <sz val="10"/>
        <rFont val="Arial"/>
        <family val="2"/>
        <charset val="238"/>
      </rPr>
      <t xml:space="preserve"> megoldás</t>
    </r>
  </si>
  <si>
    <t>Szavatosság</t>
  </si>
  <si>
    <t>gyümölcsök</t>
  </si>
  <si>
    <t>Legjobb  eredmény:</t>
  </si>
  <si>
    <t>Segédtábla:</t>
  </si>
  <si>
    <t>Indulók száma:</t>
  </si>
  <si>
    <t>Készítse el a táblázatot és az ábrát a képeknek megfelelően!</t>
  </si>
  <si>
    <t>Forduló napja</t>
  </si>
  <si>
    <t>Új fizetés</t>
  </si>
  <si>
    <t>Étkezési h.</t>
  </si>
  <si>
    <t>Emelés %-a</t>
  </si>
  <si>
    <t>Fkeres</t>
  </si>
  <si>
    <t>Étk%</t>
  </si>
  <si>
    <t>Töltse fel a névoszlopot úgy hogy keresztnév vezetéknév sorrend legyen (c2:c22)!</t>
  </si>
  <si>
    <t>Töltse ki a Forduló napja oszlopot! A forduló napja az aktuális évből a belépés hónapjából, és a belépés napjából készülő dátum.</t>
  </si>
  <si>
    <t>Az új fizetés a régi fizetés + emelés 10-esekre kerekítve.</t>
  </si>
  <si>
    <t>Az étkezési hozzájárulást beosztásonként különböző. A %-ok a kis táblában találhatók.</t>
  </si>
  <si>
    <t>Kifizetés=Új fizetés + Pótlék</t>
  </si>
  <si>
    <t>Mennyi   a fizetés átlaga?</t>
  </si>
  <si>
    <t>Színezze pirosra feltételes formázással a Dr. fokozattal  renrelkezők egész sorát!</t>
  </si>
  <si>
    <t>Hányan keresnek 5000 nél többet?</t>
  </si>
  <si>
    <t>Mennyi az  dolgozók átlag keresete  az USA-ban?</t>
  </si>
  <si>
    <t>Hány nap van az évből hátra (2009.12.31)?</t>
  </si>
  <si>
    <t>A számoláshoz ha lehet csak egy cellát használjon!</t>
  </si>
  <si>
    <t>Rendezze a tábláratot városonként névsorrendbe!</t>
  </si>
  <si>
    <t>Névcsere</t>
  </si>
  <si>
    <t>Születési dátum</t>
  </si>
  <si>
    <t>Kor</t>
  </si>
  <si>
    <t>4.Töltse fel az Kifizetés mezőt.</t>
  </si>
  <si>
    <t>5. Gyakoriság. Hány tanuló tanulmányi átlaga esik az egyes intervallumokba?</t>
  </si>
  <si>
    <t>(1-es;&lt;=2,5; &lt;=3,5 ; &lt;=4,0; &lt;=4,5 &lt;=5)</t>
  </si>
  <si>
    <t>6. Készítsünk oszlopdiagramot az adatokról!</t>
  </si>
  <si>
    <t>Névcsere. Keresztnév vezetéknév sorrend.</t>
  </si>
  <si>
    <t>Lista a szülezésnaposokról:</t>
  </si>
  <si>
    <t>Díj/fő/nap</t>
  </si>
  <si>
    <t>Töltse ki a táblázatot!</t>
  </si>
  <si>
    <t>Az utasok számát gépelje be!</t>
  </si>
  <si>
    <t>A napokat és a fizetendőt számolja ki! Egy fő egy napra az I2 cellában lévő összeget fizeti!</t>
  </si>
  <si>
    <t>Eltartható</t>
  </si>
  <si>
    <t>Napi ár étkezés nélkül</t>
  </si>
  <si>
    <t>Napi ár étkezéssel</t>
  </si>
  <si>
    <t>Feltételes formázásssal színezzük ki azokat a sorokat aki kér étkezést!!</t>
  </si>
  <si>
    <t>Formárás!</t>
  </si>
  <si>
    <t>Életkor pontosabb 1</t>
  </si>
  <si>
    <t>Életkor pontosabb 2</t>
  </si>
  <si>
    <t>Mai Nap</t>
  </si>
  <si>
    <t>Számolja ki az összpontszámot!</t>
  </si>
  <si>
    <t>Készítsen segédtáblát a feresőfüggvényhez!</t>
  </si>
  <si>
    <t>Töltse ki a jutalom oszlopot!</t>
  </si>
  <si>
    <t>Szinezze pirosra feltételes formázással a legeredményesebb összpontszámú tanuló pontszámát!</t>
  </si>
  <si>
    <t>(esetleg az legmagasabb pontszámot elért hallgató minden adatát)</t>
  </si>
  <si>
    <t>A szükséges cukor képlettel számolandó, úgy  hogy az egy kg-hoz szükséges cukor szorozva gyümölcs mennyiségével!</t>
  </si>
  <si>
    <t>Az egy kg-hoz  szükséges cukrot a kis táblából keresőfüggvénnyel kell megkerestetni!</t>
  </si>
  <si>
    <t>A termék mennyiségea gyümölcs és a cukor mennyiségének összege legyen!</t>
  </si>
  <si>
    <t>Színezze a mintának megfeletően a legnagyobb mennyiségű terméket (esteleg az egész sort)!</t>
  </si>
  <si>
    <t>Jegy 1</t>
  </si>
  <si>
    <t>Jegy 2</t>
  </si>
  <si>
    <t>A jegyet tartományban kereséssel és pontos keresésse is kerestethetjük!</t>
  </si>
  <si>
    <t>Írassa ki az elért erdményt betűvel és számmal!</t>
  </si>
  <si>
    <t>Két képlette!!!</t>
  </si>
  <si>
    <t>Feltétel szövegként</t>
  </si>
  <si>
    <t>Feltétel cellában</t>
  </si>
  <si>
    <t>Feltétel:</t>
  </si>
  <si>
    <t>Hűségpénz</t>
  </si>
  <si>
    <t>Az életkor oszlopba számolja ki, ki hány éves (csak a születési évet figyelje)!</t>
  </si>
  <si>
    <t>A cég a nyereségből évente hűségpénzt fizet. A hűségpénz minden teljes év után 300 Euró!</t>
  </si>
  <si>
    <t>A számolás után illik az új fizetést a régi helyére másolni (csak az értéket) és törölni a számolt oszlopot!</t>
  </si>
  <si>
    <t>A Pótlék 1500 azoknak akiknek van Dr. fokozatuk!</t>
  </si>
  <si>
    <t>A jutalom egy havi fizetés a Fuller beosztottjainak (főnökkód 11) , a többieknek fél havi!</t>
  </si>
  <si>
    <t>Hányan keresnek átlag fölött?</t>
  </si>
  <si>
    <t>Hányan keresnek 5000 nél többet az USA-ban?</t>
  </si>
  <si>
    <t>Szűrés</t>
  </si>
  <si>
    <t>Készítsen listát a dr. fokozattal rendelkezőkről</t>
  </si>
  <si>
    <t>Kik keresnek 5000 nél többet? A listán csak a név a beosztás és a fizetés szerepeljen!</t>
  </si>
  <si>
    <t>Készítsen listát A65-től az USA-ban dolgozó 5000-nél tőbbet kereső dolgozókról! A lista csak a nevet és a fizetést tartalmazza!</t>
  </si>
  <si>
    <t xml:space="preserve">Kik keresnek többet mint az átlag? </t>
  </si>
  <si>
    <t>A korábbi számításokat csináljuk meg adatbázisfüggvényekkel.</t>
  </si>
  <si>
    <t>Készítsen listát a beosztásokról!</t>
  </si>
  <si>
    <t>Töltse fel az Új fizetés oszlopot! A béremelés %-a aV2 ellában van.</t>
  </si>
  <si>
    <t>7. Másodlagos tengely használata</t>
  </si>
</sst>
</file>

<file path=xl/styles.xml><?xml version="1.0" encoding="utf-8"?>
<styleSheet xmlns="http://schemas.openxmlformats.org/spreadsheetml/2006/main">
  <numFmts count="13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&quot;Ft&quot;_-;\-* #,##0\ &quot;Ft&quot;_-;_-* &quot;-&quot;??\ &quot;Ft&quot;_-;_-@_-"/>
    <numFmt numFmtId="165" formatCode="#,##0\ &quot;Ft&quot;"/>
    <numFmt numFmtId="166" formatCode="0\_\G_G"/>
    <numFmt numFmtId="167" formatCode="0.0"/>
    <numFmt numFmtId="168" formatCode="0.000000"/>
    <numFmt numFmtId="169" formatCode="#0.00&quot; kg&quot;"/>
    <numFmt numFmtId="170" formatCode="yyyy/\ m/\ d/"/>
    <numFmt numFmtId="171" formatCode="0&quot; kg&quot;"/>
    <numFmt numFmtId="172" formatCode="0&quot; db&quot;"/>
    <numFmt numFmtId="173" formatCode="_-* #,##0\ _F_t_-;\-* #,##0\ _F_t_-;_-* &quot;-&quot;??\ _F_t_-;_-@_-"/>
    <numFmt numFmtId="174" formatCode="[$€-2]\ #,##0"/>
  </numFmts>
  <fonts count="52">
    <font>
      <sz val="10"/>
      <name val="Arial CE"/>
      <charset val="238"/>
    </font>
    <font>
      <sz val="10"/>
      <name val="Arial CE"/>
      <charset val="238"/>
    </font>
    <font>
      <sz val="8"/>
      <color indexed="81"/>
      <name val="Tahoma"/>
      <charset val="238"/>
    </font>
    <font>
      <b/>
      <sz val="8"/>
      <color indexed="81"/>
      <name val="Tahoma"/>
      <charset val="238"/>
    </font>
    <font>
      <sz val="10"/>
      <name val="Arial"/>
      <family val="2"/>
      <charset val="238"/>
    </font>
    <font>
      <sz val="10"/>
      <name val="Arial CE"/>
    </font>
    <font>
      <sz val="14"/>
      <name val="Arial CE"/>
      <charset val="238"/>
    </font>
    <font>
      <b/>
      <vertAlign val="superscript"/>
      <sz val="14"/>
      <name val="Arial CE"/>
      <charset val="238"/>
    </font>
    <font>
      <b/>
      <sz val="14"/>
      <name val="Arial CE"/>
      <charset val="238"/>
    </font>
    <font>
      <sz val="8"/>
      <name val="Arial CE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1"/>
      <name val="Times New Roman"/>
      <charset val="238"/>
    </font>
    <font>
      <b/>
      <sz val="10"/>
      <color indexed="8"/>
      <name val="Times New Roman"/>
      <family val="1"/>
      <charset val="238"/>
    </font>
    <font>
      <i/>
      <sz val="10"/>
      <name val="Times New Roman"/>
      <family val="1"/>
      <charset val="238"/>
    </font>
    <font>
      <sz val="8"/>
      <name val="Arial CE"/>
      <charset val="238"/>
    </font>
    <font>
      <sz val="14"/>
      <name val="Arial"/>
      <family val="2"/>
      <charset val="238"/>
    </font>
    <font>
      <b/>
      <sz val="10"/>
      <name val="Arial CE"/>
      <charset val="238"/>
    </font>
    <font>
      <b/>
      <sz val="12"/>
      <color indexed="53"/>
      <name val="Arial"/>
      <family val="2"/>
      <charset val="238"/>
    </font>
    <font>
      <sz val="12"/>
      <color indexed="12"/>
      <name val="Arial"/>
      <family val="2"/>
      <charset val="238"/>
    </font>
    <font>
      <sz val="14"/>
      <color indexed="46"/>
      <name val="Arial"/>
      <family val="2"/>
      <charset val="238"/>
    </font>
    <font>
      <sz val="14"/>
      <color indexed="53"/>
      <name val="Arial"/>
      <family val="2"/>
      <charset val="238"/>
    </font>
    <font>
      <sz val="14"/>
      <color indexed="12"/>
      <name val="Arial"/>
      <family val="2"/>
      <charset val="238"/>
    </font>
    <font>
      <sz val="14"/>
      <color indexed="16"/>
      <name val="Arial"/>
      <family val="2"/>
      <charset val="238"/>
    </font>
    <font>
      <sz val="10"/>
      <name val="MS Sans Serif"/>
    </font>
    <font>
      <sz val="10"/>
      <name val="Comic Sans MS"/>
      <family val="4"/>
      <charset val="238"/>
    </font>
    <font>
      <sz val="10"/>
      <name val="Arial CE"/>
      <charset val="238"/>
    </font>
    <font>
      <sz val="16"/>
      <name val="Comic Sans MS"/>
      <family val="4"/>
      <charset val="238"/>
    </font>
    <font>
      <i/>
      <sz val="10"/>
      <name val="Arial"/>
      <family val="2"/>
      <charset val="238"/>
    </font>
    <font>
      <vertAlign val="superscript"/>
      <sz val="14"/>
      <name val="Arial CE"/>
      <charset val="238"/>
    </font>
    <font>
      <sz val="12"/>
      <color indexed="59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color indexed="8"/>
      <name val="Times New Roman"/>
      <family val="1"/>
      <charset val="238"/>
    </font>
    <font>
      <sz val="10"/>
      <color indexed="8"/>
      <name val="Times New Roman"/>
      <family val="1"/>
      <charset val="238"/>
    </font>
    <font>
      <b/>
      <sz val="10"/>
      <name val="Times New Roman"/>
      <family val="1"/>
      <charset val="238"/>
    </font>
    <font>
      <i/>
      <sz val="12"/>
      <name val="Verdana"/>
      <family val="2"/>
      <charset val="238"/>
    </font>
    <font>
      <i/>
      <vertAlign val="subscript"/>
      <sz val="12"/>
      <name val="Verdana"/>
      <family val="2"/>
      <charset val="238"/>
    </font>
    <font>
      <i/>
      <sz val="10"/>
      <name val="Verdana"/>
      <family val="2"/>
      <charset val="238"/>
    </font>
    <font>
      <u/>
      <sz val="24"/>
      <name val="Arial"/>
      <family val="2"/>
      <charset val="238"/>
    </font>
    <font>
      <vertAlign val="superscript"/>
      <sz val="24"/>
      <name val="Arial"/>
      <family val="2"/>
      <charset val="238"/>
    </font>
    <font>
      <sz val="24"/>
      <name val="Arial"/>
      <family val="2"/>
      <charset val="238"/>
    </font>
    <font>
      <b/>
      <u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9"/>
      <name val="Arial"/>
      <family val="2"/>
      <charset val="238"/>
    </font>
    <font>
      <sz val="11"/>
      <name val="Times New Roman"/>
      <family val="1"/>
      <charset val="238"/>
    </font>
    <font>
      <sz val="10"/>
      <name val="Times New Roman"/>
      <family val="1"/>
      <charset val="238"/>
    </font>
    <font>
      <sz val="10"/>
      <color indexed="10"/>
      <name val="Times New Roman"/>
      <family val="1"/>
      <charset val="238"/>
    </font>
    <font>
      <b/>
      <sz val="11"/>
      <color indexed="12"/>
      <name val="Times New Roman"/>
      <family val="1"/>
      <charset val="238"/>
    </font>
    <font>
      <i/>
      <sz val="10"/>
      <color indexed="12"/>
      <name val="Times New Roman"/>
      <family val="1"/>
      <charset val="238"/>
    </font>
    <font>
      <sz val="10"/>
      <name val="MS Sans Serif"/>
      <family val="2"/>
      <charset val="238"/>
    </font>
    <font>
      <i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FAA6"/>
        <bgColor indexed="64"/>
      </patternFill>
    </fill>
  </fills>
  <borders count="5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0">
    <xf numFmtId="0" fontId="0" fillId="0" borderId="0"/>
    <xf numFmtId="43" fontId="26" fillId="0" borderId="0" applyFont="0" applyFill="0" applyBorder="0" applyAlignment="0" applyProtection="0"/>
    <xf numFmtId="0" fontId="26" fillId="0" borderId="0"/>
    <xf numFmtId="0" fontId="24" fillId="0" borderId="0"/>
    <xf numFmtId="0" fontId="5" fillId="0" borderId="0"/>
    <xf numFmtId="0" fontId="5" fillId="0" borderId="0"/>
    <xf numFmtId="0" fontId="1" fillId="0" borderId="0"/>
    <xf numFmtId="0" fontId="12" fillId="0" borderId="0"/>
    <xf numFmtId="0" fontId="4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44" fontId="26" fillId="0" borderId="0" applyFont="0" applyFill="0" applyBorder="0" applyAlignment="0" applyProtection="0"/>
    <xf numFmtId="0" fontId="50" fillId="0" borderId="0"/>
  </cellStyleXfs>
  <cellXfs count="241">
    <xf numFmtId="0" fontId="0" fillId="0" borderId="0" xfId="0"/>
    <xf numFmtId="1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4" fontId="1" fillId="0" borderId="0" xfId="14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10" applyFont="1" applyFill="1" applyBorder="1"/>
    <xf numFmtId="0" fontId="4" fillId="0" borderId="0" xfId="10" applyFont="1" applyFill="1" applyBorder="1" applyAlignment="1">
      <alignment horizontal="center"/>
    </xf>
    <xf numFmtId="0" fontId="4" fillId="0" borderId="0" xfId="1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4" fillId="0" borderId="0" xfId="5" applyFont="1" applyBorder="1"/>
    <xf numFmtId="0" fontId="4" fillId="0" borderId="0" xfId="5" applyFont="1"/>
    <xf numFmtId="0" fontId="4" fillId="0" borderId="0" xfId="5" applyFont="1" applyAlignment="1">
      <alignment horizontal="center"/>
    </xf>
    <xf numFmtId="0" fontId="4" fillId="0" borderId="0" xfId="5" quotePrefix="1" applyFont="1"/>
    <xf numFmtId="0" fontId="8" fillId="0" borderId="0" xfId="0" applyFont="1" applyAlignment="1">
      <alignment horizontal="left"/>
    </xf>
    <xf numFmtId="1" fontId="4" fillId="0" borderId="0" xfId="5" quotePrefix="1" applyNumberFormat="1" applyFont="1"/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9" xfId="0" applyFont="1" applyBorder="1"/>
    <xf numFmtId="164" fontId="4" fillId="0" borderId="10" xfId="14" applyNumberFormat="1" applyFont="1" applyBorder="1"/>
    <xf numFmtId="9" fontId="4" fillId="0" borderId="11" xfId="15" applyFont="1" applyBorder="1"/>
    <xf numFmtId="164" fontId="4" fillId="0" borderId="12" xfId="14" applyNumberFormat="1" applyFont="1" applyBorder="1" applyAlignment="1">
      <alignment horizontal="center"/>
    </xf>
    <xf numFmtId="0" fontId="4" fillId="0" borderId="0" xfId="0" applyFont="1"/>
    <xf numFmtId="10" fontId="4" fillId="0" borderId="0" xfId="0" applyNumberFormat="1" applyFont="1"/>
    <xf numFmtId="1" fontId="4" fillId="0" borderId="0" xfId="0" applyNumberFormat="1" applyFont="1"/>
    <xf numFmtId="0" fontId="10" fillId="0" borderId="13" xfId="0" applyFont="1" applyBorder="1"/>
    <xf numFmtId="164" fontId="4" fillId="0" borderId="14" xfId="14" applyNumberFormat="1" applyFont="1" applyBorder="1"/>
    <xf numFmtId="164" fontId="4" fillId="0" borderId="16" xfId="14" applyNumberFormat="1" applyFont="1" applyBorder="1" applyAlignment="1">
      <alignment horizontal="center"/>
    </xf>
    <xf numFmtId="0" fontId="10" fillId="0" borderId="17" xfId="0" applyFont="1" applyBorder="1"/>
    <xf numFmtId="164" fontId="4" fillId="0" borderId="18" xfId="14" applyNumberFormat="1" applyFont="1" applyBorder="1"/>
    <xf numFmtId="164" fontId="4" fillId="0" borderId="19" xfId="14" applyNumberFormat="1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3" xfId="0" applyFont="1" applyBorder="1"/>
    <xf numFmtId="0" fontId="4" fillId="0" borderId="14" xfId="0" applyFont="1" applyBorder="1"/>
    <xf numFmtId="9" fontId="4" fillId="0" borderId="14" xfId="15" applyFont="1" applyBorder="1"/>
    <xf numFmtId="9" fontId="4" fillId="0" borderId="23" xfId="15" applyFont="1" applyBorder="1"/>
    <xf numFmtId="0" fontId="4" fillId="0" borderId="24" xfId="0" applyFont="1" applyBorder="1"/>
    <xf numFmtId="0" fontId="4" fillId="0" borderId="25" xfId="0" applyFont="1" applyBorder="1"/>
    <xf numFmtId="9" fontId="4" fillId="0" borderId="25" xfId="15" applyFont="1" applyBorder="1"/>
    <xf numFmtId="9" fontId="4" fillId="0" borderId="26" xfId="15" applyFont="1" applyBorder="1"/>
    <xf numFmtId="0" fontId="11" fillId="0" borderId="0" xfId="0" applyFont="1"/>
    <xf numFmtId="166" fontId="4" fillId="0" borderId="0" xfId="0" applyNumberFormat="1" applyFont="1"/>
    <xf numFmtId="0" fontId="4" fillId="0" borderId="0" xfId="10" applyFont="1" applyFill="1" applyBorder="1" applyAlignment="1">
      <alignment vertical="top"/>
    </xf>
    <xf numFmtId="14" fontId="4" fillId="0" borderId="0" xfId="10" applyNumberFormat="1" applyFont="1" applyFill="1" applyBorder="1"/>
    <xf numFmtId="1" fontId="4" fillId="0" borderId="0" xfId="10" applyNumberFormat="1" applyFont="1" applyFill="1" applyBorder="1" applyAlignment="1">
      <alignment horizontal="center"/>
    </xf>
    <xf numFmtId="1" fontId="4" fillId="0" borderId="0" xfId="10" quotePrefix="1" applyNumberFormat="1" applyFont="1" applyFill="1" applyBorder="1" applyAlignment="1">
      <alignment horizontal="center"/>
    </xf>
    <xf numFmtId="0" fontId="4" fillId="3" borderId="14" xfId="0" applyFont="1" applyFill="1" applyBorder="1"/>
    <xf numFmtId="0" fontId="0" fillId="3" borderId="14" xfId="0" applyFill="1" applyBorder="1"/>
    <xf numFmtId="0" fontId="4" fillId="3" borderId="14" xfId="0" applyFont="1" applyFill="1" applyBorder="1" applyAlignment="1">
      <alignment horizontal="center"/>
    </xf>
    <xf numFmtId="16" fontId="4" fillId="0" borderId="0" xfId="0" applyNumberFormat="1" applyFont="1"/>
    <xf numFmtId="0" fontId="4" fillId="0" borderId="0" xfId="0" quotePrefix="1" applyFont="1"/>
    <xf numFmtId="0" fontId="17" fillId="0" borderId="0" xfId="0" applyFont="1"/>
    <xf numFmtId="0" fontId="4" fillId="3" borderId="14" xfId="0" quotePrefix="1" applyFont="1" applyFill="1" applyBorder="1"/>
    <xf numFmtId="14" fontId="18" fillId="0" borderId="0" xfId="0" applyNumberFormat="1" applyFont="1"/>
    <xf numFmtId="14" fontId="19" fillId="0" borderId="0" xfId="0" applyNumberFormat="1" applyFont="1"/>
    <xf numFmtId="14" fontId="11" fillId="3" borderId="0" xfId="0" applyNumberFormat="1" applyFont="1" applyFill="1"/>
    <xf numFmtId="14" fontId="11" fillId="0" borderId="0" xfId="0" applyNumberFormat="1" applyFont="1"/>
    <xf numFmtId="167" fontId="19" fillId="3" borderId="0" xfId="0" applyNumberFormat="1" applyFont="1" applyFill="1" applyAlignment="1">
      <alignment horizontal="center"/>
    </xf>
    <xf numFmtId="168" fontId="19" fillId="0" borderId="0" xfId="0" applyNumberFormat="1" applyFont="1" applyAlignment="1">
      <alignment horizontal="center"/>
    </xf>
    <xf numFmtId="167" fontId="19" fillId="0" borderId="0" xfId="0" applyNumberFormat="1" applyFont="1" applyAlignment="1">
      <alignment horizontal="center"/>
    </xf>
    <xf numFmtId="0" fontId="19" fillId="0" borderId="0" xfId="0" applyFont="1"/>
    <xf numFmtId="1" fontId="19" fillId="0" borderId="0" xfId="0" applyNumberFormat="1" applyFont="1"/>
    <xf numFmtId="1" fontId="11" fillId="0" borderId="0" xfId="0" applyNumberFormat="1" applyFont="1"/>
    <xf numFmtId="2" fontId="18" fillId="0" borderId="0" xfId="0" applyNumberFormat="1" applyFont="1"/>
    <xf numFmtId="14" fontId="20" fillId="0" borderId="0" xfId="0" applyNumberFormat="1" applyFont="1"/>
    <xf numFmtId="0" fontId="20" fillId="0" borderId="0" xfId="0" applyFont="1"/>
    <xf numFmtId="14" fontId="21" fillId="0" borderId="0" xfId="0" applyNumberFormat="1" applyFont="1"/>
    <xf numFmtId="14" fontId="16" fillId="0" borderId="0" xfId="0" applyNumberFormat="1" applyFont="1"/>
    <xf numFmtId="14" fontId="22" fillId="0" borderId="0" xfId="0" applyNumberFormat="1" applyFont="1"/>
    <xf numFmtId="0" fontId="16" fillId="0" borderId="0" xfId="0" applyFont="1"/>
    <xf numFmtId="14" fontId="23" fillId="0" borderId="0" xfId="0" applyNumberFormat="1" applyFont="1"/>
    <xf numFmtId="1" fontId="22" fillId="0" borderId="0" xfId="0" applyNumberFormat="1" applyFont="1"/>
    <xf numFmtId="0" fontId="22" fillId="0" borderId="0" xfId="0" applyFont="1"/>
    <xf numFmtId="167" fontId="22" fillId="0" borderId="0" xfId="0" applyNumberFormat="1" applyFont="1"/>
    <xf numFmtId="1" fontId="22" fillId="0" borderId="0" xfId="0" applyNumberFormat="1" applyFont="1" applyAlignment="1">
      <alignment horizontal="center"/>
    </xf>
    <xf numFmtId="2" fontId="22" fillId="0" borderId="0" xfId="0" applyNumberFormat="1" applyFont="1"/>
    <xf numFmtId="167" fontId="22" fillId="0" borderId="0" xfId="0" applyNumberFormat="1" applyFont="1" applyAlignment="1">
      <alignment horizontal="center"/>
    </xf>
    <xf numFmtId="2" fontId="16" fillId="0" borderId="0" xfId="0" applyNumberFormat="1" applyFont="1"/>
    <xf numFmtId="0" fontId="4" fillId="4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0" xfId="0" applyFont="1" applyBorder="1"/>
    <xf numFmtId="171" fontId="4" fillId="0" borderId="30" xfId="0" applyNumberFormat="1" applyFont="1" applyBorder="1"/>
    <xf numFmtId="169" fontId="4" fillId="0" borderId="30" xfId="0" applyNumberFormat="1" applyFont="1" applyBorder="1"/>
    <xf numFmtId="172" fontId="4" fillId="0" borderId="31" xfId="0" applyNumberFormat="1" applyFont="1" applyBorder="1"/>
    <xf numFmtId="172" fontId="4" fillId="0" borderId="32" xfId="0" applyNumberFormat="1" applyFont="1" applyBorder="1"/>
    <xf numFmtId="172" fontId="4" fillId="0" borderId="33" xfId="0" applyNumberFormat="1" applyFont="1" applyBorder="1"/>
    <xf numFmtId="172" fontId="4" fillId="0" borderId="34" xfId="0" applyNumberFormat="1" applyFont="1" applyBorder="1"/>
    <xf numFmtId="169" fontId="4" fillId="0" borderId="14" xfId="0" applyNumberFormat="1" applyFont="1" applyBorder="1"/>
    <xf numFmtId="0" fontId="4" fillId="0" borderId="35" xfId="0" applyFont="1" applyBorder="1"/>
    <xf numFmtId="14" fontId="18" fillId="0" borderId="0" xfId="0" applyNumberFormat="1" applyFont="1" applyAlignment="1">
      <alignment horizontal="right"/>
    </xf>
    <xf numFmtId="14" fontId="11" fillId="0" borderId="0" xfId="0" quotePrefix="1" applyNumberFormat="1" applyFont="1"/>
    <xf numFmtId="0" fontId="25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170" fontId="4" fillId="0" borderId="0" xfId="0" applyNumberFormat="1" applyFont="1"/>
    <xf numFmtId="0" fontId="28" fillId="0" borderId="0" xfId="4" applyFont="1"/>
    <xf numFmtId="0" fontId="4" fillId="3" borderId="14" xfId="10" applyFont="1" applyFill="1" applyBorder="1"/>
    <xf numFmtId="49" fontId="4" fillId="3" borderId="14" xfId="10" applyNumberFormat="1" applyFont="1" applyFill="1" applyBorder="1"/>
    <xf numFmtId="0" fontId="5" fillId="0" borderId="0" xfId="12"/>
    <xf numFmtId="0" fontId="32" fillId="2" borderId="0" xfId="12" applyFont="1" applyFill="1" applyAlignment="1"/>
    <xf numFmtId="0" fontId="13" fillId="0" borderId="0" xfId="12" applyFont="1" applyAlignment="1"/>
    <xf numFmtId="0" fontId="5" fillId="2" borderId="0" xfId="12" applyFill="1"/>
    <xf numFmtId="0" fontId="33" fillId="0" borderId="0" xfId="12" applyFont="1" applyAlignment="1"/>
    <xf numFmtId="0" fontId="35" fillId="0" borderId="0" xfId="6" applyFont="1"/>
    <xf numFmtId="0" fontId="28" fillId="0" borderId="0" xfId="6" applyFont="1"/>
    <xf numFmtId="0" fontId="37" fillId="0" borderId="0" xfId="6" applyFont="1"/>
    <xf numFmtId="0" fontId="41" fillId="0" borderId="0" xfId="0" applyFont="1"/>
    <xf numFmtId="0" fontId="4" fillId="3" borderId="1" xfId="0" applyFont="1" applyFill="1" applyBorder="1"/>
    <xf numFmtId="0" fontId="4" fillId="3" borderId="37" xfId="0" applyFont="1" applyFill="1" applyBorder="1"/>
    <xf numFmtId="0" fontId="4" fillId="3" borderId="38" xfId="0" applyFont="1" applyFill="1" applyBorder="1"/>
    <xf numFmtId="0" fontId="4" fillId="3" borderId="13" xfId="0" applyFont="1" applyFill="1" applyBorder="1"/>
    <xf numFmtId="0" fontId="4" fillId="3" borderId="16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39" xfId="0" applyFont="1" applyFill="1" applyBorder="1"/>
    <xf numFmtId="0" fontId="4" fillId="5" borderId="1" xfId="0" applyFont="1" applyFill="1" applyBorder="1"/>
    <xf numFmtId="0" fontId="4" fillId="5" borderId="37" xfId="0" applyFont="1" applyFill="1" applyBorder="1"/>
    <xf numFmtId="0" fontId="4" fillId="5" borderId="38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5" borderId="24" xfId="0" applyFont="1" applyFill="1" applyBorder="1"/>
    <xf numFmtId="0" fontId="4" fillId="5" borderId="25" xfId="0" applyFont="1" applyFill="1" applyBorder="1"/>
    <xf numFmtId="0" fontId="4" fillId="5" borderId="39" xfId="0" applyFont="1" applyFill="1" applyBorder="1"/>
    <xf numFmtId="0" fontId="4" fillId="6" borderId="40" xfId="0" applyFont="1" applyFill="1" applyBorder="1"/>
    <xf numFmtId="0" fontId="4" fillId="6" borderId="41" xfId="0" applyFont="1" applyFill="1" applyBorder="1"/>
    <xf numFmtId="0" fontId="4" fillId="6" borderId="42" xfId="0" applyFont="1" applyFill="1" applyBorder="1"/>
    <xf numFmtId="0" fontId="4" fillId="2" borderId="40" xfId="0" applyFont="1" applyFill="1" applyBorder="1"/>
    <xf numFmtId="0" fontId="4" fillId="2" borderId="41" xfId="0" applyFont="1" applyFill="1" applyBorder="1"/>
    <xf numFmtId="0" fontId="4" fillId="2" borderId="42" xfId="0" applyFont="1" applyFill="1" applyBorder="1"/>
    <xf numFmtId="0" fontId="4" fillId="0" borderId="0" xfId="0" applyFont="1" applyAlignment="1"/>
    <xf numFmtId="0" fontId="4" fillId="0" borderId="0" xfId="13" applyFont="1" applyAlignment="1"/>
    <xf numFmtId="0" fontId="43" fillId="0" borderId="0" xfId="13" applyFont="1" applyAlignment="1"/>
    <xf numFmtId="0" fontId="4" fillId="0" borderId="0" xfId="7" applyFont="1" applyAlignment="1"/>
    <xf numFmtId="0" fontId="4" fillId="3" borderId="14" xfId="13" applyFont="1" applyFill="1" applyBorder="1" applyAlignment="1"/>
    <xf numFmtId="0" fontId="4" fillId="3" borderId="14" xfId="7" applyFont="1" applyFill="1" applyBorder="1" applyAlignment="1"/>
    <xf numFmtId="43" fontId="31" fillId="0" borderId="0" xfId="1" applyFont="1" applyAlignment="1">
      <alignment horizontal="left"/>
    </xf>
    <xf numFmtId="0" fontId="4" fillId="0" borderId="0" xfId="7" applyFont="1" applyFill="1" applyBorder="1" applyAlignment="1"/>
    <xf numFmtId="0" fontId="14" fillId="0" borderId="0" xfId="13" applyFont="1" applyAlignment="1"/>
    <xf numFmtId="0" fontId="28" fillId="0" borderId="0" xfId="13" applyFont="1" applyAlignment="1"/>
    <xf numFmtId="0" fontId="4" fillId="0" borderId="0" xfId="13" applyFont="1" applyFill="1" applyBorder="1" applyAlignment="1"/>
    <xf numFmtId="0" fontId="44" fillId="0" borderId="0" xfId="0" applyFont="1"/>
    <xf numFmtId="173" fontId="4" fillId="0" borderId="0" xfId="1" applyNumberFormat="1" applyFont="1" applyAlignment="1"/>
    <xf numFmtId="9" fontId="4" fillId="0" borderId="0" xfId="16" applyFont="1"/>
    <xf numFmtId="0" fontId="44" fillId="0" borderId="0" xfId="0" applyFont="1" applyAlignment="1">
      <alignment horizontal="center"/>
    </xf>
    <xf numFmtId="0" fontId="28" fillId="0" borderId="0" xfId="0" applyFont="1"/>
    <xf numFmtId="2" fontId="28" fillId="7" borderId="14" xfId="4" applyNumberFormat="1" applyFont="1" applyFill="1" applyBorder="1"/>
    <xf numFmtId="2" fontId="28" fillId="0" borderId="0" xfId="4" applyNumberFormat="1" applyFont="1"/>
    <xf numFmtId="2" fontId="4" fillId="0" borderId="0" xfId="0" applyNumberFormat="1" applyFont="1"/>
    <xf numFmtId="0" fontId="4" fillId="0" borderId="0" xfId="2" applyFont="1"/>
    <xf numFmtId="0" fontId="46" fillId="0" borderId="0" xfId="8" applyFont="1" applyAlignment="1">
      <alignment horizontal="center" vertical="center" wrapText="1"/>
    </xf>
    <xf numFmtId="9" fontId="46" fillId="0" borderId="0" xfId="16" applyFont="1" applyAlignment="1">
      <alignment horizontal="center" vertical="center" wrapText="1"/>
    </xf>
    <xf numFmtId="0" fontId="46" fillId="0" borderId="0" xfId="8" applyFont="1"/>
    <xf numFmtId="14" fontId="46" fillId="0" borderId="0" xfId="8" applyNumberFormat="1" applyFont="1"/>
    <xf numFmtId="2" fontId="46" fillId="0" borderId="0" xfId="8" applyNumberFormat="1" applyFont="1"/>
    <xf numFmtId="1" fontId="46" fillId="3" borderId="14" xfId="1" applyNumberFormat="1" applyFont="1" applyFill="1" applyBorder="1" applyAlignment="1">
      <alignment horizontal="center"/>
    </xf>
    <xf numFmtId="0" fontId="46" fillId="3" borderId="14" xfId="8" applyFont="1" applyFill="1" applyBorder="1"/>
    <xf numFmtId="165" fontId="46" fillId="3" borderId="14" xfId="8" applyNumberFormat="1" applyFont="1" applyFill="1" applyBorder="1"/>
    <xf numFmtId="0" fontId="46" fillId="0" borderId="0" xfId="8" applyFont="1" applyAlignment="1">
      <alignment horizontal="center"/>
    </xf>
    <xf numFmtId="0" fontId="46" fillId="2" borderId="0" xfId="8" applyFont="1" applyFill="1"/>
    <xf numFmtId="0" fontId="46" fillId="8" borderId="0" xfId="8" applyFont="1" applyFill="1"/>
    <xf numFmtId="0" fontId="46" fillId="0" borderId="0" xfId="8" applyFont="1" applyAlignment="1">
      <alignment horizontal="left"/>
    </xf>
    <xf numFmtId="0" fontId="14" fillId="2" borderId="0" xfId="8" applyFont="1" applyFill="1"/>
    <xf numFmtId="0" fontId="47" fillId="2" borderId="0" xfId="8" applyFont="1" applyFill="1"/>
    <xf numFmtId="0" fontId="47" fillId="0" borderId="0" xfId="8" applyFont="1"/>
    <xf numFmtId="0" fontId="46" fillId="0" borderId="0" xfId="8" applyFont="1" applyFill="1" applyBorder="1"/>
    <xf numFmtId="0" fontId="46" fillId="0" borderId="0" xfId="8" applyFont="1" applyFill="1"/>
    <xf numFmtId="165" fontId="46" fillId="0" borderId="0" xfId="8" applyNumberFormat="1" applyFont="1" applyFill="1" applyBorder="1"/>
    <xf numFmtId="14" fontId="46" fillId="0" borderId="0" xfId="1" applyNumberFormat="1" applyFont="1"/>
    <xf numFmtId="165" fontId="34" fillId="9" borderId="15" xfId="8" applyNumberFormat="1" applyFont="1" applyFill="1" applyBorder="1"/>
    <xf numFmtId="165" fontId="34" fillId="9" borderId="43" xfId="8" applyNumberFormat="1" applyFont="1" applyFill="1" applyBorder="1"/>
    <xf numFmtId="0" fontId="34" fillId="9" borderId="36" xfId="8" applyFont="1" applyFill="1" applyBorder="1" applyAlignment="1">
      <alignment horizontal="center"/>
    </xf>
    <xf numFmtId="0" fontId="45" fillId="0" borderId="0" xfId="8" applyFont="1"/>
    <xf numFmtId="0" fontId="45" fillId="0" borderId="0" xfId="8" applyFont="1" applyFill="1"/>
    <xf numFmtId="2" fontId="46" fillId="0" borderId="0" xfId="8" applyNumberFormat="1" applyFont="1" applyFill="1"/>
    <xf numFmtId="0" fontId="45" fillId="0" borderId="0" xfId="8"/>
    <xf numFmtId="9" fontId="45" fillId="0" borderId="0" xfId="16" applyFont="1" applyAlignment="1">
      <alignment horizontal="center"/>
    </xf>
    <xf numFmtId="0" fontId="46" fillId="3" borderId="0" xfId="8" applyFont="1" applyFill="1"/>
    <xf numFmtId="167" fontId="45" fillId="0" borderId="0" xfId="8" applyNumberFormat="1" applyFont="1" applyAlignment="1">
      <alignment horizontal="left"/>
    </xf>
    <xf numFmtId="167" fontId="45" fillId="0" borderId="0" xfId="8" applyNumberFormat="1" applyAlignment="1">
      <alignment horizontal="center"/>
    </xf>
    <xf numFmtId="0" fontId="48" fillId="0" borderId="0" xfId="8" applyFont="1" applyAlignment="1">
      <alignment wrapText="1"/>
    </xf>
    <xf numFmtId="167" fontId="48" fillId="0" borderId="0" xfId="8" applyNumberFormat="1" applyFont="1" applyAlignment="1">
      <alignment horizontal="center" wrapText="1"/>
    </xf>
    <xf numFmtId="165" fontId="46" fillId="0" borderId="0" xfId="8" applyNumberFormat="1" applyFont="1"/>
    <xf numFmtId="1" fontId="22" fillId="10" borderId="0" xfId="0" applyNumberFormat="1" applyFont="1" applyFill="1"/>
    <xf numFmtId="2" fontId="22" fillId="10" borderId="0" xfId="0" applyNumberFormat="1" applyFont="1" applyFill="1"/>
    <xf numFmtId="14" fontId="22" fillId="10" borderId="0" xfId="0" applyNumberFormat="1" applyFont="1" applyFill="1"/>
    <xf numFmtId="0" fontId="10" fillId="0" borderId="0" xfId="0" applyFont="1"/>
    <xf numFmtId="0" fontId="4" fillId="0" borderId="0" xfId="0" applyFont="1" applyAlignment="1">
      <alignment horizontal="left"/>
    </xf>
    <xf numFmtId="14" fontId="10" fillId="2" borderId="1" xfId="0" applyNumberFormat="1" applyFont="1" applyFill="1" applyBorder="1"/>
    <xf numFmtId="14" fontId="4" fillId="0" borderId="0" xfId="0" applyNumberFormat="1" applyFont="1" applyFill="1" applyBorder="1"/>
    <xf numFmtId="165" fontId="4" fillId="2" borderId="1" xfId="0" applyNumberFormat="1" applyFont="1" applyFill="1" applyBorder="1"/>
    <xf numFmtId="0" fontId="4" fillId="0" borderId="0" xfId="0" applyFont="1" applyAlignment="1">
      <alignment wrapText="1"/>
    </xf>
    <xf numFmtId="14" fontId="4" fillId="0" borderId="0" xfId="0" applyNumberFormat="1" applyFont="1"/>
    <xf numFmtId="9" fontId="0" fillId="0" borderId="0" xfId="16" applyFont="1"/>
    <xf numFmtId="0" fontId="14" fillId="0" borderId="0" xfId="13" applyFont="1"/>
    <xf numFmtId="0" fontId="49" fillId="0" borderId="0" xfId="0" applyFont="1" applyAlignment="1">
      <alignment horizontal="left"/>
    </xf>
    <xf numFmtId="0" fontId="30" fillId="0" borderId="0" xfId="17" applyFont="1"/>
    <xf numFmtId="0" fontId="19" fillId="0" borderId="0" xfId="17" applyFont="1"/>
    <xf numFmtId="0" fontId="30" fillId="0" borderId="0" xfId="17" quotePrefix="1" applyFont="1" applyFill="1"/>
    <xf numFmtId="0" fontId="30" fillId="3" borderId="14" xfId="17" applyFont="1" applyFill="1" applyBorder="1"/>
    <xf numFmtId="0" fontId="30" fillId="0" borderId="0" xfId="17" applyFont="1" applyFill="1"/>
    <xf numFmtId="0" fontId="30" fillId="0" borderId="0" xfId="17" applyFont="1" applyFill="1" applyBorder="1"/>
    <xf numFmtId="0" fontId="30" fillId="0" borderId="0" xfId="17" quotePrefix="1" applyFont="1"/>
    <xf numFmtId="0" fontId="44" fillId="7" borderId="0" xfId="19" applyFont="1" applyFill="1" applyBorder="1" applyAlignment="1"/>
    <xf numFmtId="0" fontId="44" fillId="0" borderId="0" xfId="19" applyFont="1" applyFill="1" applyBorder="1" applyAlignment="1"/>
    <xf numFmtId="0" fontId="4" fillId="0" borderId="0" xfId="19" applyFont="1" applyAlignment="1"/>
    <xf numFmtId="0" fontId="4" fillId="0" borderId="0" xfId="19" applyFont="1" applyAlignment="1">
      <alignment horizontal="center"/>
    </xf>
    <xf numFmtId="14" fontId="4" fillId="0" borderId="0" xfId="19" applyNumberFormat="1" applyFont="1" applyAlignment="1"/>
    <xf numFmtId="174" fontId="4" fillId="0" borderId="0" xfId="19" applyNumberFormat="1" applyFont="1" applyAlignment="1"/>
    <xf numFmtId="1" fontId="4" fillId="0" borderId="0" xfId="19" applyNumberFormat="1" applyFont="1" applyAlignment="1"/>
    <xf numFmtId="0" fontId="28" fillId="0" borderId="0" xfId="4" applyFont="1" applyAlignment="1">
      <alignment horizontal="right"/>
    </xf>
    <xf numFmtId="0" fontId="0" fillId="0" borderId="0" xfId="0" applyAlignment="1">
      <alignment horizontal="right"/>
    </xf>
    <xf numFmtId="0" fontId="51" fillId="0" borderId="0" xfId="0" applyFont="1"/>
    <xf numFmtId="0" fontId="46" fillId="11" borderId="0" xfId="8" applyFont="1" applyFill="1"/>
    <xf numFmtId="164" fontId="4" fillId="0" borderId="21" xfId="0" applyNumberFormat="1" applyFont="1" applyBorder="1"/>
    <xf numFmtId="0" fontId="4" fillId="4" borderId="15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right"/>
    </xf>
    <xf numFmtId="0" fontId="4" fillId="0" borderId="45" xfId="0" applyFont="1" applyBorder="1" applyAlignment="1">
      <alignment horizontal="right"/>
    </xf>
    <xf numFmtId="0" fontId="4" fillId="0" borderId="46" xfId="0" applyFont="1" applyBorder="1" applyAlignment="1">
      <alignment horizontal="right"/>
    </xf>
    <xf numFmtId="0" fontId="27" fillId="0" borderId="0" xfId="0" applyFont="1" applyAlignment="1">
      <alignment horizontal="center"/>
    </xf>
    <xf numFmtId="0" fontId="46" fillId="0" borderId="0" xfId="8" applyFont="1" applyBorder="1" applyAlignment="1">
      <alignment horizontal="right"/>
    </xf>
    <xf numFmtId="0" fontId="46" fillId="0" borderId="0" xfId="8" applyFont="1" applyAlignment="1">
      <alignment horizontal="right"/>
    </xf>
    <xf numFmtId="0" fontId="46" fillId="0" borderId="51" xfId="8" applyFont="1" applyBorder="1" applyAlignment="1">
      <alignment horizontal="right"/>
    </xf>
    <xf numFmtId="0" fontId="38" fillId="0" borderId="47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0" fontId="38" fillId="0" borderId="50" xfId="0" applyFont="1" applyBorder="1" applyAlignment="1">
      <alignment horizontal="center"/>
    </xf>
  </cellXfs>
  <cellStyles count="20">
    <cellStyle name="Ezres 2" xfId="1"/>
    <cellStyle name="Normál" xfId="0" builtinId="0"/>
    <cellStyle name="Normál_b2" xfId="2"/>
    <cellStyle name="Normal_Employees" xfId="3"/>
    <cellStyle name="Normal_Employees 2" xfId="19"/>
    <cellStyle name="Normal_EXFELAD" xfId="4"/>
    <cellStyle name="Normál_EXGYAK" xfId="5"/>
    <cellStyle name="Normal_feladat" xfId="6"/>
    <cellStyle name="Normál_ora10gy" xfId="7"/>
    <cellStyle name="Normál_ora10gy_Munka1" xfId="8"/>
    <cellStyle name="Normal_ora11" xfId="9"/>
    <cellStyle name="Normál_ora5eafkeres" xfId="10"/>
    <cellStyle name="Normál_ora5eafkeres 2" xfId="17"/>
    <cellStyle name="Normal_ujexcel" xfId="11"/>
    <cellStyle name="Normál_ZH_2008_ex3" xfId="12"/>
    <cellStyle name="Normál_zh50512" xfId="13"/>
    <cellStyle name="Pénznem" xfId="14" builtinId="4"/>
    <cellStyle name="Pénznem 2" xfId="18"/>
    <cellStyle name="Százalék" xfId="15" builtinId="5"/>
    <cellStyle name="Százalék 2" xfId="16"/>
  </cellStyles>
  <dxfs count="3">
    <dxf>
      <fill>
        <patternFill>
          <bgColor indexed="43"/>
        </patternFill>
      </fill>
      <border>
        <top style="thin">
          <color indexed="23"/>
        </top>
        <bottom style="thin">
          <color indexed="23"/>
        </bottom>
      </border>
    </dxf>
    <dxf>
      <fill>
        <patternFill>
          <bgColor indexed="43"/>
        </patternFill>
      </fill>
      <border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</dxf>
  </dxfs>
  <tableStyles count="0" defaultTableStyle="TableStyleMedium9" defaultPivotStyle="PivotStyleLight16"/>
  <colors>
    <mruColors>
      <color rgb="FFCAFAA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hu-HU"/>
              <a:t>Befőzés eredménye</a:t>
            </a:r>
          </a:p>
        </c:rich>
      </c:tx>
      <c:layout>
        <c:manualLayout>
          <c:xMode val="edge"/>
          <c:yMode val="edge"/>
          <c:x val="0.27653660610859393"/>
          <c:y val="5.07812500000000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972196573024747E-2"/>
          <c:y val="0.2617192491898524"/>
          <c:w val="0.67318527570879372"/>
          <c:h val="0.58984487503981642"/>
        </c:manualLayout>
      </c:layout>
      <c:barChart>
        <c:barDir val="col"/>
        <c:grouping val="clustered"/>
        <c:ser>
          <c:idx val="0"/>
          <c:order val="0"/>
          <c:tx>
            <c:strRef>
              <c:f>befőzés!$B$4</c:f>
              <c:strCache>
                <c:ptCount val="1"/>
                <c:pt idx="0">
                  <c:v>barack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befőzés!$F$4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befőzés!$B$5</c:f>
              <c:strCache>
                <c:ptCount val="1"/>
                <c:pt idx="0">
                  <c:v>szilva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befőzés!$F$5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befőzés!$B$6</c:f>
              <c:strCache>
                <c:ptCount val="1"/>
                <c:pt idx="0">
                  <c:v>meggy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befőzés!$B$7</c:f>
              <c:strCache>
                <c:ptCount val="1"/>
                <c:pt idx="0">
                  <c:v>alma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befőzés!$F$7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befőzés!$B$8</c:f>
              <c:strCache>
                <c:ptCount val="1"/>
                <c:pt idx="0">
                  <c:v>eper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befőzés!$F$8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befőzés!$B$9</c:f>
              <c:strCache>
                <c:ptCount val="1"/>
                <c:pt idx="0">
                  <c:v>szilva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befőzés!$F$9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befőzés!$B$10</c:f>
              <c:strCache>
                <c:ptCount val="1"/>
                <c:pt idx="0">
                  <c:v>körte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befőzés!$F$3</c:f>
              <c:strCache>
                <c:ptCount val="1"/>
                <c:pt idx="0">
                  <c:v>üvegek száma</c:v>
                </c:pt>
              </c:strCache>
            </c:strRef>
          </c:cat>
          <c:val>
            <c:numRef>
              <c:f>befőzés!$F$10</c:f>
              <c:numCache>
                <c:formatCode>General</c:formatCode>
                <c:ptCount val="1"/>
              </c:numCache>
            </c:numRef>
          </c:val>
        </c:ser>
        <c:axId val="60494976"/>
        <c:axId val="60496512"/>
      </c:barChart>
      <c:catAx>
        <c:axId val="60494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hu-HU"/>
          </a:p>
        </c:txPr>
        <c:crossAx val="60496512"/>
        <c:crosses val="autoZero"/>
        <c:auto val="1"/>
        <c:lblAlgn val="ctr"/>
        <c:lblOffset val="100"/>
        <c:tickLblSkip val="1"/>
        <c:tickMarkSkip val="1"/>
      </c:catAx>
      <c:valAx>
        <c:axId val="60496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hu-HU"/>
          </a:p>
        </c:txPr>
        <c:crossAx val="60494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43692722767158"/>
          <c:y val="0.27343791010498686"/>
          <c:w val="0.15921817035440422"/>
          <c:h val="0.55078248031496058"/>
        </c:manualLayout>
      </c:layout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hu-HU"/>
        </a:p>
      </c:txPr>
    </c:legend>
    <c:plotVisOnly val="1"/>
    <c:dispBlanksAs val="gap"/>
  </c:chart>
  <c:spPr>
    <a:gradFill rotWithShape="0">
      <a:gsLst>
        <a:gs pos="0">
          <a:srgbClr val="C0C0C0"/>
        </a:gs>
        <a:gs pos="50000">
          <a:srgbClr val="FFFF99"/>
        </a:gs>
        <a:gs pos="100000">
          <a:srgbClr val="C0C0C0"/>
        </a:gs>
      </a:gsLst>
      <a:lin ang="0" scaled="1"/>
    </a:gra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hu-HU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hu-HU"/>
              <a:t>Felosztás</a:t>
            </a:r>
          </a:p>
        </c:rich>
      </c:tx>
      <c:layout/>
      <c:spPr>
        <a:noFill/>
        <a:ln w="25400">
          <a:noFill/>
        </a:ln>
      </c:spPr>
    </c:title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hu-HU"/>
              </a:p>
            </c:txPr>
            <c:showLegendKey val="1"/>
            <c:showCatName val="1"/>
            <c:showPercent val="1"/>
            <c:showLeaderLines val="1"/>
          </c:dLbls>
          <c:cat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1"/>
          <c:showCatName val="1"/>
          <c:showPercent val="1"/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4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hu-HU"/>
              <a:t>Függvények</a:t>
            </a:r>
          </a:p>
        </c:rich>
      </c:tx>
      <c:layout/>
      <c:spPr>
        <a:noFill/>
        <a:ln w="25400">
          <a:noFill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D_oszlop!#REF!</c:f>
              <c:strCache>
                <c:ptCount val="1"/>
                <c:pt idx="0">
                  <c:v>#HIV!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D_oszlop!#REF!</c:f>
              <c:strCache>
                <c:ptCount val="1"/>
                <c:pt idx="0">
                  <c:v>#HIV!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D_oszlop!#REF!</c:f>
              <c:strCache>
                <c:ptCount val="1"/>
                <c:pt idx="0">
                  <c:v>#HIV!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D_oszlop!#REF!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60646912"/>
        <c:axId val="60669952"/>
      </c:scatterChart>
      <c:valAx>
        <c:axId val="6064691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hu-HU"/>
                  <a:t>X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hu-HU"/>
          </a:p>
        </c:txPr>
        <c:crossAx val="60669952"/>
        <c:crosses val="autoZero"/>
        <c:crossBetween val="midCat"/>
      </c:valAx>
      <c:valAx>
        <c:axId val="60669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35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hu-HU"/>
                  <a:t>Y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hu-HU"/>
          </a:p>
        </c:txPr>
        <c:crossAx val="60646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hu-H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hu-HU"/>
    </a:p>
  </c:txPr>
  <c:printSettings>
    <c:headerFooter alignWithMargins="0"/>
    <c:pageMargins b="1" l="0.75000000000000044" r="0.75000000000000044" t="1" header="0.5" footer="0.5"/>
    <c:pageSetup paperSize="9" orientation="landscape" horizontalDpi="300" verticalDpi="300"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9525</xdr:rowOff>
    </xdr:from>
    <xdr:to>
      <xdr:col>12</xdr:col>
      <xdr:colOff>504825</xdr:colOff>
      <xdr:row>30</xdr:row>
      <xdr:rowOff>0</xdr:rowOff>
    </xdr:to>
    <xdr:sp macro="" textlink="">
      <xdr:nvSpPr>
        <xdr:cNvPr id="18433" name="Text Box 1"/>
        <xdr:cNvSpPr txBox="1">
          <a:spLocks noChangeArrowheads="1"/>
        </xdr:cNvSpPr>
      </xdr:nvSpPr>
      <xdr:spPr bwMode="auto">
        <a:xfrm>
          <a:off x="66675" y="2276475"/>
          <a:ext cx="7667625" cy="2581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Fejadat: gépelje be a munkalap celláiba a következő adatokat.</a:t>
          </a:r>
        </a:p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1,25   1.25    1.40    Igen    Igaz </a:t>
          </a:r>
        </a:p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Milyen típusúak az adatok?</a:t>
          </a:r>
        </a:p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Javítsa ki az 1.25-öt 1,25-re! Mit tapasztal? </a:t>
          </a:r>
        </a:p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Törölje a cella formátumát!</a:t>
          </a:r>
        </a:p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l" rtl="0">
            <a:defRPr sz="1000"/>
          </a:pPr>
          <a:r>
            <a:rPr lang="hu-HU" sz="1400" b="0" i="0" strike="noStrike">
              <a:solidFill>
                <a:srgbClr val="000000"/>
              </a:solidFill>
              <a:latin typeface="Arial"/>
              <a:cs typeface="Arial"/>
            </a:rPr>
            <a:t>A tizedes jel a , vagy . lehet. Az előző példánál vessző. (Windows - Beállítások)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8</xdr:col>
      <xdr:colOff>145086</xdr:colOff>
      <xdr:row>15</xdr:row>
      <xdr:rowOff>53199</xdr:rowOff>
    </xdr:to>
    <xdr:pic>
      <xdr:nvPicPr>
        <xdr:cNvPr id="3" name="Kép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90900" y="590550"/>
          <a:ext cx="3535986" cy="27678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8</xdr:col>
      <xdr:colOff>394445</xdr:colOff>
      <xdr:row>12</xdr:row>
      <xdr:rowOff>153079</xdr:rowOff>
    </xdr:to>
    <xdr:pic>
      <xdr:nvPicPr>
        <xdr:cNvPr id="4" name="Kép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6800" y="165100"/>
          <a:ext cx="2731245" cy="19691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7</xdr:col>
      <xdr:colOff>571500</xdr:colOff>
      <xdr:row>0</xdr:row>
      <xdr:rowOff>0</xdr:rowOff>
    </xdr:to>
    <xdr:graphicFrame macro="">
      <xdr:nvGraphicFramePr>
        <xdr:cNvPr id="102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180975</xdr:colOff>
      <xdr:row>0</xdr:row>
      <xdr:rowOff>0</xdr:rowOff>
    </xdr:to>
    <xdr:graphicFrame macro="">
      <xdr:nvGraphicFramePr>
        <xdr:cNvPr id="102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457200</xdr:colOff>
      <xdr:row>6</xdr:row>
      <xdr:rowOff>161924</xdr:rowOff>
    </xdr:from>
    <xdr:to>
      <xdr:col>12</xdr:col>
      <xdr:colOff>418637</xdr:colOff>
      <xdr:row>19</xdr:row>
      <xdr:rowOff>132767</xdr:rowOff>
    </xdr:to>
    <xdr:pic>
      <xdr:nvPicPr>
        <xdr:cNvPr id="6" name="Kép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43350" y="1133474"/>
          <a:ext cx="3447587" cy="20758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161924</xdr:rowOff>
    </xdr:from>
    <xdr:to>
      <xdr:col>5</xdr:col>
      <xdr:colOff>542462</xdr:colOff>
      <xdr:row>19</xdr:row>
      <xdr:rowOff>132767</xdr:rowOff>
    </xdr:to>
    <xdr:pic>
      <xdr:nvPicPr>
        <xdr:cNvPr id="7" name="Kép 6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133474"/>
          <a:ext cx="3447587" cy="20758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6</xdr:col>
      <xdr:colOff>76200</xdr:colOff>
      <xdr:row>31</xdr:row>
      <xdr:rowOff>47625</xdr:rowOff>
    </xdr:to>
    <xdr:pic>
      <xdr:nvPicPr>
        <xdr:cNvPr id="215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990850"/>
          <a:ext cx="5038725" cy="2476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16</xdr:row>
      <xdr:rowOff>9525</xdr:rowOff>
    </xdr:from>
    <xdr:to>
      <xdr:col>8</xdr:col>
      <xdr:colOff>85725</xdr:colOff>
      <xdr:row>26</xdr:row>
      <xdr:rowOff>28575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2638425"/>
          <a:ext cx="4857750" cy="1638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171450</xdr:colOff>
      <xdr:row>23</xdr:row>
      <xdr:rowOff>9525</xdr:rowOff>
    </xdr:to>
    <xdr:pic>
      <xdr:nvPicPr>
        <xdr:cNvPr id="133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2266950"/>
          <a:ext cx="3362325" cy="17907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4</xdr:col>
      <xdr:colOff>247650</xdr:colOff>
      <xdr:row>25</xdr:row>
      <xdr:rowOff>19050</xdr:rowOff>
    </xdr:to>
    <xdr:pic>
      <xdr:nvPicPr>
        <xdr:cNvPr id="153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76475"/>
          <a:ext cx="4257675" cy="1800225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581025</xdr:colOff>
      <xdr:row>28</xdr:row>
      <xdr:rowOff>123825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76575"/>
          <a:ext cx="6867525" cy="15811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24</xdr:row>
      <xdr:rowOff>85725</xdr:rowOff>
    </xdr:from>
    <xdr:to>
      <xdr:col>6</xdr:col>
      <xdr:colOff>533400</xdr:colOff>
      <xdr:row>37</xdr:row>
      <xdr:rowOff>57150</xdr:rowOff>
    </xdr:to>
    <xdr:pic>
      <xdr:nvPicPr>
        <xdr:cNvPr id="28676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3724275"/>
          <a:ext cx="4352925" cy="2076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190500</xdr:colOff>
      <xdr:row>23</xdr:row>
      <xdr:rowOff>66675</xdr:rowOff>
    </xdr:from>
    <xdr:to>
      <xdr:col>13</xdr:col>
      <xdr:colOff>396605</xdr:colOff>
      <xdr:row>38</xdr:row>
      <xdr:rowOff>82508</xdr:rowOff>
    </xdr:to>
    <xdr:pic>
      <xdr:nvPicPr>
        <xdr:cNvPr id="4" name="Kép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38725" y="3848100"/>
          <a:ext cx="4206605" cy="24447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69</xdr:row>
      <xdr:rowOff>0</xdr:rowOff>
    </xdr:from>
    <xdr:to>
      <xdr:col>4</xdr:col>
      <xdr:colOff>438150</xdr:colOff>
      <xdr:row>81</xdr:row>
      <xdr:rowOff>114300</xdr:rowOff>
    </xdr:to>
    <xdr:graphicFrame macro="">
      <xdr:nvGraphicFramePr>
        <xdr:cNvPr id="194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11</xdr:row>
      <xdr:rowOff>104775</xdr:rowOff>
    </xdr:from>
    <xdr:to>
      <xdr:col>13</xdr:col>
      <xdr:colOff>157121</xdr:colOff>
      <xdr:row>28</xdr:row>
      <xdr:rowOff>61060</xdr:rowOff>
    </xdr:to>
    <xdr:pic>
      <xdr:nvPicPr>
        <xdr:cNvPr id="194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81675" y="2057400"/>
          <a:ext cx="3805196" cy="2709010"/>
        </a:xfrm>
        <a:prstGeom prst="rect">
          <a:avLst/>
        </a:prstGeom>
        <a:solidFill>
          <a:sysClr val="window" lastClr="FFFFFF"/>
        </a:solidFill>
        <a:ln>
          <a:solidFill>
            <a:srgbClr val="000000"/>
          </a:solidFill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495300</xdr:colOff>
      <xdr:row>11</xdr:row>
      <xdr:rowOff>19050</xdr:rowOff>
    </xdr:to>
    <xdr:pic>
      <xdr:nvPicPr>
        <xdr:cNvPr id="6" name="Kép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2150" y="0"/>
          <a:ext cx="2933700" cy="1971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10</xdr:row>
      <xdr:rowOff>101600</xdr:rowOff>
    </xdr:from>
    <xdr:to>
      <xdr:col>5</xdr:col>
      <xdr:colOff>37482</xdr:colOff>
      <xdr:row>27</xdr:row>
      <xdr:rowOff>62724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1700" y="2120900"/>
          <a:ext cx="4596782" cy="2767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PI/Dokumentumok/agrinf2/ora8eazhho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NPI\Dokumentumok\agrinf2\ora8eazhho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üggvényábrázolás"/>
      <sheetName val="hőmérséklet"/>
      <sheetName val="befőzés"/>
      <sheetName val="felt összegzés"/>
      <sheetName val="törzs_adat"/>
      <sheetName val="Zhhoz"/>
      <sheetName val="tehen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Tehén neve</v>
          </cell>
          <cell r="C2" t="str">
            <v>Születési idő</v>
          </cell>
          <cell r="D2" t="str">
            <v>Tejhozam</v>
          </cell>
          <cell r="E2" t="str">
            <v>Tejhozam az össz tej %-ában</v>
          </cell>
          <cell r="F2" t="str">
            <v>Életkor</v>
          </cell>
          <cell r="G2" t="str">
            <v xml:space="preserve">Minősítés </v>
          </cell>
          <cell r="H2" t="str">
            <v>Apja fülszáma</v>
          </cell>
          <cell r="I2" t="str">
            <v>Termékenyítés dátuma</v>
          </cell>
          <cell r="J2" t="str">
            <v>Várható ellés</v>
          </cell>
          <cell r="K2" t="str">
            <v>Figyelés</v>
          </cell>
        </row>
        <row r="3">
          <cell r="B3" t="str">
            <v>Juci</v>
          </cell>
          <cell r="C3">
            <v>34396</v>
          </cell>
          <cell r="D3">
            <v>29.2</v>
          </cell>
          <cell r="E3">
            <v>1.1898455645654211E-2</v>
          </cell>
          <cell r="F3">
            <v>10</v>
          </cell>
          <cell r="G3" t="str">
            <v>jó tejelő</v>
          </cell>
          <cell r="H3" t="str">
            <v>1237</v>
          </cell>
          <cell r="I3">
            <v>37294</v>
          </cell>
          <cell r="J3">
            <v>37567</v>
          </cell>
          <cell r="K3" t="str">
            <v>figyelni!</v>
          </cell>
        </row>
        <row r="4">
          <cell r="B4" t="str">
            <v>Borcsa</v>
          </cell>
          <cell r="C4">
            <v>35712</v>
          </cell>
          <cell r="D4">
            <v>15.7</v>
          </cell>
          <cell r="E4">
            <v>6.3974573163277778E-3</v>
          </cell>
          <cell r="F4">
            <v>7</v>
          </cell>
          <cell r="G4" t="str">
            <v>rossz tejelő</v>
          </cell>
          <cell r="H4" t="str">
            <v>2738</v>
          </cell>
          <cell r="I4">
            <v>37455</v>
          </cell>
          <cell r="J4">
            <v>37728</v>
          </cell>
          <cell r="K4" t="str">
            <v>figyelni!</v>
          </cell>
        </row>
        <row r="7">
          <cell r="B7" t="str">
            <v>Tarka</v>
          </cell>
          <cell r="C7">
            <v>33673</v>
          </cell>
          <cell r="D7">
            <v>20.2</v>
          </cell>
          <cell r="E7">
            <v>8.231123426103255E-3</v>
          </cell>
          <cell r="F7">
            <v>12</v>
          </cell>
          <cell r="G7" t="str">
            <v>közepes tejelő</v>
          </cell>
          <cell r="H7" t="str">
            <v>2738</v>
          </cell>
          <cell r="I7">
            <v>37297</v>
          </cell>
          <cell r="J7">
            <v>37570</v>
          </cell>
          <cell r="K7" t="str">
            <v>figyelni!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üggvényábrázolás"/>
      <sheetName val="hőmérséklet"/>
      <sheetName val="befőzés"/>
      <sheetName val="felt összegzés"/>
      <sheetName val="törzs_adat"/>
      <sheetName val="Zhhoz"/>
      <sheetName val="tehen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Tehén neve</v>
          </cell>
          <cell r="C2" t="str">
            <v>Születési idő</v>
          </cell>
          <cell r="D2" t="str">
            <v>Tejhozam</v>
          </cell>
          <cell r="E2" t="str">
            <v>Tejhozam az össz tej %-ában</v>
          </cell>
          <cell r="F2" t="str">
            <v>Életkor</v>
          </cell>
          <cell r="G2" t="str">
            <v xml:space="preserve">Minősítés </v>
          </cell>
          <cell r="H2" t="str">
            <v>Apja fülszáma</v>
          </cell>
          <cell r="I2" t="str">
            <v>Termékenyítés dátuma</v>
          </cell>
          <cell r="J2" t="str">
            <v>Várható ellés</v>
          </cell>
          <cell r="K2" t="str">
            <v>Figyelés</v>
          </cell>
        </row>
        <row r="3">
          <cell r="B3" t="str">
            <v>Juci</v>
          </cell>
          <cell r="C3">
            <v>34396</v>
          </cell>
          <cell r="D3">
            <v>29.2</v>
          </cell>
          <cell r="E3">
            <v>1.1898455645654211E-2</v>
          </cell>
          <cell r="F3">
            <v>10</v>
          </cell>
          <cell r="G3" t="str">
            <v>jó tejelő</v>
          </cell>
          <cell r="H3" t="str">
            <v>1237</v>
          </cell>
          <cell r="I3">
            <v>37294</v>
          </cell>
          <cell r="J3">
            <v>37567</v>
          </cell>
          <cell r="K3" t="str">
            <v>figyelni!</v>
          </cell>
        </row>
        <row r="4">
          <cell r="B4" t="str">
            <v>Borcsa</v>
          </cell>
          <cell r="C4">
            <v>35712</v>
          </cell>
          <cell r="D4">
            <v>15.7</v>
          </cell>
          <cell r="E4">
            <v>6.3974573163277778E-3</v>
          </cell>
          <cell r="F4">
            <v>7</v>
          </cell>
          <cell r="G4" t="str">
            <v>rossz tejelő</v>
          </cell>
          <cell r="H4" t="str">
            <v>2738</v>
          </cell>
          <cell r="I4">
            <v>37455</v>
          </cell>
          <cell r="J4">
            <v>37728</v>
          </cell>
          <cell r="K4" t="str">
            <v>figyelni!</v>
          </cell>
        </row>
        <row r="7">
          <cell r="B7" t="str">
            <v>Tarka</v>
          </cell>
          <cell r="C7">
            <v>33673</v>
          </cell>
          <cell r="D7">
            <v>20.2</v>
          </cell>
          <cell r="E7">
            <v>8.231123426103255E-3</v>
          </cell>
          <cell r="F7">
            <v>12</v>
          </cell>
          <cell r="G7" t="str">
            <v>közepes tejelő</v>
          </cell>
          <cell r="H7" t="str">
            <v>2738</v>
          </cell>
          <cell r="I7">
            <v>37297</v>
          </cell>
          <cell r="J7">
            <v>37570</v>
          </cell>
          <cell r="K7" t="str">
            <v>figyelni!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N14" sqref="N14"/>
    </sheetView>
  </sheetViews>
  <sheetFormatPr defaultRowHeight="12.75"/>
  <cols>
    <col min="1" max="2" width="9.140625" style="28"/>
    <col min="3" max="3" width="9.85546875" style="28" bestFit="1" customWidth="1"/>
    <col min="4" max="4" width="9.7109375" style="28" bestFit="1" customWidth="1"/>
    <col min="5" max="5" width="6.5703125" style="28" bestFit="1" customWidth="1"/>
    <col min="6" max="16384" width="9.140625" style="28"/>
  </cols>
  <sheetData>
    <row r="1" spans="1:7">
      <c r="A1" s="28" t="s">
        <v>153</v>
      </c>
      <c r="B1" s="28" t="s">
        <v>137</v>
      </c>
      <c r="C1" s="28" t="s">
        <v>138</v>
      </c>
      <c r="D1" s="28" t="s">
        <v>139</v>
      </c>
      <c r="E1" s="28" t="s">
        <v>140</v>
      </c>
    </row>
    <row r="2" spans="1:7">
      <c r="A2" s="58" t="s">
        <v>141</v>
      </c>
      <c r="B2" s="60"/>
      <c r="C2" s="28">
        <v>1.25</v>
      </c>
      <c r="D2" s="28" t="s">
        <v>142</v>
      </c>
    </row>
    <row r="3" spans="1:7">
      <c r="A3" s="58" t="s">
        <v>143</v>
      </c>
      <c r="B3" s="60"/>
      <c r="C3" s="57">
        <v>39472</v>
      </c>
      <c r="D3" s="28" t="s">
        <v>144</v>
      </c>
      <c r="E3" s="57">
        <v>1.25</v>
      </c>
      <c r="F3" s="28" t="s">
        <v>145</v>
      </c>
    </row>
    <row r="4" spans="1:7">
      <c r="A4" s="28" t="s">
        <v>146</v>
      </c>
      <c r="B4" s="54"/>
      <c r="C4" s="28" t="s">
        <v>146</v>
      </c>
      <c r="D4" s="28" t="s">
        <v>147</v>
      </c>
      <c r="E4">
        <v>1.25</v>
      </c>
      <c r="F4" s="28" t="s">
        <v>148</v>
      </c>
    </row>
    <row r="5" spans="1:7">
      <c r="A5" s="58" t="s">
        <v>149</v>
      </c>
      <c r="B5" s="60"/>
      <c r="C5" s="28" t="s">
        <v>149</v>
      </c>
      <c r="D5" s="28" t="s">
        <v>147</v>
      </c>
    </row>
    <row r="6" spans="1:7">
      <c r="A6" s="58" t="s">
        <v>150</v>
      </c>
      <c r="B6" s="60"/>
      <c r="C6" s="28" t="b">
        <v>1</v>
      </c>
      <c r="D6" s="28" t="s">
        <v>151</v>
      </c>
    </row>
    <row r="7" spans="1:7">
      <c r="G7" s="57"/>
    </row>
  </sheetData>
  <phoneticPr fontId="15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24"/>
  <sheetViews>
    <sheetView topLeftCell="A10" workbookViewId="0">
      <selection activeCell="E21" sqref="E21"/>
    </sheetView>
  </sheetViews>
  <sheetFormatPr defaultRowHeight="12.75"/>
  <cols>
    <col min="1" max="1" width="4.140625" style="143" customWidth="1"/>
    <col min="2" max="7" width="11.42578125" style="143" customWidth="1"/>
    <col min="8" max="8" width="9.140625" style="143"/>
    <col min="9" max="9" width="14.28515625" style="143" customWidth="1"/>
    <col min="10" max="16384" width="9.140625" style="143"/>
  </cols>
  <sheetData>
    <row r="2" spans="2:10">
      <c r="B2" s="142" t="s">
        <v>122</v>
      </c>
      <c r="C2" s="142"/>
      <c r="D2" s="142"/>
      <c r="E2" s="142"/>
      <c r="F2" s="142"/>
      <c r="G2" s="142"/>
    </row>
    <row r="3" spans="2:10">
      <c r="B3" s="142"/>
      <c r="C3" s="142"/>
      <c r="D3" s="142"/>
      <c r="E3" s="142"/>
      <c r="F3" s="142"/>
      <c r="G3" s="142"/>
    </row>
    <row r="4" spans="2:10">
      <c r="B4" s="142" t="s">
        <v>123</v>
      </c>
      <c r="C4" s="142" t="s">
        <v>124</v>
      </c>
      <c r="D4" s="142" t="s">
        <v>125</v>
      </c>
      <c r="E4" s="142" t="s">
        <v>126</v>
      </c>
      <c r="F4" s="142" t="s">
        <v>127</v>
      </c>
      <c r="G4" s="142" t="s">
        <v>54</v>
      </c>
      <c r="I4" s="144" t="s">
        <v>128</v>
      </c>
    </row>
    <row r="5" spans="2:10">
      <c r="B5" s="142" t="s">
        <v>129</v>
      </c>
      <c r="C5" s="142"/>
      <c r="D5" s="142"/>
      <c r="E5" s="142"/>
      <c r="F5" s="142"/>
      <c r="G5" s="142"/>
      <c r="I5" s="145" t="s">
        <v>130</v>
      </c>
    </row>
    <row r="6" spans="2:10">
      <c r="B6" s="142" t="s">
        <v>131</v>
      </c>
      <c r="C6" s="142"/>
      <c r="D6" s="142"/>
      <c r="E6" s="142"/>
      <c r="F6" s="142"/>
      <c r="G6" s="142"/>
      <c r="I6" s="145" t="s">
        <v>132</v>
      </c>
    </row>
    <row r="7" spans="2:10">
      <c r="B7" s="142" t="s">
        <v>133</v>
      </c>
      <c r="C7" s="142"/>
      <c r="D7" s="142"/>
      <c r="E7" s="142"/>
      <c r="F7" s="142"/>
      <c r="G7" s="142"/>
      <c r="I7" s="145" t="s">
        <v>134</v>
      </c>
    </row>
    <row r="8" spans="2:10">
      <c r="B8" s="142" t="s">
        <v>135</v>
      </c>
      <c r="C8" s="142"/>
      <c r="D8" s="142"/>
      <c r="E8" s="142"/>
      <c r="F8" s="142"/>
      <c r="G8" s="142"/>
      <c r="I8" s="145" t="s">
        <v>136</v>
      </c>
    </row>
    <row r="9" spans="2:10">
      <c r="B9" s="142"/>
      <c r="C9" s="142"/>
      <c r="D9" s="142"/>
      <c r="E9" s="142"/>
      <c r="F9" s="142"/>
      <c r="G9" s="142"/>
    </row>
    <row r="10" spans="2:10" ht="14.25" customHeight="1">
      <c r="B10" s="143" t="s">
        <v>356</v>
      </c>
      <c r="I10" s="143" t="s">
        <v>357</v>
      </c>
    </row>
    <row r="11" spans="2:10" ht="14.25" customHeight="1">
      <c r="B11" s="143" t="s">
        <v>358</v>
      </c>
      <c r="I11" s="146"/>
      <c r="J11" s="146"/>
    </row>
    <row r="12" spans="2:10" ht="14.25" customHeight="1">
      <c r="I12" s="146"/>
      <c r="J12" s="146"/>
    </row>
    <row r="13" spans="2:10">
      <c r="I13" s="146"/>
      <c r="J13" s="146"/>
    </row>
    <row r="14" spans="2:10">
      <c r="I14" s="146"/>
      <c r="J14" s="146"/>
    </row>
    <row r="15" spans="2:10">
      <c r="I15" s="147"/>
      <c r="J15" s="147"/>
    </row>
    <row r="16" spans="2:10">
      <c r="B16" s="148" t="s">
        <v>359</v>
      </c>
    </row>
    <row r="17" spans="2:10">
      <c r="I17" s="149"/>
      <c r="J17" s="149"/>
    </row>
    <row r="18" spans="2:10">
      <c r="B18" s="206" t="s">
        <v>399</v>
      </c>
      <c r="C18" s="151"/>
      <c r="D18" s="151"/>
      <c r="E18" s="151"/>
      <c r="F18" s="151"/>
      <c r="G18" s="151"/>
    </row>
    <row r="19" spans="2:10">
      <c r="B19" s="206" t="s">
        <v>400</v>
      </c>
      <c r="C19" s="151"/>
      <c r="D19" s="151"/>
      <c r="E19" s="151"/>
      <c r="F19" s="151"/>
      <c r="G19" s="151"/>
    </row>
    <row r="20" spans="2:10">
      <c r="B20" s="206" t="s">
        <v>401</v>
      </c>
      <c r="C20" s="151"/>
      <c r="D20" s="151"/>
      <c r="E20" s="151"/>
      <c r="F20" s="151"/>
      <c r="G20" s="151"/>
    </row>
    <row r="21" spans="2:10">
      <c r="B21" s="206" t="s">
        <v>402</v>
      </c>
      <c r="C21" s="151"/>
      <c r="D21" s="151"/>
      <c r="E21" s="151"/>
      <c r="F21" s="151"/>
      <c r="G21" s="151"/>
      <c r="I21" s="152"/>
      <c r="J21" s="152"/>
    </row>
    <row r="22" spans="2:10">
      <c r="B22" s="206" t="s">
        <v>403</v>
      </c>
      <c r="C22" s="151"/>
      <c r="D22" s="151"/>
      <c r="E22" s="151"/>
      <c r="F22" s="151"/>
      <c r="G22" s="151"/>
      <c r="I22" s="152"/>
      <c r="J22" s="152"/>
    </row>
    <row r="23" spans="2:10">
      <c r="B23" s="150"/>
      <c r="C23" s="151"/>
      <c r="D23" s="151"/>
      <c r="E23" s="151"/>
      <c r="F23" s="151"/>
      <c r="G23" s="151"/>
      <c r="I23" s="152"/>
      <c r="J23" s="152"/>
    </row>
    <row r="24" spans="2:10">
      <c r="B24" s="150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K88"/>
  <sheetViews>
    <sheetView workbookViewId="0">
      <selection activeCell="B29" sqref="B29"/>
    </sheetView>
  </sheetViews>
  <sheetFormatPr defaultRowHeight="12.75"/>
  <cols>
    <col min="1" max="1" width="4.28515625" style="28" customWidth="1"/>
    <col min="2" max="2" width="13.140625" style="28" customWidth="1"/>
    <col min="3" max="3" width="16.5703125" style="28" customWidth="1"/>
    <col min="4" max="4" width="14.7109375" style="28" customWidth="1"/>
    <col min="5" max="5" width="16.5703125" style="28" customWidth="1"/>
    <col min="6" max="6" width="11" style="28" customWidth="1"/>
    <col min="7" max="7" width="10.28515625" style="28" customWidth="1"/>
    <col min="8" max="16384" width="9.140625" style="28"/>
  </cols>
  <sheetData>
    <row r="1" spans="2:6" ht="26.45" customHeight="1">
      <c r="B1" t="s">
        <v>172</v>
      </c>
      <c r="C1"/>
      <c r="D1"/>
      <c r="E1"/>
      <c r="F1"/>
    </row>
    <row r="2" spans="2:6">
      <c r="B2"/>
      <c r="C2"/>
      <c r="D2"/>
      <c r="E2"/>
      <c r="F2"/>
    </row>
    <row r="3" spans="2:6" s="89" customFormat="1">
      <c r="B3"/>
      <c r="C3" t="s">
        <v>173</v>
      </c>
      <c r="D3" t="s">
        <v>174</v>
      </c>
      <c r="E3" t="s">
        <v>175</v>
      </c>
      <c r="F3" t="s">
        <v>176</v>
      </c>
    </row>
    <row r="4" spans="2:6">
      <c r="B4" t="s">
        <v>177</v>
      </c>
      <c r="C4">
        <v>10</v>
      </c>
      <c r="D4"/>
      <c r="E4"/>
      <c r="F4"/>
    </row>
    <row r="5" spans="2:6">
      <c r="B5" t="s">
        <v>178</v>
      </c>
      <c r="C5">
        <v>7</v>
      </c>
      <c r="D5"/>
      <c r="E5"/>
      <c r="F5"/>
    </row>
    <row r="6" spans="2:6">
      <c r="B6" t="s">
        <v>179</v>
      </c>
      <c r="C6">
        <v>12</v>
      </c>
      <c r="D6"/>
      <c r="E6"/>
      <c r="F6"/>
    </row>
    <row r="7" spans="2:6">
      <c r="B7" t="s">
        <v>180</v>
      </c>
      <c r="C7">
        <v>8</v>
      </c>
      <c r="D7"/>
      <c r="E7"/>
      <c r="F7"/>
    </row>
    <row r="8" spans="2:6">
      <c r="B8" t="s">
        <v>181</v>
      </c>
      <c r="C8">
        <v>6</v>
      </c>
      <c r="D8"/>
      <c r="E8"/>
      <c r="F8"/>
    </row>
    <row r="9" spans="2:6">
      <c r="B9" t="s">
        <v>178</v>
      </c>
      <c r="C9"/>
      <c r="D9"/>
      <c r="E9"/>
      <c r="F9"/>
    </row>
    <row r="10" spans="2:6">
      <c r="B10" t="s">
        <v>182</v>
      </c>
      <c r="C10"/>
      <c r="D10"/>
      <c r="E10"/>
      <c r="F10"/>
    </row>
    <row r="11" spans="2:6">
      <c r="B11" t="s">
        <v>183</v>
      </c>
      <c r="C11"/>
      <c r="D11"/>
      <c r="E11"/>
      <c r="F11"/>
    </row>
    <row r="12" spans="2:6">
      <c r="D12" s="28" t="s">
        <v>81</v>
      </c>
    </row>
    <row r="13" spans="2:6">
      <c r="B13" t="s">
        <v>184</v>
      </c>
      <c r="C13" t="s">
        <v>185</v>
      </c>
    </row>
    <row r="14" spans="2:6">
      <c r="B14" t="s">
        <v>179</v>
      </c>
      <c r="C14">
        <v>0.35</v>
      </c>
    </row>
    <row r="15" spans="2:6">
      <c r="B15" t="s">
        <v>177</v>
      </c>
      <c r="C15">
        <v>0.4</v>
      </c>
    </row>
    <row r="16" spans="2:6">
      <c r="B16" t="s">
        <v>178</v>
      </c>
      <c r="C16">
        <v>0.3</v>
      </c>
    </row>
    <row r="17" spans="2:3">
      <c r="B17" t="s">
        <v>181</v>
      </c>
      <c r="C17">
        <v>0.48</v>
      </c>
    </row>
    <row r="18" spans="2:3">
      <c r="B18" t="s">
        <v>182</v>
      </c>
      <c r="C18">
        <v>0.47</v>
      </c>
    </row>
    <row r="19" spans="2:3">
      <c r="B19" t="s">
        <v>180</v>
      </c>
      <c r="C19">
        <v>0.32</v>
      </c>
    </row>
    <row r="22" spans="2:3">
      <c r="B22" t="s">
        <v>404</v>
      </c>
    </row>
    <row r="23" spans="2:3">
      <c r="B23"/>
      <c r="C23" s="207" t="s">
        <v>405</v>
      </c>
    </row>
    <row r="24" spans="2:3">
      <c r="B24" t="s">
        <v>406</v>
      </c>
    </row>
    <row r="25" spans="2:3">
      <c r="B25" t="s">
        <v>186</v>
      </c>
    </row>
    <row r="26" spans="2:3">
      <c r="B26" t="s">
        <v>407</v>
      </c>
    </row>
    <row r="70" spans="7:11">
      <c r="G70" s="227" t="s">
        <v>172</v>
      </c>
      <c r="H70" s="228"/>
      <c r="I70" s="228"/>
      <c r="J70" s="228"/>
      <c r="K70" s="229"/>
    </row>
    <row r="71" spans="7:11" ht="13.5" thickBot="1"/>
    <row r="72" spans="7:11" ht="39" thickBot="1">
      <c r="G72" s="86"/>
      <c r="H72" s="87" t="s">
        <v>173</v>
      </c>
      <c r="I72" s="87" t="s">
        <v>174</v>
      </c>
      <c r="J72" s="87" t="s">
        <v>175</v>
      </c>
      <c r="K72" s="88" t="s">
        <v>176</v>
      </c>
    </row>
    <row r="73" spans="7:11" ht="13.5" thickTop="1">
      <c r="G73" s="90" t="s">
        <v>177</v>
      </c>
      <c r="H73" s="91">
        <v>10</v>
      </c>
      <c r="I73" s="92">
        <f t="shared" ref="I73:I79" si="0">VLOOKUP(G73,$B$14:$C$19,2,FALSE)*H73</f>
        <v>4</v>
      </c>
      <c r="J73" s="92">
        <f t="shared" ref="J73:J79" si="1">I73+H73</f>
        <v>14</v>
      </c>
      <c r="K73" s="93">
        <f t="shared" ref="K73:K79" si="2">ROUNDUP(J73/0.8,0)</f>
        <v>18</v>
      </c>
    </row>
    <row r="74" spans="7:11">
      <c r="G74" s="90" t="s">
        <v>178</v>
      </c>
      <c r="H74" s="91">
        <v>7</v>
      </c>
      <c r="I74" s="92">
        <f t="shared" si="0"/>
        <v>2.1</v>
      </c>
      <c r="J74" s="92">
        <f t="shared" si="1"/>
        <v>9.1</v>
      </c>
      <c r="K74" s="94">
        <f t="shared" si="2"/>
        <v>12</v>
      </c>
    </row>
    <row r="75" spans="7:11">
      <c r="G75" s="90" t="s">
        <v>179</v>
      </c>
      <c r="H75" s="91">
        <v>12</v>
      </c>
      <c r="I75" s="92">
        <f t="shared" si="0"/>
        <v>4.1999999999999993</v>
      </c>
      <c r="J75" s="92">
        <f t="shared" si="1"/>
        <v>16.2</v>
      </c>
      <c r="K75" s="94">
        <f t="shared" si="2"/>
        <v>21</v>
      </c>
    </row>
    <row r="76" spans="7:11">
      <c r="G76" s="90" t="s">
        <v>180</v>
      </c>
      <c r="H76" s="91">
        <v>8</v>
      </c>
      <c r="I76" s="92">
        <f t="shared" si="0"/>
        <v>2.56</v>
      </c>
      <c r="J76" s="92">
        <f t="shared" si="1"/>
        <v>10.56</v>
      </c>
      <c r="K76" s="94">
        <f t="shared" si="2"/>
        <v>14</v>
      </c>
    </row>
    <row r="77" spans="7:11">
      <c r="G77" s="90" t="s">
        <v>181</v>
      </c>
      <c r="H77" s="91">
        <v>6</v>
      </c>
      <c r="I77" s="92">
        <f t="shared" si="0"/>
        <v>2.88</v>
      </c>
      <c r="J77" s="92">
        <f t="shared" si="1"/>
        <v>8.879999999999999</v>
      </c>
      <c r="K77" s="94">
        <f t="shared" si="2"/>
        <v>12</v>
      </c>
    </row>
    <row r="78" spans="7:11">
      <c r="G78" s="90" t="s">
        <v>178</v>
      </c>
      <c r="H78" s="91">
        <v>15</v>
      </c>
      <c r="I78" s="92">
        <f t="shared" si="0"/>
        <v>4.5</v>
      </c>
      <c r="J78" s="92">
        <f t="shared" si="1"/>
        <v>19.5</v>
      </c>
      <c r="K78" s="94">
        <f t="shared" si="2"/>
        <v>25</v>
      </c>
    </row>
    <row r="79" spans="7:11" ht="13.5" thickBot="1">
      <c r="G79" s="90" t="s">
        <v>182</v>
      </c>
      <c r="H79" s="91">
        <v>5</v>
      </c>
      <c r="I79" s="92">
        <f t="shared" si="0"/>
        <v>2.3499999999999996</v>
      </c>
      <c r="J79" s="92">
        <f t="shared" si="1"/>
        <v>7.35</v>
      </c>
      <c r="K79" s="95">
        <f t="shared" si="2"/>
        <v>10</v>
      </c>
    </row>
    <row r="80" spans="7:11" ht="13.5" thickBot="1">
      <c r="G80" s="230" t="s">
        <v>183</v>
      </c>
      <c r="H80" s="231"/>
      <c r="I80" s="231"/>
      <c r="J80" s="232"/>
      <c r="K80" s="96">
        <f>MAX(K73:K79)</f>
        <v>25</v>
      </c>
    </row>
    <row r="81" spans="7:9" ht="13.5" thickBot="1">
      <c r="I81" s="28" t="s">
        <v>81</v>
      </c>
    </row>
    <row r="82" spans="7:9" ht="39" thickBot="1">
      <c r="G82" s="86" t="s">
        <v>184</v>
      </c>
      <c r="H82" s="87" t="s">
        <v>185</v>
      </c>
    </row>
    <row r="83" spans="7:9" ht="13.5" thickTop="1">
      <c r="G83" s="90" t="s">
        <v>179</v>
      </c>
      <c r="H83" s="97">
        <v>0.35</v>
      </c>
    </row>
    <row r="84" spans="7:9">
      <c r="G84" s="98" t="s">
        <v>177</v>
      </c>
      <c r="H84" s="97">
        <v>0.4</v>
      </c>
    </row>
    <row r="85" spans="7:9">
      <c r="G85" s="98" t="s">
        <v>178</v>
      </c>
      <c r="H85" s="97">
        <v>0.3</v>
      </c>
    </row>
    <row r="86" spans="7:9">
      <c r="G86" s="98" t="s">
        <v>181</v>
      </c>
      <c r="H86" s="97">
        <v>0.48</v>
      </c>
    </row>
    <row r="87" spans="7:9">
      <c r="G87" s="98" t="s">
        <v>182</v>
      </c>
      <c r="H87" s="97">
        <v>0.47</v>
      </c>
    </row>
    <row r="88" spans="7:9">
      <c r="G88" s="98" t="s">
        <v>180</v>
      </c>
      <c r="H88" s="97">
        <v>0.32</v>
      </c>
    </row>
  </sheetData>
  <mergeCells count="2">
    <mergeCell ref="G70:K70"/>
    <mergeCell ref="G80:J80"/>
  </mergeCells>
  <phoneticPr fontId="0" type="noConversion"/>
  <conditionalFormatting sqref="G73:K79 K80">
    <cfRule type="expression" dxfId="2" priority="1" stopIfTrue="1">
      <formula>$F73=$F$11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0"/>
  <sheetViews>
    <sheetView topLeftCell="C1" workbookViewId="0">
      <selection activeCell="F6" sqref="F6"/>
    </sheetView>
  </sheetViews>
  <sheetFormatPr defaultColWidth="8.85546875" defaultRowHeight="12.75"/>
  <cols>
    <col min="1" max="1" width="21.28515625" style="9" customWidth="1"/>
    <col min="2" max="2" width="14" style="9" customWidth="1"/>
    <col min="3" max="3" width="13.140625" style="9" customWidth="1"/>
    <col min="4" max="4" width="13.5703125" style="9" customWidth="1"/>
    <col min="5" max="5" width="13.7109375" style="9" customWidth="1"/>
    <col min="6" max="6" width="12.85546875" style="9" customWidth="1"/>
    <col min="7" max="7" width="14.28515625" style="9" bestFit="1" customWidth="1"/>
    <col min="8" max="16384" width="8.85546875" style="9"/>
  </cols>
  <sheetData>
    <row r="1" spans="1:9">
      <c r="A1" s="9" t="s">
        <v>34</v>
      </c>
      <c r="B1" s="9" t="s">
        <v>61</v>
      </c>
      <c r="C1" s="9" t="s">
        <v>62</v>
      </c>
      <c r="D1" s="9" t="s">
        <v>63</v>
      </c>
      <c r="E1" s="9" t="s">
        <v>64</v>
      </c>
      <c r="F1" s="9" t="s">
        <v>17</v>
      </c>
      <c r="G1" s="10" t="s">
        <v>65</v>
      </c>
      <c r="H1" s="9" t="s">
        <v>408</v>
      </c>
      <c r="I1" s="9" t="s">
        <v>409</v>
      </c>
    </row>
    <row r="2" spans="1:9">
      <c r="A2" s="11" t="s">
        <v>66</v>
      </c>
      <c r="B2" s="10">
        <v>5</v>
      </c>
      <c r="C2" s="10">
        <v>8</v>
      </c>
      <c r="D2" s="10">
        <v>5</v>
      </c>
      <c r="E2" s="10">
        <v>5</v>
      </c>
      <c r="F2" s="10">
        <f>SUM(B2:E2)</f>
        <v>23</v>
      </c>
      <c r="G2" s="10"/>
    </row>
    <row r="3" spans="1:9">
      <c r="G3" s="10"/>
    </row>
    <row r="4" spans="1:9">
      <c r="A4" s="9" t="s">
        <v>47</v>
      </c>
      <c r="B4" s="10">
        <v>1</v>
      </c>
      <c r="C4" s="10">
        <v>7</v>
      </c>
      <c r="D4" s="10">
        <v>5</v>
      </c>
      <c r="E4" s="10">
        <v>4</v>
      </c>
      <c r="F4" s="10">
        <f t="shared" ref="F4:F9" si="0">SUM(B4:E4)</f>
        <v>17</v>
      </c>
      <c r="G4" s="10"/>
    </row>
    <row r="5" spans="1:9">
      <c r="A5" s="9" t="s">
        <v>48</v>
      </c>
      <c r="B5" s="10">
        <v>2</v>
      </c>
      <c r="C5" s="10">
        <v>5</v>
      </c>
      <c r="D5" s="10">
        <v>2</v>
      </c>
      <c r="E5" s="10">
        <v>5</v>
      </c>
      <c r="F5" s="10">
        <f t="shared" si="0"/>
        <v>14</v>
      </c>
      <c r="G5" s="10"/>
    </row>
    <row r="6" spans="1:9">
      <c r="A6" s="9" t="s">
        <v>49</v>
      </c>
      <c r="B6" s="10">
        <v>5</v>
      </c>
      <c r="C6" s="10">
        <v>8</v>
      </c>
      <c r="D6" s="10">
        <v>5</v>
      </c>
      <c r="E6" s="10">
        <v>5</v>
      </c>
      <c r="F6" s="10">
        <f t="shared" si="0"/>
        <v>23</v>
      </c>
      <c r="G6" s="10"/>
    </row>
    <row r="7" spans="1:9">
      <c r="A7" s="9" t="s">
        <v>50</v>
      </c>
      <c r="B7" s="10">
        <v>0</v>
      </c>
      <c r="C7" s="10">
        <v>0</v>
      </c>
      <c r="D7" s="10">
        <v>5</v>
      </c>
      <c r="E7" s="10">
        <v>0</v>
      </c>
      <c r="F7" s="10">
        <f t="shared" si="0"/>
        <v>5</v>
      </c>
      <c r="G7" s="10"/>
    </row>
    <row r="8" spans="1:9">
      <c r="A8" s="9" t="s">
        <v>51</v>
      </c>
      <c r="B8" s="10">
        <v>0</v>
      </c>
      <c r="C8" s="10">
        <v>5</v>
      </c>
      <c r="D8" s="10">
        <v>1</v>
      </c>
      <c r="E8" s="10">
        <v>5</v>
      </c>
      <c r="F8" s="10">
        <f t="shared" si="0"/>
        <v>11</v>
      </c>
      <c r="G8" s="10"/>
    </row>
    <row r="9" spans="1:9">
      <c r="A9" s="9" t="s">
        <v>52</v>
      </c>
      <c r="B9" s="10">
        <v>1</v>
      </c>
      <c r="C9" s="10">
        <v>2</v>
      </c>
      <c r="D9" s="10">
        <v>2</v>
      </c>
      <c r="E9" s="10">
        <v>2</v>
      </c>
      <c r="F9" s="10">
        <f t="shared" si="0"/>
        <v>7</v>
      </c>
      <c r="G9" s="10"/>
    </row>
    <row r="11" spans="1:9">
      <c r="E11" s="10"/>
      <c r="F11" s="108" t="s">
        <v>67</v>
      </c>
      <c r="G11" s="108" t="s">
        <v>68</v>
      </c>
    </row>
    <row r="12" spans="1:9">
      <c r="E12" s="10"/>
      <c r="F12" s="109" t="s">
        <v>69</v>
      </c>
      <c r="G12" s="108" t="s">
        <v>70</v>
      </c>
    </row>
    <row r="13" spans="1:9">
      <c r="E13" s="10"/>
      <c r="F13" s="109" t="s">
        <v>71</v>
      </c>
      <c r="G13" s="108" t="s">
        <v>72</v>
      </c>
    </row>
    <row r="14" spans="1:9">
      <c r="E14" s="10"/>
      <c r="F14" s="109" t="s">
        <v>73</v>
      </c>
      <c r="G14" s="108" t="s">
        <v>74</v>
      </c>
    </row>
    <row r="15" spans="1:9">
      <c r="E15" s="10"/>
      <c r="F15" s="108" t="s">
        <v>75</v>
      </c>
      <c r="G15" s="108" t="s">
        <v>76</v>
      </c>
    </row>
    <row r="18" spans="3:3">
      <c r="C18" s="9" t="s">
        <v>411</v>
      </c>
    </row>
    <row r="20" spans="3:3">
      <c r="C20" s="9" t="s">
        <v>410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E23" sqref="E23"/>
    </sheetView>
  </sheetViews>
  <sheetFormatPr defaultColWidth="8.85546875" defaultRowHeight="15"/>
  <cols>
    <col min="1" max="1" width="21.28515625" style="208" customWidth="1"/>
    <col min="2" max="2" width="8.85546875" style="208" customWidth="1"/>
    <col min="3" max="3" width="12.85546875" style="208" customWidth="1"/>
    <col min="4" max="16384" width="8.85546875" style="208"/>
  </cols>
  <sheetData>
    <row r="1" spans="1:14">
      <c r="A1" s="208" t="s">
        <v>307</v>
      </c>
      <c r="B1" s="208" t="s">
        <v>308</v>
      </c>
      <c r="C1" s="208" t="s">
        <v>309</v>
      </c>
      <c r="D1" s="208" t="s">
        <v>310</v>
      </c>
    </row>
    <row r="2" spans="1:14">
      <c r="A2" s="208" t="s">
        <v>311</v>
      </c>
      <c r="B2" s="208" t="s">
        <v>312</v>
      </c>
      <c r="C2" s="208">
        <v>38</v>
      </c>
      <c r="D2" s="208">
        <v>7</v>
      </c>
    </row>
    <row r="3" spans="1:14">
      <c r="A3" s="208" t="s">
        <v>47</v>
      </c>
      <c r="B3" s="208" t="s">
        <v>313</v>
      </c>
      <c r="C3" s="208">
        <v>40</v>
      </c>
      <c r="D3" s="208">
        <v>3</v>
      </c>
    </row>
    <row r="4" spans="1:14">
      <c r="A4" s="208" t="s">
        <v>48</v>
      </c>
      <c r="B4" s="208" t="s">
        <v>313</v>
      </c>
      <c r="C4" s="208">
        <v>43</v>
      </c>
      <c r="D4" s="208">
        <v>6</v>
      </c>
    </row>
    <row r="5" spans="1:14">
      <c r="A5" s="208" t="s">
        <v>49</v>
      </c>
      <c r="B5" s="208" t="s">
        <v>312</v>
      </c>
      <c r="C5" s="208">
        <v>42</v>
      </c>
      <c r="D5" s="208">
        <v>17</v>
      </c>
    </row>
    <row r="6" spans="1:14">
      <c r="A6" s="208" t="s">
        <v>50</v>
      </c>
      <c r="B6" s="208" t="s">
        <v>313</v>
      </c>
      <c r="C6" s="208">
        <v>30</v>
      </c>
      <c r="D6" s="208">
        <v>3</v>
      </c>
    </row>
    <row r="7" spans="1:14">
      <c r="A7" s="208" t="s">
        <v>51</v>
      </c>
      <c r="B7" s="208" t="s">
        <v>313</v>
      </c>
      <c r="C7" s="208">
        <v>38</v>
      </c>
      <c r="D7" s="208">
        <v>8</v>
      </c>
    </row>
    <row r="8" spans="1:14">
      <c r="A8" s="208" t="s">
        <v>52</v>
      </c>
      <c r="B8" s="208" t="s">
        <v>312</v>
      </c>
      <c r="C8" s="208">
        <v>43</v>
      </c>
      <c r="D8" s="208">
        <v>8</v>
      </c>
    </row>
    <row r="9" spans="1:14">
      <c r="B9" s="208">
        <f>COUNTA(B2:B8)</f>
        <v>7</v>
      </c>
      <c r="C9" s="208">
        <f>SUM(C2:C8)</f>
        <v>274</v>
      </c>
      <c r="D9" s="208">
        <f>SUM(D2:D8)</f>
        <v>52</v>
      </c>
      <c r="H9" s="209"/>
      <c r="I9"/>
      <c r="J9" s="209"/>
      <c r="K9" s="209"/>
    </row>
    <row r="10" spans="1:14" ht="15" customHeight="1">
      <c r="I10"/>
    </row>
    <row r="11" spans="1:14">
      <c r="C11" s="208" t="s">
        <v>315</v>
      </c>
      <c r="D11" s="208" t="s">
        <v>309</v>
      </c>
      <c r="E11" s="208" t="s">
        <v>310</v>
      </c>
      <c r="I11"/>
      <c r="J11" s="210"/>
      <c r="K11" s="210"/>
      <c r="L11" s="210"/>
      <c r="M11" s="210"/>
      <c r="N11" s="210"/>
    </row>
    <row r="12" spans="1:14">
      <c r="B12" s="208" t="s">
        <v>312</v>
      </c>
      <c r="C12" s="211"/>
      <c r="D12" s="211"/>
      <c r="E12" s="211"/>
      <c r="G12" s="208" t="s">
        <v>412</v>
      </c>
      <c r="I12"/>
      <c r="J12" s="212"/>
      <c r="K12" s="212"/>
      <c r="L12" s="212"/>
      <c r="M12" s="212"/>
      <c r="N12" s="212"/>
    </row>
    <row r="13" spans="1:14">
      <c r="B13" s="208" t="s">
        <v>313</v>
      </c>
      <c r="C13" s="211"/>
      <c r="D13" s="211"/>
      <c r="E13" s="211"/>
    </row>
    <row r="14" spans="1:14">
      <c r="C14" s="213"/>
      <c r="D14" s="213"/>
      <c r="E14" s="213"/>
    </row>
    <row r="15" spans="1:14">
      <c r="C15" s="213"/>
      <c r="D15" s="213"/>
      <c r="E15" s="213"/>
    </row>
    <row r="16" spans="1:14">
      <c r="A16" s="209" t="s">
        <v>316</v>
      </c>
      <c r="C16" s="211"/>
      <c r="E16" s="209" t="s">
        <v>314</v>
      </c>
      <c r="H16" s="211"/>
    </row>
    <row r="17" spans="1:9">
      <c r="B17" s="212"/>
      <c r="C17" s="212"/>
      <c r="D17" s="212"/>
      <c r="E17" s="212"/>
      <c r="F17" s="212"/>
      <c r="G17" s="212"/>
    </row>
    <row r="18" spans="1:9" ht="15" customHeight="1"/>
    <row r="19" spans="1:9">
      <c r="A19" s="209" t="s">
        <v>317</v>
      </c>
      <c r="B19" s="209"/>
      <c r="C19" s="209"/>
      <c r="D19" s="211"/>
      <c r="E19" s="212"/>
      <c r="F19" s="212" t="s">
        <v>413</v>
      </c>
      <c r="G19" s="212"/>
      <c r="H19" s="212"/>
      <c r="I19" s="212"/>
    </row>
    <row r="20" spans="1:9">
      <c r="D20" s="211"/>
      <c r="E20" s="212"/>
      <c r="F20" s="212" t="s">
        <v>414</v>
      </c>
      <c r="G20" s="212"/>
      <c r="H20" s="212"/>
      <c r="I20" s="212"/>
    </row>
    <row r="21" spans="1:9">
      <c r="B21" s="208" t="s">
        <v>415</v>
      </c>
      <c r="D21" s="210"/>
      <c r="E21" s="212"/>
      <c r="F21" s="212"/>
      <c r="G21" s="212"/>
      <c r="H21" s="212"/>
      <c r="I21" s="212"/>
    </row>
    <row r="22" spans="1:9">
      <c r="B22" s="211" t="s">
        <v>318</v>
      </c>
      <c r="D22" s="212"/>
      <c r="E22" s="212"/>
      <c r="F22" s="212"/>
      <c r="G22" s="212"/>
      <c r="H22" s="212"/>
      <c r="I22" s="212"/>
    </row>
    <row r="23" spans="1:9">
      <c r="D23" s="214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9"/>
  <sheetViews>
    <sheetView zoomScale="75" workbookViewId="0">
      <selection activeCell="F26" sqref="F26"/>
    </sheetView>
  </sheetViews>
  <sheetFormatPr defaultRowHeight="12.75"/>
  <cols>
    <col min="1" max="8" width="16.28515625" style="102" bestFit="1" customWidth="1"/>
    <col min="9" max="16384" width="9.140625" style="102"/>
  </cols>
  <sheetData>
    <row r="1" spans="1:10" ht="24">
      <c r="A1" s="233" t="s">
        <v>82</v>
      </c>
      <c r="B1" s="233"/>
      <c r="C1" s="233"/>
      <c r="D1" s="233"/>
      <c r="E1" s="233"/>
      <c r="F1" s="233"/>
      <c r="G1" s="233"/>
      <c r="H1" s="233"/>
    </row>
    <row r="2" spans="1:10" ht="15">
      <c r="A2" s="101"/>
      <c r="B2" s="101"/>
      <c r="C2" s="101"/>
      <c r="D2" s="101"/>
      <c r="E2" s="101"/>
      <c r="F2" s="101"/>
      <c r="G2" s="101"/>
      <c r="H2" s="101"/>
    </row>
    <row r="3" spans="1:10" ht="15">
      <c r="A3" s="101"/>
      <c r="B3" s="101" t="s">
        <v>77</v>
      </c>
      <c r="C3" s="101" t="s">
        <v>83</v>
      </c>
      <c r="D3" s="101" t="s">
        <v>84</v>
      </c>
      <c r="E3" s="101" t="s">
        <v>85</v>
      </c>
      <c r="F3" s="101" t="s">
        <v>86</v>
      </c>
      <c r="G3" s="101" t="s">
        <v>87</v>
      </c>
      <c r="H3" s="101" t="s">
        <v>88</v>
      </c>
      <c r="I3" s="101" t="s">
        <v>191</v>
      </c>
      <c r="J3" s="101" t="s">
        <v>192</v>
      </c>
    </row>
    <row r="4" spans="1:10" ht="15">
      <c r="A4" s="101" t="s">
        <v>78</v>
      </c>
      <c r="B4" s="101">
        <v>12.5</v>
      </c>
      <c r="C4" s="101">
        <v>13.8</v>
      </c>
      <c r="D4" s="101">
        <v>14.4</v>
      </c>
      <c r="E4" s="101">
        <v>17.2</v>
      </c>
      <c r="F4" s="101">
        <v>16.3</v>
      </c>
      <c r="G4" s="101">
        <v>13.4</v>
      </c>
      <c r="H4" s="101">
        <v>13.8</v>
      </c>
    </row>
    <row r="5" spans="1:10" ht="15">
      <c r="A5" s="101" t="s">
        <v>79</v>
      </c>
      <c r="B5" s="101">
        <v>18.2</v>
      </c>
      <c r="C5" s="101">
        <v>20.7</v>
      </c>
      <c r="D5" s="101">
        <v>21.5</v>
      </c>
      <c r="E5" s="101">
        <v>22.3</v>
      </c>
      <c r="F5" s="101">
        <v>23.1</v>
      </c>
      <c r="G5" s="101">
        <v>15.5</v>
      </c>
      <c r="H5" s="101">
        <v>17.399999999999999</v>
      </c>
    </row>
    <row r="6" spans="1:10" ht="15">
      <c r="A6" s="101" t="s">
        <v>80</v>
      </c>
      <c r="B6" s="101">
        <v>15.3</v>
      </c>
      <c r="C6" s="101">
        <v>18.100000000000001</v>
      </c>
      <c r="D6" s="101">
        <v>19.7</v>
      </c>
      <c r="E6" s="101">
        <v>18.600000000000001</v>
      </c>
      <c r="F6" s="101">
        <v>14.5</v>
      </c>
      <c r="G6" s="101">
        <v>13.9</v>
      </c>
      <c r="H6" s="101">
        <v>15.3</v>
      </c>
    </row>
    <row r="7" spans="1:10" ht="15">
      <c r="A7" s="101" t="s">
        <v>81</v>
      </c>
      <c r="B7" s="101"/>
      <c r="C7" s="101"/>
      <c r="D7" s="101"/>
      <c r="E7" s="101"/>
      <c r="F7" s="101"/>
      <c r="G7" s="101"/>
      <c r="H7" s="101"/>
    </row>
    <row r="8" spans="1:10" ht="15">
      <c r="A8" s="103" t="s">
        <v>194</v>
      </c>
      <c r="B8" s="104" t="s">
        <v>193</v>
      </c>
      <c r="C8" s="101"/>
      <c r="D8" s="101"/>
      <c r="E8" s="101"/>
      <c r="F8" s="101"/>
      <c r="G8" s="101"/>
      <c r="H8" s="101"/>
    </row>
    <row r="9" spans="1:10" ht="15">
      <c r="A9" s="105" t="s">
        <v>196</v>
      </c>
      <c r="B9" s="104" t="s">
        <v>195</v>
      </c>
      <c r="C9" s="101"/>
      <c r="D9" s="101"/>
      <c r="E9" s="101"/>
      <c r="F9" s="101"/>
      <c r="G9" s="101"/>
      <c r="H9" s="101"/>
    </row>
    <row r="10" spans="1:10" ht="15">
      <c r="A10" s="101"/>
      <c r="B10" s="101"/>
      <c r="C10" s="101"/>
      <c r="D10" s="101"/>
      <c r="E10" s="101"/>
      <c r="F10" s="101"/>
      <c r="G10" s="101"/>
      <c r="H10" s="101"/>
    </row>
    <row r="29" spans="1:2" ht="15">
      <c r="A29" s="103"/>
      <c r="B29" s="104"/>
    </row>
  </sheetData>
  <mergeCells count="1">
    <mergeCell ref="A1:H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2:C14"/>
  <sheetViews>
    <sheetView topLeftCell="B3" workbookViewId="0">
      <selection activeCell="G17" sqref="G17"/>
    </sheetView>
  </sheetViews>
  <sheetFormatPr defaultColWidth="12.7109375" defaultRowHeight="12.75"/>
  <cols>
    <col min="1" max="16384" width="12.7109375" style="3"/>
  </cols>
  <sheetData>
    <row r="2" spans="1:3" ht="21">
      <c r="A2" s="12"/>
      <c r="B2" s="17" t="s">
        <v>97</v>
      </c>
      <c r="C2" s="12"/>
    </row>
    <row r="4" spans="1:3" ht="21">
      <c r="B4" s="12" t="s">
        <v>305</v>
      </c>
      <c r="C4" s="12" t="s">
        <v>306</v>
      </c>
    </row>
    <row r="5" spans="1:3" ht="18">
      <c r="B5" s="12">
        <v>-6</v>
      </c>
      <c r="C5" s="12">
        <f>B5*B5</f>
        <v>36</v>
      </c>
    </row>
    <row r="6" spans="1:3" ht="18">
      <c r="B6" s="12">
        <v>-2</v>
      </c>
      <c r="C6" s="12">
        <f t="shared" ref="C6:C14" si="0">B6*B6</f>
        <v>4</v>
      </c>
    </row>
    <row r="7" spans="1:3" ht="18">
      <c r="B7" s="12">
        <v>-1</v>
      </c>
      <c r="C7" s="12">
        <f t="shared" si="0"/>
        <v>1</v>
      </c>
    </row>
    <row r="8" spans="1:3" ht="18">
      <c r="B8" s="12">
        <v>0</v>
      </c>
      <c r="C8" s="12">
        <f t="shared" si="0"/>
        <v>0</v>
      </c>
    </row>
    <row r="9" spans="1:3" ht="18">
      <c r="B9" s="12">
        <v>1</v>
      </c>
      <c r="C9" s="12">
        <f t="shared" si="0"/>
        <v>1</v>
      </c>
    </row>
    <row r="10" spans="1:3" ht="18">
      <c r="B10" s="12">
        <v>2</v>
      </c>
      <c r="C10" s="12">
        <f t="shared" si="0"/>
        <v>4</v>
      </c>
    </row>
    <row r="11" spans="1:3" ht="18">
      <c r="B11" s="12">
        <v>3</v>
      </c>
      <c r="C11" s="12">
        <f t="shared" si="0"/>
        <v>9</v>
      </c>
    </row>
    <row r="12" spans="1:3" ht="18">
      <c r="B12" s="12">
        <v>4</v>
      </c>
      <c r="C12" s="12">
        <f t="shared" si="0"/>
        <v>16</v>
      </c>
    </row>
    <row r="13" spans="1:3" ht="18">
      <c r="B13" s="12">
        <v>5</v>
      </c>
      <c r="C13" s="12">
        <f t="shared" si="0"/>
        <v>25</v>
      </c>
    </row>
    <row r="14" spans="1:3" ht="18">
      <c r="B14" s="12">
        <v>6</v>
      </c>
      <c r="C14" s="12">
        <f t="shared" si="0"/>
        <v>36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50"/>
  <sheetViews>
    <sheetView zoomScaleNormal="100" workbookViewId="0">
      <selection activeCell="J1" sqref="J1"/>
    </sheetView>
  </sheetViews>
  <sheetFormatPr defaultRowHeight="12.75"/>
  <cols>
    <col min="1" max="18" width="8.7109375" style="14" customWidth="1"/>
    <col min="19" max="16384" width="9.140625" style="14"/>
  </cols>
  <sheetData>
    <row r="2" spans="1:5">
      <c r="A2" s="14" t="s">
        <v>89</v>
      </c>
      <c r="B2" s="14">
        <v>25</v>
      </c>
    </row>
    <row r="3" spans="1:5">
      <c r="A3" s="14" t="s">
        <v>90</v>
      </c>
      <c r="B3" s="14">
        <v>42</v>
      </c>
    </row>
    <row r="4" spans="1:5">
      <c r="A4" s="14" t="s">
        <v>91</v>
      </c>
      <c r="B4" s="14">
        <v>73</v>
      </c>
    </row>
    <row r="5" spans="1:5">
      <c r="A5" s="14" t="s">
        <v>92</v>
      </c>
      <c r="B5" s="14">
        <v>50</v>
      </c>
    </row>
    <row r="12" spans="1:5" s="13" customFormat="1"/>
    <row r="13" spans="1:5" s="13" customFormat="1"/>
    <row r="14" spans="1:5">
      <c r="A14" s="15"/>
      <c r="B14" s="15"/>
      <c r="C14" s="15"/>
      <c r="D14" s="15"/>
      <c r="E14" s="15"/>
    </row>
    <row r="42" spans="1:1">
      <c r="A42" s="16"/>
    </row>
    <row r="43" spans="1:1">
      <c r="A43" s="16"/>
    </row>
    <row r="44" spans="1:1">
      <c r="A44" s="16"/>
    </row>
    <row r="48" spans="1:1">
      <c r="A48" s="16"/>
    </row>
    <row r="49" spans="1:1">
      <c r="A49" s="16"/>
    </row>
    <row r="50" spans="1:1">
      <c r="A50" s="16"/>
    </row>
  </sheetData>
  <phoneticPr fontId="9" type="noConversion"/>
  <pageMargins left="0.59055118110236227" right="0.59055118110236227" top="0.98425196850393704" bottom="0.39370078740157483" header="0.31496062992125984" footer="0"/>
  <pageSetup paperSize="9" orientation="landscape" horizontalDpi="300" verticalDpi="300" r:id="rId1"/>
  <headerFooter alignWithMargins="0">
    <oddHeader>&amp;L&amp;"Monotype Corsiva,Regular"&amp;14&amp;D&amp;C&amp;"Monotype Corsiva,Regular"&amp;14&amp;A&amp;R&amp;"Monotype Corsiva,Regular"&amp;14&amp;P / &amp;N</oddHeader>
  </headerFooter>
  <rowBreaks count="1" manualBreakCount="1">
    <brk id="4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2:D11"/>
  <sheetViews>
    <sheetView zoomScaleNormal="75" workbookViewId="0">
      <selection activeCell="I26" sqref="I26"/>
    </sheetView>
  </sheetViews>
  <sheetFormatPr defaultRowHeight="12.75"/>
  <cols>
    <col min="1" max="18" width="8.7109375" style="14" customWidth="1"/>
    <col min="19" max="16384" width="9.140625" style="14"/>
  </cols>
  <sheetData>
    <row r="2" spans="1:4">
      <c r="A2" s="14" t="s">
        <v>93</v>
      </c>
      <c r="B2" s="14" t="s">
        <v>94</v>
      </c>
      <c r="C2" s="14" t="s">
        <v>95</v>
      </c>
      <c r="D2" s="14" t="s">
        <v>96</v>
      </c>
    </row>
    <row r="3" spans="1:4">
      <c r="A3" s="18">
        <v>1995</v>
      </c>
      <c r="B3" s="14">
        <v>25000</v>
      </c>
      <c r="C3" s="14">
        <v>15000</v>
      </c>
      <c r="D3" s="14">
        <f>B3-C3</f>
        <v>10000</v>
      </c>
    </row>
    <row r="4" spans="1:4">
      <c r="A4" s="18">
        <v>1996</v>
      </c>
      <c r="B4" s="14">
        <v>42000</v>
      </c>
      <c r="C4" s="14">
        <v>30000</v>
      </c>
      <c r="D4" s="14">
        <f>B4-C4</f>
        <v>12000</v>
      </c>
    </row>
    <row r="5" spans="1:4">
      <c r="A5" s="18">
        <v>1997</v>
      </c>
      <c r="B5" s="14">
        <v>73000</v>
      </c>
      <c r="C5" s="14">
        <v>45000</v>
      </c>
      <c r="D5" s="14">
        <f>B5-C5</f>
        <v>28000</v>
      </c>
    </row>
    <row r="9" spans="1:4">
      <c r="A9" s="16"/>
    </row>
    <row r="10" spans="1:4">
      <c r="A10" s="16"/>
    </row>
    <row r="11" spans="1:4">
      <c r="A11" s="16"/>
    </row>
  </sheetData>
  <phoneticPr fontId="9" type="noConversion"/>
  <pageMargins left="0.59055118110236227" right="0.59055118110236227" top="0.98425196850393704" bottom="0.39370078740157483" header="0.31496062992125984" footer="0"/>
  <pageSetup paperSize="9" orientation="landscape" horizontalDpi="300" verticalDpi="300" r:id="rId1"/>
  <headerFooter alignWithMargins="0">
    <oddHeader>&amp;L&amp;"Monotype Corsiva,Regular"&amp;14&amp;D&amp;C&amp;"Monotype Corsiva,Regular"&amp;14&amp;A&amp;R&amp;"Monotype Corsiva,Regular"&amp;14&amp;P / &amp;N</oddHeader>
  </headerFooter>
  <rowBreaks count="1" manualBreakCount="1">
    <brk id="1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76"/>
  <sheetViews>
    <sheetView tabSelected="1" workbookViewId="0">
      <selection activeCell="B17" sqref="B17"/>
    </sheetView>
  </sheetViews>
  <sheetFormatPr defaultRowHeight="12.75"/>
  <cols>
    <col min="1" max="1" width="9.140625" style="28"/>
    <col min="2" max="3" width="10.140625" style="28" customWidth="1"/>
    <col min="4" max="6" width="9.140625" style="28"/>
    <col min="7" max="7" width="11.7109375" style="106" bestFit="1" customWidth="1"/>
    <col min="8" max="9" width="11.7109375" style="106" customWidth="1"/>
    <col min="10" max="10" width="11.7109375" style="106" bestFit="1" customWidth="1"/>
    <col min="11" max="11" width="11.5703125" style="28" customWidth="1"/>
    <col min="12" max="14" width="9.140625" style="28"/>
    <col min="15" max="15" width="11.5703125" style="28" bestFit="1" customWidth="1"/>
    <col min="16" max="22" width="9.140625" style="28"/>
    <col min="23" max="23" width="10.7109375" style="28" customWidth="1"/>
    <col min="24" max="16384" width="9.140625" style="28"/>
  </cols>
  <sheetData>
    <row r="1" spans="1:23" s="153" customFormat="1" ht="12">
      <c r="A1" s="215" t="s">
        <v>232</v>
      </c>
      <c r="B1" s="215" t="s">
        <v>233</v>
      </c>
      <c r="C1" s="215" t="s">
        <v>34</v>
      </c>
      <c r="D1" s="215" t="s">
        <v>198</v>
      </c>
      <c r="E1" s="215" t="s">
        <v>234</v>
      </c>
      <c r="F1" s="215" t="s">
        <v>235</v>
      </c>
      <c r="G1" s="215" t="s">
        <v>236</v>
      </c>
      <c r="H1" s="215" t="s">
        <v>101</v>
      </c>
      <c r="I1" s="215" t="s">
        <v>237</v>
      </c>
      <c r="J1" s="215" t="s">
        <v>416</v>
      </c>
      <c r="K1" s="215" t="s">
        <v>360</v>
      </c>
      <c r="L1" s="215" t="s">
        <v>238</v>
      </c>
      <c r="M1" s="215" t="s">
        <v>239</v>
      </c>
      <c r="N1" s="215" t="s">
        <v>240</v>
      </c>
      <c r="O1" s="215" t="s">
        <v>15</v>
      </c>
      <c r="P1" s="215" t="s">
        <v>361</v>
      </c>
      <c r="Q1" s="215" t="s">
        <v>16</v>
      </c>
      <c r="R1" s="215" t="s">
        <v>54</v>
      </c>
      <c r="S1" s="215" t="s">
        <v>362</v>
      </c>
      <c r="T1" s="215" t="s">
        <v>203</v>
      </c>
      <c r="U1" s="216"/>
      <c r="V1" s="215" t="s">
        <v>363</v>
      </c>
    </row>
    <row r="2" spans="1:23">
      <c r="A2" s="217" t="s">
        <v>241</v>
      </c>
      <c r="B2" s="217" t="s">
        <v>242</v>
      </c>
      <c r="C2" s="217"/>
      <c r="D2" s="218">
        <v>25</v>
      </c>
      <c r="E2" s="217" t="s">
        <v>243</v>
      </c>
      <c r="F2" s="217" t="s">
        <v>244</v>
      </c>
      <c r="G2" s="219">
        <v>20423</v>
      </c>
      <c r="H2" s="219"/>
      <c r="I2" s="219">
        <v>31779</v>
      </c>
      <c r="J2" s="220"/>
      <c r="K2" s="219"/>
      <c r="L2" s="217" t="s">
        <v>245</v>
      </c>
      <c r="M2" s="217" t="s">
        <v>246</v>
      </c>
      <c r="N2" s="217">
        <v>11</v>
      </c>
      <c r="O2" s="154">
        <v>4200</v>
      </c>
      <c r="P2" s="154"/>
      <c r="Q2" s="154"/>
      <c r="R2" s="154"/>
      <c r="S2" s="154"/>
      <c r="T2" s="154"/>
      <c r="V2" s="155">
        <v>0.13</v>
      </c>
    </row>
    <row r="3" spans="1:23">
      <c r="A3" s="217" t="s">
        <v>247</v>
      </c>
      <c r="B3" s="217" t="s">
        <v>248</v>
      </c>
      <c r="C3" s="217"/>
      <c r="D3" s="218">
        <v>12</v>
      </c>
      <c r="E3" s="217" t="s">
        <v>249</v>
      </c>
      <c r="F3" s="217" t="s">
        <v>250</v>
      </c>
      <c r="G3" s="219">
        <v>18326</v>
      </c>
      <c r="H3" s="219"/>
      <c r="I3" s="219">
        <v>34259</v>
      </c>
      <c r="J3" s="221"/>
      <c r="K3" s="219"/>
      <c r="L3" s="217" t="s">
        <v>251</v>
      </c>
      <c r="M3" s="217" t="s">
        <v>252</v>
      </c>
      <c r="N3" s="217">
        <v>10</v>
      </c>
      <c r="O3" s="154">
        <v>6500</v>
      </c>
      <c r="P3" s="154"/>
      <c r="Q3" s="154"/>
      <c r="R3" s="154"/>
      <c r="S3" s="154"/>
      <c r="T3" s="154"/>
    </row>
    <row r="4" spans="1:23">
      <c r="A4" s="217" t="s">
        <v>253</v>
      </c>
      <c r="B4" s="217" t="s">
        <v>254</v>
      </c>
      <c r="C4" s="217"/>
      <c r="D4" s="218">
        <v>32</v>
      </c>
      <c r="E4" s="217" t="s">
        <v>255</v>
      </c>
      <c r="F4" s="217" t="s">
        <v>256</v>
      </c>
      <c r="G4" s="219">
        <v>21194</v>
      </c>
      <c r="H4" s="219"/>
      <c r="I4" s="219">
        <v>34398</v>
      </c>
      <c r="J4" s="221"/>
      <c r="K4" s="219"/>
      <c r="L4" s="217" t="s">
        <v>257</v>
      </c>
      <c r="M4" s="217" t="s">
        <v>258</v>
      </c>
      <c r="N4" s="217">
        <v>12</v>
      </c>
      <c r="O4" s="154">
        <v>3200</v>
      </c>
      <c r="P4" s="154"/>
      <c r="Q4" s="154"/>
      <c r="R4" s="154"/>
      <c r="S4" s="154"/>
      <c r="T4" s="154"/>
      <c r="V4" s="156" t="s">
        <v>364</v>
      </c>
    </row>
    <row r="5" spans="1:23">
      <c r="A5" s="217" t="s">
        <v>259</v>
      </c>
      <c r="B5" s="217" t="s">
        <v>260</v>
      </c>
      <c r="C5" s="217"/>
      <c r="D5" s="218">
        <v>21</v>
      </c>
      <c r="E5" s="217" t="s">
        <v>243</v>
      </c>
      <c r="F5" s="217" t="s">
        <v>261</v>
      </c>
      <c r="G5" s="219">
        <v>17872</v>
      </c>
      <c r="H5" s="219"/>
      <c r="I5" s="219">
        <v>33725</v>
      </c>
      <c r="J5" s="221"/>
      <c r="K5" s="219"/>
      <c r="L5" s="217" t="s">
        <v>262</v>
      </c>
      <c r="M5" s="217" t="s">
        <v>258</v>
      </c>
      <c r="N5" s="217">
        <v>11</v>
      </c>
      <c r="O5" s="154">
        <v>4000</v>
      </c>
      <c r="P5" s="154"/>
      <c r="Q5" s="154"/>
      <c r="R5" s="154"/>
      <c r="S5" s="154"/>
      <c r="T5" s="154"/>
      <c r="V5" s="215" t="s">
        <v>234</v>
      </c>
      <c r="W5" s="215" t="s">
        <v>365</v>
      </c>
    </row>
    <row r="6" spans="1:23">
      <c r="A6" s="217" t="s">
        <v>263</v>
      </c>
      <c r="B6" s="217" t="s">
        <v>264</v>
      </c>
      <c r="C6" s="217"/>
      <c r="D6" s="218">
        <v>23</v>
      </c>
      <c r="E6" s="217" t="s">
        <v>243</v>
      </c>
      <c r="F6" s="217" t="s">
        <v>256</v>
      </c>
      <c r="G6" s="219">
        <v>24134</v>
      </c>
      <c r="H6" s="219"/>
      <c r="I6" s="219">
        <v>32827</v>
      </c>
      <c r="J6" s="221"/>
      <c r="K6" s="219"/>
      <c r="L6" s="217" t="s">
        <v>251</v>
      </c>
      <c r="M6" s="217" t="s">
        <v>252</v>
      </c>
      <c r="N6" s="217">
        <v>11</v>
      </c>
      <c r="O6" s="154">
        <v>4200</v>
      </c>
      <c r="P6" s="154"/>
      <c r="Q6" s="154"/>
      <c r="R6" s="154"/>
      <c r="S6" s="154"/>
      <c r="T6" s="154"/>
      <c r="V6" s="217" t="s">
        <v>243</v>
      </c>
      <c r="W6" s="155">
        <v>0.2</v>
      </c>
    </row>
    <row r="7" spans="1:23">
      <c r="A7" s="217" t="s">
        <v>265</v>
      </c>
      <c r="B7" s="217" t="s">
        <v>266</v>
      </c>
      <c r="C7" s="217"/>
      <c r="D7" s="218">
        <v>11</v>
      </c>
      <c r="E7" s="217" t="s">
        <v>267</v>
      </c>
      <c r="F7" s="217" t="s">
        <v>250</v>
      </c>
      <c r="G7" s="219">
        <v>19043</v>
      </c>
      <c r="H7" s="219"/>
      <c r="I7" s="219">
        <v>30177</v>
      </c>
      <c r="J7" s="221"/>
      <c r="K7" s="219"/>
      <c r="L7" s="217" t="s">
        <v>257</v>
      </c>
      <c r="M7" s="217" t="s">
        <v>258</v>
      </c>
      <c r="N7" s="217">
        <v>10</v>
      </c>
      <c r="O7" s="154">
        <v>7000</v>
      </c>
      <c r="P7" s="154"/>
      <c r="Q7" s="154"/>
      <c r="R7" s="154"/>
      <c r="S7" s="154"/>
      <c r="T7" s="154"/>
      <c r="V7" s="217" t="s">
        <v>249</v>
      </c>
      <c r="W7" s="155">
        <v>0.18</v>
      </c>
    </row>
    <row r="8" spans="1:23">
      <c r="A8" s="217" t="s">
        <v>268</v>
      </c>
      <c r="B8" s="217" t="s">
        <v>269</v>
      </c>
      <c r="C8" s="217"/>
      <c r="D8" s="218">
        <v>10</v>
      </c>
      <c r="E8" s="217" t="s">
        <v>270</v>
      </c>
      <c r="F8" s="217" t="s">
        <v>250</v>
      </c>
      <c r="G8" s="219">
        <v>19067</v>
      </c>
      <c r="H8" s="219"/>
      <c r="I8" s="219">
        <v>32704</v>
      </c>
      <c r="J8" s="221"/>
      <c r="K8" s="219"/>
      <c r="L8" s="217" t="s">
        <v>271</v>
      </c>
      <c r="M8" s="217" t="s">
        <v>258</v>
      </c>
      <c r="N8" s="217"/>
      <c r="O8" s="154">
        <v>8000</v>
      </c>
      <c r="P8" s="154"/>
      <c r="Q8" s="154"/>
      <c r="R8" s="154"/>
      <c r="S8" s="154"/>
      <c r="T8" s="154"/>
      <c r="V8" s="217" t="s">
        <v>255</v>
      </c>
      <c r="W8" s="155">
        <v>0.16</v>
      </c>
    </row>
    <row r="9" spans="1:23">
      <c r="A9" s="217" t="s">
        <v>272</v>
      </c>
      <c r="B9" s="217" t="s">
        <v>273</v>
      </c>
      <c r="C9" s="217"/>
      <c r="D9" s="218">
        <v>37</v>
      </c>
      <c r="E9" s="217" t="s">
        <v>274</v>
      </c>
      <c r="F9" s="217" t="s">
        <v>275</v>
      </c>
      <c r="G9" s="219">
        <v>25967</v>
      </c>
      <c r="H9" s="219"/>
      <c r="I9" s="219">
        <v>35247</v>
      </c>
      <c r="J9" s="221"/>
      <c r="K9" s="219"/>
      <c r="L9" s="217" t="s">
        <v>271</v>
      </c>
      <c r="M9" s="217" t="s">
        <v>258</v>
      </c>
      <c r="N9" s="217">
        <v>13</v>
      </c>
      <c r="O9" s="154">
        <v>3000</v>
      </c>
      <c r="P9" s="154"/>
      <c r="Q9" s="154"/>
      <c r="R9" s="154"/>
      <c r="S9" s="154"/>
      <c r="T9" s="154"/>
      <c r="V9" s="217" t="s">
        <v>267</v>
      </c>
      <c r="W9" s="155">
        <v>0.18</v>
      </c>
    </row>
    <row r="10" spans="1:23">
      <c r="A10" s="217" t="s">
        <v>276</v>
      </c>
      <c r="B10" s="217" t="s">
        <v>248</v>
      </c>
      <c r="C10" s="217"/>
      <c r="D10" s="218">
        <v>31</v>
      </c>
      <c r="E10" s="217" t="s">
        <v>255</v>
      </c>
      <c r="F10" s="217" t="s">
        <v>275</v>
      </c>
      <c r="G10" s="219">
        <v>25906</v>
      </c>
      <c r="H10" s="219"/>
      <c r="I10" s="219">
        <v>34336</v>
      </c>
      <c r="J10" s="221"/>
      <c r="K10" s="219"/>
      <c r="L10" s="217" t="s">
        <v>251</v>
      </c>
      <c r="M10" s="217" t="s">
        <v>252</v>
      </c>
      <c r="N10" s="217">
        <v>12</v>
      </c>
      <c r="O10" s="154">
        <v>3200</v>
      </c>
      <c r="P10" s="154"/>
      <c r="Q10" s="154"/>
      <c r="R10" s="154"/>
      <c r="S10" s="154"/>
      <c r="T10" s="154"/>
      <c r="V10" s="217" t="s">
        <v>270</v>
      </c>
      <c r="W10" s="155">
        <v>0.19</v>
      </c>
    </row>
    <row r="11" spans="1:23">
      <c r="A11" s="217" t="s">
        <v>277</v>
      </c>
      <c r="B11" s="217" t="s">
        <v>278</v>
      </c>
      <c r="C11" s="217"/>
      <c r="D11" s="218">
        <v>24</v>
      </c>
      <c r="E11" s="217" t="s">
        <v>243</v>
      </c>
      <c r="F11" s="217" t="s">
        <v>256</v>
      </c>
      <c r="G11" s="219">
        <v>14487</v>
      </c>
      <c r="H11" s="219"/>
      <c r="I11" s="219">
        <v>29312</v>
      </c>
      <c r="J11" s="221"/>
      <c r="K11" s="219"/>
      <c r="L11" s="217" t="s">
        <v>279</v>
      </c>
      <c r="M11" s="217" t="s">
        <v>258</v>
      </c>
      <c r="N11" s="217">
        <v>11</v>
      </c>
      <c r="O11" s="154">
        <v>3000</v>
      </c>
      <c r="P11" s="154"/>
      <c r="Q11" s="154"/>
      <c r="R11" s="154"/>
      <c r="S11" s="154"/>
      <c r="T11" s="154"/>
      <c r="V11" s="217" t="s">
        <v>274</v>
      </c>
      <c r="W11" s="155">
        <v>0.1</v>
      </c>
    </row>
    <row r="12" spans="1:23">
      <c r="A12" s="217" t="s">
        <v>280</v>
      </c>
      <c r="B12" s="217" t="s">
        <v>281</v>
      </c>
      <c r="C12" s="217"/>
      <c r="D12" s="218">
        <v>13</v>
      </c>
      <c r="E12" s="217" t="s">
        <v>282</v>
      </c>
      <c r="F12" s="217" t="s">
        <v>275</v>
      </c>
      <c r="G12" s="219">
        <v>22820</v>
      </c>
      <c r="H12" s="219"/>
      <c r="I12" s="219">
        <v>32721</v>
      </c>
      <c r="J12" s="221"/>
      <c r="K12" s="219"/>
      <c r="L12" s="217" t="s">
        <v>271</v>
      </c>
      <c r="M12" s="217" t="s">
        <v>258</v>
      </c>
      <c r="N12" s="217">
        <v>10</v>
      </c>
      <c r="O12" s="154">
        <v>5900</v>
      </c>
      <c r="P12" s="154"/>
      <c r="Q12" s="154"/>
      <c r="R12" s="154"/>
      <c r="S12" s="154"/>
      <c r="T12" s="154"/>
      <c r="V12" s="217" t="s">
        <v>282</v>
      </c>
      <c r="W12" s="155">
        <v>0.16</v>
      </c>
    </row>
    <row r="13" spans="1:23">
      <c r="A13" s="217" t="s">
        <v>283</v>
      </c>
      <c r="B13" s="217" t="s">
        <v>278</v>
      </c>
      <c r="C13" s="217"/>
      <c r="D13" s="218">
        <v>45</v>
      </c>
      <c r="E13" s="217" t="s">
        <v>284</v>
      </c>
      <c r="F13" s="217" t="s">
        <v>261</v>
      </c>
      <c r="G13" s="219">
        <v>20984</v>
      </c>
      <c r="H13" s="219"/>
      <c r="I13" s="219">
        <v>28399</v>
      </c>
      <c r="J13" s="221"/>
      <c r="K13" s="219"/>
      <c r="L13" s="217" t="s">
        <v>271</v>
      </c>
      <c r="M13" s="217" t="s">
        <v>258</v>
      </c>
      <c r="N13" s="217">
        <v>13</v>
      </c>
      <c r="O13" s="154">
        <v>2500</v>
      </c>
      <c r="P13" s="154"/>
      <c r="Q13" s="154"/>
      <c r="R13" s="154"/>
      <c r="S13" s="154"/>
      <c r="T13" s="154"/>
      <c r="V13" s="217" t="s">
        <v>284</v>
      </c>
      <c r="W13" s="155">
        <v>0.05</v>
      </c>
    </row>
    <row r="14" spans="1:23">
      <c r="A14" s="217" t="s">
        <v>285</v>
      </c>
      <c r="B14" s="217" t="s">
        <v>286</v>
      </c>
      <c r="C14" s="217"/>
      <c r="D14" s="218">
        <v>51</v>
      </c>
      <c r="E14" s="217" t="s">
        <v>287</v>
      </c>
      <c r="F14" s="217" t="s">
        <v>250</v>
      </c>
      <c r="G14" s="219">
        <v>22981</v>
      </c>
      <c r="H14" s="219"/>
      <c r="I14" s="219">
        <v>34973</v>
      </c>
      <c r="J14" s="221"/>
      <c r="K14" s="219"/>
      <c r="L14" s="217" t="s">
        <v>245</v>
      </c>
      <c r="M14" s="217" t="s">
        <v>246</v>
      </c>
      <c r="N14" s="217">
        <v>25</v>
      </c>
      <c r="O14" s="154">
        <v>2000</v>
      </c>
      <c r="P14" s="154"/>
      <c r="Q14" s="154"/>
      <c r="R14" s="154"/>
      <c r="S14" s="154"/>
      <c r="T14" s="154"/>
      <c r="V14" s="217" t="s">
        <v>287</v>
      </c>
      <c r="W14" s="155">
        <v>0.1</v>
      </c>
    </row>
    <row r="15" spans="1:23">
      <c r="A15" s="217" t="s">
        <v>285</v>
      </c>
      <c r="B15" s="217" t="s">
        <v>288</v>
      </c>
      <c r="C15" s="217"/>
      <c r="D15" s="218">
        <v>41</v>
      </c>
      <c r="E15" s="217" t="s">
        <v>284</v>
      </c>
      <c r="F15" s="217" t="s">
        <v>289</v>
      </c>
      <c r="G15" s="219">
        <v>28149</v>
      </c>
      <c r="H15" s="219"/>
      <c r="I15" s="219">
        <v>35431</v>
      </c>
      <c r="J15" s="221"/>
      <c r="K15" s="219"/>
      <c r="L15" s="217" t="s">
        <v>245</v>
      </c>
      <c r="M15" s="217" t="s">
        <v>246</v>
      </c>
      <c r="N15" s="217">
        <v>25</v>
      </c>
      <c r="O15" s="154">
        <v>2150</v>
      </c>
      <c r="P15" s="154"/>
      <c r="Q15" s="154"/>
      <c r="R15" s="154"/>
      <c r="S15" s="154"/>
      <c r="T15" s="154"/>
      <c r="V15" s="217" t="s">
        <v>294</v>
      </c>
      <c r="W15" s="155">
        <v>0.05</v>
      </c>
    </row>
    <row r="16" spans="1:23">
      <c r="A16" s="217" t="s">
        <v>290</v>
      </c>
      <c r="B16" s="217" t="s">
        <v>291</v>
      </c>
      <c r="C16" s="217"/>
      <c r="D16" s="218">
        <v>22</v>
      </c>
      <c r="E16" s="217" t="s">
        <v>243</v>
      </c>
      <c r="F16" s="217" t="s">
        <v>261</v>
      </c>
      <c r="G16" s="219">
        <v>16699</v>
      </c>
      <c r="H16" s="219"/>
      <c r="I16" s="219">
        <v>24961</v>
      </c>
      <c r="J16" s="221"/>
      <c r="K16" s="219"/>
      <c r="L16" s="217" t="s">
        <v>257</v>
      </c>
      <c r="M16" s="217" t="s">
        <v>258</v>
      </c>
      <c r="N16" s="217">
        <v>11</v>
      </c>
      <c r="O16" s="154">
        <v>3500</v>
      </c>
      <c r="P16" s="154"/>
      <c r="Q16" s="154"/>
      <c r="R16" s="154"/>
      <c r="S16" s="154"/>
      <c r="T16" s="154"/>
      <c r="V16" s="217" t="s">
        <v>297</v>
      </c>
      <c r="W16" s="155">
        <v>0.14000000000000001</v>
      </c>
    </row>
    <row r="17" spans="1:23">
      <c r="A17" s="217" t="s">
        <v>292</v>
      </c>
      <c r="B17" s="217" t="s">
        <v>293</v>
      </c>
      <c r="C17" s="217"/>
      <c r="D17" s="218">
        <v>43</v>
      </c>
      <c r="E17" s="217" t="s">
        <v>294</v>
      </c>
      <c r="F17" s="217" t="s">
        <v>275</v>
      </c>
      <c r="G17" s="219">
        <v>26423</v>
      </c>
      <c r="H17" s="219"/>
      <c r="I17" s="219">
        <v>34851</v>
      </c>
      <c r="J17" s="221"/>
      <c r="K17" s="219"/>
      <c r="L17" s="217" t="s">
        <v>251</v>
      </c>
      <c r="M17" s="217" t="s">
        <v>252</v>
      </c>
      <c r="N17" s="217">
        <v>23</v>
      </c>
      <c r="O17" s="154">
        <v>3200</v>
      </c>
      <c r="P17" s="154"/>
      <c r="Q17" s="154"/>
      <c r="R17" s="154"/>
      <c r="S17" s="154"/>
      <c r="T17" s="154"/>
      <c r="V17" s="217" t="s">
        <v>303</v>
      </c>
      <c r="W17" s="155">
        <v>0.1</v>
      </c>
    </row>
    <row r="18" spans="1:23">
      <c r="A18" s="217" t="s">
        <v>295</v>
      </c>
      <c r="B18" s="217" t="s">
        <v>296</v>
      </c>
      <c r="C18" s="217"/>
      <c r="D18" s="218">
        <v>50</v>
      </c>
      <c r="E18" s="217" t="s">
        <v>297</v>
      </c>
      <c r="F18" s="217" t="s">
        <v>250</v>
      </c>
      <c r="G18" s="219">
        <v>22109</v>
      </c>
      <c r="H18" s="219"/>
      <c r="I18" s="219">
        <v>34394</v>
      </c>
      <c r="J18" s="221"/>
      <c r="K18" s="219"/>
      <c r="L18" s="217" t="s">
        <v>271</v>
      </c>
      <c r="M18" s="217" t="s">
        <v>258</v>
      </c>
      <c r="N18" s="217">
        <v>10</v>
      </c>
      <c r="O18" s="154">
        <v>4000</v>
      </c>
      <c r="P18" s="154"/>
      <c r="Q18" s="154"/>
      <c r="R18" s="154"/>
      <c r="S18" s="154"/>
      <c r="T18" s="154"/>
    </row>
    <row r="19" spans="1:23">
      <c r="A19" s="217" t="s">
        <v>295</v>
      </c>
      <c r="B19" s="217" t="s">
        <v>264</v>
      </c>
      <c r="C19" s="217"/>
      <c r="D19" s="218">
        <v>44</v>
      </c>
      <c r="E19" s="217" t="s">
        <v>284</v>
      </c>
      <c r="F19" s="217" t="s">
        <v>256</v>
      </c>
      <c r="G19" s="219">
        <v>27289</v>
      </c>
      <c r="H19" s="219"/>
      <c r="I19" s="219">
        <v>34744</v>
      </c>
      <c r="J19" s="221"/>
      <c r="K19" s="219"/>
      <c r="L19" s="217" t="s">
        <v>271</v>
      </c>
      <c r="M19" s="217" t="s">
        <v>258</v>
      </c>
      <c r="N19" s="217">
        <v>10</v>
      </c>
      <c r="O19" s="154">
        <v>2600</v>
      </c>
      <c r="P19" s="154"/>
      <c r="Q19" s="154"/>
      <c r="R19" s="154"/>
      <c r="S19" s="154"/>
      <c r="T19" s="154"/>
    </row>
    <row r="20" spans="1:23">
      <c r="A20" s="217" t="s">
        <v>298</v>
      </c>
      <c r="B20" s="217" t="s">
        <v>299</v>
      </c>
      <c r="C20" s="217"/>
      <c r="D20" s="218">
        <v>52</v>
      </c>
      <c r="E20" s="217" t="s">
        <v>287</v>
      </c>
      <c r="F20" s="217" t="s">
        <v>275</v>
      </c>
      <c r="G20" s="219">
        <v>23194</v>
      </c>
      <c r="H20" s="219"/>
      <c r="I20" s="219">
        <v>34259</v>
      </c>
      <c r="J20" s="221"/>
      <c r="K20" s="219"/>
      <c r="L20" s="217" t="s">
        <v>300</v>
      </c>
      <c r="M20" s="217" t="s">
        <v>252</v>
      </c>
      <c r="N20" s="217">
        <v>12</v>
      </c>
      <c r="O20" s="154">
        <v>3000</v>
      </c>
      <c r="P20" s="154"/>
      <c r="Q20" s="154"/>
      <c r="R20" s="154"/>
      <c r="S20" s="154"/>
      <c r="T20" s="154"/>
    </row>
    <row r="21" spans="1:23">
      <c r="A21" s="217" t="s">
        <v>301</v>
      </c>
      <c r="B21" s="217" t="s">
        <v>302</v>
      </c>
      <c r="C21" s="217"/>
      <c r="D21" s="218">
        <v>42</v>
      </c>
      <c r="E21" s="217" t="s">
        <v>303</v>
      </c>
      <c r="F21" s="217" t="s">
        <v>256</v>
      </c>
      <c r="G21" s="219">
        <v>26605</v>
      </c>
      <c r="H21" s="219"/>
      <c r="I21" s="219">
        <v>33664</v>
      </c>
      <c r="J21" s="221"/>
      <c r="K21" s="219"/>
      <c r="L21" s="217" t="s">
        <v>251</v>
      </c>
      <c r="M21" s="217" t="s">
        <v>252</v>
      </c>
      <c r="N21" s="217">
        <v>10</v>
      </c>
      <c r="O21" s="154">
        <v>2500</v>
      </c>
      <c r="P21" s="154"/>
      <c r="Q21" s="154"/>
      <c r="R21" s="154"/>
      <c r="S21" s="154"/>
      <c r="T21" s="154"/>
    </row>
    <row r="22" spans="1:23">
      <c r="A22" s="217" t="s">
        <v>304</v>
      </c>
      <c r="B22" s="217" t="s">
        <v>248</v>
      </c>
      <c r="C22" s="217"/>
      <c r="D22" s="218">
        <v>53</v>
      </c>
      <c r="E22" s="217" t="s">
        <v>287</v>
      </c>
      <c r="F22" s="217" t="s">
        <v>250</v>
      </c>
      <c r="G22" s="219">
        <v>20580</v>
      </c>
      <c r="H22" s="219"/>
      <c r="I22" s="219">
        <v>34394</v>
      </c>
      <c r="J22" s="221"/>
      <c r="K22" s="219"/>
      <c r="L22" s="217" t="s">
        <v>271</v>
      </c>
      <c r="M22" s="217" t="s">
        <v>258</v>
      </c>
      <c r="N22" s="217">
        <v>11</v>
      </c>
      <c r="O22" s="154">
        <v>3400</v>
      </c>
      <c r="P22" s="154"/>
      <c r="Q22" s="154"/>
      <c r="R22" s="154"/>
      <c r="S22" s="154"/>
      <c r="T22" s="154"/>
    </row>
    <row r="25" spans="1:23">
      <c r="A25" s="107">
        <v>1</v>
      </c>
      <c r="B25" s="107" t="s">
        <v>319</v>
      </c>
      <c r="C25" s="107"/>
    </row>
    <row r="27" spans="1:23">
      <c r="A27" s="28">
        <v>2</v>
      </c>
      <c r="B27" s="107" t="s">
        <v>366</v>
      </c>
    </row>
    <row r="29" spans="1:23">
      <c r="A29" s="107">
        <v>3</v>
      </c>
      <c r="B29" s="107" t="s">
        <v>417</v>
      </c>
    </row>
    <row r="30" spans="1:23">
      <c r="A30"/>
    </row>
    <row r="31" spans="1:23">
      <c r="A31" s="107">
        <v>4</v>
      </c>
      <c r="B31" s="28" t="s">
        <v>418</v>
      </c>
    </row>
    <row r="32" spans="1:23">
      <c r="B32" s="107"/>
    </row>
    <row r="33" spans="1:24">
      <c r="A33" s="28">
        <v>4</v>
      </c>
      <c r="B33" s="107" t="s">
        <v>367</v>
      </c>
    </row>
    <row r="35" spans="1:24">
      <c r="A35" s="107">
        <v>5</v>
      </c>
      <c r="B35" s="107" t="s">
        <v>431</v>
      </c>
      <c r="C35" s="107"/>
      <c r="H35" s="107" t="s">
        <v>368</v>
      </c>
    </row>
    <row r="36" spans="1:24">
      <c r="A36" s="107"/>
      <c r="C36" s="106" t="s">
        <v>419</v>
      </c>
    </row>
    <row r="37" spans="1:24">
      <c r="A37" s="107"/>
    </row>
    <row r="38" spans="1:24">
      <c r="A38" s="107">
        <v>6</v>
      </c>
      <c r="B38" s="28" t="s">
        <v>420</v>
      </c>
    </row>
    <row r="39" spans="1:24">
      <c r="A39" s="107"/>
    </row>
    <row r="40" spans="1:24">
      <c r="A40" s="222">
        <v>7</v>
      </c>
      <c r="B40" s="28" t="s">
        <v>421</v>
      </c>
    </row>
    <row r="41" spans="1:24">
      <c r="A41" s="107"/>
    </row>
    <row r="42" spans="1:24">
      <c r="A42" s="107">
        <v>8</v>
      </c>
      <c r="B42" s="28" t="s">
        <v>369</v>
      </c>
    </row>
    <row r="43" spans="1:24">
      <c r="A43" s="107"/>
    </row>
    <row r="44" spans="1:24">
      <c r="A44" s="222">
        <v>9</v>
      </c>
      <c r="B44" s="157" t="s">
        <v>370</v>
      </c>
    </row>
    <row r="45" spans="1:24">
      <c r="A45" s="107"/>
      <c r="J45" s="28"/>
      <c r="K45" s="106"/>
      <c r="M45"/>
      <c r="N45"/>
      <c r="O45"/>
      <c r="X45" s="217"/>
    </row>
    <row r="46" spans="1:24">
      <c r="A46" s="107">
        <v>10</v>
      </c>
      <c r="B46" s="107" t="s">
        <v>371</v>
      </c>
      <c r="C46" s="107"/>
      <c r="J46" s="158"/>
      <c r="K46" s="106"/>
      <c r="M46"/>
      <c r="N46"/>
      <c r="O46"/>
      <c r="X46" s="217"/>
    </row>
    <row r="47" spans="1:24">
      <c r="A47" s="107"/>
      <c r="F47" s="28" t="s">
        <v>81</v>
      </c>
      <c r="J47" s="159"/>
      <c r="K47" s="106"/>
      <c r="M47"/>
      <c r="N47"/>
      <c r="O47"/>
      <c r="X47" s="217"/>
    </row>
    <row r="48" spans="1:24">
      <c r="A48" s="222">
        <v>11</v>
      </c>
      <c r="B48" s="107" t="s">
        <v>372</v>
      </c>
      <c r="C48" s="150"/>
      <c r="J48" s="28"/>
      <c r="K48" s="106"/>
      <c r="M48"/>
      <c r="N48"/>
      <c r="O48"/>
      <c r="X48" s="217"/>
    </row>
    <row r="49" spans="1:24">
      <c r="A49" s="107"/>
      <c r="J49" s="159"/>
      <c r="K49" s="106"/>
      <c r="M49"/>
      <c r="N49"/>
      <c r="O49"/>
      <c r="X49" s="217"/>
    </row>
    <row r="50" spans="1:24" ht="10.5" customHeight="1">
      <c r="A50" s="107">
        <v>12</v>
      </c>
      <c r="B50" s="107" t="s">
        <v>373</v>
      </c>
      <c r="C50" s="107"/>
      <c r="J50" s="158"/>
      <c r="K50" s="106"/>
      <c r="M50"/>
      <c r="N50"/>
      <c r="O50"/>
      <c r="X50" s="217"/>
    </row>
    <row r="51" spans="1:24" ht="10.5" customHeight="1">
      <c r="A51" s="107"/>
      <c r="B51" s="107"/>
      <c r="C51" s="107"/>
      <c r="J51"/>
      <c r="K51" s="106"/>
      <c r="M51"/>
      <c r="N51"/>
      <c r="O51"/>
      <c r="X51" s="217"/>
    </row>
    <row r="52" spans="1:24" ht="10.5" customHeight="1">
      <c r="A52" s="222">
        <v>13</v>
      </c>
      <c r="B52" s="107" t="s">
        <v>422</v>
      </c>
      <c r="C52" s="107"/>
      <c r="J52" s="158"/>
      <c r="K52" s="106"/>
      <c r="M52"/>
      <c r="N52"/>
      <c r="O52"/>
      <c r="X52" s="217"/>
    </row>
    <row r="53" spans="1:24">
      <c r="A53" s="107"/>
      <c r="B53" s="107"/>
      <c r="C53" s="107"/>
      <c r="J53" s="160"/>
      <c r="K53" s="106"/>
      <c r="M53"/>
      <c r="N53"/>
      <c r="O53"/>
      <c r="X53" s="217"/>
    </row>
    <row r="54" spans="1:24">
      <c r="A54" s="107">
        <v>14</v>
      </c>
      <c r="B54" s="107" t="s">
        <v>374</v>
      </c>
      <c r="C54" s="107"/>
      <c r="J54" s="158"/>
      <c r="K54" s="106"/>
      <c r="M54"/>
      <c r="N54"/>
      <c r="O54"/>
      <c r="X54" s="217"/>
    </row>
    <row r="55" spans="1:24">
      <c r="A55" s="107"/>
      <c r="J55" s="160"/>
      <c r="K55" s="106"/>
      <c r="M55"/>
      <c r="N55"/>
      <c r="O55"/>
      <c r="X55" s="217"/>
    </row>
    <row r="56" spans="1:24">
      <c r="A56" s="222">
        <v>15</v>
      </c>
      <c r="B56" s="107" t="s">
        <v>375</v>
      </c>
      <c r="C56" s="107"/>
      <c r="J56" s="158"/>
      <c r="K56" s="106"/>
      <c r="L56" s="161" t="s">
        <v>376</v>
      </c>
      <c r="M56"/>
      <c r="N56"/>
      <c r="O56"/>
      <c r="X56" s="217"/>
    </row>
    <row r="57" spans="1:24">
      <c r="A57" s="107"/>
      <c r="J57" s="160"/>
      <c r="K57" s="106"/>
      <c r="M57"/>
      <c r="N57"/>
      <c r="O57"/>
      <c r="X57" s="217"/>
    </row>
    <row r="58" spans="1:24">
      <c r="A58" s="107">
        <v>16</v>
      </c>
      <c r="B58" s="107" t="s">
        <v>377</v>
      </c>
      <c r="C58" s="107"/>
      <c r="J58" s="28"/>
      <c r="K58" s="106"/>
      <c r="M58"/>
      <c r="N58"/>
      <c r="O58"/>
      <c r="W58" s="217"/>
    </row>
    <row r="59" spans="1:24">
      <c r="A59" s="107"/>
      <c r="J59" s="28"/>
      <c r="K59" s="106"/>
      <c r="M59"/>
      <c r="N59"/>
      <c r="O59"/>
      <c r="W59" s="217"/>
    </row>
    <row r="60" spans="1:24">
      <c r="A60" s="223">
        <v>17</v>
      </c>
      <c r="B60" s="107" t="s">
        <v>423</v>
      </c>
      <c r="C60"/>
      <c r="D60"/>
      <c r="E60"/>
      <c r="F60"/>
      <c r="G60"/>
      <c r="H60"/>
      <c r="I60"/>
      <c r="J60" s="158"/>
      <c r="K60"/>
      <c r="L60"/>
      <c r="M60"/>
      <c r="N60"/>
      <c r="O60"/>
    </row>
    <row r="61" spans="1:2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W61" s="217"/>
    </row>
    <row r="62" spans="1:2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W62" s="217"/>
    </row>
    <row r="63" spans="1:24">
      <c r="A63" s="223"/>
      <c r="B63" s="59" t="s">
        <v>424</v>
      </c>
      <c r="C63"/>
      <c r="D63"/>
      <c r="E63"/>
      <c r="F63"/>
      <c r="G63"/>
      <c r="H63"/>
      <c r="I63"/>
      <c r="J63"/>
      <c r="K63"/>
      <c r="L63"/>
      <c r="M63"/>
      <c r="W63" s="217"/>
    </row>
    <row r="64" spans="1:24">
      <c r="A64"/>
      <c r="B64"/>
      <c r="C64"/>
      <c r="D64"/>
      <c r="E64"/>
      <c r="F64"/>
      <c r="G64"/>
      <c r="H64"/>
      <c r="I64"/>
      <c r="J64"/>
      <c r="K64"/>
      <c r="L64"/>
      <c r="M64"/>
      <c r="W64" s="217"/>
    </row>
    <row r="65" spans="1:23">
      <c r="A65">
        <v>18</v>
      </c>
      <c r="B65" s="107" t="s">
        <v>425</v>
      </c>
      <c r="C65"/>
      <c r="D65"/>
      <c r="E65"/>
      <c r="F65"/>
      <c r="G65"/>
      <c r="H65"/>
      <c r="I65"/>
      <c r="J65"/>
      <c r="K65"/>
      <c r="L65"/>
      <c r="M65"/>
      <c r="W65" s="217"/>
    </row>
    <row r="66" spans="1:23">
      <c r="B66"/>
      <c r="C66"/>
      <c r="D66"/>
      <c r="E66"/>
      <c r="F66"/>
      <c r="G66"/>
      <c r="H66"/>
      <c r="I66"/>
      <c r="J66"/>
      <c r="K66"/>
      <c r="L66"/>
      <c r="M66"/>
    </row>
    <row r="67" spans="1:23">
      <c r="A67">
        <v>19</v>
      </c>
      <c r="B67" s="107" t="s">
        <v>426</v>
      </c>
      <c r="C67"/>
      <c r="D67"/>
      <c r="E67"/>
      <c r="F67"/>
      <c r="G67"/>
      <c r="H67"/>
      <c r="I67"/>
      <c r="J67"/>
      <c r="K67"/>
      <c r="L67"/>
      <c r="M67"/>
    </row>
    <row r="68" spans="1:2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23">
      <c r="A69">
        <v>20</v>
      </c>
      <c r="B69" s="107" t="s">
        <v>427</v>
      </c>
      <c r="C69"/>
      <c r="D69"/>
      <c r="E69"/>
      <c r="F69"/>
      <c r="G69"/>
      <c r="H69"/>
      <c r="I69"/>
      <c r="J69"/>
      <c r="K69"/>
      <c r="L69"/>
      <c r="M69"/>
    </row>
    <row r="70" spans="1:23">
      <c r="B70"/>
      <c r="C70"/>
      <c r="D70"/>
      <c r="E70"/>
      <c r="F70"/>
      <c r="G70"/>
      <c r="H70"/>
      <c r="I70"/>
      <c r="J70"/>
      <c r="K70"/>
      <c r="L70"/>
      <c r="M70"/>
    </row>
    <row r="71" spans="1:23">
      <c r="A71">
        <v>21</v>
      </c>
      <c r="B71" s="224" t="s">
        <v>428</v>
      </c>
      <c r="C71"/>
      <c r="D71"/>
      <c r="E71"/>
      <c r="F71"/>
      <c r="G71"/>
      <c r="H71"/>
      <c r="I71"/>
      <c r="J71"/>
      <c r="K71"/>
      <c r="L71"/>
      <c r="M71"/>
    </row>
    <row r="72" spans="1:2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23">
      <c r="A73">
        <v>22</v>
      </c>
      <c r="B73" t="s">
        <v>429</v>
      </c>
      <c r="C73"/>
      <c r="D73"/>
      <c r="E73"/>
      <c r="F73"/>
      <c r="G73"/>
      <c r="H73"/>
      <c r="I73"/>
      <c r="J73"/>
      <c r="K73"/>
      <c r="L73"/>
      <c r="M73"/>
    </row>
    <row r="74" spans="1:23">
      <c r="B74"/>
      <c r="C74"/>
      <c r="D74"/>
      <c r="E74"/>
      <c r="F74"/>
      <c r="G74"/>
      <c r="H74"/>
      <c r="I74"/>
      <c r="J74"/>
      <c r="K74"/>
      <c r="L74"/>
      <c r="M74"/>
    </row>
    <row r="75" spans="1:23">
      <c r="A75">
        <v>23</v>
      </c>
      <c r="B75" t="s">
        <v>430</v>
      </c>
      <c r="C75"/>
      <c r="D75"/>
      <c r="E75"/>
      <c r="F75"/>
      <c r="G75"/>
      <c r="H75"/>
      <c r="I75"/>
      <c r="J75"/>
      <c r="K75"/>
      <c r="L75"/>
      <c r="M75"/>
    </row>
    <row r="76" spans="1:23">
      <c r="A76"/>
      <c r="B76"/>
      <c r="C76"/>
      <c r="D76"/>
      <c r="E76"/>
      <c r="F76"/>
      <c r="G76"/>
      <c r="H76"/>
      <c r="I76"/>
      <c r="J76"/>
      <c r="K76"/>
      <c r="L76"/>
      <c r="M76"/>
    </row>
  </sheetData>
  <conditionalFormatting sqref="C2">
    <cfRule type="expression" dxfId="1" priority="2" stopIfTrue="1">
      <formula>AND(MONTH($G2)=MONTH(TODAY()),DAY($G2)=DAY(TODAY()))</formula>
    </cfRule>
  </conditionalFormatting>
  <conditionalFormatting sqref="J2">
    <cfRule type="expression" dxfId="0" priority="1" stopIfTrue="1">
      <formula>AND(MONTH($G2)=MONTH(TODAY()),DAY($G2)=DAY(TODAY()))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topLeftCell="L18" workbookViewId="0">
      <selection activeCell="Q21" sqref="Q21"/>
    </sheetView>
  </sheetViews>
  <sheetFormatPr defaultRowHeight="12.75"/>
  <cols>
    <col min="2" max="2" width="15" customWidth="1"/>
    <col min="3" max="3" width="14.7109375" customWidth="1"/>
    <col min="4" max="4" width="10.28515625" customWidth="1"/>
  </cols>
  <sheetData>
    <row r="1" spans="1:22" ht="25.5">
      <c r="A1" s="162" t="s">
        <v>320</v>
      </c>
      <c r="B1" s="162" t="s">
        <v>34</v>
      </c>
      <c r="C1" s="162" t="s">
        <v>378</v>
      </c>
      <c r="D1" s="162" t="s">
        <v>232</v>
      </c>
      <c r="E1" s="162" t="s">
        <v>379</v>
      </c>
      <c r="F1" s="162" t="s">
        <v>380</v>
      </c>
      <c r="G1" s="162" t="s">
        <v>321</v>
      </c>
      <c r="H1" s="163" t="s">
        <v>322</v>
      </c>
      <c r="I1" s="163" t="s">
        <v>199</v>
      </c>
      <c r="J1" s="162" t="s">
        <v>200</v>
      </c>
      <c r="K1" s="162" t="s">
        <v>323</v>
      </c>
      <c r="L1" s="162" t="s">
        <v>201</v>
      </c>
      <c r="M1" s="162" t="s">
        <v>202</v>
      </c>
      <c r="N1" s="162" t="s">
        <v>203</v>
      </c>
      <c r="O1" s="162" t="s">
        <v>204</v>
      </c>
      <c r="P1" s="162"/>
      <c r="Q1" s="162"/>
      <c r="R1" s="162"/>
      <c r="S1" s="162"/>
      <c r="T1" s="162"/>
      <c r="U1" s="162"/>
      <c r="V1" s="162"/>
    </row>
    <row r="2" spans="1:22">
      <c r="A2" s="164">
        <v>11111</v>
      </c>
      <c r="B2" s="164" t="s">
        <v>205</v>
      </c>
      <c r="C2" s="164"/>
      <c r="D2" s="164"/>
      <c r="E2" s="165">
        <v>33090</v>
      </c>
      <c r="F2" s="165"/>
      <c r="G2" s="164">
        <v>2</v>
      </c>
      <c r="H2" s="166">
        <v>4.72</v>
      </c>
      <c r="I2" s="167"/>
      <c r="J2" s="164">
        <v>24100</v>
      </c>
      <c r="K2" s="164"/>
      <c r="L2" s="164">
        <v>3</v>
      </c>
      <c r="M2" s="168"/>
      <c r="N2" s="169"/>
      <c r="O2" s="170" t="s">
        <v>206</v>
      </c>
      <c r="P2" s="170"/>
      <c r="Q2" s="171" t="s">
        <v>324</v>
      </c>
      <c r="R2" s="171"/>
      <c r="S2" s="171"/>
      <c r="T2" s="171"/>
      <c r="U2" s="171"/>
      <c r="V2" s="164"/>
    </row>
    <row r="3" spans="1:22">
      <c r="A3" s="164">
        <v>11123</v>
      </c>
      <c r="B3" s="164" t="s">
        <v>207</v>
      </c>
      <c r="C3" s="164"/>
      <c r="D3" s="164"/>
      <c r="E3" s="165">
        <v>33374</v>
      </c>
      <c r="F3" s="165"/>
      <c r="G3" s="164">
        <v>2</v>
      </c>
      <c r="H3" s="166">
        <v>3.6746124769791315</v>
      </c>
      <c r="I3" s="167"/>
      <c r="J3" s="164">
        <v>5300</v>
      </c>
      <c r="K3" s="164"/>
      <c r="L3" s="164">
        <v>1</v>
      </c>
      <c r="M3" s="168"/>
      <c r="N3" s="169"/>
      <c r="O3" s="170" t="s">
        <v>206</v>
      </c>
      <c r="P3" s="170"/>
      <c r="Q3" s="171" t="s">
        <v>325</v>
      </c>
      <c r="R3" s="171"/>
      <c r="S3" s="171"/>
      <c r="T3" s="171"/>
      <c r="U3" s="171"/>
      <c r="V3" s="164"/>
    </row>
    <row r="4" spans="1:22">
      <c r="A4" s="164">
        <v>11135</v>
      </c>
      <c r="B4" s="164" t="s">
        <v>208</v>
      </c>
      <c r="C4" s="164"/>
      <c r="D4" s="164"/>
      <c r="E4" s="165">
        <v>32360</v>
      </c>
      <c r="F4" s="165"/>
      <c r="G4" s="164">
        <v>2</v>
      </c>
      <c r="H4" s="166">
        <v>1</v>
      </c>
      <c r="I4" s="167"/>
      <c r="J4" s="164">
        <v>13400</v>
      </c>
      <c r="K4" s="164"/>
      <c r="L4" s="164">
        <v>3</v>
      </c>
      <c r="M4" s="168"/>
      <c r="N4" s="169"/>
      <c r="O4" s="170" t="s">
        <v>209</v>
      </c>
      <c r="P4" s="170"/>
      <c r="Q4" s="172">
        <v>0.97</v>
      </c>
      <c r="R4" s="171"/>
      <c r="S4" s="171"/>
      <c r="T4" s="171"/>
      <c r="U4" s="171"/>
      <c r="V4" s="164"/>
    </row>
    <row r="5" spans="1:22">
      <c r="A5" s="164">
        <v>11147</v>
      </c>
      <c r="B5" s="164" t="s">
        <v>210</v>
      </c>
      <c r="C5" s="164"/>
      <c r="D5" s="164"/>
      <c r="E5" s="165">
        <v>32334</v>
      </c>
      <c r="F5" s="165"/>
      <c r="G5" s="164">
        <v>1</v>
      </c>
      <c r="H5" s="166">
        <v>3.9038787489790998</v>
      </c>
      <c r="I5" s="167"/>
      <c r="J5" s="164">
        <v>17500</v>
      </c>
      <c r="K5" s="164"/>
      <c r="L5" s="164">
        <v>1</v>
      </c>
      <c r="M5" s="168"/>
      <c r="N5" s="169"/>
      <c r="O5" s="170" t="s">
        <v>206</v>
      </c>
      <c r="P5" s="170"/>
      <c r="Q5" s="173"/>
      <c r="R5" s="164"/>
      <c r="S5" s="164"/>
      <c r="T5" s="110"/>
      <c r="U5" s="110"/>
      <c r="V5" s="164"/>
    </row>
    <row r="6" spans="1:22">
      <c r="A6" s="164">
        <v>11148</v>
      </c>
      <c r="B6" s="164" t="s">
        <v>326</v>
      </c>
      <c r="C6" s="164"/>
      <c r="D6" s="164"/>
      <c r="E6" s="165">
        <v>33357</v>
      </c>
      <c r="F6" s="165"/>
      <c r="G6" s="164">
        <v>1</v>
      </c>
      <c r="H6" s="166">
        <v>3.9038787489790998</v>
      </c>
      <c r="I6" s="167"/>
      <c r="J6" s="164">
        <v>17500</v>
      </c>
      <c r="K6" s="164"/>
      <c r="L6" s="164">
        <v>2</v>
      </c>
      <c r="M6" s="168"/>
      <c r="N6" s="169"/>
      <c r="O6" s="170" t="s">
        <v>206</v>
      </c>
      <c r="P6" s="170"/>
      <c r="Q6" s="164" t="s">
        <v>327</v>
      </c>
      <c r="R6" s="164">
        <v>12000</v>
      </c>
      <c r="S6" s="164"/>
      <c r="T6" s="110"/>
      <c r="U6" s="110"/>
      <c r="V6" s="164"/>
    </row>
    <row r="7" spans="1:22">
      <c r="A7" s="164">
        <v>11159</v>
      </c>
      <c r="B7" s="164" t="s">
        <v>211</v>
      </c>
      <c r="C7" s="164"/>
      <c r="D7" s="164"/>
      <c r="E7" s="165">
        <v>32556</v>
      </c>
      <c r="F7" s="165"/>
      <c r="G7" s="164">
        <v>1</v>
      </c>
      <c r="H7" s="166">
        <v>2.8385017237392418</v>
      </c>
      <c r="I7" s="167"/>
      <c r="J7" s="164">
        <v>5200</v>
      </c>
      <c r="K7" s="164"/>
      <c r="L7" s="164">
        <v>0</v>
      </c>
      <c r="M7" s="168"/>
      <c r="N7" s="169"/>
      <c r="O7" s="170" t="s">
        <v>209</v>
      </c>
      <c r="P7" s="170"/>
      <c r="Q7" s="110"/>
      <c r="R7" s="110"/>
      <c r="S7" s="110"/>
      <c r="T7" s="110"/>
      <c r="U7" s="110"/>
      <c r="V7" s="110"/>
    </row>
    <row r="8" spans="1:22">
      <c r="A8" s="164">
        <v>11171</v>
      </c>
      <c r="B8" s="164" t="s">
        <v>212</v>
      </c>
      <c r="C8" s="164"/>
      <c r="D8" s="164"/>
      <c r="E8" s="165">
        <v>32365</v>
      </c>
      <c r="F8" s="165"/>
      <c r="G8" s="164">
        <v>1</v>
      </c>
      <c r="H8" s="166">
        <v>3.7707368430938262</v>
      </c>
      <c r="I8" s="167"/>
      <c r="J8" s="164">
        <v>10400</v>
      </c>
      <c r="K8" s="164"/>
      <c r="L8" s="164">
        <v>0</v>
      </c>
      <c r="M8" s="168"/>
      <c r="N8" s="169"/>
      <c r="O8" s="170" t="s">
        <v>206</v>
      </c>
      <c r="P8" s="170"/>
      <c r="Q8" s="164"/>
      <c r="R8" s="110"/>
      <c r="S8" s="164"/>
      <c r="T8" s="110"/>
      <c r="U8" s="110"/>
      <c r="V8" s="164"/>
    </row>
    <row r="9" spans="1:22">
      <c r="A9" s="164">
        <v>11195</v>
      </c>
      <c r="B9" s="164" t="s">
        <v>214</v>
      </c>
      <c r="C9" s="164"/>
      <c r="D9" s="164"/>
      <c r="E9" s="165">
        <v>32195</v>
      </c>
      <c r="F9" s="165"/>
      <c r="G9" s="164">
        <v>1</v>
      </c>
      <c r="H9" s="166">
        <v>4.5</v>
      </c>
      <c r="I9" s="167"/>
      <c r="J9" s="164">
        <v>13600</v>
      </c>
      <c r="K9" s="164"/>
      <c r="L9" s="164">
        <v>1</v>
      </c>
      <c r="M9" s="168"/>
      <c r="N9" s="169"/>
      <c r="O9" s="170" t="s">
        <v>206</v>
      </c>
      <c r="P9" s="170"/>
      <c r="Q9" s="111" t="s">
        <v>328</v>
      </c>
      <c r="R9" s="174"/>
      <c r="S9" s="174"/>
      <c r="T9" s="171"/>
      <c r="U9" s="171"/>
      <c r="V9" s="164"/>
    </row>
    <row r="10" spans="1:22">
      <c r="A10" s="164">
        <v>11207</v>
      </c>
      <c r="B10" s="164" t="s">
        <v>215</v>
      </c>
      <c r="C10" s="164"/>
      <c r="D10" s="164"/>
      <c r="E10" s="165">
        <v>33072</v>
      </c>
      <c r="F10" s="165"/>
      <c r="G10" s="164">
        <v>1</v>
      </c>
      <c r="H10" s="166">
        <v>3.7886577962877617</v>
      </c>
      <c r="I10" s="167"/>
      <c r="J10" s="164">
        <v>9100</v>
      </c>
      <c r="K10" s="164"/>
      <c r="L10" s="164">
        <v>3</v>
      </c>
      <c r="M10" s="168"/>
      <c r="N10" s="169"/>
      <c r="O10" s="170" t="s">
        <v>209</v>
      </c>
      <c r="P10" s="170"/>
      <c r="Q10" s="112" t="s">
        <v>329</v>
      </c>
      <c r="R10" s="164"/>
      <c r="S10" s="164"/>
      <c r="T10" s="164"/>
      <c r="U10" s="164"/>
      <c r="V10" s="164"/>
    </row>
    <row r="11" spans="1:22">
      <c r="A11" s="164">
        <v>11219</v>
      </c>
      <c r="B11" s="164" t="s">
        <v>216</v>
      </c>
      <c r="C11" s="164"/>
      <c r="D11" s="164"/>
      <c r="E11" s="165">
        <v>32441</v>
      </c>
      <c r="F11" s="165"/>
      <c r="G11" s="164">
        <v>1</v>
      </c>
      <c r="H11" s="166">
        <v>3.2535253421073591</v>
      </c>
      <c r="I11" s="167"/>
      <c r="J11" s="164">
        <v>19700</v>
      </c>
      <c r="K11" s="164"/>
      <c r="L11" s="164">
        <v>1</v>
      </c>
      <c r="M11" s="168"/>
      <c r="N11" s="169"/>
      <c r="O11" s="170" t="s">
        <v>206</v>
      </c>
      <c r="P11" s="170"/>
      <c r="Q11" s="173" t="s">
        <v>330</v>
      </c>
      <c r="R11" s="164"/>
      <c r="S11" s="164"/>
      <c r="T11" s="168"/>
      <c r="U11" s="168"/>
      <c r="V11" s="164"/>
    </row>
    <row r="12" spans="1:22">
      <c r="A12" s="164">
        <v>11183</v>
      </c>
      <c r="B12" s="164" t="s">
        <v>213</v>
      </c>
      <c r="C12" s="164"/>
      <c r="D12" s="164"/>
      <c r="E12" s="165">
        <v>32305</v>
      </c>
      <c r="F12" s="165"/>
      <c r="G12" s="164">
        <v>2</v>
      </c>
      <c r="H12" s="166">
        <v>3.2518440244668518</v>
      </c>
      <c r="I12" s="167"/>
      <c r="J12" s="164">
        <v>2300</v>
      </c>
      <c r="K12" s="164"/>
      <c r="L12" s="164">
        <v>0</v>
      </c>
      <c r="M12" s="168"/>
      <c r="N12" s="169"/>
      <c r="O12" s="170" t="s">
        <v>206</v>
      </c>
      <c r="P12" s="170"/>
      <c r="Q12" s="173" t="s">
        <v>331</v>
      </c>
      <c r="R12" s="164"/>
      <c r="S12" s="164"/>
      <c r="T12" s="168"/>
      <c r="U12" s="168"/>
      <c r="V12" s="164"/>
    </row>
    <row r="13" spans="1:22">
      <c r="A13" s="164">
        <v>11231</v>
      </c>
      <c r="B13" s="164" t="s">
        <v>217</v>
      </c>
      <c r="C13" s="164"/>
      <c r="D13" s="164"/>
      <c r="E13" s="165">
        <v>32844</v>
      </c>
      <c r="F13" s="165"/>
      <c r="G13" s="164">
        <v>1</v>
      </c>
      <c r="H13" s="166">
        <v>3.7176928363738035</v>
      </c>
      <c r="I13" s="167"/>
      <c r="J13" s="164">
        <v>25000</v>
      </c>
      <c r="K13" s="164"/>
      <c r="L13" s="164">
        <v>3</v>
      </c>
      <c r="M13" s="168"/>
      <c r="N13" s="169"/>
      <c r="O13" s="170" t="s">
        <v>209</v>
      </c>
      <c r="P13" s="170"/>
      <c r="Q13" s="173" t="s">
        <v>332</v>
      </c>
      <c r="R13" s="164"/>
      <c r="S13" s="164"/>
      <c r="T13" s="168"/>
      <c r="U13" s="168"/>
      <c r="V13" s="164"/>
    </row>
    <row r="14" spans="1:22">
      <c r="A14" s="164">
        <v>11243</v>
      </c>
      <c r="B14" s="164" t="s">
        <v>218</v>
      </c>
      <c r="C14" s="164"/>
      <c r="D14" s="164"/>
      <c r="E14" s="165">
        <v>32430</v>
      </c>
      <c r="F14" s="165"/>
      <c r="G14" s="164">
        <v>1</v>
      </c>
      <c r="H14" s="166">
        <v>2.3066540271246083</v>
      </c>
      <c r="I14" s="167"/>
      <c r="J14" s="164">
        <v>3800</v>
      </c>
      <c r="K14" s="164"/>
      <c r="L14" s="164">
        <v>1</v>
      </c>
      <c r="M14" s="168"/>
      <c r="N14" s="169"/>
      <c r="O14" s="170" t="s">
        <v>206</v>
      </c>
      <c r="P14" s="170"/>
      <c r="Q14" s="164" t="s">
        <v>333</v>
      </c>
      <c r="R14" s="164"/>
      <c r="S14" s="164"/>
      <c r="T14" s="168"/>
      <c r="U14" s="168"/>
      <c r="V14" s="164"/>
    </row>
    <row r="15" spans="1:22">
      <c r="A15" s="164">
        <v>11255</v>
      </c>
      <c r="B15" s="164" t="s">
        <v>219</v>
      </c>
      <c r="C15" s="164"/>
      <c r="D15" s="164"/>
      <c r="E15" s="165">
        <v>33363</v>
      </c>
      <c r="F15" s="165"/>
      <c r="G15" s="164">
        <v>1</v>
      </c>
      <c r="H15" s="166">
        <v>5</v>
      </c>
      <c r="I15" s="167"/>
      <c r="J15" s="164">
        <v>4900</v>
      </c>
      <c r="K15" s="164"/>
      <c r="L15" s="164">
        <v>3</v>
      </c>
      <c r="M15" s="168"/>
      <c r="N15" s="169"/>
      <c r="O15" s="170" t="s">
        <v>209</v>
      </c>
      <c r="P15" s="170"/>
      <c r="Q15" s="164"/>
      <c r="R15" s="164"/>
      <c r="S15" s="164"/>
      <c r="T15" s="164"/>
      <c r="U15" s="164"/>
      <c r="V15" s="164"/>
    </row>
    <row r="16" spans="1:22">
      <c r="A16" s="164">
        <v>11267</v>
      </c>
      <c r="B16" s="164" t="s">
        <v>220</v>
      </c>
      <c r="C16" s="164"/>
      <c r="D16" s="164"/>
      <c r="E16" s="165">
        <v>33332</v>
      </c>
      <c r="F16" s="165"/>
      <c r="G16" s="164">
        <v>1</v>
      </c>
      <c r="H16" s="166">
        <v>3.4122138337290018</v>
      </c>
      <c r="I16" s="167"/>
      <c r="J16" s="164">
        <v>7100</v>
      </c>
      <c r="K16" s="164"/>
      <c r="L16" s="164">
        <v>2</v>
      </c>
      <c r="M16" s="168"/>
      <c r="N16" s="169"/>
      <c r="O16" s="170" t="s">
        <v>206</v>
      </c>
      <c r="P16" s="170"/>
      <c r="Q16" s="111" t="s">
        <v>381</v>
      </c>
      <c r="R16" s="113"/>
      <c r="S16" s="171"/>
      <c r="T16" s="164"/>
      <c r="U16" s="164"/>
      <c r="V16" s="164"/>
    </row>
    <row r="17" spans="1:23">
      <c r="A17" s="164">
        <v>11279</v>
      </c>
      <c r="B17" s="164" t="s">
        <v>221</v>
      </c>
      <c r="C17" s="164"/>
      <c r="D17" s="164"/>
      <c r="E17" s="165">
        <v>33160</v>
      </c>
      <c r="F17" s="165"/>
      <c r="G17" s="164">
        <v>1</v>
      </c>
      <c r="H17" s="166">
        <v>2.1973690525264544</v>
      </c>
      <c r="I17" s="167"/>
      <c r="J17" s="164">
        <v>4400</v>
      </c>
      <c r="K17" s="164"/>
      <c r="L17" s="164">
        <v>1</v>
      </c>
      <c r="M17" s="168"/>
      <c r="N17" s="169"/>
      <c r="O17" s="170" t="s">
        <v>206</v>
      </c>
      <c r="P17" s="170"/>
      <c r="Q17" s="112" t="s">
        <v>334</v>
      </c>
      <c r="R17" s="110"/>
      <c r="S17" s="164"/>
      <c r="T17" s="164"/>
      <c r="U17" s="164"/>
      <c r="V17" s="164"/>
      <c r="W17" s="164"/>
    </row>
    <row r="18" spans="1:23">
      <c r="A18" s="164">
        <v>11303</v>
      </c>
      <c r="B18" s="164" t="s">
        <v>223</v>
      </c>
      <c r="C18" s="164"/>
      <c r="D18" s="164"/>
      <c r="E18" s="165">
        <v>33291</v>
      </c>
      <c r="F18" s="165"/>
      <c r="G18" s="164">
        <v>1</v>
      </c>
      <c r="H18" s="166">
        <v>4.5615887357746807</v>
      </c>
      <c r="I18" s="167"/>
      <c r="J18" s="164">
        <v>2700</v>
      </c>
      <c r="K18" s="164"/>
      <c r="L18" s="164">
        <v>3</v>
      </c>
      <c r="M18" s="168"/>
      <c r="N18" s="169"/>
      <c r="O18" s="170" t="s">
        <v>206</v>
      </c>
      <c r="P18" s="170"/>
      <c r="Q18" s="114"/>
      <c r="R18" s="164"/>
      <c r="S18" s="164"/>
      <c r="T18" s="164"/>
      <c r="U18" s="164"/>
      <c r="V18" s="164"/>
      <c r="W18" s="164"/>
    </row>
    <row r="19" spans="1:23">
      <c r="A19" s="164">
        <v>11291</v>
      </c>
      <c r="B19" s="164" t="s">
        <v>222</v>
      </c>
      <c r="C19" s="164"/>
      <c r="D19" s="164"/>
      <c r="E19" s="165">
        <v>32898</v>
      </c>
      <c r="F19" s="165"/>
      <c r="G19" s="164">
        <v>2</v>
      </c>
      <c r="H19" s="166">
        <v>1</v>
      </c>
      <c r="I19" s="167"/>
      <c r="J19" s="164">
        <v>13900</v>
      </c>
      <c r="K19" s="164"/>
      <c r="L19" s="164">
        <v>3</v>
      </c>
      <c r="M19" s="168"/>
      <c r="N19" s="169"/>
      <c r="O19" s="170" t="s">
        <v>209</v>
      </c>
      <c r="P19" s="170"/>
      <c r="Q19" s="111" t="s">
        <v>382</v>
      </c>
      <c r="R19" s="175"/>
      <c r="S19" s="171"/>
      <c r="T19" s="171"/>
      <c r="U19" s="171"/>
      <c r="V19" s="171"/>
      <c r="W19" s="171"/>
    </row>
    <row r="20" spans="1:23">
      <c r="A20" s="164">
        <v>11315</v>
      </c>
      <c r="B20" s="164" t="s">
        <v>224</v>
      </c>
      <c r="C20" s="164"/>
      <c r="D20" s="164"/>
      <c r="E20" s="165">
        <v>32730</v>
      </c>
      <c r="F20" s="165"/>
      <c r="G20" s="164">
        <v>1</v>
      </c>
      <c r="H20" s="166">
        <v>2.2082820431392918</v>
      </c>
      <c r="I20" s="167"/>
      <c r="J20" s="164">
        <v>13800</v>
      </c>
      <c r="K20" s="164"/>
      <c r="L20" s="164">
        <v>0</v>
      </c>
      <c r="M20" s="168"/>
      <c r="N20" s="169"/>
      <c r="O20" s="170" t="s">
        <v>206</v>
      </c>
      <c r="P20" s="170"/>
      <c r="Q20" s="164" t="s">
        <v>383</v>
      </c>
      <c r="R20" s="176"/>
      <c r="S20" s="164"/>
      <c r="T20" s="164"/>
      <c r="U20" s="164"/>
      <c r="V20" s="164"/>
      <c r="W20" s="164"/>
    </row>
    <row r="21" spans="1:23">
      <c r="A21" s="164">
        <v>11327</v>
      </c>
      <c r="B21" s="164" t="s">
        <v>225</v>
      </c>
      <c r="C21" s="164"/>
      <c r="D21" s="164"/>
      <c r="E21" s="165">
        <v>32514</v>
      </c>
      <c r="F21" s="165"/>
      <c r="G21" s="164">
        <v>2</v>
      </c>
      <c r="H21" s="166">
        <v>2.3832536709844989</v>
      </c>
      <c r="I21" s="167"/>
      <c r="J21" s="164">
        <v>19700</v>
      </c>
      <c r="K21" s="164"/>
      <c r="L21" s="164">
        <v>3</v>
      </c>
      <c r="M21" s="168"/>
      <c r="N21" s="169"/>
      <c r="O21" s="170" t="s">
        <v>209</v>
      </c>
      <c r="P21" s="170"/>
      <c r="Q21" s="176">
        <v>1</v>
      </c>
      <c r="R21" s="176"/>
      <c r="S21" s="164"/>
      <c r="T21" s="164"/>
      <c r="U21" s="164"/>
      <c r="V21" s="164"/>
      <c r="W21" s="164"/>
    </row>
    <row r="22" spans="1:23">
      <c r="A22" s="164">
        <v>11351</v>
      </c>
      <c r="B22" s="164" t="s">
        <v>226</v>
      </c>
      <c r="C22" s="164"/>
      <c r="D22" s="164"/>
      <c r="E22" s="165">
        <v>32717</v>
      </c>
      <c r="F22" s="165"/>
      <c r="G22" s="164">
        <v>2</v>
      </c>
      <c r="H22" s="166">
        <v>3.4023733999628352</v>
      </c>
      <c r="I22" s="167"/>
      <c r="J22" s="164">
        <v>1500</v>
      </c>
      <c r="K22" s="164"/>
      <c r="L22" s="164">
        <v>0</v>
      </c>
      <c r="M22" s="168"/>
      <c r="N22" s="169"/>
      <c r="O22" s="170" t="s">
        <v>206</v>
      </c>
      <c r="P22" s="170"/>
      <c r="Q22" s="176">
        <v>2.5</v>
      </c>
      <c r="R22" s="176"/>
      <c r="S22" s="164"/>
      <c r="T22" s="164"/>
      <c r="U22" s="164"/>
      <c r="V22" s="164"/>
      <c r="W22" s="164"/>
    </row>
    <row r="23" spans="1:23">
      <c r="A23" s="164"/>
      <c r="B23" s="164"/>
      <c r="C23" s="164"/>
      <c r="D23" s="164"/>
      <c r="E23" s="164"/>
      <c r="F23" s="164"/>
      <c r="G23" s="166"/>
      <c r="H23" s="177"/>
      <c r="I23" s="178"/>
      <c r="J23" s="178"/>
      <c r="K23" s="178"/>
      <c r="L23" s="177"/>
      <c r="M23" s="179"/>
      <c r="N23" s="170"/>
      <c r="O23" s="170"/>
      <c r="Q23" s="176">
        <v>3.5</v>
      </c>
      <c r="R23" s="164"/>
      <c r="S23" s="164"/>
      <c r="T23" s="164"/>
      <c r="U23" s="164"/>
      <c r="V23" s="164"/>
    </row>
    <row r="24" spans="1:23">
      <c r="A24" s="164"/>
      <c r="B24" s="164"/>
      <c r="C24" s="164"/>
      <c r="D24" s="164"/>
      <c r="E24" s="164"/>
      <c r="F24" s="164"/>
      <c r="G24" s="166"/>
      <c r="H24" s="177"/>
      <c r="I24" s="178"/>
      <c r="J24" s="178"/>
      <c r="K24" s="178"/>
      <c r="L24" s="177"/>
      <c r="M24" s="179"/>
      <c r="N24" s="170"/>
      <c r="O24" s="170"/>
      <c r="Q24" s="176">
        <v>4.5</v>
      </c>
      <c r="R24" s="164"/>
      <c r="S24" s="164"/>
      <c r="T24" s="164"/>
      <c r="U24" s="164"/>
      <c r="V24" s="164"/>
    </row>
    <row r="25" spans="1:23">
      <c r="A25" s="164"/>
      <c r="B25" s="234" t="s">
        <v>335</v>
      </c>
      <c r="C25" s="234"/>
      <c r="D25" s="234"/>
      <c r="E25" s="234"/>
      <c r="F25" s="234"/>
      <c r="G25" s="234"/>
      <c r="H25" s="168"/>
      <c r="I25" s="164"/>
      <c r="J25" s="180"/>
      <c r="K25" s="164"/>
      <c r="L25" s="181" t="s">
        <v>336</v>
      </c>
      <c r="M25" s="182"/>
      <c r="N25" s="183"/>
      <c r="O25" s="170"/>
      <c r="Q25" s="176">
        <v>5</v>
      </c>
      <c r="R25" s="164"/>
      <c r="S25" s="164"/>
      <c r="T25" s="164"/>
      <c r="U25" s="164"/>
      <c r="V25" s="164"/>
    </row>
    <row r="26" spans="1:23">
      <c r="A26" s="164"/>
      <c r="B26" s="234" t="s">
        <v>227</v>
      </c>
      <c r="C26" s="234"/>
      <c r="D26" s="234"/>
      <c r="E26" s="234"/>
      <c r="F26" s="234"/>
      <c r="G26" s="234"/>
      <c r="H26" s="169"/>
      <c r="I26" s="164"/>
      <c r="J26" s="180"/>
      <c r="K26" s="164"/>
      <c r="L26" s="164"/>
      <c r="M26" s="164"/>
      <c r="N26" s="170"/>
      <c r="O26" s="170"/>
      <c r="Q26" s="176"/>
      <c r="R26" s="164"/>
      <c r="S26" s="164"/>
      <c r="T26" s="164"/>
      <c r="U26" s="164"/>
      <c r="V26" s="164"/>
    </row>
    <row r="27" spans="1:23">
      <c r="A27" s="235" t="s">
        <v>337</v>
      </c>
      <c r="B27" s="235"/>
      <c r="C27" s="235"/>
      <c r="D27" s="235"/>
      <c r="E27" s="235"/>
      <c r="F27" s="235"/>
      <c r="G27" s="235"/>
      <c r="H27" s="168"/>
      <c r="I27" s="164"/>
      <c r="J27" s="164"/>
      <c r="K27" s="164"/>
      <c r="L27" s="162"/>
      <c r="M27" s="162"/>
      <c r="N27" s="170"/>
      <c r="O27" s="170"/>
      <c r="Q27" s="225" t="s">
        <v>384</v>
      </c>
      <c r="R27" s="225"/>
      <c r="S27" s="225"/>
      <c r="T27" s="225"/>
      <c r="U27" s="164"/>
      <c r="V27" s="164"/>
    </row>
    <row r="28" spans="1:23">
      <c r="A28" s="235" t="s">
        <v>338</v>
      </c>
      <c r="B28" s="235"/>
      <c r="C28" s="235"/>
      <c r="D28" s="235"/>
      <c r="E28" s="235"/>
      <c r="F28" s="235"/>
      <c r="G28" s="235"/>
      <c r="H28" s="168"/>
      <c r="I28" s="164"/>
      <c r="J28" s="164"/>
      <c r="K28" s="164"/>
      <c r="L28" s="164"/>
      <c r="M28" s="170"/>
      <c r="N28" s="170"/>
      <c r="O28" s="170"/>
      <c r="P28" s="164"/>
      <c r="Q28" s="164"/>
      <c r="R28" s="164"/>
      <c r="S28" s="164"/>
      <c r="T28" s="164"/>
      <c r="U28" s="164"/>
      <c r="V28" s="164"/>
    </row>
    <row r="29" spans="1:23">
      <c r="A29" s="235" t="s">
        <v>339</v>
      </c>
      <c r="B29" s="235"/>
      <c r="C29" s="235"/>
      <c r="D29" s="235"/>
      <c r="E29" s="235"/>
      <c r="F29" s="235"/>
      <c r="G29" s="236"/>
      <c r="H29" s="168"/>
      <c r="I29" s="234"/>
      <c r="J29" s="234"/>
      <c r="K29" s="234"/>
      <c r="L29" s="234"/>
      <c r="M29" s="164"/>
      <c r="N29" s="170"/>
      <c r="O29" s="170"/>
      <c r="P29" s="164"/>
      <c r="Q29" s="225" t="s">
        <v>432</v>
      </c>
      <c r="R29" s="225"/>
      <c r="S29" s="225"/>
      <c r="T29" s="164"/>
      <c r="U29" s="164"/>
      <c r="V29" s="164"/>
    </row>
    <row r="31" spans="1:23" ht="15">
      <c r="A31" s="164"/>
      <c r="B31" s="184" t="s">
        <v>340</v>
      </c>
      <c r="C31" s="164"/>
      <c r="D31" s="164"/>
      <c r="E31" s="164"/>
      <c r="F31" s="164"/>
      <c r="G31" s="166"/>
      <c r="H31" s="164"/>
      <c r="I31" s="164"/>
      <c r="J31" s="164"/>
      <c r="K31" s="164"/>
      <c r="L31" s="164"/>
      <c r="M31" s="164"/>
      <c r="N31" s="170"/>
      <c r="O31" s="170"/>
      <c r="P31" s="164"/>
      <c r="Q31" s="164"/>
      <c r="R31" s="164"/>
      <c r="S31" s="164"/>
      <c r="T31" s="164"/>
      <c r="U31" s="164"/>
      <c r="V31" s="164"/>
    </row>
    <row r="32" spans="1:23" ht="15">
      <c r="A32" s="164"/>
      <c r="B32" s="184"/>
      <c r="C32" s="164"/>
      <c r="D32" s="164"/>
      <c r="E32" s="164"/>
      <c r="F32" s="164"/>
      <c r="G32" s="166"/>
      <c r="H32" s="164"/>
      <c r="I32" s="164"/>
      <c r="J32" s="164"/>
      <c r="K32" s="164"/>
      <c r="L32" s="164"/>
      <c r="M32" s="164"/>
      <c r="N32" s="170"/>
      <c r="O32" s="170"/>
      <c r="P32" s="164"/>
      <c r="Q32" s="164"/>
      <c r="R32" s="164"/>
      <c r="S32" s="164"/>
      <c r="T32" s="164"/>
      <c r="U32" s="164"/>
      <c r="V32" s="164"/>
    </row>
    <row r="33" spans="2:13" ht="15">
      <c r="B33" s="184" t="s">
        <v>341</v>
      </c>
      <c r="C33" s="164"/>
      <c r="D33" s="164"/>
      <c r="E33" s="164"/>
      <c r="F33" s="164"/>
      <c r="G33" s="166"/>
      <c r="H33" s="164"/>
      <c r="I33" s="164"/>
      <c r="J33" s="164"/>
      <c r="K33" s="164"/>
      <c r="L33" s="164"/>
      <c r="M33" s="168"/>
    </row>
    <row r="34" spans="2:13" ht="15">
      <c r="B34" s="184"/>
      <c r="C34" s="164"/>
      <c r="D34" s="164"/>
      <c r="E34" s="164"/>
      <c r="F34" s="164"/>
      <c r="G34" s="166"/>
      <c r="H34" s="164"/>
      <c r="I34" s="164"/>
      <c r="J34" s="164"/>
      <c r="K34" s="164"/>
      <c r="L34" s="164"/>
      <c r="M34" s="164"/>
    </row>
    <row r="35" spans="2:13" ht="15">
      <c r="B35" s="185" t="s">
        <v>342</v>
      </c>
      <c r="C35" s="178"/>
      <c r="D35" s="178"/>
      <c r="E35" s="178"/>
      <c r="F35" s="178"/>
      <c r="G35" s="186"/>
      <c r="H35" s="178"/>
      <c r="I35" s="164"/>
      <c r="J35" s="166"/>
      <c r="K35" s="164"/>
      <c r="L35" s="164"/>
      <c r="M35" s="168"/>
    </row>
    <row r="36" spans="2:13" ht="15">
      <c r="B36" s="184"/>
      <c r="C36" s="164"/>
      <c r="D36" s="164"/>
      <c r="E36" s="164"/>
      <c r="F36" s="164"/>
      <c r="G36" s="166"/>
      <c r="H36" s="164"/>
      <c r="I36" s="164"/>
      <c r="J36" s="164"/>
      <c r="K36" s="164"/>
      <c r="L36" s="164"/>
      <c r="M36" s="164"/>
    </row>
    <row r="37" spans="2:13" ht="15">
      <c r="B37" s="184" t="s">
        <v>343</v>
      </c>
      <c r="C37" s="164"/>
      <c r="D37" s="164"/>
      <c r="E37" s="164"/>
      <c r="F37" s="164"/>
      <c r="G37" s="166"/>
      <c r="H37" s="164"/>
      <c r="I37" s="164"/>
      <c r="J37" s="164"/>
      <c r="K37" s="164"/>
      <c r="L37" s="164"/>
      <c r="M37" s="164"/>
    </row>
    <row r="38" spans="2:13" ht="15">
      <c r="B38" s="184"/>
      <c r="C38" s="164"/>
      <c r="D38" s="164"/>
      <c r="E38" s="164"/>
      <c r="F38" s="164"/>
      <c r="G38" s="166"/>
      <c r="H38" s="164"/>
      <c r="I38" s="164"/>
      <c r="J38" s="164"/>
      <c r="K38" s="164"/>
      <c r="L38" s="164"/>
      <c r="M38" s="164"/>
    </row>
    <row r="39" spans="2:13" ht="15">
      <c r="B39" s="184" t="s">
        <v>344</v>
      </c>
      <c r="C39" s="164"/>
      <c r="D39" s="164"/>
      <c r="E39" s="164"/>
      <c r="F39" s="164"/>
      <c r="G39" s="166"/>
      <c r="H39" s="164"/>
      <c r="I39" s="164"/>
      <c r="J39" s="164"/>
      <c r="K39" s="164"/>
      <c r="L39" s="164"/>
      <c r="M39" s="164"/>
    </row>
    <row r="40" spans="2:13" ht="15">
      <c r="B40" s="184"/>
      <c r="C40" s="164"/>
      <c r="D40" s="164"/>
      <c r="E40" s="164"/>
      <c r="F40" s="164"/>
      <c r="G40" s="166"/>
      <c r="H40" s="164"/>
      <c r="I40" s="164"/>
      <c r="J40" s="164"/>
      <c r="K40" s="164"/>
      <c r="L40" s="164"/>
      <c r="M40" s="164"/>
    </row>
    <row r="41" spans="2:13" ht="15">
      <c r="B41" s="184" t="s">
        <v>228</v>
      </c>
      <c r="C41" s="184"/>
      <c r="D41" s="184"/>
      <c r="E41" s="184"/>
      <c r="F41" s="187"/>
      <c r="G41" s="187"/>
      <c r="H41" s="188"/>
      <c r="I41" s="187"/>
      <c r="J41" s="164"/>
      <c r="K41" s="164"/>
      <c r="L41" s="164"/>
      <c r="M41" s="189"/>
    </row>
    <row r="42" spans="2:13" ht="15">
      <c r="B42" s="184"/>
      <c r="C42" s="184"/>
      <c r="D42" s="184"/>
      <c r="E42" s="184"/>
      <c r="F42" s="187"/>
      <c r="G42" s="187"/>
      <c r="H42" s="188"/>
      <c r="I42" s="187"/>
      <c r="J42" s="164"/>
      <c r="K42" s="164"/>
      <c r="L42" s="164"/>
      <c r="M42" s="164"/>
    </row>
    <row r="43" spans="2:13" ht="15">
      <c r="B43" s="190" t="s">
        <v>229</v>
      </c>
      <c r="C43" s="190"/>
      <c r="D43" s="190"/>
      <c r="E43" s="190"/>
      <c r="F43" s="187"/>
      <c r="G43" s="187"/>
      <c r="H43" s="191"/>
      <c r="I43" s="187"/>
      <c r="J43" s="164"/>
      <c r="K43" s="164"/>
      <c r="L43" s="164"/>
      <c r="M43" s="189"/>
    </row>
    <row r="44" spans="2:13" ht="15">
      <c r="B44" s="190"/>
      <c r="C44" s="190"/>
      <c r="D44" s="190"/>
      <c r="E44" s="190"/>
      <c r="F44" s="187"/>
      <c r="G44" s="187"/>
      <c r="H44" s="191"/>
      <c r="I44" s="187"/>
      <c r="J44" s="164"/>
      <c r="K44" s="164"/>
      <c r="L44" s="164"/>
      <c r="M44" s="164"/>
    </row>
    <row r="45" spans="2:13" ht="15">
      <c r="B45" s="184" t="s">
        <v>230</v>
      </c>
      <c r="C45" s="184"/>
      <c r="D45" s="184"/>
      <c r="E45" s="184"/>
      <c r="F45" s="187"/>
      <c r="G45" s="187"/>
      <c r="H45" s="191"/>
      <c r="I45" s="187"/>
      <c r="J45" s="164"/>
      <c r="K45" s="164"/>
      <c r="L45" s="164"/>
      <c r="M45" s="189"/>
    </row>
    <row r="46" spans="2:13" ht="15">
      <c r="B46" s="184"/>
      <c r="C46" s="187"/>
      <c r="D46" s="187"/>
      <c r="E46" s="187"/>
      <c r="F46" s="187"/>
      <c r="G46" s="187"/>
      <c r="H46" s="191"/>
      <c r="I46" s="187"/>
      <c r="J46" s="164"/>
      <c r="K46" s="164"/>
      <c r="L46" s="164"/>
      <c r="M46" s="164"/>
    </row>
    <row r="47" spans="2:13" ht="15">
      <c r="B47" s="184" t="s">
        <v>231</v>
      </c>
      <c r="C47" s="184"/>
      <c r="D47" s="184"/>
      <c r="E47" s="184"/>
      <c r="F47" s="187"/>
      <c r="G47" s="187"/>
      <c r="H47" s="191"/>
      <c r="I47" s="187"/>
      <c r="J47" s="164"/>
      <c r="K47" s="164"/>
      <c r="L47" s="164"/>
      <c r="M47" s="164"/>
    </row>
    <row r="48" spans="2:13" ht="15">
      <c r="B48" s="192"/>
      <c r="C48" s="192"/>
      <c r="D48" s="192"/>
      <c r="E48" s="192"/>
      <c r="F48" s="192"/>
      <c r="G48" s="193"/>
      <c r="H48" s="192"/>
      <c r="I48" s="187"/>
      <c r="J48" s="164"/>
      <c r="K48" s="164"/>
      <c r="L48" s="164"/>
      <c r="M48" s="164"/>
    </row>
    <row r="49" spans="2:13" ht="15">
      <c r="B49" s="184" t="s">
        <v>385</v>
      </c>
      <c r="C49" s="164"/>
      <c r="D49" s="164"/>
      <c r="E49" s="164"/>
      <c r="F49" s="164"/>
      <c r="G49" s="166"/>
      <c r="H49" s="164"/>
      <c r="I49" s="164"/>
      <c r="J49" s="164"/>
      <c r="K49" s="164"/>
      <c r="L49" s="164"/>
      <c r="M49" s="164"/>
    </row>
    <row r="51" spans="2:13">
      <c r="B51" s="164" t="s">
        <v>386</v>
      </c>
      <c r="C51" s="164"/>
      <c r="D51" s="164"/>
      <c r="E51" s="164"/>
      <c r="F51" s="164"/>
      <c r="G51" s="166"/>
      <c r="H51" s="164"/>
      <c r="I51" s="164"/>
      <c r="J51" s="164"/>
      <c r="K51" s="164"/>
      <c r="L51" s="164"/>
      <c r="M51" s="164"/>
    </row>
    <row r="56" spans="2:13">
      <c r="B56" s="164"/>
      <c r="C56" s="164"/>
      <c r="D56" s="164"/>
      <c r="E56" s="164"/>
      <c r="F56" s="164"/>
      <c r="G56" s="166"/>
      <c r="H56" s="164"/>
      <c r="I56" s="164"/>
      <c r="J56" s="164"/>
      <c r="K56" s="164"/>
      <c r="L56" s="164"/>
      <c r="M56" s="194"/>
    </row>
    <row r="57" spans="2:13">
      <c r="B57" s="164"/>
      <c r="C57" s="164"/>
      <c r="D57" s="164"/>
      <c r="E57" s="164"/>
      <c r="F57" s="164"/>
      <c r="G57" s="166"/>
      <c r="H57" s="164"/>
      <c r="I57" s="164"/>
      <c r="J57" s="164"/>
      <c r="K57" s="164"/>
      <c r="L57" s="164"/>
      <c r="M57" s="194"/>
    </row>
    <row r="58" spans="2:13">
      <c r="B58" s="164"/>
      <c r="C58" s="164"/>
      <c r="D58" s="164"/>
      <c r="E58" s="164"/>
      <c r="F58" s="164"/>
      <c r="G58" s="166"/>
      <c r="H58" s="164"/>
      <c r="I58" s="164"/>
      <c r="J58" s="164"/>
      <c r="K58" s="164"/>
      <c r="L58" s="164"/>
      <c r="M58" s="194"/>
    </row>
    <row r="59" spans="2:13">
      <c r="B59" s="164"/>
      <c r="C59" s="164"/>
      <c r="D59" s="164"/>
      <c r="E59" s="164"/>
      <c r="F59" s="164"/>
      <c r="G59" s="166"/>
      <c r="H59" s="164"/>
      <c r="I59" s="164"/>
      <c r="J59" s="164"/>
      <c r="K59" s="164"/>
      <c r="L59" s="164"/>
      <c r="M59" s="194"/>
    </row>
    <row r="60" spans="2:13">
      <c r="B60" s="164"/>
      <c r="C60" s="164"/>
      <c r="D60" s="164"/>
      <c r="E60" s="164"/>
      <c r="F60" s="164"/>
      <c r="G60" s="166"/>
      <c r="H60" s="164"/>
      <c r="I60" s="164"/>
      <c r="J60" s="164"/>
      <c r="K60" s="164"/>
      <c r="L60" s="164"/>
      <c r="M60" s="194"/>
    </row>
    <row r="61" spans="2:13">
      <c r="B61" s="164"/>
      <c r="C61" s="164"/>
      <c r="D61" s="164"/>
      <c r="E61" s="164"/>
      <c r="F61" s="164"/>
      <c r="G61" s="166"/>
      <c r="H61" s="164"/>
      <c r="I61" s="164"/>
      <c r="J61" s="164"/>
      <c r="K61" s="164"/>
      <c r="L61" s="164"/>
      <c r="M61" s="194"/>
    </row>
    <row r="62" spans="2:13">
      <c r="B62" s="164"/>
      <c r="C62" s="164"/>
      <c r="D62" s="164"/>
      <c r="E62" s="164"/>
      <c r="F62" s="164"/>
      <c r="G62" s="166"/>
      <c r="H62" s="164"/>
      <c r="I62" s="164"/>
      <c r="J62" s="164"/>
      <c r="K62" s="164"/>
      <c r="L62" s="164"/>
      <c r="M62" s="194"/>
    </row>
    <row r="63" spans="2:13">
      <c r="B63" s="164"/>
      <c r="C63" s="164"/>
      <c r="D63" s="164"/>
      <c r="E63" s="164"/>
      <c r="F63" s="164"/>
      <c r="G63" s="166"/>
      <c r="H63" s="164"/>
      <c r="I63" s="164"/>
      <c r="J63" s="164"/>
      <c r="K63" s="164"/>
      <c r="L63" s="164"/>
      <c r="M63" s="194"/>
    </row>
    <row r="64" spans="2:13">
      <c r="B64" s="164"/>
      <c r="C64" s="164"/>
      <c r="D64" s="164"/>
      <c r="E64" s="164"/>
      <c r="F64" s="164"/>
      <c r="G64" s="166"/>
      <c r="H64" s="164"/>
      <c r="I64" s="164"/>
      <c r="J64" s="164"/>
      <c r="K64" s="164"/>
      <c r="L64" s="164"/>
      <c r="M64" s="194"/>
    </row>
    <row r="65" spans="13:13">
      <c r="M65" s="194"/>
    </row>
    <row r="66" spans="13:13">
      <c r="M66" s="194"/>
    </row>
    <row r="67" spans="13:13">
      <c r="M67" s="194"/>
    </row>
    <row r="68" spans="13:13">
      <c r="M68" s="194"/>
    </row>
    <row r="69" spans="13:13">
      <c r="M69" s="194"/>
    </row>
    <row r="70" spans="13:13">
      <c r="M70" s="194"/>
    </row>
    <row r="71" spans="13:13">
      <c r="M71" s="194"/>
    </row>
    <row r="72" spans="13:13">
      <c r="M72" s="194"/>
    </row>
    <row r="73" spans="13:13">
      <c r="M73" s="194"/>
    </row>
    <row r="74" spans="13:13">
      <c r="M74" s="194"/>
    </row>
    <row r="75" spans="13:13">
      <c r="M75" s="194"/>
    </row>
    <row r="76" spans="13:13">
      <c r="M76" s="194"/>
    </row>
    <row r="77" spans="13:13">
      <c r="M77" s="194"/>
    </row>
    <row r="78" spans="13:13">
      <c r="M78" s="194"/>
    </row>
    <row r="79" spans="13:13">
      <c r="M79" s="194"/>
    </row>
    <row r="80" spans="13:13">
      <c r="M80" s="194"/>
    </row>
    <row r="81" spans="13:13">
      <c r="M81" s="194"/>
    </row>
    <row r="82" spans="13:13">
      <c r="M82" s="194"/>
    </row>
    <row r="83" spans="13:13">
      <c r="M83" s="194"/>
    </row>
    <row r="84" spans="13:13">
      <c r="M84" s="194"/>
    </row>
    <row r="85" spans="13:13">
      <c r="M85" s="194"/>
    </row>
    <row r="86" spans="13:13">
      <c r="M86" s="194"/>
    </row>
    <row r="87" spans="13:13">
      <c r="M87" s="194"/>
    </row>
    <row r="88" spans="13:13">
      <c r="M88" s="194"/>
    </row>
    <row r="89" spans="13:13">
      <c r="M89" s="194"/>
    </row>
  </sheetData>
  <mergeCells count="6">
    <mergeCell ref="I29:L29"/>
    <mergeCell ref="B25:G25"/>
    <mergeCell ref="B26:G26"/>
    <mergeCell ref="A27:G27"/>
    <mergeCell ref="A28:G28"/>
    <mergeCell ref="A29:G29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18" sqref="C18"/>
    </sheetView>
  </sheetViews>
  <sheetFormatPr defaultRowHeight="15"/>
  <cols>
    <col min="1" max="1" width="6" style="48" customWidth="1"/>
    <col min="2" max="5" width="25.42578125" style="48" bestFit="1" customWidth="1"/>
    <col min="6" max="6" width="27.28515625" style="48" bestFit="1" customWidth="1"/>
    <col min="7" max="9" width="10.7109375" style="48" customWidth="1"/>
    <col min="10" max="16384" width="9.140625" style="48"/>
  </cols>
  <sheetData>
    <row r="1" spans="1:6" ht="15.75">
      <c r="B1" s="99" t="s">
        <v>154</v>
      </c>
      <c r="C1" s="48" t="s">
        <v>155</v>
      </c>
    </row>
    <row r="2" spans="1:6">
      <c r="A2" s="62" t="s">
        <v>155</v>
      </c>
      <c r="B2" s="63" t="s">
        <v>156</v>
      </c>
      <c r="C2" s="63" t="s">
        <v>157</v>
      </c>
      <c r="D2" s="64" t="str">
        <f>B2&amp;C2</f>
        <v>KissÁrpád</v>
      </c>
      <c r="E2" s="64" t="str">
        <f>B2&amp;" "&amp;C2</f>
        <v>Kiss Árpád</v>
      </c>
    </row>
    <row r="3" spans="1:6">
      <c r="A3" s="62"/>
      <c r="B3" s="64"/>
      <c r="C3" s="64"/>
      <c r="D3" s="64"/>
      <c r="E3" s="64"/>
    </row>
    <row r="4" spans="1:6" ht="15.75">
      <c r="A4" s="62"/>
      <c r="B4" s="61" t="s">
        <v>158</v>
      </c>
      <c r="C4" s="100" t="s">
        <v>187</v>
      </c>
      <c r="D4" s="64"/>
      <c r="E4" s="64"/>
    </row>
    <row r="5" spans="1:6">
      <c r="A5" s="64" t="s">
        <v>159</v>
      </c>
      <c r="B5" s="64" t="s">
        <v>160</v>
      </c>
      <c r="C5" s="65">
        <v>2.7</v>
      </c>
      <c r="D5" s="64" t="s">
        <v>161</v>
      </c>
      <c r="E5" s="66">
        <f>C5^2*3.14</f>
        <v>22.890600000000003</v>
      </c>
      <c r="F5" s="48">
        <f>C5^2*PI()</f>
        <v>22.902210444669596</v>
      </c>
    </row>
    <row r="6" spans="1:6">
      <c r="A6" s="64"/>
      <c r="B6" s="64"/>
      <c r="C6" s="67"/>
      <c r="D6" s="64"/>
      <c r="E6" s="66"/>
    </row>
    <row r="7" spans="1:6" ht="15.75">
      <c r="A7" s="64"/>
      <c r="B7" s="61" t="s">
        <v>144</v>
      </c>
      <c r="C7" s="67"/>
      <c r="D7" s="64"/>
      <c r="E7" s="67"/>
    </row>
    <row r="8" spans="1:6">
      <c r="B8" s="64" t="s">
        <v>162</v>
      </c>
    </row>
    <row r="9" spans="1:6">
      <c r="B9" s="64">
        <f ca="1">TODAY()</f>
        <v>40485</v>
      </c>
      <c r="C9" s="64">
        <f ca="1">DATE(YEAR(B9),12,25)</f>
        <v>40537</v>
      </c>
      <c r="D9" s="62">
        <f ca="1">C9-B9</f>
        <v>52</v>
      </c>
      <c r="E9" s="68" t="s">
        <v>163</v>
      </c>
    </row>
    <row r="10" spans="1:6">
      <c r="B10" s="64">
        <f ca="1">TODAY()</f>
        <v>40485</v>
      </c>
      <c r="C10" s="64">
        <f ca="1">DATE(YEAR(B10),12,25)</f>
        <v>40537</v>
      </c>
      <c r="D10" s="69">
        <f ca="1">C10-B10</f>
        <v>52</v>
      </c>
      <c r="E10" s="68" t="s">
        <v>164</v>
      </c>
    </row>
    <row r="11" spans="1:6">
      <c r="B11" s="64" t="s">
        <v>188</v>
      </c>
      <c r="C11" s="64"/>
      <c r="D11" s="69"/>
      <c r="E11" s="68"/>
    </row>
    <row r="12" spans="1:6">
      <c r="B12" s="64">
        <f ca="1">TODAY()</f>
        <v>40485</v>
      </c>
      <c r="C12" s="70">
        <v>27</v>
      </c>
      <c r="D12" s="64">
        <f ca="1">B12+C12</f>
        <v>40512</v>
      </c>
    </row>
    <row r="14" spans="1:6" ht="15.75">
      <c r="A14" s="64"/>
      <c r="B14" s="71" t="s">
        <v>165</v>
      </c>
      <c r="C14" s="48" t="s">
        <v>189</v>
      </c>
    </row>
    <row r="15" spans="1:6">
      <c r="B15" s="64" t="b">
        <f ca="1">C10&gt;B10</f>
        <v>1</v>
      </c>
    </row>
    <row r="16" spans="1:6">
      <c r="B16" s="64" t="b">
        <f ca="1">C10-B10&lt;100</f>
        <v>1</v>
      </c>
    </row>
    <row r="17" spans="2:3" ht="15.75">
      <c r="B17" s="71" t="s">
        <v>166</v>
      </c>
      <c r="C17" s="48" t="s">
        <v>190</v>
      </c>
    </row>
    <row r="18" spans="2:3">
      <c r="B18" s="48" t="b">
        <f>AND(B2="kiss",C2="árpád")</f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B1:I15"/>
  <sheetViews>
    <sheetView workbookViewId="0">
      <selection activeCell="H21" sqref="H21"/>
    </sheetView>
  </sheetViews>
  <sheetFormatPr defaultRowHeight="12.75"/>
  <cols>
    <col min="1" max="16384" width="9.140625" style="28"/>
  </cols>
  <sheetData>
    <row r="1" spans="2:9" ht="15">
      <c r="B1" s="115" t="s">
        <v>345</v>
      </c>
      <c r="C1" s="116"/>
      <c r="D1" s="116"/>
    </row>
    <row r="2" spans="2:9" ht="18.75" thickBot="1">
      <c r="B2" s="115" t="s">
        <v>346</v>
      </c>
      <c r="C2" s="115"/>
      <c r="D2" s="117"/>
    </row>
    <row r="3" spans="2:9" ht="18.75" thickTop="1">
      <c r="B3" s="115" t="s">
        <v>347</v>
      </c>
      <c r="C3" s="115"/>
      <c r="D3" s="117"/>
      <c r="H3" s="237" t="s">
        <v>349</v>
      </c>
      <c r="I3" s="238"/>
    </row>
    <row r="4" spans="2:9" ht="18.75" thickBot="1">
      <c r="B4" s="115" t="s">
        <v>348</v>
      </c>
      <c r="C4" s="115"/>
      <c r="D4" s="117"/>
      <c r="H4" s="239"/>
      <c r="I4" s="240"/>
    </row>
    <row r="5" spans="2:9" ht="13.5" thickTop="1"/>
    <row r="6" spans="2:9" ht="13.5" thickBot="1">
      <c r="B6" s="118" t="s">
        <v>350</v>
      </c>
      <c r="E6" s="118" t="s">
        <v>352</v>
      </c>
    </row>
    <row r="7" spans="2:9" ht="13.5" thickTop="1">
      <c r="B7" s="119"/>
      <c r="C7" s="120"/>
      <c r="D7" s="121"/>
      <c r="E7" s="136">
        <v>5</v>
      </c>
    </row>
    <row r="8" spans="2:9">
      <c r="B8" s="122"/>
      <c r="C8" s="54"/>
      <c r="D8" s="123"/>
      <c r="E8" s="137">
        <v>1</v>
      </c>
    </row>
    <row r="9" spans="2:9" ht="13.5" thickBot="1">
      <c r="B9" s="124"/>
      <c r="C9" s="125"/>
      <c r="D9" s="126"/>
      <c r="E9" s="138">
        <v>3</v>
      </c>
    </row>
    <row r="10" spans="2:9" ht="13.5" thickTop="1"/>
    <row r="11" spans="2:9" ht="15" thickBot="1">
      <c r="B11" s="118" t="s">
        <v>351</v>
      </c>
      <c r="E11" s="118" t="s">
        <v>353</v>
      </c>
    </row>
    <row r="12" spans="2:9" ht="13.5" thickTop="1">
      <c r="B12" s="127"/>
      <c r="C12" s="128"/>
      <c r="D12" s="129"/>
      <c r="E12" s="139"/>
    </row>
    <row r="13" spans="2:9">
      <c r="B13" s="130"/>
      <c r="C13" s="131"/>
      <c r="D13" s="132"/>
      <c r="E13" s="140"/>
    </row>
    <row r="14" spans="2:9" ht="13.5" thickBot="1">
      <c r="B14" s="133"/>
      <c r="C14" s="134"/>
      <c r="D14" s="135"/>
      <c r="E14" s="141"/>
    </row>
    <row r="15" spans="2:9" ht="13.5" thickTop="1"/>
  </sheetData>
  <mergeCells count="1">
    <mergeCell ref="H3:I4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D3" sqref="D3"/>
    </sheetView>
  </sheetViews>
  <sheetFormatPr defaultRowHeight="18"/>
  <cols>
    <col min="1" max="1" width="6" style="77" customWidth="1"/>
    <col min="2" max="2" width="13.7109375" style="77" customWidth="1"/>
    <col min="3" max="3" width="25.42578125" style="77" bestFit="1" customWidth="1"/>
    <col min="4" max="4" width="14.7109375" style="77" bestFit="1" customWidth="1"/>
    <col min="5" max="5" width="6.7109375" style="77" bestFit="1" customWidth="1"/>
    <col min="6" max="8" width="10.7109375" style="77" customWidth="1"/>
    <col min="9" max="9" width="13.42578125" style="77" bestFit="1" customWidth="1"/>
    <col min="10" max="16384" width="9.140625" style="77"/>
  </cols>
  <sheetData>
    <row r="1" spans="1:9" s="73" customFormat="1" ht="29.25" customHeight="1">
      <c r="A1" s="72" t="s">
        <v>167</v>
      </c>
      <c r="B1" s="72"/>
      <c r="C1" s="72"/>
      <c r="D1" s="72"/>
    </row>
    <row r="2" spans="1:9" ht="29.25" customHeight="1">
      <c r="A2" s="74" t="s">
        <v>168</v>
      </c>
      <c r="B2" s="75"/>
      <c r="C2" s="75"/>
      <c r="D2" s="76"/>
    </row>
    <row r="3" spans="1:9">
      <c r="A3" s="75" t="s">
        <v>155</v>
      </c>
      <c r="B3" s="75" t="s">
        <v>156</v>
      </c>
      <c r="C3" s="75" t="s">
        <v>157</v>
      </c>
      <c r="D3" s="197" t="str">
        <f>B3&amp;" "&amp;C3</f>
        <v>Kiss Árpád</v>
      </c>
      <c r="F3" s="76" t="str">
        <f>B3&amp;" ---- "&amp;C3</f>
        <v>Kiss ---- Árpád</v>
      </c>
    </row>
    <row r="4" spans="1:9" ht="12" customHeight="1">
      <c r="A4" s="75"/>
      <c r="B4" s="75"/>
      <c r="C4" s="75"/>
      <c r="D4" s="75"/>
      <c r="E4" s="75"/>
    </row>
    <row r="5" spans="1:9" ht="12" customHeight="1">
      <c r="A5" s="75"/>
      <c r="B5" s="75"/>
      <c r="C5" s="75"/>
      <c r="D5" s="75"/>
      <c r="E5" s="75"/>
    </row>
    <row r="6" spans="1:9">
      <c r="A6" s="74" t="s">
        <v>169</v>
      </c>
      <c r="B6" s="75"/>
      <c r="C6" s="75"/>
      <c r="D6" s="76"/>
    </row>
    <row r="7" spans="1:9">
      <c r="B7" s="78" t="s">
        <v>162</v>
      </c>
      <c r="D7" s="79"/>
      <c r="E7" s="195">
        <f>DATE(2007,12,25)-DATE(2007,10,29)</f>
        <v>57</v>
      </c>
      <c r="G7" s="75" t="s">
        <v>170</v>
      </c>
    </row>
    <row r="8" spans="1:9" ht="15" customHeight="1">
      <c r="B8" s="75"/>
      <c r="D8" s="79"/>
      <c r="E8" s="80"/>
    </row>
    <row r="9" spans="1:9" ht="6.75" customHeight="1">
      <c r="B9" s="75"/>
      <c r="C9" s="79"/>
      <c r="D9" s="79"/>
      <c r="E9" s="80"/>
    </row>
    <row r="10" spans="1:9" ht="12" customHeight="1">
      <c r="B10" s="75"/>
      <c r="C10" s="75"/>
      <c r="D10" s="79"/>
      <c r="E10" s="80"/>
    </row>
    <row r="11" spans="1:9">
      <c r="A11" s="74" t="s">
        <v>158</v>
      </c>
      <c r="B11" s="81"/>
      <c r="C11" s="82"/>
      <c r="D11" s="83"/>
    </row>
    <row r="13" spans="1:9">
      <c r="A13" s="75"/>
      <c r="B13" s="78" t="s">
        <v>160</v>
      </c>
      <c r="C13" s="84">
        <v>2.7</v>
      </c>
      <c r="D13" s="78" t="s">
        <v>161</v>
      </c>
      <c r="E13" s="84">
        <f>C13^2*3.14</f>
        <v>22.890600000000003</v>
      </c>
      <c r="F13" s="85" t="s">
        <v>171</v>
      </c>
      <c r="I13" s="196">
        <f>2*C13*3.14</f>
        <v>16.956000000000003</v>
      </c>
    </row>
    <row r="14" spans="1:9">
      <c r="C14" s="75"/>
    </row>
    <row r="16" spans="1:9">
      <c r="B16" s="81"/>
      <c r="C16" s="7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11" sqref="B11"/>
    </sheetView>
  </sheetViews>
  <sheetFormatPr defaultRowHeight="12.75"/>
  <cols>
    <col min="1" max="1" width="14.140625" style="28" customWidth="1"/>
    <col min="2" max="2" width="12.5703125" style="28" bestFit="1" customWidth="1"/>
    <col min="3" max="3" width="11.5703125" style="28" bestFit="1" customWidth="1"/>
    <col min="4" max="4" width="12.5703125" style="28" bestFit="1" customWidth="1"/>
    <col min="5" max="5" width="12" style="28" customWidth="1"/>
    <col min="6" max="6" width="11.5703125" style="28" bestFit="1" customWidth="1"/>
    <col min="7" max="16384" width="9.140625" style="28"/>
  </cols>
  <sheetData>
    <row r="1" spans="1:10" s="23" customFormat="1" ht="39.75" thickTop="1" thickBot="1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1" t="s">
        <v>54</v>
      </c>
      <c r="G1" s="22"/>
      <c r="H1" s="21" t="s">
        <v>53</v>
      </c>
      <c r="J1" s="23" t="s">
        <v>54</v>
      </c>
    </row>
    <row r="2" spans="1:10">
      <c r="A2" s="24" t="s">
        <v>0</v>
      </c>
      <c r="B2" s="25">
        <v>128000</v>
      </c>
      <c r="C2" s="25">
        <v>4500</v>
      </c>
      <c r="D2" s="25">
        <f>B2+C2</f>
        <v>132500</v>
      </c>
      <c r="E2" s="26">
        <f>C2/B2</f>
        <v>3.515625E-2</v>
      </c>
      <c r="F2" s="27">
        <f>ROUND(B2*$H$2,-2)</f>
        <v>10600</v>
      </c>
      <c r="H2" s="29">
        <v>8.2699999999999996E-2</v>
      </c>
      <c r="J2" s="30">
        <f t="shared" ref="J2:J9" si="0">D2*$H$2</f>
        <v>10957.75</v>
      </c>
    </row>
    <row r="3" spans="1:10">
      <c r="A3" s="31" t="s">
        <v>1</v>
      </c>
      <c r="B3" s="32">
        <v>137500</v>
      </c>
      <c r="C3" s="32">
        <v>3600</v>
      </c>
      <c r="D3" s="32">
        <f t="shared" ref="D3:D9" si="1">B3+C3</f>
        <v>141100</v>
      </c>
      <c r="E3" s="26">
        <f t="shared" ref="E3:E9" si="2">C3/B3</f>
        <v>2.6181818181818181E-2</v>
      </c>
      <c r="F3" s="33">
        <f t="shared" ref="F3:F9" si="3">ROUND(B3*$H$2,-2)</f>
        <v>11400</v>
      </c>
      <c r="J3" s="30">
        <f t="shared" si="0"/>
        <v>11668.97</v>
      </c>
    </row>
    <row r="4" spans="1:10">
      <c r="A4" s="31" t="s">
        <v>2</v>
      </c>
      <c r="B4" s="32">
        <v>141000</v>
      </c>
      <c r="C4" s="32">
        <v>4200</v>
      </c>
      <c r="D4" s="32">
        <f t="shared" si="1"/>
        <v>145200</v>
      </c>
      <c r="E4" s="26">
        <f t="shared" si="2"/>
        <v>2.9787234042553193E-2</v>
      </c>
      <c r="F4" s="33">
        <f t="shared" si="3"/>
        <v>11700</v>
      </c>
      <c r="J4" s="30">
        <f t="shared" si="0"/>
        <v>12008.039999999999</v>
      </c>
    </row>
    <row r="5" spans="1:10">
      <c r="A5" s="31" t="s">
        <v>3</v>
      </c>
      <c r="B5" s="32">
        <v>180000</v>
      </c>
      <c r="C5" s="32">
        <v>3500</v>
      </c>
      <c r="D5" s="32">
        <f t="shared" si="1"/>
        <v>183500</v>
      </c>
      <c r="E5" s="26">
        <f t="shared" si="2"/>
        <v>1.9444444444444445E-2</v>
      </c>
      <c r="F5" s="33">
        <f t="shared" si="3"/>
        <v>14900</v>
      </c>
      <c r="J5" s="30">
        <f t="shared" si="0"/>
        <v>15175.449999999999</v>
      </c>
    </row>
    <row r="6" spans="1:10">
      <c r="A6" s="31" t="s">
        <v>4</v>
      </c>
      <c r="B6" s="32">
        <v>165000</v>
      </c>
      <c r="C6" s="32">
        <v>1800</v>
      </c>
      <c r="D6" s="32">
        <f t="shared" si="1"/>
        <v>166800</v>
      </c>
      <c r="E6" s="26">
        <f t="shared" si="2"/>
        <v>1.090909090909091E-2</v>
      </c>
      <c r="F6" s="33">
        <f t="shared" si="3"/>
        <v>13600</v>
      </c>
      <c r="J6" s="30">
        <f t="shared" si="0"/>
        <v>13794.359999999999</v>
      </c>
    </row>
    <row r="7" spans="1:10">
      <c r="A7" s="31" t="s">
        <v>5</v>
      </c>
      <c r="B7" s="32">
        <v>129300</v>
      </c>
      <c r="C7" s="32">
        <v>3100</v>
      </c>
      <c r="D7" s="32">
        <f t="shared" si="1"/>
        <v>132400</v>
      </c>
      <c r="E7" s="26">
        <f t="shared" si="2"/>
        <v>2.3975251353441609E-2</v>
      </c>
      <c r="F7" s="33">
        <f t="shared" si="3"/>
        <v>10700</v>
      </c>
      <c r="J7" s="30">
        <f t="shared" si="0"/>
        <v>10949.48</v>
      </c>
    </row>
    <row r="8" spans="1:10">
      <c r="A8" s="31" t="s">
        <v>6</v>
      </c>
      <c r="B8" s="32">
        <v>171000</v>
      </c>
      <c r="C8" s="32">
        <v>2000</v>
      </c>
      <c r="D8" s="32">
        <f t="shared" si="1"/>
        <v>173000</v>
      </c>
      <c r="E8" s="26">
        <f t="shared" si="2"/>
        <v>1.1695906432748537E-2</v>
      </c>
      <c r="F8" s="33">
        <f t="shared" si="3"/>
        <v>14100</v>
      </c>
      <c r="J8" s="30">
        <f t="shared" si="0"/>
        <v>14307.099999999999</v>
      </c>
    </row>
    <row r="9" spans="1:10" ht="13.5" thickBot="1">
      <c r="A9" s="34" t="s">
        <v>7</v>
      </c>
      <c r="B9" s="35">
        <v>127300</v>
      </c>
      <c r="C9" s="35">
        <v>6400</v>
      </c>
      <c r="D9" s="35">
        <f t="shared" si="1"/>
        <v>133700</v>
      </c>
      <c r="E9" s="26">
        <f t="shared" si="2"/>
        <v>5.0274941084053421E-2</v>
      </c>
      <c r="F9" s="36">
        <f t="shared" si="3"/>
        <v>10500</v>
      </c>
      <c r="J9" s="30">
        <f t="shared" si="0"/>
        <v>11056.99</v>
      </c>
    </row>
    <row r="10" spans="1:10">
      <c r="A10" s="37" t="s">
        <v>17</v>
      </c>
      <c r="B10" s="226">
        <f>SUM(B2:B9)</f>
        <v>1179100</v>
      </c>
      <c r="C10" s="38"/>
      <c r="D10" s="38"/>
      <c r="E10" s="38"/>
      <c r="F10" s="39"/>
      <c r="J10" s="30">
        <f>SUM(J2:J9)</f>
        <v>99918.14</v>
      </c>
    </row>
    <row r="11" spans="1:10">
      <c r="A11" s="40" t="s">
        <v>19</v>
      </c>
      <c r="B11" s="41"/>
      <c r="C11" s="41"/>
      <c r="D11" s="41"/>
      <c r="E11" s="42"/>
      <c r="F11" s="43"/>
    </row>
    <row r="12" spans="1:10">
      <c r="A12" s="40" t="s">
        <v>20</v>
      </c>
      <c r="B12" s="41"/>
      <c r="C12" s="41"/>
      <c r="D12" s="41"/>
      <c r="E12" s="42"/>
      <c r="F12" s="43"/>
    </row>
    <row r="13" spans="1:10" ht="13.5" thickBot="1">
      <c r="A13" s="44" t="s">
        <v>21</v>
      </c>
      <c r="B13" s="45"/>
      <c r="C13" s="45"/>
      <c r="D13" s="45"/>
      <c r="E13" s="46"/>
      <c r="F13" s="47"/>
    </row>
    <row r="14" spans="1:10" ht="13.5" thickTop="1"/>
    <row r="15" spans="1:10" ht="15">
      <c r="A15" s="48" t="s">
        <v>99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zoomScale="200" workbookViewId="0">
      <selection activeCell="C3" sqref="C3:L12"/>
    </sheetView>
  </sheetViews>
  <sheetFormatPr defaultRowHeight="12.75"/>
  <cols>
    <col min="1" max="1" width="9.140625" style="28"/>
    <col min="2" max="2" width="12" style="28" bestFit="1" customWidth="1"/>
    <col min="3" max="3" width="9.140625" style="28"/>
    <col min="4" max="4" width="9.85546875" style="28" bestFit="1" customWidth="1"/>
    <col min="5" max="6" width="10.140625" style="28" bestFit="1" customWidth="1"/>
    <col min="7" max="11" width="9.140625" style="28"/>
    <col min="12" max="12" width="10" style="28" customWidth="1"/>
    <col min="13" max="16384" width="9.140625" style="28"/>
  </cols>
  <sheetData>
    <row r="1" spans="1:12">
      <c r="A1" s="28" t="s">
        <v>98</v>
      </c>
    </row>
    <row r="2" spans="1:12" ht="15">
      <c r="B2" s="48"/>
      <c r="C2" s="48">
        <v>1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1:12" ht="15">
      <c r="B3" s="48">
        <v>1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">
      <c r="B4" s="48">
        <v>2</v>
      </c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 ht="15">
      <c r="B5" s="48">
        <v>3</v>
      </c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5">
      <c r="B6" s="48">
        <v>4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ht="15">
      <c r="B7" s="48">
        <v>5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ht="15">
      <c r="B8" s="48">
        <v>6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15">
      <c r="B9" s="48">
        <v>7</v>
      </c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 ht="15">
      <c r="B10" s="48">
        <v>8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ht="15">
      <c r="B11" s="48">
        <v>9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 ht="15">
      <c r="B12" s="48">
        <v>10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4" spans="1:12">
      <c r="D14" s="49"/>
    </row>
    <row r="15" spans="1:12">
      <c r="D15" s="49"/>
    </row>
    <row r="16" spans="1:12">
      <c r="D16" s="4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F15" sqref="F15"/>
    </sheetView>
  </sheetViews>
  <sheetFormatPr defaultRowHeight="12.75"/>
  <cols>
    <col min="1" max="2" width="9.140625" style="28"/>
    <col min="3" max="4" width="10.140625" style="28" bestFit="1" customWidth="1"/>
    <col min="5" max="5" width="9.140625" style="28"/>
    <col min="6" max="6" width="10.140625" style="28" bestFit="1" customWidth="1"/>
    <col min="7" max="7" width="10.85546875" style="28" customWidth="1"/>
    <col min="8" max="8" width="3" style="28" customWidth="1"/>
    <col min="9" max="9" width="11.5703125" style="28" bestFit="1" customWidth="1"/>
    <col min="10" max="16384" width="9.140625" style="28"/>
  </cols>
  <sheetData>
    <row r="1" spans="1:13" ht="13.5" thickBot="1">
      <c r="A1" s="198" t="s">
        <v>152</v>
      </c>
      <c r="B1" s="199"/>
      <c r="C1" s="199"/>
    </row>
    <row r="2" spans="1:13" s="198" customFormat="1" ht="14.25" thickTop="1" thickBot="1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27</v>
      </c>
      <c r="I2" s="200" t="s">
        <v>387</v>
      </c>
      <c r="K2" s="198" t="s">
        <v>55</v>
      </c>
      <c r="L2" s="198" t="s">
        <v>56</v>
      </c>
      <c r="M2" s="198" t="s">
        <v>57</v>
      </c>
    </row>
    <row r="3" spans="1:13" ht="13.5" thickTop="1">
      <c r="B3" s="28" t="s">
        <v>8</v>
      </c>
      <c r="C3" s="201">
        <v>39978</v>
      </c>
      <c r="D3" s="201">
        <v>39992</v>
      </c>
      <c r="I3" s="202">
        <v>2500</v>
      </c>
      <c r="K3" s="28">
        <f t="shared" ref="K3:K8" si="0">E3*F3*IF(F3&gt;7,2300,2500)</f>
        <v>0</v>
      </c>
      <c r="L3" s="28">
        <f t="shared" ref="L3:L8" si="1">E3*F3*IF(AND(F3&gt;7,E3&gt;2),2300,2500)</f>
        <v>0</v>
      </c>
      <c r="M3" s="28">
        <f t="shared" ref="M3:M8" si="2">E3*F3*IF(AND(F3&gt;7,E3&gt;2),2300,2500)</f>
        <v>0</v>
      </c>
    </row>
    <row r="4" spans="1:13">
      <c r="B4" s="28" t="s">
        <v>9</v>
      </c>
      <c r="C4" s="201">
        <v>39985</v>
      </c>
      <c r="D4" s="201">
        <v>39999</v>
      </c>
      <c r="K4" s="28">
        <f t="shared" si="0"/>
        <v>0</v>
      </c>
      <c r="L4" s="28">
        <f t="shared" si="1"/>
        <v>0</v>
      </c>
      <c r="M4" s="28">
        <f t="shared" si="2"/>
        <v>0</v>
      </c>
    </row>
    <row r="5" spans="1:13">
      <c r="B5" s="28" t="s">
        <v>10</v>
      </c>
      <c r="C5" s="201">
        <v>39978</v>
      </c>
      <c r="D5" s="201">
        <v>39986</v>
      </c>
      <c r="K5" s="28">
        <f t="shared" si="0"/>
        <v>0</v>
      </c>
      <c r="L5" s="28">
        <f t="shared" si="1"/>
        <v>0</v>
      </c>
      <c r="M5" s="28">
        <f t="shared" si="2"/>
        <v>0</v>
      </c>
    </row>
    <row r="6" spans="1:13">
      <c r="B6" s="28" t="s">
        <v>11</v>
      </c>
      <c r="C6" s="201">
        <v>39964</v>
      </c>
      <c r="D6" s="201">
        <v>39978</v>
      </c>
      <c r="K6" s="28">
        <f t="shared" si="0"/>
        <v>0</v>
      </c>
      <c r="L6" s="28">
        <f t="shared" si="1"/>
        <v>0</v>
      </c>
      <c r="M6" s="28">
        <f t="shared" si="2"/>
        <v>0</v>
      </c>
    </row>
    <row r="7" spans="1:13">
      <c r="B7" s="28" t="s">
        <v>12</v>
      </c>
      <c r="C7" s="201">
        <v>39966</v>
      </c>
      <c r="D7" s="201">
        <v>39980</v>
      </c>
      <c r="K7" s="28">
        <f t="shared" si="0"/>
        <v>0</v>
      </c>
      <c r="L7" s="28">
        <f t="shared" si="1"/>
        <v>0</v>
      </c>
      <c r="M7" s="28">
        <f t="shared" si="2"/>
        <v>0</v>
      </c>
    </row>
    <row r="8" spans="1:13">
      <c r="B8" s="28" t="s">
        <v>13</v>
      </c>
      <c r="K8" s="28">
        <f t="shared" si="0"/>
        <v>0</v>
      </c>
      <c r="L8" s="28">
        <f t="shared" si="1"/>
        <v>0</v>
      </c>
      <c r="M8" s="28">
        <f t="shared" si="2"/>
        <v>0</v>
      </c>
    </row>
    <row r="10" spans="1:13">
      <c r="B10" s="28" t="s">
        <v>388</v>
      </c>
    </row>
    <row r="11" spans="1:13">
      <c r="B11" s="28" t="s">
        <v>389</v>
      </c>
    </row>
    <row r="12" spans="1:13">
      <c r="B12" s="28" t="s">
        <v>390</v>
      </c>
    </row>
    <row r="14" spans="1:13">
      <c r="B14" t="s">
        <v>197</v>
      </c>
      <c r="D14" s="28">
        <f>YEAR(C3)</f>
        <v>2009</v>
      </c>
      <c r="E14" s="28">
        <f ca="1">YEAR(TODAY())</f>
        <v>2010</v>
      </c>
    </row>
  </sheetData>
  <pageMargins left="0.75" right="0.75" top="1" bottom="1" header="0.5" footer="0.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K25"/>
  <sheetViews>
    <sheetView topLeftCell="A6" zoomScaleNormal="100" workbookViewId="0">
      <selection activeCell="I4" sqref="I4:L10"/>
    </sheetView>
  </sheetViews>
  <sheetFormatPr defaultRowHeight="12.75"/>
  <cols>
    <col min="1" max="2" width="9.140625" style="28"/>
    <col min="3" max="3" width="3.28515625" style="28" bestFit="1" customWidth="1"/>
    <col min="4" max="4" width="11.85546875" style="28" bestFit="1" customWidth="1"/>
    <col min="5" max="5" width="10.5703125" style="28" bestFit="1" customWidth="1"/>
    <col min="6" max="6" width="9.28515625" style="28" bestFit="1" customWidth="1"/>
    <col min="7" max="7" width="12.85546875" style="28" bestFit="1" customWidth="1"/>
    <col min="8" max="8" width="9.140625" style="28"/>
    <col min="9" max="9" width="5.5703125" style="28" customWidth="1"/>
    <col min="10" max="10" width="10.42578125" style="28" bestFit="1" customWidth="1"/>
    <col min="11" max="16384" width="9.140625" style="28"/>
  </cols>
  <sheetData>
    <row r="2" spans="3:11" ht="25.5" customHeight="1">
      <c r="D2" t="s">
        <v>354</v>
      </c>
      <c r="E2"/>
      <c r="F2"/>
      <c r="G2"/>
    </row>
    <row r="3" spans="3:11">
      <c r="D3"/>
      <c r="E3"/>
      <c r="F3"/>
      <c r="G3"/>
    </row>
    <row r="4" spans="3:11">
      <c r="D4" t="s">
        <v>43</v>
      </c>
      <c r="E4" t="s">
        <v>44</v>
      </c>
      <c r="F4" t="s">
        <v>391</v>
      </c>
      <c r="G4" t="s">
        <v>45</v>
      </c>
      <c r="J4" s="203"/>
      <c r="K4" s="203"/>
    </row>
    <row r="5" spans="3:11">
      <c r="C5" t="s">
        <v>355</v>
      </c>
      <c r="D5" t="s">
        <v>37</v>
      </c>
      <c r="E5" s="204">
        <v>40026</v>
      </c>
      <c r="F5"/>
      <c r="G5"/>
      <c r="J5" s="204"/>
    </row>
    <row r="6" spans="3:11">
      <c r="C6"/>
      <c r="D6" t="s">
        <v>38</v>
      </c>
      <c r="E6" s="204">
        <v>40017</v>
      </c>
      <c r="F6"/>
      <c r="G6"/>
      <c r="J6" s="204"/>
    </row>
    <row r="7" spans="3:11">
      <c r="C7"/>
      <c r="D7" t="s">
        <v>39</v>
      </c>
      <c r="E7" s="204">
        <v>39965</v>
      </c>
      <c r="F7"/>
      <c r="G7"/>
      <c r="J7" s="204"/>
    </row>
    <row r="8" spans="3:11">
      <c r="C8"/>
      <c r="D8" t="s">
        <v>40</v>
      </c>
      <c r="E8" s="204">
        <v>40047</v>
      </c>
      <c r="F8"/>
      <c r="G8"/>
      <c r="J8" s="204"/>
    </row>
    <row r="9" spans="3:11">
      <c r="C9"/>
      <c r="D9" t="s">
        <v>41</v>
      </c>
      <c r="E9" s="204">
        <v>40079</v>
      </c>
      <c r="F9"/>
      <c r="G9"/>
      <c r="J9" s="204"/>
    </row>
    <row r="10" spans="3:11">
      <c r="C10"/>
      <c r="D10" t="s">
        <v>42</v>
      </c>
      <c r="E10" s="204">
        <v>40022</v>
      </c>
      <c r="F10"/>
      <c r="G10"/>
      <c r="J10" s="204"/>
    </row>
    <row r="25" spans="1:1">
      <c r="A25" s="28" t="s">
        <v>395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13" sqref="A13"/>
    </sheetView>
  </sheetViews>
  <sheetFormatPr defaultRowHeight="12.75"/>
  <cols>
    <col min="1" max="1" width="20.28515625" customWidth="1"/>
    <col min="2" max="2" width="14" bestFit="1" customWidth="1"/>
    <col min="3" max="3" width="11.5703125" customWidth="1"/>
    <col min="4" max="4" width="14.28515625" customWidth="1"/>
    <col min="5" max="5" width="10" bestFit="1" customWidth="1"/>
  </cols>
  <sheetData>
    <row r="1" spans="1:8" ht="13.5" thickBot="1">
      <c r="A1" s="6" t="s">
        <v>34</v>
      </c>
      <c r="B1" s="7" t="s">
        <v>35</v>
      </c>
      <c r="C1" s="7" t="s">
        <v>36</v>
      </c>
      <c r="D1" s="7" t="s">
        <v>58</v>
      </c>
      <c r="E1" s="8" t="s">
        <v>27</v>
      </c>
    </row>
    <row r="2" spans="1:8">
      <c r="A2" t="s">
        <v>28</v>
      </c>
      <c r="B2" s="1">
        <v>39238</v>
      </c>
      <c r="C2" s="1">
        <v>39248</v>
      </c>
      <c r="D2" s="3" t="s">
        <v>59</v>
      </c>
      <c r="E2" s="5"/>
      <c r="H2">
        <v>34000</v>
      </c>
    </row>
    <row r="3" spans="1:8">
      <c r="A3" t="s">
        <v>29</v>
      </c>
      <c r="B3" s="1">
        <v>39238</v>
      </c>
      <c r="C3" s="1">
        <v>39250</v>
      </c>
      <c r="D3" s="3" t="s">
        <v>60</v>
      </c>
      <c r="E3" s="5"/>
      <c r="H3">
        <v>51000</v>
      </c>
    </row>
    <row r="4" spans="1:8">
      <c r="A4" t="s">
        <v>30</v>
      </c>
      <c r="B4" s="1">
        <v>39264</v>
      </c>
      <c r="C4" s="1">
        <v>39271</v>
      </c>
      <c r="D4" s="3" t="s">
        <v>59</v>
      </c>
      <c r="E4" s="5"/>
      <c r="H4">
        <v>23800</v>
      </c>
    </row>
    <row r="5" spans="1:8">
      <c r="A5" t="s">
        <v>31</v>
      </c>
      <c r="B5" s="1">
        <v>39266</v>
      </c>
      <c r="C5" s="1">
        <v>39277</v>
      </c>
      <c r="D5" s="3" t="s">
        <v>59</v>
      </c>
      <c r="E5" s="5"/>
      <c r="H5">
        <v>37400</v>
      </c>
    </row>
    <row r="6" spans="1:8">
      <c r="A6" t="s">
        <v>28</v>
      </c>
      <c r="B6" s="1">
        <v>39235</v>
      </c>
      <c r="C6" s="1">
        <v>39235</v>
      </c>
      <c r="D6" s="3" t="s">
        <v>60</v>
      </c>
      <c r="E6" s="5"/>
      <c r="H6">
        <v>0</v>
      </c>
    </row>
    <row r="7" spans="1:8">
      <c r="A7" t="s">
        <v>32</v>
      </c>
      <c r="B7" s="1">
        <v>39295</v>
      </c>
      <c r="C7" s="1">
        <v>39309</v>
      </c>
      <c r="D7" s="3" t="s">
        <v>60</v>
      </c>
      <c r="E7" s="5"/>
      <c r="H7">
        <v>59500</v>
      </c>
    </row>
    <row r="8" spans="1:8">
      <c r="A8" t="s">
        <v>33</v>
      </c>
      <c r="B8" s="1">
        <v>39299</v>
      </c>
      <c r="C8" s="1">
        <v>39312</v>
      </c>
      <c r="D8" s="3" t="s">
        <v>60</v>
      </c>
      <c r="E8" s="5"/>
      <c r="H8">
        <v>55250</v>
      </c>
    </row>
    <row r="9" spans="1:8">
      <c r="A9" t="s">
        <v>392</v>
      </c>
      <c r="B9" s="2">
        <v>3400</v>
      </c>
    </row>
    <row r="10" spans="1:8">
      <c r="A10" t="s">
        <v>46</v>
      </c>
      <c r="B10" s="205">
        <v>0.25</v>
      </c>
    </row>
    <row r="11" spans="1:8">
      <c r="A11" t="s">
        <v>393</v>
      </c>
      <c r="B11">
        <f>B9+B9*B10</f>
        <v>4250</v>
      </c>
    </row>
    <row r="13" spans="1:8">
      <c r="A13" t="s">
        <v>394</v>
      </c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9" sqref="F9"/>
    </sheetView>
  </sheetViews>
  <sheetFormatPr defaultRowHeight="12.75"/>
  <cols>
    <col min="1" max="1" width="15.7109375" bestFit="1" customWidth="1"/>
    <col min="2" max="2" width="15.42578125" customWidth="1"/>
    <col min="4" max="4" width="10" bestFit="1" customWidth="1"/>
    <col min="6" max="6" width="11.28515625" bestFit="1" customWidth="1"/>
    <col min="7" max="7" width="14.42578125" bestFit="1" customWidth="1"/>
    <col min="15" max="15" width="10.85546875" bestFit="1" customWidth="1"/>
  </cols>
  <sheetData>
    <row r="1" spans="1:8">
      <c r="A1" s="50" t="s">
        <v>34</v>
      </c>
      <c r="B1" s="50" t="s">
        <v>100</v>
      </c>
      <c r="C1" s="50" t="s">
        <v>101</v>
      </c>
      <c r="D1" s="50" t="s">
        <v>102</v>
      </c>
      <c r="E1" t="s">
        <v>103</v>
      </c>
      <c r="F1" s="50" t="s">
        <v>104</v>
      </c>
      <c r="G1" s="50" t="s">
        <v>396</v>
      </c>
      <c r="H1" s="50" t="s">
        <v>397</v>
      </c>
    </row>
    <row r="2" spans="1:8">
      <c r="A2" s="9" t="s">
        <v>47</v>
      </c>
      <c r="B2" s="51">
        <v>16473</v>
      </c>
      <c r="C2" s="52"/>
      <c r="D2" s="53">
        <f t="shared" ref="D2:D7" si="0">WEEKDAY(B2)</f>
        <v>2</v>
      </c>
      <c r="E2" t="s">
        <v>110</v>
      </c>
      <c r="G2" s="4"/>
    </row>
    <row r="3" spans="1:8">
      <c r="A3" s="9" t="s">
        <v>48</v>
      </c>
      <c r="B3" s="51">
        <v>21467</v>
      </c>
      <c r="C3" s="52"/>
      <c r="D3" s="53">
        <f t="shared" si="0"/>
        <v>5</v>
      </c>
      <c r="E3" t="s">
        <v>116</v>
      </c>
      <c r="G3" s="4"/>
    </row>
    <row r="4" spans="1:8">
      <c r="A4" s="9" t="s">
        <v>49</v>
      </c>
      <c r="B4" s="51">
        <v>30636</v>
      </c>
      <c r="C4" s="52"/>
      <c r="D4" s="53">
        <f t="shared" si="0"/>
        <v>4</v>
      </c>
      <c r="E4" t="s">
        <v>114</v>
      </c>
      <c r="G4" s="4"/>
    </row>
    <row r="5" spans="1:8">
      <c r="A5" s="9" t="s">
        <v>50</v>
      </c>
      <c r="B5" s="51">
        <v>29863</v>
      </c>
      <c r="C5" s="52"/>
      <c r="D5" s="53">
        <f t="shared" si="0"/>
        <v>1</v>
      </c>
      <c r="E5" t="s">
        <v>108</v>
      </c>
      <c r="G5" s="4"/>
    </row>
    <row r="6" spans="1:8">
      <c r="A6" s="9" t="s">
        <v>51</v>
      </c>
      <c r="B6" s="51">
        <v>24836</v>
      </c>
      <c r="C6" s="52"/>
      <c r="D6" s="53">
        <f t="shared" si="0"/>
        <v>7</v>
      </c>
      <c r="E6" t="s">
        <v>120</v>
      </c>
      <c r="G6" s="4"/>
    </row>
    <row r="7" spans="1:8">
      <c r="A7" s="9" t="s">
        <v>52</v>
      </c>
      <c r="B7" s="51">
        <v>28398</v>
      </c>
      <c r="C7" s="52"/>
      <c r="D7" s="53">
        <f t="shared" si="0"/>
        <v>6</v>
      </c>
      <c r="E7" t="s">
        <v>118</v>
      </c>
      <c r="G7" s="4"/>
    </row>
    <row r="8" spans="1:8">
      <c r="A8" s="9" t="s">
        <v>398</v>
      </c>
      <c r="B8" s="9"/>
      <c r="C8" s="9"/>
      <c r="D8" s="9"/>
    </row>
    <row r="11" spans="1:8">
      <c r="B11" s="55"/>
      <c r="C11" s="55" t="s">
        <v>105</v>
      </c>
      <c r="D11" s="55" t="s">
        <v>106</v>
      </c>
      <c r="E11" s="55" t="s">
        <v>107</v>
      </c>
    </row>
    <row r="12" spans="1:8">
      <c r="B12" s="56">
        <v>1</v>
      </c>
      <c r="C12" s="54" t="s">
        <v>108</v>
      </c>
      <c r="D12" s="54"/>
      <c r="E12" s="54" t="s">
        <v>109</v>
      </c>
    </row>
    <row r="13" spans="1:8">
      <c r="B13" s="56">
        <v>2</v>
      </c>
      <c r="C13" s="54" t="s">
        <v>110</v>
      </c>
      <c r="D13" s="54"/>
      <c r="E13" s="54" t="s">
        <v>111</v>
      </c>
    </row>
    <row r="14" spans="1:8">
      <c r="B14" s="56">
        <v>3</v>
      </c>
      <c r="C14" s="54" t="s">
        <v>112</v>
      </c>
      <c r="D14" s="54"/>
      <c r="E14" s="54" t="s">
        <v>113</v>
      </c>
    </row>
    <row r="15" spans="1:8">
      <c r="B15" s="56">
        <v>4</v>
      </c>
      <c r="C15" s="54" t="s">
        <v>114</v>
      </c>
      <c r="D15" s="54"/>
      <c r="E15" s="54" t="s">
        <v>115</v>
      </c>
    </row>
    <row r="16" spans="1:8">
      <c r="B16" s="56">
        <v>5</v>
      </c>
      <c r="C16" s="54" t="s">
        <v>116</v>
      </c>
      <c r="D16" s="54"/>
      <c r="E16" s="54" t="s">
        <v>117</v>
      </c>
    </row>
    <row r="17" spans="2:5">
      <c r="B17" s="56">
        <v>6</v>
      </c>
      <c r="C17" s="54" t="s">
        <v>118</v>
      </c>
      <c r="D17" s="54"/>
      <c r="E17" s="54" t="s">
        <v>119</v>
      </c>
    </row>
    <row r="18" spans="2:5">
      <c r="B18" s="56">
        <v>7</v>
      </c>
      <c r="C18" s="54" t="s">
        <v>120</v>
      </c>
      <c r="D18" s="54"/>
      <c r="E18" s="54" t="s">
        <v>121</v>
      </c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20</vt:i4>
      </vt:variant>
      <vt:variant>
        <vt:lpstr>Névvel ellátott tartományok</vt:lpstr>
      </vt:variant>
      <vt:variant>
        <vt:i4>1</vt:i4>
      </vt:variant>
    </vt:vector>
  </HeadingPairs>
  <TitlesOfParts>
    <vt:vector size="21" baseType="lpstr">
      <vt:lpstr>adatbevitel</vt:lpstr>
      <vt:lpstr>műveletek</vt:lpstr>
      <vt:lpstr>konstansok</vt:lpstr>
      <vt:lpstr>real-absz</vt:lpstr>
      <vt:lpstr>vegyes</vt:lpstr>
      <vt:lpstr>üdülés</vt:lpstr>
      <vt:lpstr>szavatosság</vt:lpstr>
      <vt:lpstr>kér_felt_form</vt:lpstr>
      <vt:lpstr>kor</vt:lpstr>
      <vt:lpstr>pont</vt:lpstr>
      <vt:lpstr>befőzés</vt:lpstr>
      <vt:lpstr>dolgozat</vt:lpstr>
      <vt:lpstr>szumha</vt:lpstr>
      <vt:lpstr>D_graf</vt:lpstr>
      <vt:lpstr>D_XY</vt:lpstr>
      <vt:lpstr>D_kor</vt:lpstr>
      <vt:lpstr>D_oszlop</vt:lpstr>
      <vt:lpstr>AB_dolgozók</vt:lpstr>
      <vt:lpstr>AB_hallgatók</vt:lpstr>
      <vt:lpstr>egyenlet</vt:lpstr>
      <vt:lpstr>AB_dolgozók!Kigyűjtés</vt:lpstr>
    </vt:vector>
  </TitlesOfParts>
  <Company>DEATC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Nagyné Polyák Ilona</dc:creator>
  <cp:lastModifiedBy>user</cp:lastModifiedBy>
  <cp:lastPrinted>2009-04-20T09:13:00Z</cp:lastPrinted>
  <dcterms:created xsi:type="dcterms:W3CDTF">2002-09-24T07:40:01Z</dcterms:created>
  <dcterms:modified xsi:type="dcterms:W3CDTF">2010-11-03T19:19:52Z</dcterms:modified>
</cp:coreProperties>
</file>