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BO\Y2-S1\FRA231_RMX\LAB\Lab1\LoadCell\"/>
    </mc:Choice>
  </mc:AlternateContent>
  <xr:revisionPtr revIDLastSave="0" documentId="13_ncr:1_{CC223483-AE95-4F59-8B46-20DE1DE1D00F}" xr6:coauthVersionLast="47" xr6:coauthVersionMax="47" xr10:uidLastSave="{00000000-0000-0000-0000-000000000000}"/>
  <bookViews>
    <workbookView xWindow="-110" yWindow="-110" windowWidth="25820" windowHeight="15500" activeTab="1" xr2:uid="{E54453B0-1F81-467D-A175-EBC520CBAAC4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3" l="1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K5" i="2"/>
  <c r="K2" i="2"/>
  <c r="E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E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E4" i="2"/>
  <c r="E3" i="2"/>
  <c r="E2" i="2"/>
  <c r="M35" i="1"/>
  <c r="M34" i="1"/>
  <c r="M33" i="1"/>
  <c r="M32" i="1"/>
  <c r="M31" i="1"/>
  <c r="M30" i="1"/>
  <c r="M28" i="1"/>
  <c r="M27" i="1"/>
  <c r="M24" i="1"/>
  <c r="M23" i="1"/>
  <c r="M22" i="1"/>
  <c r="M21" i="1"/>
  <c r="M20" i="1"/>
  <c r="M19" i="1"/>
  <c r="M18" i="1"/>
  <c r="M17" i="1"/>
  <c r="M16" i="1"/>
  <c r="O5" i="1"/>
  <c r="A12" i="1"/>
  <c r="A17" i="1"/>
  <c r="A16" i="1"/>
  <c r="A15" i="1"/>
  <c r="A14" i="1"/>
  <c r="A11" i="1"/>
</calcChain>
</file>

<file path=xl/sharedStrings.xml><?xml version="1.0" encoding="utf-8"?>
<sst xmlns="http://schemas.openxmlformats.org/spreadsheetml/2006/main" count="29" uniqueCount="20">
  <si>
    <t>known weight (g)</t>
  </si>
  <si>
    <t>measured voltage (V)</t>
  </si>
  <si>
    <t>voltage = 0.000233598weight + 0.0419</t>
  </si>
  <si>
    <t>newest</t>
  </si>
  <si>
    <t>w</t>
  </si>
  <si>
    <t>v</t>
  </si>
  <si>
    <t>mv</t>
  </si>
  <si>
    <t>weight</t>
  </si>
  <si>
    <t>voltage</t>
  </si>
  <si>
    <t>n</t>
  </si>
  <si>
    <t>sigma x</t>
  </si>
  <si>
    <t>sigma y</t>
  </si>
  <si>
    <t>sigma xy</t>
  </si>
  <si>
    <t>sigma x^2</t>
  </si>
  <si>
    <t>xy</t>
  </si>
  <si>
    <t>x^2</t>
  </si>
  <si>
    <t>m</t>
  </si>
  <si>
    <t>b</t>
  </si>
  <si>
    <t>save last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</si>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</sst>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6687210756037E-2"/>
          <c:y val="9.1242312423124236E-2"/>
          <c:w val="0.89154510560831701"/>
          <c:h val="0.85188618027912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 voltage 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320</c:v>
                </c:pt>
                <c:pt idx="2">
                  <c:v>482</c:v>
                </c:pt>
                <c:pt idx="3">
                  <c:v>731</c:v>
                </c:pt>
                <c:pt idx="4">
                  <c:v>1001</c:v>
                </c:pt>
                <c:pt idx="5">
                  <c:v>1424</c:v>
                </c:pt>
                <c:pt idx="6">
                  <c:v>2339</c:v>
                </c:pt>
                <c:pt idx="7">
                  <c:v>3088</c:v>
                </c:pt>
                <c:pt idx="8">
                  <c:v>3544</c:v>
                </c:pt>
                <c:pt idx="9">
                  <c:v>4545</c:v>
                </c:pt>
                <c:pt idx="10">
                  <c:v>6262</c:v>
                </c:pt>
                <c:pt idx="11">
                  <c:v>7169</c:v>
                </c:pt>
                <c:pt idx="12">
                  <c:v>8170</c:v>
                </c:pt>
                <c:pt idx="13">
                  <c:v>8612</c:v>
                </c:pt>
                <c:pt idx="14">
                  <c:v>9508</c:v>
                </c:pt>
                <c:pt idx="15">
                  <c:v>9962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4.19E-2</c:v>
                </c:pt>
                <c:pt idx="1">
                  <c:v>9.9000000000000005E-2</c:v>
                </c:pt>
                <c:pt idx="2">
                  <c:v>0.12889999999999999</c:v>
                </c:pt>
                <c:pt idx="3">
                  <c:v>0.18779999999999999</c:v>
                </c:pt>
                <c:pt idx="4">
                  <c:v>0.2442</c:v>
                </c:pt>
                <c:pt idx="5">
                  <c:v>0.3417</c:v>
                </c:pt>
                <c:pt idx="6">
                  <c:v>0.5544</c:v>
                </c:pt>
                <c:pt idx="7">
                  <c:v>0.72850000000000004</c:v>
                </c:pt>
                <c:pt idx="8">
                  <c:v>0.83650000000000002</c:v>
                </c:pt>
                <c:pt idx="9">
                  <c:v>1.079</c:v>
                </c:pt>
                <c:pt idx="10">
                  <c:v>1.488</c:v>
                </c:pt>
                <c:pt idx="11">
                  <c:v>1.7070000000000001</c:v>
                </c:pt>
                <c:pt idx="12">
                  <c:v>1.9450000000000001</c:v>
                </c:pt>
                <c:pt idx="13">
                  <c:v>2.0489999999999999</c:v>
                </c:pt>
                <c:pt idx="14">
                  <c:v>2.2599999999999998</c:v>
                </c:pt>
                <c:pt idx="15">
                  <c:v>2.3690000000000002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E-4792-AA0B-B2DE2D15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77952"/>
        <c:axId val="1760074592"/>
      </c:scatterChart>
      <c:valAx>
        <c:axId val="176007795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74592"/>
        <c:crosses val="autoZero"/>
        <c:crossBetween val="midCat"/>
      </c:valAx>
      <c:valAx>
        <c:axId val="17600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269874</xdr:colOff>
      <xdr:row>1</xdr:row>
      <xdr:rowOff>44450</xdr:rowOff>
    </xdr:from>
    <xdr:to>
      <xdr:col>11</xdr:col>
      <xdr:colOff>482599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85FDC-9980-651E-9C17-1024AC46868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171451</xdr:colOff>
      <xdr:row>7</xdr:row>
      <xdr:rowOff>96192</xdr:rowOff>
    </xdr:from>
    <xdr:to>
      <xdr:col>6</xdr:col>
      <xdr:colOff>349251</xdr:colOff>
      <xdr:row>20</xdr:row>
      <xdr:rowOff>29502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A81BA4-CA3E-04A0-6292-F9E3250C5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1" y="1385242"/>
          <a:ext cx="3556000" cy="2327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4D13-4F2D-4931-ADF8-D0CCCEC5446D}">
  <dimension ref="A1:O35"/>
  <sheetViews>
    <sheetView workbookViewId="0">
      <selection activeCell="M13" sqref="M13:N35"/>
    </sheetView>
  </sheetViews>
  <sheetFormatPr defaultRowHeight="14.5" x14ac:dyDescent="0.35"/>
  <cols>
    <col min="1" max="1" width="20.1796875" customWidth="1"/>
    <col min="2" max="2" width="19.7265625" customWidth="1"/>
    <col min="15" max="15" width="52" customWidth="1"/>
  </cols>
  <sheetData>
    <row r="1" spans="1:15" x14ac:dyDescent="0.35">
      <c r="A1" t="s">
        <v>0</v>
      </c>
      <c r="B1" t="s">
        <v>1</v>
      </c>
    </row>
    <row r="2" spans="1:15" x14ac:dyDescent="0.35">
      <c r="A2">
        <v>0</v>
      </c>
      <c r="B2">
        <v>4.19E-2</v>
      </c>
      <c r="O2" t="s">
        <v>2</v>
      </c>
    </row>
    <row r="3" spans="1:15" x14ac:dyDescent="0.35">
      <c r="A3">
        <v>320</v>
      </c>
      <c r="B3">
        <v>9.9000000000000005E-2</v>
      </c>
    </row>
    <row r="4" spans="1:15" x14ac:dyDescent="0.35">
      <c r="A4">
        <v>482</v>
      </c>
      <c r="B4">
        <v>0.12889999999999999</v>
      </c>
    </row>
    <row r="5" spans="1:15" x14ac:dyDescent="0.35">
      <c r="A5">
        <v>731</v>
      </c>
      <c r="B5">
        <v>0.18779999999999999</v>
      </c>
      <c r="O5">
        <f>(B17-B2)/(A17-A2)</f>
        <v>2.3359767115037144E-4</v>
      </c>
    </row>
    <row r="6" spans="1:15" x14ac:dyDescent="0.35">
      <c r="A6">
        <v>1001</v>
      </c>
      <c r="B6">
        <v>0.2442</v>
      </c>
    </row>
    <row r="7" spans="1:15" x14ac:dyDescent="0.35">
      <c r="A7">
        <v>1424</v>
      </c>
      <c r="B7">
        <v>0.3417</v>
      </c>
    </row>
    <row r="8" spans="1:15" x14ac:dyDescent="0.35">
      <c r="A8">
        <v>2339</v>
      </c>
      <c r="B8">
        <v>0.5544</v>
      </c>
    </row>
    <row r="9" spans="1:15" x14ac:dyDescent="0.35">
      <c r="A9">
        <v>3088</v>
      </c>
      <c r="B9">
        <v>0.72850000000000004</v>
      </c>
    </row>
    <row r="10" spans="1:15" x14ac:dyDescent="0.35">
      <c r="A10">
        <v>3544</v>
      </c>
      <c r="B10">
        <v>0.83650000000000002</v>
      </c>
    </row>
    <row r="11" spans="1:15" x14ac:dyDescent="0.35">
      <c r="A11">
        <f>3544+1001</f>
        <v>4545</v>
      </c>
      <c r="B11">
        <v>1.079</v>
      </c>
    </row>
    <row r="12" spans="1:15" x14ac:dyDescent="0.35">
      <c r="A12">
        <f>2637+3625</f>
        <v>6262</v>
      </c>
      <c r="B12">
        <v>1.488</v>
      </c>
      <c r="M12" t="s">
        <v>3</v>
      </c>
    </row>
    <row r="13" spans="1:15" x14ac:dyDescent="0.35">
      <c r="A13">
        <v>7169</v>
      </c>
      <c r="B13">
        <v>1.7070000000000001</v>
      </c>
      <c r="M13" t="s">
        <v>4</v>
      </c>
      <c r="N13" t="s">
        <v>5</v>
      </c>
    </row>
    <row r="14" spans="1:15" x14ac:dyDescent="0.35">
      <c r="A14">
        <f>4545+3625</f>
        <v>8170</v>
      </c>
      <c r="B14">
        <v>1.9450000000000001</v>
      </c>
      <c r="M14">
        <v>0</v>
      </c>
      <c r="N14">
        <v>0</v>
      </c>
      <c r="O14" t="s">
        <v>6</v>
      </c>
    </row>
    <row r="15" spans="1:15" x14ac:dyDescent="0.35">
      <c r="A15">
        <f>8170+442</f>
        <v>8612</v>
      </c>
      <c r="B15">
        <v>2.0489999999999999</v>
      </c>
      <c r="M15">
        <v>507</v>
      </c>
      <c r="N15">
        <v>0.2</v>
      </c>
      <c r="O15" t="s">
        <v>6</v>
      </c>
    </row>
    <row r="16" spans="1:15" x14ac:dyDescent="0.35">
      <c r="A16">
        <f>2339+3544+3625</f>
        <v>9508</v>
      </c>
      <c r="B16">
        <v>2.2599999999999998</v>
      </c>
      <c r="M16">
        <f>506+507</f>
        <v>1013</v>
      </c>
      <c r="N16">
        <v>0.4</v>
      </c>
      <c r="O16" t="s">
        <v>6</v>
      </c>
    </row>
    <row r="17" spans="1:15" x14ac:dyDescent="0.35">
      <c r="A17">
        <f>2793+3625+3544</f>
        <v>9962</v>
      </c>
      <c r="B17">
        <v>2.3690000000000002</v>
      </c>
      <c r="M17">
        <f>1013+505</f>
        <v>1518</v>
      </c>
      <c r="N17">
        <v>0.6</v>
      </c>
      <c r="O17" t="s">
        <v>6</v>
      </c>
    </row>
    <row r="18" spans="1:15" x14ac:dyDescent="0.35">
      <c r="M18">
        <f>1518+499</f>
        <v>2017</v>
      </c>
      <c r="N18">
        <v>0.8</v>
      </c>
      <c r="O18" t="s">
        <v>6</v>
      </c>
    </row>
    <row r="19" spans="1:15" x14ac:dyDescent="0.35">
      <c r="M19">
        <f>2017+496</f>
        <v>2513</v>
      </c>
      <c r="N19">
        <v>1</v>
      </c>
      <c r="O19" t="s">
        <v>6</v>
      </c>
    </row>
    <row r="20" spans="1:15" x14ac:dyDescent="0.35">
      <c r="M20">
        <f>2513+494</f>
        <v>3007</v>
      </c>
      <c r="N20">
        <v>1.2</v>
      </c>
      <c r="O20" t="s">
        <v>6</v>
      </c>
    </row>
    <row r="21" spans="1:15" x14ac:dyDescent="0.35">
      <c r="M21">
        <f>3007+497</f>
        <v>3504</v>
      </c>
      <c r="N21">
        <v>1.4</v>
      </c>
      <c r="O21" t="s">
        <v>6</v>
      </c>
    </row>
    <row r="22" spans="1:15" x14ac:dyDescent="0.35">
      <c r="M22">
        <f>3504+499</f>
        <v>4003</v>
      </c>
      <c r="N22">
        <v>1.6</v>
      </c>
      <c r="O22" t="s">
        <v>6</v>
      </c>
    </row>
    <row r="23" spans="1:15" x14ac:dyDescent="0.35">
      <c r="M23">
        <f>4003+508</f>
        <v>4511</v>
      </c>
      <c r="N23">
        <v>1.8</v>
      </c>
    </row>
    <row r="24" spans="1:15" x14ac:dyDescent="0.35">
      <c r="M24">
        <f>4511+494</f>
        <v>5005</v>
      </c>
      <c r="N24">
        <v>2</v>
      </c>
    </row>
    <row r="25" spans="1:15" x14ac:dyDescent="0.35">
      <c r="M25">
        <v>5500</v>
      </c>
      <c r="N25">
        <v>2.2000000000000002</v>
      </c>
    </row>
    <row r="26" spans="1:15" x14ac:dyDescent="0.35">
      <c r="M26">
        <v>6002</v>
      </c>
      <c r="N26">
        <v>2.5</v>
      </c>
    </row>
    <row r="27" spans="1:15" x14ac:dyDescent="0.35">
      <c r="M27">
        <f>5500+1000</f>
        <v>6500</v>
      </c>
      <c r="N27">
        <v>2.7</v>
      </c>
    </row>
    <row r="28" spans="1:15" x14ac:dyDescent="0.35">
      <c r="M28">
        <f>5500+1501</f>
        <v>7001</v>
      </c>
      <c r="N28">
        <v>2.9</v>
      </c>
    </row>
    <row r="29" spans="1:15" x14ac:dyDescent="0.35">
      <c r="M29">
        <v>7501</v>
      </c>
      <c r="N29">
        <v>3.1</v>
      </c>
    </row>
    <row r="30" spans="1:15" x14ac:dyDescent="0.35">
      <c r="M30">
        <f>7001+1000</f>
        <v>8001</v>
      </c>
      <c r="N30">
        <v>3.3</v>
      </c>
    </row>
    <row r="31" spans="1:15" x14ac:dyDescent="0.35">
      <c r="M31">
        <f>3884+3884+500+200+50</f>
        <v>8518</v>
      </c>
      <c r="N31">
        <v>3.5</v>
      </c>
    </row>
    <row r="32" spans="1:15" x14ac:dyDescent="0.35">
      <c r="M32">
        <f>8518+501</f>
        <v>9019</v>
      </c>
      <c r="N32">
        <v>3.7</v>
      </c>
    </row>
    <row r="33" spans="13:14" x14ac:dyDescent="0.35">
      <c r="M33">
        <f>8518+1000</f>
        <v>9518</v>
      </c>
      <c r="N33">
        <v>3.9</v>
      </c>
    </row>
    <row r="34" spans="13:14" x14ac:dyDescent="0.35">
      <c r="M34">
        <f>8518+1504</f>
        <v>10022</v>
      </c>
      <c r="N34">
        <v>4.0999999999999996</v>
      </c>
    </row>
    <row r="35" spans="13:14" x14ac:dyDescent="0.35">
      <c r="M35">
        <f>10022+500</f>
        <v>10522</v>
      </c>
      <c r="N35">
        <v>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B8F5-A8FC-41A7-B395-5610B8AB7720}">
  <dimension ref="A1:C24"/>
  <sheetViews>
    <sheetView tabSelected="1" workbookViewId="0">
      <selection activeCell="K30" sqref="K30"/>
    </sheetView>
  </sheetViews>
  <sheetFormatPr defaultRowHeight="14.5" x14ac:dyDescent="0.35"/>
  <cols>
    <col min="1" max="2" width="18.1796875" customWidth="1"/>
    <col min="3" max="3" width="7.36328125" customWidth="1"/>
    <col min="4" max="4" width="16.1796875" customWidth="1"/>
  </cols>
  <sheetData>
    <row r="1" spans="1:3" x14ac:dyDescent="0.35">
      <c r="A1" t="s">
        <v>4</v>
      </c>
      <c r="C1" t="s">
        <v>19</v>
      </c>
    </row>
    <row r="2" spans="1:3" x14ac:dyDescent="0.35">
      <c r="A2">
        <v>0</v>
      </c>
      <c r="C2">
        <v>99</v>
      </c>
    </row>
    <row r="3" spans="1:3" x14ac:dyDescent="0.35">
      <c r="A3">
        <v>496</v>
      </c>
    </row>
    <row r="4" spans="1:3" x14ac:dyDescent="0.35">
      <c r="A4">
        <f>A3+498</f>
        <v>994</v>
      </c>
    </row>
    <row r="5" spans="1:3" x14ac:dyDescent="0.35">
      <c r="A5">
        <f>A4+504</f>
        <v>1498</v>
      </c>
    </row>
    <row r="6" spans="1:3" x14ac:dyDescent="0.35">
      <c r="A6">
        <f>A5+499</f>
        <v>1997</v>
      </c>
    </row>
    <row r="7" spans="1:3" x14ac:dyDescent="0.35">
      <c r="A7">
        <f>A6+497</f>
        <v>2494</v>
      </c>
    </row>
    <row r="8" spans="1:3" x14ac:dyDescent="0.35">
      <c r="A8">
        <f>A7+500</f>
        <v>2994</v>
      </c>
    </row>
    <row r="9" spans="1:3" x14ac:dyDescent="0.35">
      <c r="A9">
        <f>A8+499</f>
        <v>3493</v>
      </c>
    </row>
    <row r="10" spans="1:3" x14ac:dyDescent="0.35">
      <c r="A10">
        <f>A9+501</f>
        <v>3994</v>
      </c>
    </row>
    <row r="11" spans="1:3" x14ac:dyDescent="0.35">
      <c r="A11">
        <f>A10+497</f>
        <v>4491</v>
      </c>
    </row>
    <row r="12" spans="1:3" x14ac:dyDescent="0.35">
      <c r="A12">
        <f>A11+503</f>
        <v>4994</v>
      </c>
    </row>
    <row r="13" spans="1:3" x14ac:dyDescent="0.35">
      <c r="A13">
        <f>A12+496</f>
        <v>5490</v>
      </c>
    </row>
    <row r="14" spans="1:3" x14ac:dyDescent="0.35">
      <c r="A14">
        <f>A13+501</f>
        <v>5991</v>
      </c>
    </row>
    <row r="15" spans="1:3" x14ac:dyDescent="0.35">
      <c r="A15">
        <f>A14+503</f>
        <v>6494</v>
      </c>
    </row>
    <row r="16" spans="1:3" x14ac:dyDescent="0.35">
      <c r="A16">
        <f>A15+504</f>
        <v>6998</v>
      </c>
    </row>
    <row r="17" spans="1:1" x14ac:dyDescent="0.35">
      <c r="A17">
        <f>A16+498</f>
        <v>7496</v>
      </c>
    </row>
    <row r="18" spans="1:1" x14ac:dyDescent="0.35">
      <c r="A18">
        <f>A17+500</f>
        <v>7996</v>
      </c>
    </row>
    <row r="19" spans="1:1" x14ac:dyDescent="0.35">
      <c r="A19">
        <f>A18+499</f>
        <v>8495</v>
      </c>
    </row>
    <row r="20" spans="1:1" x14ac:dyDescent="0.35">
      <c r="A20">
        <f>A19+502</f>
        <v>8997</v>
      </c>
    </row>
    <row r="21" spans="1:1" x14ac:dyDescent="0.35">
      <c r="A21">
        <f>A20+500</f>
        <v>9497</v>
      </c>
    </row>
    <row r="22" spans="1:1" x14ac:dyDescent="0.35">
      <c r="A22">
        <f>A21+502</f>
        <v>9999</v>
      </c>
    </row>
    <row r="23" spans="1:1" x14ac:dyDescent="0.35">
      <c r="A23">
        <f>A22+502</f>
        <v>10501</v>
      </c>
    </row>
    <row r="24" spans="1:1" x14ac:dyDescent="0.35">
      <c r="A24">
        <f>A23+500</f>
        <v>11001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8907-1552-4544-836C-65F1C49F2FC6}">
  <dimension ref="A1:K31"/>
  <sheetViews>
    <sheetView workbookViewId="0">
      <selection activeCell="F31" sqref="F31"/>
    </sheetView>
  </sheetViews>
  <sheetFormatPr defaultRowHeight="14.5" x14ac:dyDescent="0.35"/>
  <cols>
    <col min="1" max="2" width="21.26953125" customWidth="1"/>
    <col min="4" max="5" width="15.453125" customWidth="1"/>
    <col min="7" max="7" width="20.36328125" customWidth="1"/>
    <col min="8" max="8" width="25.453125" customWidth="1"/>
    <col min="11" max="11" width="25.81640625" customWidth="1"/>
  </cols>
  <sheetData>
    <row r="1" spans="1:11" x14ac:dyDescent="0.35">
      <c r="A1" t="s">
        <v>7</v>
      </c>
      <c r="B1" t="s">
        <v>8</v>
      </c>
      <c r="G1" t="s">
        <v>14</v>
      </c>
      <c r="H1" t="s">
        <v>15</v>
      </c>
      <c r="K1" t="s">
        <v>16</v>
      </c>
    </row>
    <row r="2" spans="1:11" x14ac:dyDescent="0.35">
      <c r="A2">
        <v>0</v>
      </c>
      <c r="B2">
        <v>5.1312844619891003E-2</v>
      </c>
      <c r="D2" t="s">
        <v>9</v>
      </c>
      <c r="E2">
        <f>COUNT(B2:B22)</f>
        <v>21</v>
      </c>
      <c r="G2">
        <f>A2*B2</f>
        <v>0</v>
      </c>
      <c r="H2">
        <f>B2*B2</f>
        <v>2.633008022985077E-3</v>
      </c>
      <c r="K2">
        <f>((E2*E5)-(E3*E4))/((E2*E6)-E6)</f>
        <v>4025.89596741892</v>
      </c>
    </row>
    <row r="3" spans="1:11" x14ac:dyDescent="0.35">
      <c r="A3">
        <v>507</v>
      </c>
      <c r="B3">
        <v>0.15446427732977999</v>
      </c>
      <c r="D3" t="s">
        <v>10</v>
      </c>
      <c r="E3">
        <f>AVERAGE(B2:B22)</f>
        <v>1.2665842229364574</v>
      </c>
      <c r="G3">
        <f t="shared" ref="G3:G22" si="0">A3*B3</f>
        <v>78.313388606198458</v>
      </c>
      <c r="H3">
        <f t="shared" ref="H3:H22" si="1">B3*B3</f>
        <v>2.3859212971011186E-2</v>
      </c>
    </row>
    <row r="4" spans="1:11" x14ac:dyDescent="0.35">
      <c r="A4">
        <v>1013</v>
      </c>
      <c r="B4">
        <v>0.27464089224555199</v>
      </c>
      <c r="D4" t="s">
        <v>11</v>
      </c>
      <c r="E4">
        <f>AVERAGE(A2:A22)</f>
        <v>5008.5714285714284</v>
      </c>
      <c r="G4">
        <f t="shared" si="0"/>
        <v>278.21122384474415</v>
      </c>
      <c r="H4">
        <f t="shared" si="1"/>
        <v>7.5427619693432896E-2</v>
      </c>
      <c r="K4" t="s">
        <v>17</v>
      </c>
    </row>
    <row r="5" spans="1:11" x14ac:dyDescent="0.35">
      <c r="A5">
        <v>1518</v>
      </c>
      <c r="B5">
        <v>0.39742682617193797</v>
      </c>
      <c r="D5" t="s">
        <v>12</v>
      </c>
      <c r="E5">
        <f>AVERAGE(G2:G22)</f>
        <v>8621.560642348184</v>
      </c>
      <c r="G5">
        <f t="shared" si="0"/>
        <v>603.29392212900188</v>
      </c>
      <c r="H5">
        <f t="shared" si="1"/>
        <v>0.15794808216109979</v>
      </c>
      <c r="K5">
        <f>(E4-(K2*E3))/E2</f>
        <v>-4.3126136640420167</v>
      </c>
    </row>
    <row r="6" spans="1:11" x14ac:dyDescent="0.35">
      <c r="A6">
        <v>2017</v>
      </c>
      <c r="B6">
        <v>0.51804568569389298</v>
      </c>
      <c r="D6" t="s">
        <v>13</v>
      </c>
      <c r="E6">
        <f>AVERAGE(H2:H22)</f>
        <v>2.1698150840500023</v>
      </c>
      <c r="G6">
        <f t="shared" si="0"/>
        <v>1044.8981480445821</v>
      </c>
      <c r="H6">
        <f t="shared" si="1"/>
        <v>0.26837133246605577</v>
      </c>
    </row>
    <row r="7" spans="1:11" x14ac:dyDescent="0.35">
      <c r="A7">
        <v>2513</v>
      </c>
      <c r="B7">
        <v>0.63804803873155702</v>
      </c>
      <c r="G7">
        <f t="shared" si="0"/>
        <v>1603.4147213324029</v>
      </c>
      <c r="H7">
        <f t="shared" si="1"/>
        <v>0.40710529972918647</v>
      </c>
    </row>
    <row r="8" spans="1:11" x14ac:dyDescent="0.35">
      <c r="A8">
        <v>3007</v>
      </c>
      <c r="B8">
        <v>0.75912631194581603</v>
      </c>
      <c r="G8">
        <f t="shared" si="0"/>
        <v>2282.6928200210687</v>
      </c>
      <c r="H8">
        <f t="shared" si="1"/>
        <v>0.57627275748845641</v>
      </c>
    </row>
    <row r="9" spans="1:11" x14ac:dyDescent="0.35">
      <c r="A9">
        <v>3504</v>
      </c>
      <c r="B9">
        <v>0.88317502800320202</v>
      </c>
      <c r="G9">
        <f t="shared" si="0"/>
        <v>3094.6452981232201</v>
      </c>
      <c r="H9">
        <f t="shared" si="1"/>
        <v>0.77999813008845664</v>
      </c>
    </row>
    <row r="10" spans="1:11" x14ac:dyDescent="0.35">
      <c r="A10">
        <v>4003</v>
      </c>
      <c r="B10">
        <v>1.0085322594539501</v>
      </c>
      <c r="G10">
        <f t="shared" si="0"/>
        <v>4037.1546345941624</v>
      </c>
      <c r="H10">
        <f t="shared" si="1"/>
        <v>1.0171373183592898</v>
      </c>
    </row>
    <row r="11" spans="1:11" x14ac:dyDescent="0.35">
      <c r="A11">
        <v>4511</v>
      </c>
      <c r="B11">
        <v>1.1392467601502401</v>
      </c>
      <c r="G11">
        <f t="shared" si="0"/>
        <v>5139.1421350377332</v>
      </c>
      <c r="H11">
        <f t="shared" si="1"/>
        <v>1.2978831805128186</v>
      </c>
    </row>
    <row r="12" spans="1:11" x14ac:dyDescent="0.35">
      <c r="A12">
        <v>5005</v>
      </c>
      <c r="B12">
        <v>1.2632111016907199</v>
      </c>
      <c r="G12">
        <f t="shared" si="0"/>
        <v>6322.3715639620532</v>
      </c>
      <c r="H12">
        <f t="shared" si="1"/>
        <v>1.5957022874346825</v>
      </c>
    </row>
    <row r="13" spans="1:11" x14ac:dyDescent="0.35">
      <c r="A13">
        <v>5500</v>
      </c>
      <c r="B13">
        <v>1.3898668236951</v>
      </c>
      <c r="G13">
        <f t="shared" si="0"/>
        <v>7644.2675303230499</v>
      </c>
      <c r="H13">
        <f t="shared" si="1"/>
        <v>1.9317297876083062</v>
      </c>
    </row>
    <row r="14" spans="1:11" x14ac:dyDescent="0.35">
      <c r="A14">
        <v>6002</v>
      </c>
      <c r="B14">
        <v>1.51076406853853</v>
      </c>
      <c r="G14">
        <f t="shared" si="0"/>
        <v>9067.6059393682572</v>
      </c>
      <c r="H14">
        <f t="shared" si="1"/>
        <v>2.282408070787092</v>
      </c>
    </row>
    <row r="15" spans="1:11" x14ac:dyDescent="0.35">
      <c r="A15">
        <v>6500</v>
      </c>
      <c r="B15">
        <v>1.6364979658694101</v>
      </c>
      <c r="G15">
        <f t="shared" si="0"/>
        <v>10637.236778151166</v>
      </c>
      <c r="H15">
        <f t="shared" si="1"/>
        <v>2.6781255922947169</v>
      </c>
    </row>
    <row r="16" spans="1:11" x14ac:dyDescent="0.35">
      <c r="A16">
        <v>7001</v>
      </c>
      <c r="B16">
        <v>1.7633815282237899</v>
      </c>
      <c r="G16">
        <f t="shared" si="0"/>
        <v>12345.434079094754</v>
      </c>
      <c r="H16">
        <f t="shared" si="1"/>
        <v>3.1095144140808686</v>
      </c>
    </row>
    <row r="17" spans="1:8" x14ac:dyDescent="0.35">
      <c r="A17">
        <v>7501</v>
      </c>
      <c r="B17">
        <v>1.88785245205157</v>
      </c>
      <c r="G17">
        <f t="shared" si="0"/>
        <v>14160.781242838826</v>
      </c>
      <c r="H17">
        <f t="shared" si="1"/>
        <v>3.5639868807171258</v>
      </c>
    </row>
    <row r="18" spans="1:8" x14ac:dyDescent="0.35">
      <c r="A18">
        <v>8001</v>
      </c>
      <c r="B18">
        <v>2.0128965356635402</v>
      </c>
      <c r="G18">
        <f t="shared" si="0"/>
        <v>16105.185181843985</v>
      </c>
      <c r="H18">
        <f t="shared" si="1"/>
        <v>4.0517524632862818</v>
      </c>
    </row>
    <row r="19" spans="1:8" x14ac:dyDescent="0.35">
      <c r="A19">
        <v>8518</v>
      </c>
      <c r="B19">
        <v>2.1403567257586502</v>
      </c>
      <c r="G19">
        <f t="shared" si="0"/>
        <v>18231.558590012184</v>
      </c>
      <c r="H19">
        <f t="shared" si="1"/>
        <v>4.5811269135002899</v>
      </c>
    </row>
    <row r="20" spans="1:8" x14ac:dyDescent="0.35">
      <c r="A20">
        <v>9019</v>
      </c>
      <c r="B20">
        <v>2.2653174148796298</v>
      </c>
      <c r="G20">
        <f t="shared" si="0"/>
        <v>20430.897764799382</v>
      </c>
      <c r="H20">
        <f t="shared" si="1"/>
        <v>5.1316629901569284</v>
      </c>
    </row>
    <row r="21" spans="1:8" x14ac:dyDescent="0.35">
      <c r="A21">
        <v>9518</v>
      </c>
      <c r="B21">
        <v>2.3874468162782998</v>
      </c>
      <c r="G21">
        <f t="shared" si="0"/>
        <v>22723.718797336856</v>
      </c>
      <c r="H21">
        <f t="shared" si="1"/>
        <v>5.6999023005573894</v>
      </c>
    </row>
    <row r="22" spans="1:8" x14ac:dyDescent="0.35">
      <c r="A22">
        <v>10022</v>
      </c>
      <c r="B22">
        <v>2.5166583246705501</v>
      </c>
      <c r="G22">
        <f t="shared" si="0"/>
        <v>25221.949729848253</v>
      </c>
      <c r="H22">
        <f t="shared" si="1"/>
        <v>6.3335691231335796</v>
      </c>
    </row>
    <row r="23" spans="1:8" x14ac:dyDescent="0.35">
      <c r="A23" s="1">
        <v>10522</v>
      </c>
      <c r="B23" s="1">
        <v>2.5205403690986099</v>
      </c>
    </row>
    <row r="30" spans="1:8" x14ac:dyDescent="0.35">
      <c r="A30" t="s">
        <v>18</v>
      </c>
    </row>
    <row r="31" spans="1:8" x14ac:dyDescent="0.35">
      <c r="A31">
        <v>10522</v>
      </c>
      <c r="B31">
        <v>4.3</v>
      </c>
      <c r="C31">
        <v>2.5205403690986099</v>
      </c>
      <c r="D31">
        <v>10082.1358194243</v>
      </c>
      <c r="E31">
        <v>10081.9231836946</v>
      </c>
      <c r="F31">
        <v>10129.362004333199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PONGNAPAT ARAYANGKUL</dc:creator>
  <cp:lastModifiedBy>PONGNAPAT ARAYANGKUL</cp:lastModifiedBy>
  <dcterms:created xsi:type="dcterms:W3CDTF">2024-10-25T10:03:33Z</dcterms:created>
  <dcterms:modified xsi:type="dcterms:W3CDTF">2024-10-30T12:30:31Z</dcterms:modified>
</cp:coreProperties>
</file>