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_19" sheetId="1" r:id="rId3"/>
  </sheets>
  <definedNames/>
  <calcPr/>
</workbook>
</file>

<file path=xl/sharedStrings.xml><?xml version="1.0" encoding="utf-8"?>
<sst xmlns="http://schemas.openxmlformats.org/spreadsheetml/2006/main" count="1355" uniqueCount="1355">
  <si>
    <t>単語</t>
  </si>
  <si>
    <t>訳 by Google翻訳</t>
  </si>
  <si>
    <t>purchaser</t>
  </si>
  <si>
    <t>duplication</t>
  </si>
  <si>
    <t>liable</t>
  </si>
  <si>
    <t>transient</t>
  </si>
  <si>
    <t>curricula</t>
  </si>
  <si>
    <t>magnetic</t>
  </si>
  <si>
    <t>thermal</t>
  </si>
  <si>
    <t>heating</t>
  </si>
  <si>
    <t>indebted</t>
  </si>
  <si>
    <t>leakage</t>
  </si>
  <si>
    <t>suppression</t>
  </si>
  <si>
    <t>breakdown</t>
  </si>
  <si>
    <t>hunt</t>
  </si>
  <si>
    <t>contour</t>
  </si>
  <si>
    <t>plate</t>
  </si>
  <si>
    <t>rectangular</t>
  </si>
  <si>
    <t>contours</t>
  </si>
  <si>
    <t>fractional</t>
  </si>
  <si>
    <t>collector</t>
  </si>
  <si>
    <t>bipolar</t>
  </si>
  <si>
    <t>conﬁguration</t>
  </si>
  <si>
    <t>controller</t>
  </si>
  <si>
    <t>speciﬁes</t>
  </si>
  <si>
    <t>insulate</t>
  </si>
  <si>
    <t>excite</t>
  </si>
  <si>
    <t>electronics</t>
  </si>
  <si>
    <t>ofﬁce</t>
  </si>
  <si>
    <t>bearing</t>
  </si>
  <si>
    <t>appliance</t>
  </si>
  <si>
    <t>lake</t>
  </si>
  <si>
    <t>coal</t>
  </si>
  <si>
    <t>fuels</t>
  </si>
  <si>
    <t>underground</t>
  </si>
  <si>
    <t>sun</t>
  </si>
  <si>
    <t>ﬁxed</t>
  </si>
  <si>
    <t>km</t>
  </si>
  <si>
    <t>drill</t>
  </si>
  <si>
    <t>mechanically</t>
  </si>
  <si>
    <t>Newton</t>
  </si>
  <si>
    <t>radius</t>
  </si>
  <si>
    <t>instantaneous</t>
  </si>
  <si>
    <t>ah</t>
  </si>
  <si>
    <t>devising</t>
  </si>
  <si>
    <t>algebraic</t>
  </si>
  <si>
    <t>concise</t>
  </si>
  <si>
    <t>simpliﬁed</t>
  </si>
  <si>
    <t>beginner</t>
  </si>
  <si>
    <t>propel</t>
  </si>
  <si>
    <t>emit</t>
  </si>
  <si>
    <t>sensor</t>
  </si>
  <si>
    <t>anticipation</t>
  </si>
  <si>
    <t>ﬁnite</t>
  </si>
  <si>
    <t>module</t>
  </si>
  <si>
    <t>ﬁnger</t>
  </si>
  <si>
    <t>envisage</t>
  </si>
  <si>
    <t>sensed</t>
  </si>
  <si>
    <t>interconnection</t>
  </si>
  <si>
    <t>compensating</t>
  </si>
  <si>
    <t>wound</t>
  </si>
  <si>
    <t>ﬁlle</t>
  </si>
  <si>
    <t>ﬁlling</t>
  </si>
  <si>
    <t>disk</t>
  </si>
  <si>
    <t>polarity</t>
  </si>
  <si>
    <t>detach</t>
  </si>
  <si>
    <t>arc</t>
  </si>
  <si>
    <t>max</t>
  </si>
  <si>
    <t>receiver</t>
  </si>
  <si>
    <t>elevated</t>
  </si>
  <si>
    <t>saturation</t>
  </si>
  <si>
    <t>simpliﬁcation</t>
  </si>
  <si>
    <t>wire</t>
  </si>
  <si>
    <t>molecule</t>
  </si>
  <si>
    <t>Hopkins</t>
  </si>
  <si>
    <t>continually</t>
  </si>
  <si>
    <t>substituting</t>
  </si>
  <si>
    <t>kg</t>
  </si>
  <si>
    <t>dust</t>
  </si>
  <si>
    <t>thickness</t>
  </si>
  <si>
    <t>subsection</t>
  </si>
  <si>
    <t>sine</t>
  </si>
  <si>
    <t>ﬁtte</t>
  </si>
  <si>
    <t>rubber</t>
  </si>
  <si>
    <t>permanently</t>
  </si>
  <si>
    <t>periodically</t>
  </si>
  <si>
    <t>formulates</t>
  </si>
  <si>
    <t>justiﬁed</t>
  </si>
  <si>
    <t>lump</t>
  </si>
  <si>
    <t>jeopardize</t>
  </si>
  <si>
    <t>undoubtedly</t>
  </si>
  <si>
    <t>misses</t>
  </si>
  <si>
    <t>rearrangement</t>
  </si>
  <si>
    <t>delineated</t>
  </si>
  <si>
    <t>ﬁrm</t>
  </si>
  <si>
    <t>classiﬁcation</t>
  </si>
  <si>
    <t>single-</t>
  </si>
  <si>
    <t>vertically</t>
  </si>
  <si>
    <t>approximated</t>
  </si>
  <si>
    <t>modiﬁed</t>
  </si>
  <si>
    <t>embrace</t>
  </si>
  <si>
    <t>halt</t>
  </si>
  <si>
    <t>dispersion</t>
  </si>
  <si>
    <t>ﬁlter</t>
  </si>
  <si>
    <t>controllable</t>
  </si>
  <si>
    <t>probe</t>
  </si>
  <si>
    <t>sufﬁciently</t>
  </si>
  <si>
    <t>accomplishing</t>
  </si>
  <si>
    <t>inject</t>
  </si>
  <si>
    <t>overlook</t>
  </si>
  <si>
    <t>saturate</t>
  </si>
  <si>
    <t>consequential</t>
  </si>
  <si>
    <t>invalidate</t>
  </si>
  <si>
    <t>spaced</t>
  </si>
  <si>
    <t>ﬁfth</t>
  </si>
  <si>
    <t>jp</t>
  </si>
  <si>
    <t>cally</t>
  </si>
  <si>
    <t>geometry</t>
  </si>
  <si>
    <t>battery</t>
  </si>
  <si>
    <t>bulb</t>
  </si>
  <si>
    <t>fulﬁll</t>
  </si>
  <si>
    <t>insure</t>
  </si>
  <si>
    <t>halfway</t>
  </si>
  <si>
    <t>impaired</t>
  </si>
  <si>
    <t>restrain</t>
  </si>
  <si>
    <t>bent</t>
  </si>
  <si>
    <t>hill</t>
  </si>
  <si>
    <t>inefﬁcient</t>
  </si>
  <si>
    <t>packaging</t>
  </si>
  <si>
    <t>initiating</t>
  </si>
  <si>
    <t>destroys</t>
  </si>
  <si>
    <t>endure</t>
  </si>
  <si>
    <t>ﬁxe</t>
  </si>
  <si>
    <t>pour</t>
  </si>
  <si>
    <t>deployment</t>
  </si>
  <si>
    <t>robustness</t>
  </si>
  <si>
    <t>asymmetry</t>
  </si>
  <si>
    <t>nurture</t>
  </si>
  <si>
    <t>abc</t>
  </si>
  <si>
    <t>peaks</t>
  </si>
  <si>
    <t>doubling</t>
  </si>
  <si>
    <t>erroneous</t>
  </si>
  <si>
    <t>algorithms</t>
  </si>
  <si>
    <t>deﬁciency</t>
  </si>
  <si>
    <t>abs</t>
  </si>
  <si>
    <t>rev</t>
  </si>
  <si>
    <t>equating</t>
  </si>
  <si>
    <t>normalizing</t>
  </si>
  <si>
    <t>deﬁciencie</t>
  </si>
  <si>
    <t>shortcome</t>
  </si>
  <si>
    <t>adverse</t>
  </si>
  <si>
    <t>delimit</t>
  </si>
  <si>
    <t>gen</t>
  </si>
  <si>
    <t>ﬁts</t>
  </si>
  <si>
    <t>handy</t>
  </si>
  <si>
    <t>weakly</t>
  </si>
  <si>
    <t>faulty</t>
  </si>
  <si>
    <t>tertiary</t>
  </si>
  <si>
    <t>toxic</t>
  </si>
  <si>
    <t>politically</t>
  </si>
  <si>
    <t>versatile</t>
  </si>
  <si>
    <t>mankind</t>
  </si>
  <si>
    <t>civilization</t>
  </si>
  <si>
    <t>Saudi</t>
  </si>
  <si>
    <t>Arabia</t>
  </si>
  <si>
    <t>Alaska</t>
  </si>
  <si>
    <t>Norway</t>
  </si>
  <si>
    <t>South</t>
  </si>
  <si>
    <t>bell</t>
  </si>
  <si>
    <t>peaked</t>
  </si>
  <si>
    <t>dire</t>
  </si>
  <si>
    <t>atom</t>
  </si>
  <si>
    <t>Pennsylvania</t>
  </si>
  <si>
    <t>potent</t>
  </si>
  <si>
    <t>shallow</t>
  </si>
  <si>
    <t>melt</t>
  </si>
  <si>
    <t>nuts</t>
  </si>
  <si>
    <t>meat</t>
  </si>
  <si>
    <t>ramp</t>
  </si>
  <si>
    <t>schematically</t>
  </si>
  <si>
    <t>injection</t>
  </si>
  <si>
    <t>earthquake</t>
  </si>
  <si>
    <t>proprietary</t>
  </si>
  <si>
    <t>pad</t>
  </si>
  <si>
    <t>environmentally</t>
  </si>
  <si>
    <t>solar</t>
  </si>
  <si>
    <t>harness</t>
  </si>
  <si>
    <t>Soviet</t>
  </si>
  <si>
    <t>eaten</t>
  </si>
  <si>
    <t>cow</t>
  </si>
  <si>
    <t>ﬁsh</t>
  </si>
  <si>
    <t>wild</t>
  </si>
  <si>
    <t>overwhelmed</t>
  </si>
  <si>
    <t>Taiwan</t>
  </si>
  <si>
    <t>suspend</t>
  </si>
  <si>
    <t>restart</t>
  </si>
  <si>
    <t>customer</t>
  </si>
  <si>
    <t>portable</t>
  </si>
  <si>
    <t>mandate</t>
  </si>
  <si>
    <t>Christian</t>
  </si>
  <si>
    <t>Freeman</t>
  </si>
  <si>
    <t>MR</t>
  </si>
  <si>
    <t>Rao</t>
  </si>
  <si>
    <t>Penguin</t>
  </si>
  <si>
    <t>Cruz</t>
  </si>
  <si>
    <t>synthetic</t>
  </si>
  <si>
    <t>float</t>
  </si>
  <si>
    <t>pack</t>
  </si>
  <si>
    <t>cation</t>
  </si>
  <si>
    <t>reservoir</t>
  </si>
  <si>
    <t>supplier</t>
  </si>
  <si>
    <t>harbor</t>
  </si>
  <si>
    <t>weekly</t>
  </si>
  <si>
    <t>Monday</t>
  </si>
  <si>
    <t>Saturday</t>
  </si>
  <si>
    <t>hourly</t>
  </si>
  <si>
    <t>daytime</t>
  </si>
  <si>
    <t>terrain</t>
  </si>
  <si>
    <t>overnight</t>
  </si>
  <si>
    <t>Bull</t>
  </si>
  <si>
    <t>blunt</t>
  </si>
  <si>
    <t>randomness</t>
  </si>
  <si>
    <t>frozen</t>
  </si>
  <si>
    <t>clay</t>
  </si>
  <si>
    <t>freeze</t>
  </si>
  <si>
    <t>deletion</t>
  </si>
  <si>
    <t>physicist</t>
  </si>
  <si>
    <t>mathematician</t>
  </si>
  <si>
    <t>analog</t>
  </si>
  <si>
    <t>lever</t>
  </si>
  <si>
    <t>curved</t>
  </si>
  <si>
    <t>nutrient</t>
  </si>
  <si>
    <t>usefully</t>
  </si>
  <si>
    <t>furnished</t>
  </si>
  <si>
    <t>artiﬁcial</t>
  </si>
  <si>
    <t>opaque</t>
  </si>
  <si>
    <t>cattle</t>
  </si>
  <si>
    <t>compression</t>
  </si>
  <si>
    <t>sky</t>
  </si>
  <si>
    <t>snow</t>
  </si>
  <si>
    <t>moon</t>
  </si>
  <si>
    <t>Zealand</t>
  </si>
  <si>
    <t>Eastern</t>
  </si>
  <si>
    <t>Argentina</t>
  </si>
  <si>
    <t>Austria</t>
  </si>
  <si>
    <t>Wales</t>
  </si>
  <si>
    <t>immersion</t>
  </si>
  <si>
    <t>allowable</t>
  </si>
  <si>
    <t>counterintuitive</t>
  </si>
  <si>
    <t>electronically</t>
  </si>
  <si>
    <t>penetrate</t>
  </si>
  <si>
    <t>swiftly</t>
  </si>
  <si>
    <t>penetration</t>
  </si>
  <si>
    <t>logarithm</t>
  </si>
  <si>
    <t>interrelationship</t>
  </si>
  <si>
    <t>susceptibility</t>
  </si>
  <si>
    <t>Plenum</t>
  </si>
  <si>
    <t>Burke</t>
  </si>
  <si>
    <t>Sherman</t>
  </si>
  <si>
    <t>Steele</t>
  </si>
  <si>
    <t>Wu</t>
  </si>
  <si>
    <t>univ</t>
  </si>
  <si>
    <t>MB</t>
  </si>
  <si>
    <t>poison</t>
  </si>
  <si>
    <t>pos</t>
  </si>
  <si>
    <t>continual</t>
  </si>
  <si>
    <t>geographically</t>
  </si>
  <si>
    <t>publicize</t>
  </si>
  <si>
    <t>contend</t>
  </si>
  <si>
    <t>Choi</t>
  </si>
  <si>
    <t>pdfs</t>
  </si>
  <si>
    <t>roadmap</t>
  </si>
  <si>
    <t>Kay</t>
  </si>
  <si>
    <t>Christensen</t>
  </si>
  <si>
    <t>TN</t>
  </si>
  <si>
    <t>Cooper</t>
  </si>
  <si>
    <t>Cheng</t>
  </si>
  <si>
    <t>morphology</t>
  </si>
  <si>
    <t>concurrent</t>
  </si>
  <si>
    <t>deposited</t>
  </si>
  <si>
    <t>chairman</t>
  </si>
  <si>
    <t>wasteful</t>
  </si>
  <si>
    <t>experimentally</t>
  </si>
  <si>
    <t>Schneider</t>
  </si>
  <si>
    <t>ray</t>
  </si>
  <si>
    <t>courtesy</t>
  </si>
  <si>
    <t>alternately</t>
  </si>
  <si>
    <t>Prof</t>
  </si>
  <si>
    <t>dissertation</t>
  </si>
  <si>
    <t>triangular</t>
  </si>
  <si>
    <t>compartment</t>
  </si>
  <si>
    <t>A1</t>
  </si>
  <si>
    <t>misunderstood</t>
  </si>
  <si>
    <t>commonplace</t>
  </si>
  <si>
    <t>redistribution</t>
  </si>
  <si>
    <t>weave</t>
  </si>
  <si>
    <t>unravel</t>
  </si>
  <si>
    <t>extrinsic</t>
  </si>
  <si>
    <t>Butler</t>
  </si>
  <si>
    <t>logarithmic</t>
  </si>
  <si>
    <t>synthesize</t>
  </si>
  <si>
    <t>selectively</t>
  </si>
  <si>
    <t>ji</t>
  </si>
  <si>
    <t>eng</t>
  </si>
  <si>
    <t>Connecticut</t>
  </si>
  <si>
    <t>16th</t>
  </si>
  <si>
    <t>AR</t>
  </si>
  <si>
    <t>rigidly</t>
  </si>
  <si>
    <t>Sc</t>
  </si>
  <si>
    <t>inactive</t>
  </si>
  <si>
    <t>mystery</t>
  </si>
  <si>
    <t>centralized</t>
  </si>
  <si>
    <t>1990s</t>
  </si>
  <si>
    <t>Berger</t>
  </si>
  <si>
    <t>paste</t>
  </si>
  <si>
    <t>shedding</t>
  </si>
  <si>
    <t>cap</t>
  </si>
  <si>
    <t>Beck</t>
  </si>
  <si>
    <t>Ellis</t>
  </si>
  <si>
    <t>hazardous</t>
  </si>
  <si>
    <t>specialty</t>
  </si>
  <si>
    <t>developmental</t>
  </si>
  <si>
    <t>pale</t>
  </si>
  <si>
    <t>Toronto</t>
  </si>
  <si>
    <t>Hawaii</t>
  </si>
  <si>
    <t>SA</t>
  </si>
  <si>
    <t>Turner</t>
  </si>
  <si>
    <t>ensue</t>
  </si>
  <si>
    <t>mistakenly</t>
  </si>
  <si>
    <t>micro-</t>
  </si>
  <si>
    <t>char</t>
  </si>
  <si>
    <t>permeate</t>
  </si>
  <si>
    <t>clever</t>
  </si>
  <si>
    <t>impinge</t>
  </si>
  <si>
    <t>substrate</t>
  </si>
  <si>
    <t>Liu</t>
  </si>
  <si>
    <t>Yang</t>
  </si>
  <si>
    <t>Chan</t>
  </si>
  <si>
    <t>Katz</t>
  </si>
  <si>
    <t>paciﬁc</t>
  </si>
  <si>
    <t>eighth</t>
  </si>
  <si>
    <t>bone</t>
  </si>
  <si>
    <t>howard</t>
  </si>
  <si>
    <t>PS</t>
  </si>
  <si>
    <t>idle</t>
  </si>
  <si>
    <t>layout</t>
  </si>
  <si>
    <t>longevity</t>
  </si>
  <si>
    <t>cube</t>
  </si>
  <si>
    <t>pyramid</t>
  </si>
  <si>
    <t>fine</t>
  </si>
  <si>
    <t>remarkably</t>
  </si>
  <si>
    <t>analogue</t>
  </si>
  <si>
    <t>Colin</t>
  </si>
  <si>
    <t>revolutionary</t>
  </si>
  <si>
    <t>baseball</t>
  </si>
  <si>
    <t>bat</t>
  </si>
  <si>
    <t>recurrence</t>
  </si>
  <si>
    <t>Ohio</t>
  </si>
  <si>
    <t>supervision</t>
  </si>
  <si>
    <t>contacted</t>
  </si>
  <si>
    <t>18th</t>
  </si>
  <si>
    <t>Fort</t>
  </si>
  <si>
    <t>Robertson</t>
  </si>
  <si>
    <t>Zhou</t>
  </si>
  <si>
    <t>Leon</t>
  </si>
  <si>
    <t>Hu</t>
  </si>
  <si>
    <t>Luo</t>
  </si>
  <si>
    <t>lease</t>
  </si>
  <si>
    <t>hotel</t>
  </si>
  <si>
    <t>merger</t>
  </si>
  <si>
    <t>bath</t>
  </si>
  <si>
    <t>sunlight</t>
  </si>
  <si>
    <t>wet</t>
  </si>
  <si>
    <t>template</t>
  </si>
  <si>
    <t>Benson</t>
  </si>
  <si>
    <t>Hwang</t>
  </si>
  <si>
    <t>-m</t>
  </si>
  <si>
    <t>jurisdictional</t>
  </si>
  <si>
    <t>satisﬁed</t>
  </si>
  <si>
    <t>overhead</t>
  </si>
  <si>
    <t>heuristic</t>
  </si>
  <si>
    <t>stochastic</t>
  </si>
  <si>
    <t>optic</t>
  </si>
  <si>
    <t>tab</t>
  </si>
  <si>
    <t>maximal</t>
  </si>
  <si>
    <t>ro</t>
  </si>
  <si>
    <t>globalization</t>
  </si>
  <si>
    <t>ﬁnish</t>
  </si>
  <si>
    <t>asymmetrical</t>
  </si>
  <si>
    <t>infrequently</t>
  </si>
  <si>
    <t>17th</t>
  </si>
  <si>
    <t>preventive</t>
  </si>
  <si>
    <t>speciﬁcity</t>
  </si>
  <si>
    <t>energetic</t>
  </si>
  <si>
    <t>tan</t>
  </si>
  <si>
    <t>numerically</t>
  </si>
  <si>
    <t>adversely</t>
  </si>
  <si>
    <t>treatise</t>
  </si>
  <si>
    <t>Holden</t>
  </si>
  <si>
    <t>CRC</t>
  </si>
  <si>
    <t>LLC</t>
  </si>
  <si>
    <t>assimilation</t>
  </si>
  <si>
    <t>repre</t>
  </si>
  <si>
    <t>compulsory</t>
  </si>
  <si>
    <t>C3</t>
  </si>
  <si>
    <t>managerial</t>
  </si>
  <si>
    <t>attendance</t>
  </si>
  <si>
    <t>illumination</t>
  </si>
  <si>
    <t>emphasise</t>
  </si>
  <si>
    <t>ﬁx</t>
  </si>
  <si>
    <t>suggestive</t>
  </si>
  <si>
    <t>coexistence</t>
  </si>
  <si>
    <t>precedent</t>
  </si>
  <si>
    <t>Nov</t>
  </si>
  <si>
    <t>Nguyen</t>
  </si>
  <si>
    <t>enduring</t>
  </si>
  <si>
    <t>interim</t>
  </si>
  <si>
    <t>communicates</t>
  </si>
  <si>
    <t>principally</t>
  </si>
  <si>
    <t>subordinate</t>
  </si>
  <si>
    <t>purport</t>
  </si>
  <si>
    <t>conﬁne</t>
  </si>
  <si>
    <t>seventy</t>
  </si>
  <si>
    <t>momentary</t>
  </si>
  <si>
    <t>comp</t>
  </si>
  <si>
    <t>evade</t>
  </si>
  <si>
    <t>minimization</t>
  </si>
  <si>
    <t>unpredictability</t>
  </si>
  <si>
    <t>counterbalance</t>
  </si>
  <si>
    <t>clariﬁed</t>
  </si>
  <si>
    <t>calibration</t>
  </si>
  <si>
    <t>buck</t>
  </si>
  <si>
    <t>spontaneously</t>
  </si>
  <si>
    <t>recur</t>
  </si>
  <si>
    <t>youth</t>
  </si>
  <si>
    <t>Centre</t>
  </si>
  <si>
    <t>misinterpretation</t>
  </si>
  <si>
    <t>le</t>
  </si>
  <si>
    <t>19th</t>
  </si>
  <si>
    <t>angel</t>
  </si>
  <si>
    <t>vastly</t>
  </si>
  <si>
    <t>stall</t>
  </si>
  <si>
    <t>fatigue</t>
  </si>
  <si>
    <t>beauty</t>
  </si>
  <si>
    <t>uncontrolled</t>
  </si>
  <si>
    <t>durable</t>
  </si>
  <si>
    <t>disrupt</t>
  </si>
  <si>
    <t>colony</t>
  </si>
  <si>
    <t>destine</t>
  </si>
  <si>
    <t>sente</t>
  </si>
  <si>
    <t>portal</t>
  </si>
  <si>
    <t>elite</t>
  </si>
  <si>
    <t>trustworthy</t>
  </si>
  <si>
    <t>utterly</t>
  </si>
  <si>
    <t>substantiate</t>
  </si>
  <si>
    <t>deﬁcit</t>
  </si>
  <si>
    <t>rephrase</t>
  </si>
  <si>
    <t>pn</t>
  </si>
  <si>
    <t>interpolation</t>
  </si>
  <si>
    <t>sophistication</t>
  </si>
  <si>
    <t>dataset</t>
  </si>
  <si>
    <t>differentiates</t>
  </si>
  <si>
    <t>Rogers</t>
  </si>
  <si>
    <t>Jun</t>
  </si>
  <si>
    <t>4a</t>
  </si>
  <si>
    <t>antecedent</t>
  </si>
  <si>
    <t>relay</t>
  </si>
  <si>
    <t>segmentation</t>
  </si>
  <si>
    <t>successor</t>
  </si>
  <si>
    <t>Kumar</t>
  </si>
  <si>
    <t>Silva</t>
  </si>
  <si>
    <t>Moran</t>
  </si>
  <si>
    <t>Royal</t>
  </si>
  <si>
    <t>discount</t>
  </si>
  <si>
    <t>proﬁt</t>
  </si>
  <si>
    <t>interchange</t>
  </si>
  <si>
    <t>confronting</t>
  </si>
  <si>
    <t>IP</t>
  </si>
  <si>
    <t>satisfactorily</t>
  </si>
  <si>
    <t>adaptability</t>
  </si>
  <si>
    <t>cohesion</t>
  </si>
  <si>
    <t>armed</t>
  </si>
  <si>
    <t>deprive</t>
  </si>
  <si>
    <t>converged</t>
  </si>
  <si>
    <t>reiterate</t>
  </si>
  <si>
    <t>Pt</t>
  </si>
  <si>
    <t>subdivision</t>
  </si>
  <si>
    <t>descent</t>
  </si>
  <si>
    <t>acute</t>
  </si>
  <si>
    <t>extrapolate</t>
  </si>
  <si>
    <t>contraction</t>
  </si>
  <si>
    <t>avail</t>
  </si>
  <si>
    <t>campus</t>
  </si>
  <si>
    <t>Portugal</t>
  </si>
  <si>
    <t>Encyclopedia</t>
  </si>
  <si>
    <t>Dennis</t>
  </si>
  <si>
    <t>txt</t>
  </si>
  <si>
    <t>pointer</t>
  </si>
  <si>
    <t>digits</t>
  </si>
  <si>
    <t>legend</t>
  </si>
  <si>
    <t>Mead</t>
  </si>
  <si>
    <t>weed</t>
  </si>
  <si>
    <t>Monte</t>
  </si>
  <si>
    <t>Carlo</t>
  </si>
  <si>
    <t>Gaussian</t>
  </si>
  <si>
    <t>presuppose</t>
  </si>
  <si>
    <t>Zhao</t>
  </si>
  <si>
    <t>Gill</t>
  </si>
  <si>
    <t>docs</t>
  </si>
  <si>
    <t>Fu</t>
  </si>
  <si>
    <t>destructive</t>
  </si>
  <si>
    <t>lim</t>
  </si>
  <si>
    <t>cancellation</t>
  </si>
  <si>
    <t>sig</t>
  </si>
  <si>
    <t>myriad</t>
  </si>
  <si>
    <t>stringent</t>
  </si>
  <si>
    <t>securely</t>
  </si>
  <si>
    <t>expectancy</t>
  </si>
  <si>
    <t>seamless</t>
  </si>
  <si>
    <t>resilient</t>
  </si>
  <si>
    <t>healing</t>
  </si>
  <si>
    <t>terrorist</t>
  </si>
  <si>
    <t>aspx</t>
  </si>
  <si>
    <t>tier</t>
  </si>
  <si>
    <t>asp</t>
  </si>
  <si>
    <t>satellite</t>
  </si>
  <si>
    <t>numeric</t>
  </si>
  <si>
    <t>tabular</t>
  </si>
  <si>
    <t>consolidate</t>
  </si>
  <si>
    <t>keyboard</t>
  </si>
  <si>
    <t>slave</t>
  </si>
  <si>
    <t>incidental</t>
  </si>
  <si>
    <t>virus</t>
  </si>
  <si>
    <t>chronic</t>
  </si>
  <si>
    <t>fax</t>
  </si>
  <si>
    <t>alarming</t>
  </si>
  <si>
    <t>symbolize</t>
  </si>
  <si>
    <t>Microsoft</t>
  </si>
  <si>
    <t>irregularity</t>
  </si>
  <si>
    <t>Ma</t>
  </si>
  <si>
    <t>pessimistic</t>
  </si>
  <si>
    <t>threatens</t>
  </si>
  <si>
    <t>Boulder</t>
  </si>
  <si>
    <t>secular</t>
  </si>
  <si>
    <t>Sun</t>
  </si>
  <si>
    <t>underwent</t>
  </si>
  <si>
    <t>inversion</t>
  </si>
  <si>
    <t>informational</t>
  </si>
  <si>
    <t>equivalently</t>
  </si>
  <si>
    <t>orbit</t>
  </si>
  <si>
    <t>crew</t>
  </si>
  <si>
    <t>navigation</t>
  </si>
  <si>
    <t>transpose</t>
  </si>
  <si>
    <t>cement</t>
  </si>
  <si>
    <t>Bureau</t>
  </si>
  <si>
    <t>fly</t>
  </si>
  <si>
    <t>insufﬁcient</t>
  </si>
  <si>
    <t>distinctly</t>
  </si>
  <si>
    <t>elasticity</t>
  </si>
  <si>
    <t>behalf</t>
  </si>
  <si>
    <t>collaborator</t>
  </si>
  <si>
    <t>valuation</t>
  </si>
  <si>
    <t>welfare</t>
  </si>
  <si>
    <t>portfolio</t>
  </si>
  <si>
    <t>volatility</t>
  </si>
  <si>
    <t>underestimated</t>
  </si>
  <si>
    <t>indifference</t>
  </si>
  <si>
    <t>willingness</t>
  </si>
  <si>
    <t>Euro</t>
  </si>
  <si>
    <t>suck</t>
  </si>
  <si>
    <t>disruptive</t>
  </si>
  <si>
    <t>premature</t>
  </si>
  <si>
    <t>governance</t>
  </si>
  <si>
    <t>conclusive</t>
  </si>
  <si>
    <t>hamper</t>
  </si>
  <si>
    <t>poverty</t>
  </si>
  <si>
    <t>multinational</t>
  </si>
  <si>
    <t>corruption</t>
  </si>
  <si>
    <t>downside</t>
  </si>
  <si>
    <t>skepticism</t>
  </si>
  <si>
    <t>Nobel</t>
  </si>
  <si>
    <t>Kenneth</t>
  </si>
  <si>
    <t>voting</t>
  </si>
  <si>
    <t>pit</t>
  </si>
  <si>
    <t>delegate</t>
  </si>
  <si>
    <t>sponsor</t>
  </si>
  <si>
    <t>consulting</t>
  </si>
  <si>
    <t>Bell</t>
  </si>
  <si>
    <t>Vol</t>
  </si>
  <si>
    <t>Einstein</t>
  </si>
  <si>
    <t>nutrition</t>
  </si>
  <si>
    <t>laser</t>
  </si>
  <si>
    <t>undergone</t>
  </si>
  <si>
    <t>attributable</t>
  </si>
  <si>
    <t>comparability</t>
  </si>
  <si>
    <t>unused</t>
  </si>
  <si>
    <t>interdependency</t>
  </si>
  <si>
    <t>tobacco</t>
  </si>
  <si>
    <t>wage</t>
  </si>
  <si>
    <t>salary</t>
  </si>
  <si>
    <t>Johns</t>
  </si>
  <si>
    <t>aversion</t>
  </si>
  <si>
    <t>whatsoever</t>
  </si>
  <si>
    <t>premium</t>
  </si>
  <si>
    <t>frustration</t>
  </si>
  <si>
    <t>defective</t>
  </si>
  <si>
    <t>longterm</t>
  </si>
  <si>
    <t>pan</t>
  </si>
  <si>
    <t>risky</t>
  </si>
  <si>
    <t>seller</t>
  </si>
  <si>
    <t>scrutinize</t>
  </si>
  <si>
    <t>mid-1990</t>
  </si>
  <si>
    <t>possession</t>
  </si>
  <si>
    <t>ct</t>
  </si>
  <si>
    <t>capitalize</t>
  </si>
  <si>
    <t>liability</t>
  </si>
  <si>
    <t>lifestyle</t>
  </si>
  <si>
    <t>floor</t>
  </si>
  <si>
    <t>Greene</t>
  </si>
  <si>
    <t>logs</t>
  </si>
  <si>
    <t>dummy</t>
  </si>
  <si>
    <t>exhaustion</t>
  </si>
  <si>
    <t>fraught</t>
  </si>
  <si>
    <t>allege</t>
  </si>
  <si>
    <t>Rose</t>
  </si>
  <si>
    <t>causation</t>
  </si>
  <si>
    <t>posit</t>
  </si>
  <si>
    <t>tax</t>
  </si>
  <si>
    <t>disappointing</t>
  </si>
  <si>
    <t>qualiﬁcation</t>
  </si>
  <si>
    <t>foresight</t>
  </si>
  <si>
    <t>mask</t>
  </si>
  <si>
    <t>logistics</t>
  </si>
  <si>
    <t>catches</t>
  </si>
  <si>
    <t>unambiguously</t>
  </si>
  <si>
    <t>overestimate</t>
  </si>
  <si>
    <t>complie</t>
  </si>
  <si>
    <t>Geneva</t>
  </si>
  <si>
    <t>intricate</t>
  </si>
  <si>
    <t>dose</t>
  </si>
  <si>
    <t>respondent</t>
  </si>
  <si>
    <t>socio</t>
  </si>
  <si>
    <t>impairment</t>
  </si>
  <si>
    <t>speculation</t>
  </si>
  <si>
    <t>exacerbate</t>
  </si>
  <si>
    <t>midpoint</t>
  </si>
  <si>
    <t>Sir</t>
  </si>
  <si>
    <t>blending</t>
  </si>
  <si>
    <t>wheat</t>
  </si>
  <si>
    <t>retailer</t>
  </si>
  <si>
    <t>za</t>
  </si>
  <si>
    <t>jurisdiction</t>
  </si>
  <si>
    <t>1920s</t>
  </si>
  <si>
    <t>sister</t>
  </si>
  <si>
    <t>levy</t>
  </si>
  <si>
    <t>temptation</t>
  </si>
  <si>
    <t>police</t>
  </si>
  <si>
    <t>unemployment</t>
  </si>
  <si>
    <t>settlement</t>
  </si>
  <si>
    <t>cyclical</t>
  </si>
  <si>
    <t>clause</t>
  </si>
  <si>
    <t>speculative</t>
  </si>
  <si>
    <t>unpleasant</t>
  </si>
  <si>
    <t>engagement</t>
  </si>
  <si>
    <t>unwilling</t>
  </si>
  <si>
    <t>vis</t>
  </si>
  <si>
    <t>Egypt</t>
  </si>
  <si>
    <t>anger</t>
  </si>
  <si>
    <t>recognizable</t>
  </si>
  <si>
    <t>dampen</t>
  </si>
  <si>
    <t>handful</t>
  </si>
  <si>
    <t>reed</t>
  </si>
  <si>
    <t>habitat</t>
  </si>
  <si>
    <t>bomb</t>
  </si>
  <si>
    <t>treaty</t>
  </si>
  <si>
    <t>nucleus</t>
  </si>
  <si>
    <t>enrichment</t>
  </si>
  <si>
    <t>enriched</t>
  </si>
  <si>
    <t>dismantle</t>
  </si>
  <si>
    <t>theft</t>
  </si>
  <si>
    <t>adherence</t>
  </si>
  <si>
    <t>sociologist</t>
  </si>
  <si>
    <t>discernible</t>
  </si>
  <si>
    <t>kills</t>
  </si>
  <si>
    <t>pratt</t>
  </si>
  <si>
    <t>Lancaster</t>
  </si>
  <si>
    <t>heterogeneity</t>
  </si>
  <si>
    <t>prioritize</t>
  </si>
  <si>
    <t>Christmas</t>
  </si>
  <si>
    <t>histogram</t>
  </si>
  <si>
    <t>withdrawal</t>
  </si>
  <si>
    <t>needless</t>
  </si>
  <si>
    <t>weakens</t>
  </si>
  <si>
    <t>Müller</t>
  </si>
  <si>
    <t>unavailable</t>
  </si>
  <si>
    <t>spawn</t>
  </si>
  <si>
    <t>grace</t>
  </si>
  <si>
    <t>unforeseen</t>
  </si>
  <si>
    <t>bonus</t>
  </si>
  <si>
    <t>notorious</t>
  </si>
  <si>
    <t>unanswered</t>
  </si>
  <si>
    <t>summit</t>
  </si>
  <si>
    <t>proud</t>
  </si>
  <si>
    <t>husband</t>
  </si>
  <si>
    <t>sincere</t>
  </si>
  <si>
    <t>renamed</t>
  </si>
  <si>
    <t>abroad</t>
  </si>
  <si>
    <t>ascribed</t>
  </si>
  <si>
    <t>sick</t>
  </si>
  <si>
    <t>healthcare</t>
  </si>
  <si>
    <t>distress</t>
  </si>
  <si>
    <t>contention</t>
  </si>
  <si>
    <t>install</t>
  </si>
  <si>
    <t>humble</t>
  </si>
  <si>
    <t>spotlight</t>
  </si>
  <si>
    <t>twelfth</t>
  </si>
  <si>
    <t>invaluable</t>
  </si>
  <si>
    <t>beam</t>
  </si>
  <si>
    <t>junior</t>
  </si>
  <si>
    <t>descend</t>
  </si>
  <si>
    <t>intensely</t>
  </si>
  <si>
    <t>tenth</t>
  </si>
  <si>
    <t>heighten</t>
  </si>
  <si>
    <t>elect</t>
  </si>
  <si>
    <t>incredibly</t>
  </si>
  <si>
    <t>sexual</t>
  </si>
  <si>
    <t>blended</t>
  </si>
  <si>
    <t>schema</t>
  </si>
  <si>
    <t>penny</t>
  </si>
  <si>
    <t>amendment</t>
  </si>
  <si>
    <t>pende</t>
  </si>
  <si>
    <t>backing</t>
  </si>
  <si>
    <t>revelation</t>
  </si>
  <si>
    <t>intricacy</t>
  </si>
  <si>
    <t>hall</t>
  </si>
  <si>
    <t>allot</t>
  </si>
  <si>
    <t>prescriptive</t>
  </si>
  <si>
    <t>Danish</t>
  </si>
  <si>
    <t>arrest</t>
  </si>
  <si>
    <t>regain</t>
  </si>
  <si>
    <t>practicality</t>
  </si>
  <si>
    <t>pathway</t>
  </si>
  <si>
    <t>ascertain</t>
  </si>
  <si>
    <t>pencil</t>
  </si>
  <si>
    <t>mini</t>
  </si>
  <si>
    <t>biologically</t>
  </si>
  <si>
    <t>underpin</t>
  </si>
  <si>
    <t>prohibitive</t>
  </si>
  <si>
    <t>Puerto</t>
  </si>
  <si>
    <t>Rico</t>
  </si>
  <si>
    <t>Han</t>
  </si>
  <si>
    <t>wp</t>
  </si>
  <si>
    <t>aesthetic</t>
  </si>
  <si>
    <t>outdoor</t>
  </si>
  <si>
    <t>momentarily</t>
  </si>
  <si>
    <t>P2</t>
  </si>
  <si>
    <t>Hayes</t>
  </si>
  <si>
    <t>Dekker</t>
  </si>
  <si>
    <t>nervous</t>
  </si>
  <si>
    <t>exceedingly</t>
  </si>
  <si>
    <t>knowledgeable</t>
  </si>
  <si>
    <t>hair</t>
  </si>
  <si>
    <t>tenet</t>
  </si>
  <si>
    <t>violent</t>
  </si>
  <si>
    <t>lining</t>
  </si>
  <si>
    <t>segregated</t>
  </si>
  <si>
    <t>Ali</t>
  </si>
  <si>
    <t>aircraft</t>
  </si>
  <si>
    <t>texture</t>
  </si>
  <si>
    <t>antagonistic</t>
  </si>
  <si>
    <t>knife</t>
  </si>
  <si>
    <t>deﬁnitely</t>
  </si>
  <si>
    <t>accumulates</t>
  </si>
  <si>
    <t>literally</t>
  </si>
  <si>
    <t>guy</t>
  </si>
  <si>
    <t>erect</t>
  </si>
  <si>
    <t>shake</t>
  </si>
  <si>
    <t>rip</t>
  </si>
  <si>
    <t>painful</t>
  </si>
  <si>
    <t>ripe</t>
  </si>
  <si>
    <t>marketplace</t>
  </si>
  <si>
    <t>modelled</t>
  </si>
  <si>
    <t>suitably</t>
  </si>
  <si>
    <t>profile</t>
  </si>
  <si>
    <t>memorize</t>
  </si>
  <si>
    <t>functionally</t>
  </si>
  <si>
    <t>Darwin</t>
  </si>
  <si>
    <t>outperform</t>
  </si>
  <si>
    <t>reproductive</t>
  </si>
  <si>
    <t>randomized</t>
  </si>
  <si>
    <t>genetically</t>
  </si>
  <si>
    <t>thresholds</t>
  </si>
  <si>
    <t>judgement</t>
  </si>
  <si>
    <t>favourable</t>
  </si>
  <si>
    <t>recognise</t>
  </si>
  <si>
    <t>predecessor</t>
  </si>
  <si>
    <t>attenuate</t>
  </si>
  <si>
    <t>negate</t>
  </si>
  <si>
    <t>percentile</t>
  </si>
  <si>
    <t>harmonize</t>
  </si>
  <si>
    <t>bc</t>
  </si>
  <si>
    <t>generalise</t>
  </si>
  <si>
    <t>PD</t>
  </si>
  <si>
    <t>bypassed</t>
  </si>
  <si>
    <t>Wisconsin</t>
  </si>
  <si>
    <t>obstruction</t>
  </si>
  <si>
    <t>spreadsheet</t>
  </si>
  <si>
    <t>apartment</t>
  </si>
  <si>
    <t>vivid</t>
  </si>
  <si>
    <t>calibrate</t>
  </si>
  <si>
    <t>zoom</t>
  </si>
  <si>
    <t>Illinois</t>
  </si>
  <si>
    <t>parcel</t>
  </si>
  <si>
    <t>reflection</t>
  </si>
  <si>
    <t>Kendall</t>
  </si>
  <si>
    <t>fabric</t>
  </si>
  <si>
    <t>mold</t>
  </si>
  <si>
    <t>Beijing</t>
  </si>
  <si>
    <t>respiratory</t>
  </si>
  <si>
    <t>outbreak</t>
  </si>
  <si>
    <t>lung</t>
  </si>
  <si>
    <t>infection</t>
  </si>
  <si>
    <t>descriptor</t>
  </si>
  <si>
    <t>insect</t>
  </si>
  <si>
    <t>shelter</t>
  </si>
  <si>
    <t>luxury</t>
  </si>
  <si>
    <t>breath</t>
  </si>
  <si>
    <t>Raton</t>
  </si>
  <si>
    <t>Solomon</t>
  </si>
  <si>
    <t>council</t>
  </si>
  <si>
    <t>downloads</t>
  </si>
  <si>
    <t>lethal</t>
  </si>
  <si>
    <t>film</t>
  </si>
  <si>
    <t>Montgomery</t>
  </si>
  <si>
    <t>accompanie</t>
  </si>
  <si>
    <t>Palmer</t>
  </si>
  <si>
    <t>continuum</t>
  </si>
  <si>
    <t>calm</t>
  </si>
  <si>
    <t>cohesive</t>
  </si>
  <si>
    <t>Dublin</t>
  </si>
  <si>
    <t>Barry</t>
  </si>
  <si>
    <t>handbooks</t>
  </si>
  <si>
    <t>concentric</t>
  </si>
  <si>
    <t>Gupta</t>
  </si>
  <si>
    <t>Finland</t>
  </si>
  <si>
    <t>GB</t>
  </si>
  <si>
    <t>Heath</t>
  </si>
  <si>
    <t>screened</t>
  </si>
  <si>
    <t>two-</t>
  </si>
  <si>
    <t>seventeenth</t>
  </si>
  <si>
    <t>soften</t>
  </si>
  <si>
    <t>unethical</t>
  </si>
  <si>
    <t>tropical</t>
  </si>
  <si>
    <t>Peterson</t>
  </si>
  <si>
    <t>jacket</t>
  </si>
  <si>
    <t>brick</t>
  </si>
  <si>
    <t>Dunn</t>
  </si>
  <si>
    <t>Peters</t>
  </si>
  <si>
    <t>Lucas</t>
  </si>
  <si>
    <t>Carroll</t>
  </si>
  <si>
    <t>skim</t>
  </si>
  <si>
    <t>transitional</t>
  </si>
  <si>
    <t>mirrored</t>
  </si>
  <si>
    <t>Orlando</t>
  </si>
  <si>
    <t>selectivity</t>
  </si>
  <si>
    <t>lands</t>
  </si>
  <si>
    <t>Mayer</t>
  </si>
  <si>
    <t>shah</t>
  </si>
  <si>
    <t>dna</t>
  </si>
  <si>
    <t>imaging</t>
  </si>
  <si>
    <t>neutralize</t>
  </si>
  <si>
    <t>sim</t>
  </si>
  <si>
    <t>horn</t>
  </si>
  <si>
    <t>Hanson</t>
  </si>
  <si>
    <t>Kaufman</t>
  </si>
  <si>
    <t>discomfort</t>
  </si>
  <si>
    <t>nose</t>
  </si>
  <si>
    <t>fever</t>
  </si>
  <si>
    <t>diagnosed</t>
  </si>
  <si>
    <t>tile</t>
  </si>
  <si>
    <t>carpet</t>
  </si>
  <si>
    <t>kitchen</t>
  </si>
  <si>
    <t>Atlanta</t>
  </si>
  <si>
    <t>anniversary</t>
  </si>
  <si>
    <t>cis</t>
  </si>
  <si>
    <t>monographs</t>
  </si>
  <si>
    <t>Professor</t>
  </si>
  <si>
    <t>AP</t>
  </si>
  <si>
    <t>narrowing</t>
  </si>
  <si>
    <t>4b</t>
  </si>
  <si>
    <t>efﬁcacy</t>
  </si>
  <si>
    <t>disciplinary</t>
  </si>
  <si>
    <t>widest</t>
  </si>
  <si>
    <t>novelty</t>
  </si>
  <si>
    <t>sandwich</t>
  </si>
  <si>
    <t>shower</t>
  </si>
  <si>
    <t>Cho</t>
  </si>
  <si>
    <t>Fraser</t>
  </si>
  <si>
    <t>Kong</t>
  </si>
  <si>
    <t>smartphone</t>
  </si>
  <si>
    <t>attendant</t>
  </si>
  <si>
    <t>hungry</t>
  </si>
  <si>
    <t>anxiety</t>
  </si>
  <si>
    <t>unnecessarily</t>
  </si>
  <si>
    <t>hop</t>
  </si>
  <si>
    <t>inadvertently</t>
  </si>
  <si>
    <t>neck</t>
  </si>
  <si>
    <t>kick</t>
  </si>
  <si>
    <t>Karl</t>
  </si>
  <si>
    <t>holistic</t>
  </si>
  <si>
    <t>inaccuracy</t>
  </si>
  <si>
    <t>thirdly</t>
  </si>
  <si>
    <t>Ph</t>
  </si>
  <si>
    <t>labs</t>
  </si>
  <si>
    <t>Vietnam</t>
  </si>
  <si>
    <t>Maria</t>
  </si>
  <si>
    <t>coordinator</t>
  </si>
  <si>
    <t>Colorado</t>
  </si>
  <si>
    <t>Alabama</t>
  </si>
  <si>
    <t>anal</t>
  </si>
  <si>
    <t>30th</t>
  </si>
  <si>
    <t>ant</t>
  </si>
  <si>
    <t>ascend</t>
  </si>
  <si>
    <t>traveler</t>
  </si>
  <si>
    <t>Hungary</t>
  </si>
  <si>
    <t>tour</t>
  </si>
  <si>
    <t>Sydney</t>
  </si>
  <si>
    <t>Chile</t>
  </si>
  <si>
    <t>Patterson</t>
  </si>
  <si>
    <t>localization</t>
  </si>
  <si>
    <t>chase</t>
  </si>
  <si>
    <t>accidentally</t>
  </si>
  <si>
    <t>Bernard</t>
  </si>
  <si>
    <t>disjoint</t>
  </si>
  <si>
    <t>Yan</t>
  </si>
  <si>
    <t>distributes</t>
  </si>
  <si>
    <t>predictability</t>
  </si>
  <si>
    <t>memories</t>
  </si>
  <si>
    <t>rep</t>
  </si>
  <si>
    <t>inquire</t>
  </si>
  <si>
    <t>categorization</t>
  </si>
  <si>
    <t>Portland</t>
  </si>
  <si>
    <t>categorical</t>
  </si>
  <si>
    <t>Duncan</t>
  </si>
  <si>
    <t>emergent</t>
  </si>
  <si>
    <t>openly</t>
  </si>
  <si>
    <t>Berg</t>
  </si>
  <si>
    <t>Kent</t>
  </si>
  <si>
    <t>subsume</t>
  </si>
  <si>
    <t>cessation</t>
  </si>
  <si>
    <t>Steven</t>
  </si>
  <si>
    <t>Sarah</t>
  </si>
  <si>
    <t>VI</t>
  </si>
  <si>
    <t>biography</t>
  </si>
  <si>
    <t>Carolina</t>
  </si>
  <si>
    <t>bachelor</t>
  </si>
  <si>
    <t>Hampshire</t>
  </si>
  <si>
    <t>golf</t>
  </si>
  <si>
    <t>underpinning</t>
  </si>
  <si>
    <t>flows</t>
  </si>
  <si>
    <t>ambition</t>
  </si>
  <si>
    <t>trauma</t>
  </si>
  <si>
    <t>ironically</t>
  </si>
  <si>
    <t>grocery</t>
  </si>
  <si>
    <t>sociology</t>
  </si>
  <si>
    <t>subjectively</t>
  </si>
  <si>
    <t>prominence</t>
  </si>
  <si>
    <t>Frederick</t>
  </si>
  <si>
    <t>sufficiently</t>
  </si>
  <si>
    <t>shorthand</t>
  </si>
  <si>
    <t>indeterminate</t>
  </si>
  <si>
    <t>joy</t>
  </si>
  <si>
    <t>musical</t>
  </si>
  <si>
    <t>influence</t>
  </si>
  <si>
    <t>president</t>
  </si>
  <si>
    <t>complain</t>
  </si>
  <si>
    <t>relegate</t>
  </si>
  <si>
    <t>unexplained</t>
  </si>
  <si>
    <t>footnote</t>
  </si>
  <si>
    <t>adventure</t>
  </si>
  <si>
    <t>breadth</t>
  </si>
  <si>
    <t>champion</t>
  </si>
  <si>
    <t>low-</t>
  </si>
  <si>
    <t>efficiently</t>
  </si>
  <si>
    <t>enemy</t>
  </si>
  <si>
    <t>intrusion</t>
  </si>
  <si>
    <t>insufficient</t>
  </si>
  <si>
    <t>soldier</t>
  </si>
  <si>
    <t>rage</t>
  </si>
  <si>
    <t>fulfil</t>
  </si>
  <si>
    <t>illusion</t>
  </si>
  <si>
    <t>Jonathan</t>
  </si>
  <si>
    <t>Stuart</t>
  </si>
  <si>
    <t>substantive</t>
  </si>
  <si>
    <t>empire</t>
  </si>
  <si>
    <t>insofar</t>
  </si>
  <si>
    <t>merchant</t>
  </si>
  <si>
    <t>proliferate</t>
  </si>
  <si>
    <t>redefine</t>
  </si>
  <si>
    <t>ponder</t>
  </si>
  <si>
    <t>justified</t>
  </si>
  <si>
    <t>physician</t>
  </si>
  <si>
    <t>enjoyment</t>
  </si>
  <si>
    <t>founder</t>
  </si>
  <si>
    <t>subdivide</t>
  </si>
  <si>
    <t>belonged</t>
  </si>
  <si>
    <t>difficulty</t>
  </si>
  <si>
    <t>fertility</t>
  </si>
  <si>
    <t>sacred</t>
  </si>
  <si>
    <t>resent</t>
  </si>
  <si>
    <t>defended</t>
  </si>
  <si>
    <t>overwhelm</t>
  </si>
  <si>
    <t>refined</t>
  </si>
  <si>
    <t>worthy</t>
  </si>
  <si>
    <t>profoundly</t>
  </si>
  <si>
    <t>Stanley</t>
  </si>
  <si>
    <t>Austrian</t>
  </si>
  <si>
    <t>tongue</t>
  </si>
  <si>
    <t>marriage</t>
  </si>
  <si>
    <t>mundane</t>
  </si>
  <si>
    <t>married</t>
  </si>
  <si>
    <t>Leslie</t>
  </si>
  <si>
    <t>fairness</t>
  </si>
  <si>
    <t>unequally</t>
  </si>
  <si>
    <t>paradoxical</t>
  </si>
  <si>
    <t>inefficient</t>
  </si>
  <si>
    <t>flaw</t>
  </si>
  <si>
    <t>conspicuous</t>
  </si>
  <si>
    <t>anthropology</t>
  </si>
  <si>
    <t>stimuli</t>
  </si>
  <si>
    <t>corrupted</t>
  </si>
  <si>
    <t>aggravate</t>
  </si>
  <si>
    <t>impend</t>
  </si>
  <si>
    <t>dear</t>
  </si>
  <si>
    <t>redistribute</t>
  </si>
  <si>
    <t>popularize</t>
  </si>
  <si>
    <t>Tucker</t>
  </si>
  <si>
    <t>don</t>
  </si>
  <si>
    <t>Philip</t>
  </si>
  <si>
    <t>Herman</t>
  </si>
  <si>
    <t>Harcourt</t>
  </si>
  <si>
    <t>imaginative</t>
  </si>
  <si>
    <t>devastating</t>
  </si>
  <si>
    <t>morse</t>
  </si>
  <si>
    <t>rigor</t>
  </si>
  <si>
    <t>tractable</t>
  </si>
  <si>
    <t>centrality</t>
  </si>
  <si>
    <t>grossly</t>
  </si>
  <si>
    <t>precludes</t>
  </si>
  <si>
    <t>unbounded</t>
  </si>
  <si>
    <t>teenager</t>
  </si>
  <si>
    <t>advertise</t>
  </si>
  <si>
    <t>Haven</t>
  </si>
  <si>
    <t>enormously</t>
  </si>
  <si>
    <t>reception</t>
  </si>
  <si>
    <t>inadequacy</t>
  </si>
  <si>
    <t>immigration</t>
  </si>
  <si>
    <t>lucky</t>
  </si>
  <si>
    <t>jail</t>
  </si>
  <si>
    <t>wellbeing</t>
  </si>
  <si>
    <t>significance</t>
  </si>
  <si>
    <t>fuller</t>
  </si>
  <si>
    <t>praise</t>
  </si>
  <si>
    <t>kid</t>
  </si>
  <si>
    <t>nowhere</t>
  </si>
  <si>
    <t>Harry</t>
  </si>
  <si>
    <t>succinctly</t>
  </si>
  <si>
    <t>accomplishment</t>
  </si>
  <si>
    <t>Sam</t>
  </si>
  <si>
    <t>Weiss</t>
  </si>
  <si>
    <t>warfare</t>
  </si>
  <si>
    <t>elephant</t>
  </si>
  <si>
    <t>hides</t>
  </si>
  <si>
    <t>garbage</t>
  </si>
  <si>
    <t>staggering</t>
  </si>
  <si>
    <t>ruin</t>
  </si>
  <si>
    <t>bitter</t>
  </si>
  <si>
    <t>epidemic</t>
  </si>
  <si>
    <t>erode</t>
  </si>
  <si>
    <t>pig</t>
  </si>
  <si>
    <t>porter</t>
  </si>
  <si>
    <t>non-</t>
  </si>
  <si>
    <t>significantly</t>
  </si>
  <si>
    <t>arduous</t>
  </si>
  <si>
    <t>seize</t>
  </si>
  <si>
    <t>golden</t>
  </si>
  <si>
    <t>pleased</t>
  </si>
  <si>
    <t>insightful</t>
  </si>
  <si>
    <t>faithful</t>
  </si>
  <si>
    <t>mysterious</t>
  </si>
  <si>
    <t>Peru</t>
  </si>
  <si>
    <t>fame</t>
  </si>
  <si>
    <t>ethnic</t>
  </si>
  <si>
    <t>briefly</t>
  </si>
  <si>
    <t>museum</t>
  </si>
  <si>
    <t>Norman</t>
  </si>
  <si>
    <t>annotated</t>
  </si>
  <si>
    <t>bow</t>
  </si>
  <si>
    <t>extraordinarily</t>
  </si>
  <si>
    <t>Churchill</t>
  </si>
  <si>
    <t>homework</t>
  </si>
  <si>
    <t>Florence</t>
  </si>
  <si>
    <t>receipt</t>
  </si>
  <si>
    <t>suicide</t>
  </si>
  <si>
    <t>influential</t>
  </si>
  <si>
    <t>freed</t>
  </si>
  <si>
    <t>flood</t>
  </si>
  <si>
    <t>discredit</t>
  </si>
  <si>
    <t>ingenious</t>
  </si>
  <si>
    <t>rumor</t>
  </si>
  <si>
    <t>exaggerate</t>
  </si>
  <si>
    <t>overstate</t>
  </si>
  <si>
    <t>fare</t>
  </si>
  <si>
    <t>Hirsch</t>
  </si>
  <si>
    <t>workable</t>
  </si>
  <si>
    <t>Alice</t>
  </si>
  <si>
    <t>desirability</t>
  </si>
  <si>
    <t>Lambert</t>
  </si>
  <si>
    <t>strata</t>
  </si>
  <si>
    <t>canal</t>
  </si>
  <si>
    <t>tactic</t>
  </si>
  <si>
    <t>ism</t>
  </si>
  <si>
    <t>comfortably</t>
  </si>
  <si>
    <t>proclaim</t>
  </si>
  <si>
    <t>depressed</t>
  </si>
  <si>
    <t>Raymond</t>
  </si>
  <si>
    <t>mood</t>
  </si>
  <si>
    <t>ward</t>
  </si>
  <si>
    <t>fifty</t>
  </si>
  <si>
    <t>indifferent</t>
  </si>
  <si>
    <t>intimidate</t>
  </si>
  <si>
    <t>toy</t>
  </si>
  <si>
    <t>Alan</t>
  </si>
  <si>
    <t>Richter</t>
  </si>
  <si>
    <t>sue</t>
  </si>
  <si>
    <t>Lloyd</t>
  </si>
  <si>
    <t>insist</t>
  </si>
  <si>
    <t>Jack</t>
  </si>
  <si>
    <t>daunting</t>
  </si>
  <si>
    <t>elusive</t>
  </si>
  <si>
    <t>donate</t>
  </si>
  <si>
    <t>avert</t>
  </si>
  <si>
    <t>timeline</t>
  </si>
  <si>
    <t>complaint</t>
  </si>
  <si>
    <t>Hughes</t>
  </si>
  <si>
    <t>contemplating</t>
  </si>
  <si>
    <t>Isaac</t>
  </si>
  <si>
    <t>Ruth</t>
  </si>
  <si>
    <t>clerk</t>
  </si>
  <si>
    <t>instructional</t>
  </si>
  <si>
    <t>vaguely</t>
  </si>
  <si>
    <t>makeup</t>
  </si>
  <si>
    <t>physiology</t>
  </si>
  <si>
    <t>gut</t>
  </si>
  <si>
    <t>hormone</t>
  </si>
  <si>
    <t>broadening</t>
  </si>
  <si>
    <t>Wilkinson</t>
  </si>
  <si>
    <t>Joe</t>
  </si>
  <si>
    <t>astute</t>
  </si>
  <si>
    <t>filling</t>
  </si>
  <si>
    <t>dive</t>
  </si>
  <si>
    <t>wash</t>
  </si>
  <si>
    <t>athlete</t>
  </si>
  <si>
    <t>lunch</t>
  </si>
  <si>
    <t>american</t>
  </si>
  <si>
    <t>Goldberg</t>
  </si>
  <si>
    <t>Mary</t>
  </si>
  <si>
    <t>sadly</t>
  </si>
  <si>
    <t>bleed</t>
  </si>
  <si>
    <t>actuality</t>
  </si>
  <si>
    <t>abound</t>
  </si>
  <si>
    <t>ff</t>
  </si>
  <si>
    <t>staple</t>
  </si>
  <si>
    <t>unconnected</t>
  </si>
  <si>
    <t>Andrea</t>
  </si>
  <si>
    <t>diagrammatic</t>
  </si>
  <si>
    <t>limb</t>
  </si>
  <si>
    <t>AIDS</t>
  </si>
  <si>
    <t>evaluative</t>
  </si>
  <si>
    <t>hess</t>
  </si>
  <si>
    <t>Leonard</t>
  </si>
  <si>
    <t>hurdle</t>
  </si>
  <si>
    <t>restate</t>
  </si>
  <si>
    <t>Allan</t>
  </si>
  <si>
    <t>census</t>
  </si>
  <si>
    <t>second-</t>
  </si>
  <si>
    <t>Google</t>
  </si>
  <si>
    <t>killer</t>
  </si>
  <si>
    <t>misconception</t>
  </si>
  <si>
    <t>oversight</t>
  </si>
  <si>
    <t>bowl</t>
  </si>
  <si>
    <t>finger</t>
  </si>
  <si>
    <t>educator</t>
  </si>
  <si>
    <t>enact</t>
  </si>
  <si>
    <t>socioeconomic</t>
  </si>
  <si>
    <t>Kaplan</t>
  </si>
  <si>
    <t>Snyder</t>
  </si>
  <si>
    <t>clinical</t>
  </si>
  <si>
    <t>literal</t>
  </si>
  <si>
    <t>unfamiliar</t>
  </si>
  <si>
    <t>accommodation</t>
  </si>
  <si>
    <t>intimate</t>
  </si>
  <si>
    <t>hobby</t>
  </si>
  <si>
    <t>abide</t>
  </si>
  <si>
    <t>Jason</t>
  </si>
  <si>
    <t>curb</t>
  </si>
  <si>
    <t>app</t>
  </si>
  <si>
    <t>quarterly</t>
  </si>
  <si>
    <t>specifie</t>
  </si>
  <si>
    <t>browse</t>
  </si>
  <si>
    <t>cue</t>
  </si>
  <si>
    <t>trim</t>
  </si>
  <si>
    <t>heading</t>
  </si>
  <si>
    <t>II</t>
  </si>
  <si>
    <t>readable</t>
  </si>
  <si>
    <t>viewer</t>
  </si>
  <si>
    <t>socalle</t>
  </si>
  <si>
    <t>novice</t>
  </si>
  <si>
    <t>bite</t>
  </si>
  <si>
    <t>Frank</t>
  </si>
  <si>
    <t>spurred</t>
  </si>
  <si>
    <t>desktop</t>
  </si>
  <si>
    <t>McCarthy</t>
  </si>
  <si>
    <t>tor</t>
  </si>
  <si>
    <t>ize</t>
  </si>
  <si>
    <t>temporally</t>
  </si>
  <si>
    <t>Burlington</t>
  </si>
  <si>
    <t>midnight</t>
  </si>
  <si>
    <t>EU</t>
  </si>
  <si>
    <t>thematic</t>
  </si>
  <si>
    <t>blurred</t>
  </si>
  <si>
    <t>imitation</t>
  </si>
  <si>
    <t>donation</t>
  </si>
  <si>
    <t>volunteer</t>
  </si>
  <si>
    <t>nl</t>
  </si>
  <si>
    <t>intro</t>
  </si>
  <si>
    <t>ity</t>
  </si>
  <si>
    <t>mation</t>
  </si>
  <si>
    <t>sible</t>
  </si>
  <si>
    <t>sup</t>
  </si>
  <si>
    <t>offend</t>
  </si>
  <si>
    <t>pedagogical</t>
  </si>
  <si>
    <t>que</t>
  </si>
  <si>
    <t>dictionary</t>
  </si>
  <si>
    <t>Knight</t>
  </si>
  <si>
    <t>conjecture</t>
  </si>
  <si>
    <t>experimenting</t>
  </si>
  <si>
    <t>enumerate</t>
  </si>
  <si>
    <t>verse</t>
  </si>
  <si>
    <t>IA</t>
  </si>
  <si>
    <t>Cole</t>
  </si>
  <si>
    <t>speaker</t>
  </si>
  <si>
    <t>markedly</t>
  </si>
  <si>
    <t>sage</t>
  </si>
  <si>
    <t>orange</t>
  </si>
  <si>
    <t>subtlety</t>
  </si>
  <si>
    <t>discern</t>
  </si>
  <si>
    <t>realism</t>
  </si>
  <si>
    <t>spoken</t>
  </si>
  <si>
    <t>dance</t>
  </si>
  <si>
    <t>seat</t>
  </si>
  <si>
    <t>computerized</t>
  </si>
  <si>
    <t>doctoral</t>
  </si>
  <si>
    <t>S2</t>
  </si>
  <si>
    <t>Walter</t>
  </si>
  <si>
    <t>reﬁnement</t>
  </si>
  <si>
    <t>exemplary</t>
  </si>
  <si>
    <t>potter</t>
  </si>
  <si>
    <t>coach</t>
  </si>
  <si>
    <t>Austin</t>
  </si>
  <si>
    <t>refrain</t>
  </si>
  <si>
    <t>Ken</t>
  </si>
  <si>
    <t>Alexander</t>
  </si>
  <si>
    <t>excellence</t>
  </si>
  <si>
    <t>unstructured</t>
  </si>
  <si>
    <t>surgeon</t>
  </si>
  <si>
    <t>gesture</t>
  </si>
  <si>
    <t>Klein</t>
  </si>
  <si>
    <t>noticing</t>
  </si>
  <si>
    <t>adjective</t>
  </si>
  <si>
    <t>embark</t>
  </si>
  <si>
    <t>3d</t>
  </si>
  <si>
    <t>wording</t>
  </si>
  <si>
    <t>-J</t>
  </si>
  <si>
    <t>behavioural</t>
  </si>
  <si>
    <t>-C</t>
  </si>
  <si>
    <t>expire</t>
  </si>
  <si>
    <t>slippery</t>
  </si>
  <si>
    <t>atypical</t>
  </si>
  <si>
    <t>adheres</t>
  </si>
  <si>
    <t>uncovered</t>
  </si>
  <si>
    <t>talent</t>
  </si>
  <si>
    <t>adler</t>
  </si>
  <si>
    <t>announcement</t>
  </si>
  <si>
    <t>nurse</t>
  </si>
  <si>
    <t>understandably</t>
  </si>
  <si>
    <t>concerted</t>
  </si>
  <si>
    <t>feeling</t>
  </si>
  <si>
    <t>oneself</t>
  </si>
  <si>
    <t>convoluted</t>
  </si>
  <si>
    <t>paradoxically</t>
  </si>
  <si>
    <t>cling</t>
  </si>
  <si>
    <t>Werner</t>
  </si>
  <si>
    <t>chunk</t>
  </si>
  <si>
    <t>resonate</t>
  </si>
  <si>
    <t>accountability</t>
  </si>
  <si>
    <t>protest</t>
  </si>
  <si>
    <t>tennis</t>
  </si>
  <si>
    <t>testimony</t>
  </si>
  <si>
    <t>invitation</t>
  </si>
  <si>
    <t>attribution</t>
  </si>
  <si>
    <t>gambling</t>
  </si>
  <si>
    <t>Ferguson</t>
  </si>
  <si>
    <t>opponent</t>
  </si>
  <si>
    <t>Madison</t>
  </si>
  <si>
    <t>tutor</t>
  </si>
  <si>
    <t>visibly</t>
  </si>
  <si>
    <t>ordinal</t>
  </si>
  <si>
    <t>Mason</t>
  </si>
  <si>
    <t>Dean</t>
  </si>
  <si>
    <t>submission</t>
  </si>
  <si>
    <t>bodily</t>
  </si>
  <si>
    <t>seminal</t>
  </si>
  <si>
    <t>sloan</t>
  </si>
  <si>
    <t>instruct</t>
  </si>
  <si>
    <t>Hoffman</t>
  </si>
  <si>
    <t>ascribe</t>
  </si>
  <si>
    <t>totality</t>
  </si>
  <si>
    <t>lecturer</t>
  </si>
  <si>
    <t>consultation</t>
  </si>
  <si>
    <t>re-</t>
  </si>
  <si>
    <t>dialogue</t>
  </si>
  <si>
    <t>ﬁght</t>
  </si>
  <si>
    <t>collaborative</t>
  </si>
  <si>
    <t>endorsement</t>
  </si>
  <si>
    <t>sizeable</t>
  </si>
  <si>
    <t>cherry</t>
  </si>
  <si>
    <t>guilty</t>
  </si>
  <si>
    <t>psychologically</t>
  </si>
  <si>
    <t>contextual</t>
  </si>
  <si>
    <t>cautious</t>
  </si>
  <si>
    <t>heritage</t>
  </si>
  <si>
    <t>provoking</t>
  </si>
  <si>
    <t>fry</t>
  </si>
  <si>
    <t>Vincent</t>
  </si>
  <si>
    <t>kingdom</t>
  </si>
  <si>
    <t>Elizabeth</t>
  </si>
  <si>
    <t>interrelation</t>
  </si>
  <si>
    <t>Lang</t>
  </si>
  <si>
    <t>swallow</t>
  </si>
  <si>
    <t>criminal</t>
  </si>
  <si>
    <t>crux</t>
  </si>
  <si>
    <t>racial</t>
  </si>
  <si>
    <t>acceptability</t>
  </si>
  <si>
    <t>pink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</si>
</sst>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t="str">
        <f>IFERROR(__xludf.DUMMYFUNCTION("GOOGLETRANSLATE(A2, ""en"", ""ja"")"),"購入者")</f>
        <v>購入者</v>
      </c>
    </row>
    <row r="3">
      <c r="A3" s="1" t="s">
        <v>3</v>
      </c>
      <c r="B3" t="str">
        <f>IFERROR(__xludf.DUMMYFUNCTION("GOOGLETRANSLATE(A3, ""en"", ""ja"")"),"複製")</f>
        <v>複製</v>
      </c>
    </row>
    <row r="4">
      <c r="A4" s="1" t="s">
        <v>4</v>
      </c>
      <c r="B4" t="str">
        <f>IFERROR(__xludf.DUMMYFUNCTION("GOOGLETRANSLATE(A4, ""en"", ""ja"")"),"責任を負います")</f>
        <v>責任を負います</v>
      </c>
    </row>
    <row r="5">
      <c r="A5" s="1" t="s">
        <v>5</v>
      </c>
      <c r="B5" t="str">
        <f>IFERROR(__xludf.DUMMYFUNCTION("GOOGLETRANSLATE(A5, ""en"", ""ja"")"),"過渡")</f>
        <v>過渡</v>
      </c>
    </row>
    <row r="6">
      <c r="A6" s="1" t="s">
        <v>6</v>
      </c>
      <c r="B6" t="str">
        <f>IFERROR(__xludf.DUMMYFUNCTION("GOOGLETRANSLATE(A6, ""en"", ""ja"")"),"カリキュラム")</f>
        <v>カリキュラム</v>
      </c>
    </row>
    <row r="7">
      <c r="A7" s="1" t="s">
        <v>7</v>
      </c>
      <c r="B7" t="str">
        <f>IFERROR(__xludf.DUMMYFUNCTION("GOOGLETRANSLATE(A7, ""en"", ""ja"")"),"磁気")</f>
        <v>磁気</v>
      </c>
    </row>
    <row r="8">
      <c r="A8" s="1" t="s">
        <v>8</v>
      </c>
      <c r="B8" t="str">
        <f>IFERROR(__xludf.DUMMYFUNCTION("GOOGLETRANSLATE(A8, ""en"", ""ja"")"),"熱の")</f>
        <v>熱の</v>
      </c>
    </row>
    <row r="9">
      <c r="A9" s="1" t="s">
        <v>9</v>
      </c>
      <c r="B9" t="str">
        <f>IFERROR(__xludf.DUMMYFUNCTION("GOOGLETRANSLATE(A9, ""en"", ""ja"")"),"暖房")</f>
        <v>暖房</v>
      </c>
    </row>
    <row r="10">
      <c r="A10" s="1" t="s">
        <v>10</v>
      </c>
      <c r="B10" t="str">
        <f>IFERROR(__xludf.DUMMYFUNCTION("GOOGLETRANSLATE(A10, ""en"", ""ja"")"),"お世話")</f>
        <v>お世話</v>
      </c>
    </row>
    <row r="11">
      <c r="A11" s="1" t="s">
        <v>11</v>
      </c>
      <c r="B11" t="str">
        <f>IFERROR(__xludf.DUMMYFUNCTION("GOOGLETRANSLATE(A11, ""en"", ""ja"")"),"漏れ")</f>
        <v>漏れ</v>
      </c>
    </row>
    <row r="12">
      <c r="A12" s="1" t="s">
        <v>12</v>
      </c>
      <c r="B12" t="str">
        <f>IFERROR(__xludf.DUMMYFUNCTION("GOOGLETRANSLATE(A12, ""en"", ""ja"")"),"抑制")</f>
        <v>抑制</v>
      </c>
    </row>
    <row r="13">
      <c r="A13" s="1" t="s">
        <v>13</v>
      </c>
      <c r="B13" t="str">
        <f>IFERROR(__xludf.DUMMYFUNCTION("GOOGLETRANSLATE(A13, ""en"", ""ja"")"),"壊す")</f>
        <v>壊す</v>
      </c>
    </row>
    <row r="14">
      <c r="A14" s="1" t="s">
        <v>14</v>
      </c>
      <c r="B14" t="str">
        <f>IFERROR(__xludf.DUMMYFUNCTION("GOOGLETRANSLATE(A14, ""en"", ""ja"")"),"ハント")</f>
        <v>ハント</v>
      </c>
    </row>
    <row r="15">
      <c r="A15" s="1" t="s">
        <v>15</v>
      </c>
      <c r="B15" t="str">
        <f>IFERROR(__xludf.DUMMYFUNCTION("GOOGLETRANSLATE(A15, ""en"", ""ja"")"),"等高線")</f>
        <v>等高線</v>
      </c>
    </row>
    <row r="16">
      <c r="A16" s="1" t="s">
        <v>16</v>
      </c>
      <c r="B16" t="str">
        <f>IFERROR(__xludf.DUMMYFUNCTION("GOOGLETRANSLATE(A16, ""en"", ""ja"")"),"プレート")</f>
        <v>プレート</v>
      </c>
    </row>
    <row r="17">
      <c r="A17" s="1" t="s">
        <v>17</v>
      </c>
      <c r="B17" t="str">
        <f>IFERROR(__xludf.DUMMYFUNCTION("GOOGLETRANSLATE(A17, ""en"", ""ja"")"),"長方形の")</f>
        <v>長方形の</v>
      </c>
    </row>
    <row r="18">
      <c r="A18" s="1" t="s">
        <v>18</v>
      </c>
      <c r="B18" t="str">
        <f>IFERROR(__xludf.DUMMYFUNCTION("GOOGLETRANSLATE(A18, ""en"", ""ja"")"),"輪郭")</f>
        <v>輪郭</v>
      </c>
    </row>
    <row r="19">
      <c r="A19" s="1" t="s">
        <v>19</v>
      </c>
      <c r="B19" t="str">
        <f>IFERROR(__xludf.DUMMYFUNCTION("GOOGLETRANSLATE(A19, ""en"", ""ja"")"),"分数の")</f>
        <v>分数の</v>
      </c>
    </row>
    <row r="20">
      <c r="A20" s="1" t="s">
        <v>20</v>
      </c>
      <c r="B20" t="str">
        <f>IFERROR(__xludf.DUMMYFUNCTION("GOOGLETRANSLATE(A20, ""en"", ""ja"")"),"コレクタ")</f>
        <v>コレクタ</v>
      </c>
    </row>
    <row r="21">
      <c r="A21" s="1" t="s">
        <v>21</v>
      </c>
      <c r="B21" t="str">
        <f>IFERROR(__xludf.DUMMYFUNCTION("GOOGLETRANSLATE(A21, ""en"", ""ja"")"),"バイポーラ")</f>
        <v>バイポーラ</v>
      </c>
    </row>
    <row r="22">
      <c r="A22" s="1" t="s">
        <v>22</v>
      </c>
      <c r="B22" t="str">
        <f>IFERROR(__xludf.DUMMYFUNCTION("GOOGLETRANSLATE(A22, ""en"", ""ja"")"),"コンフィギュレーション")</f>
        <v>コンフィギュレーション</v>
      </c>
    </row>
    <row r="23">
      <c r="A23" s="1" t="s">
        <v>23</v>
      </c>
      <c r="B23" t="str">
        <f>IFERROR(__xludf.DUMMYFUNCTION("GOOGLETRANSLATE(A23, ""en"", ""ja"")"),"コントローラ")</f>
        <v>コントローラ</v>
      </c>
    </row>
    <row r="24">
      <c r="A24" s="1" t="s">
        <v>24</v>
      </c>
      <c r="B24" t="str">
        <f>IFERROR(__xludf.DUMMYFUNCTION("GOOGLETRANSLATE(A24, ""en"", ""ja"")"),"特異的ES")</f>
        <v>特異的ES</v>
      </c>
    </row>
    <row r="25">
      <c r="A25" s="1" t="s">
        <v>25</v>
      </c>
      <c r="B25" t="str">
        <f>IFERROR(__xludf.DUMMYFUNCTION("GOOGLETRANSLATE(A25, ""en"", ""ja"")"),"絶縁します")</f>
        <v>絶縁します</v>
      </c>
    </row>
    <row r="26">
      <c r="A26" s="1" t="s">
        <v>26</v>
      </c>
      <c r="B26" t="str">
        <f>IFERROR(__xludf.DUMMYFUNCTION("GOOGLETRANSLATE(A26, ""en"", ""ja"")"),"エキサイト")</f>
        <v>エキサイト</v>
      </c>
    </row>
    <row r="27">
      <c r="A27" s="1" t="s">
        <v>27</v>
      </c>
      <c r="B27" t="str">
        <f>IFERROR(__xludf.DUMMYFUNCTION("GOOGLETRANSLATE(A27, ""en"", ""ja"")"),"エレクトロニクス")</f>
        <v>エレクトロニクス</v>
      </c>
    </row>
    <row r="28">
      <c r="A28" s="1" t="s">
        <v>28</v>
      </c>
      <c r="B28" t="str">
        <f>IFERROR(__xludf.DUMMYFUNCTION("GOOGLETRANSLATE(A28, ""en"", ""ja"")"),"FiのCEの")</f>
        <v>FiのCEの</v>
      </c>
    </row>
    <row r="29">
      <c r="A29" s="1" t="s">
        <v>29</v>
      </c>
      <c r="B29" t="str">
        <f>IFERROR(__xludf.DUMMYFUNCTION("GOOGLETRANSLATE(A29, ""en"", ""ja"")"),"ベアリング")</f>
        <v>ベアリング</v>
      </c>
    </row>
    <row r="30">
      <c r="A30" s="1" t="s">
        <v>30</v>
      </c>
      <c r="B30" t="str">
        <f>IFERROR(__xludf.DUMMYFUNCTION("GOOGLETRANSLATE(A30, ""en"", ""ja"")"),"器具")</f>
        <v>器具</v>
      </c>
    </row>
    <row r="31">
      <c r="A31" s="1" t="s">
        <v>31</v>
      </c>
      <c r="B31" t="str">
        <f>IFERROR(__xludf.DUMMYFUNCTION("GOOGLETRANSLATE(A31, ""en"", ""ja"")"),"湖")</f>
        <v>湖</v>
      </c>
    </row>
    <row r="32">
      <c r="A32" s="1" t="s">
        <v>32</v>
      </c>
      <c r="B32" t="str">
        <f>IFERROR(__xludf.DUMMYFUNCTION("GOOGLETRANSLATE(A32, ""en"", ""ja"")"),"石炭")</f>
        <v>石炭</v>
      </c>
    </row>
    <row r="33">
      <c r="A33" s="1" t="s">
        <v>33</v>
      </c>
      <c r="B33" t="str">
        <f>IFERROR(__xludf.DUMMYFUNCTION("GOOGLETRANSLATE(A33, ""en"", ""ja"")"),"燃料")</f>
        <v>燃料</v>
      </c>
    </row>
    <row r="34">
      <c r="A34" s="1" t="s">
        <v>34</v>
      </c>
      <c r="B34" t="str">
        <f>IFERROR(__xludf.DUMMYFUNCTION("GOOGLETRANSLATE(A34, ""en"", ""ja"")"),"地下")</f>
        <v>地下</v>
      </c>
    </row>
    <row r="35">
      <c r="A35" s="1" t="s">
        <v>35</v>
      </c>
      <c r="B35" t="str">
        <f>IFERROR(__xludf.DUMMYFUNCTION("GOOGLETRANSLATE(A35, ""en"", ""ja"")"),"太陽")</f>
        <v>太陽</v>
      </c>
    </row>
    <row r="36">
      <c r="A36" s="1" t="s">
        <v>36</v>
      </c>
      <c r="B36" t="str">
        <f>IFERROR(__xludf.DUMMYFUNCTION("GOOGLETRANSLATE(A36, ""en"", ""ja"")"),"FiのXED")</f>
        <v>FiのXED</v>
      </c>
    </row>
    <row r="37">
      <c r="A37" s="1" t="s">
        <v>37</v>
      </c>
      <c r="B37" t="str">
        <f>IFERROR(__xludf.DUMMYFUNCTION("GOOGLETRANSLATE(A37, ""en"", ""ja"")"),"キロ")</f>
        <v>キロ</v>
      </c>
    </row>
    <row r="38">
      <c r="A38" s="1" t="s">
        <v>38</v>
      </c>
      <c r="B38" t="str">
        <f>IFERROR(__xludf.DUMMYFUNCTION("GOOGLETRANSLATE(A38, ""en"", ""ja"")"),"ドリル")</f>
        <v>ドリル</v>
      </c>
    </row>
    <row r="39">
      <c r="A39" s="1" t="s">
        <v>39</v>
      </c>
      <c r="B39" t="str">
        <f>IFERROR(__xludf.DUMMYFUNCTION("GOOGLETRANSLATE(A39, ""en"", ""ja"")"),"機械的に")</f>
        <v>機械的に</v>
      </c>
    </row>
    <row r="40">
      <c r="A40" s="1" t="s">
        <v>40</v>
      </c>
      <c r="B40" t="str">
        <f>IFERROR(__xludf.DUMMYFUNCTION("GOOGLETRANSLATE(A40, ""en"", ""ja"")"),"ニュートン")</f>
        <v>ニュートン</v>
      </c>
    </row>
    <row r="41">
      <c r="A41" s="1" t="s">
        <v>41</v>
      </c>
      <c r="B41" t="str">
        <f>IFERROR(__xludf.DUMMYFUNCTION("GOOGLETRANSLATE(A41, ""en"", ""ja"")"),"半径")</f>
        <v>半径</v>
      </c>
    </row>
    <row r="42">
      <c r="A42" s="1" t="s">
        <v>42</v>
      </c>
      <c r="B42" t="str">
        <f>IFERROR(__xludf.DUMMYFUNCTION("GOOGLETRANSLATE(A42, ""en"", ""ja"")"),"瞬間")</f>
        <v>瞬間</v>
      </c>
    </row>
    <row r="43">
      <c r="A43" s="1" t="s">
        <v>43</v>
      </c>
      <c r="B43" t="str">
        <f>IFERROR(__xludf.DUMMYFUNCTION("GOOGLETRANSLATE(A43, ""en"", ""ja"")"),"ああ")</f>
        <v>ああ</v>
      </c>
    </row>
    <row r="44">
      <c r="A44" s="1" t="s">
        <v>44</v>
      </c>
      <c r="B44" t="str">
        <f>IFERROR(__xludf.DUMMYFUNCTION("GOOGLETRANSLATE(A44, ""en"", ""ja"")"),"工夫")</f>
        <v>工夫</v>
      </c>
    </row>
    <row r="45">
      <c r="A45" s="1" t="s">
        <v>45</v>
      </c>
      <c r="B45" t="str">
        <f>IFERROR(__xludf.DUMMYFUNCTION("GOOGLETRANSLATE(A45, ""en"", ""ja"")"),"代数の")</f>
        <v>代数の</v>
      </c>
    </row>
    <row r="46">
      <c r="A46" s="1" t="s">
        <v>46</v>
      </c>
      <c r="B46" t="str">
        <f>IFERROR(__xludf.DUMMYFUNCTION("GOOGLETRANSLATE(A46, ""en"", ""ja"")"),"簡潔な")</f>
        <v>簡潔な</v>
      </c>
    </row>
    <row r="47">
      <c r="A47" s="1" t="s">
        <v>47</v>
      </c>
      <c r="B47" t="str">
        <f>IFERROR(__xludf.DUMMYFUNCTION("GOOGLETRANSLATE(A47, ""en"", ""ja"")"),"単純化編")</f>
        <v>単純化編</v>
      </c>
    </row>
    <row r="48">
      <c r="A48" s="1" t="s">
        <v>48</v>
      </c>
      <c r="B48" t="str">
        <f>IFERROR(__xludf.DUMMYFUNCTION("GOOGLETRANSLATE(A48, ""en"", ""ja"")"),"初心者")</f>
        <v>初心者</v>
      </c>
    </row>
    <row r="49">
      <c r="A49" s="1" t="s">
        <v>49</v>
      </c>
      <c r="B49" t="str">
        <f>IFERROR(__xludf.DUMMYFUNCTION("GOOGLETRANSLATE(A49, ""en"", ""ja"")"),"推進、動かす")</f>
        <v>推進、動かす</v>
      </c>
    </row>
    <row r="50">
      <c r="A50" s="1" t="s">
        <v>50</v>
      </c>
      <c r="B50" t="str">
        <f>IFERROR(__xludf.DUMMYFUNCTION("GOOGLETRANSLATE(A50, ""en"", ""ja"")"),"EMIT")</f>
        <v>EMIT</v>
      </c>
    </row>
    <row r="51">
      <c r="A51" s="1" t="s">
        <v>51</v>
      </c>
      <c r="B51" t="str">
        <f>IFERROR(__xludf.DUMMYFUNCTION("GOOGLETRANSLATE(A51, ""en"", ""ja"")"),"センサー")</f>
        <v>センサー</v>
      </c>
    </row>
    <row r="52">
      <c r="A52" s="1" t="s">
        <v>52</v>
      </c>
      <c r="B52" t="str">
        <f>IFERROR(__xludf.DUMMYFUNCTION("GOOGLETRANSLATE(A52, ""en"", ""ja"")"),"期待")</f>
        <v>期待</v>
      </c>
    </row>
    <row r="53">
      <c r="A53" s="1" t="s">
        <v>53</v>
      </c>
      <c r="B53" t="str">
        <f>IFERROR(__xludf.DUMMYFUNCTION("GOOGLETRANSLATE(A53, ""en"", ""ja"")"),"Fi回線有限")</f>
        <v>Fi回線有限</v>
      </c>
    </row>
    <row r="54">
      <c r="A54" s="1" t="s">
        <v>54</v>
      </c>
      <c r="B54" t="str">
        <f>IFERROR(__xludf.DUMMYFUNCTION("GOOGLETRANSLATE(A54, ""en"", ""ja"")"),"モジュール")</f>
        <v>モジュール</v>
      </c>
    </row>
    <row r="55">
      <c r="A55" s="1" t="s">
        <v>55</v>
      </c>
      <c r="B55" t="str">
        <f>IFERROR(__xludf.DUMMYFUNCTION("GOOGLETRANSLATE(A55, ""en"", ""ja"")"),"Fi回線nger")</f>
        <v>Fi回線nger</v>
      </c>
    </row>
    <row r="56">
      <c r="A56" s="1" t="s">
        <v>56</v>
      </c>
      <c r="B56" t="str">
        <f>IFERROR(__xludf.DUMMYFUNCTION("GOOGLETRANSLATE(A56, ""en"", ""ja"")"),"想定")</f>
        <v>想定</v>
      </c>
    </row>
    <row r="57">
      <c r="A57" s="1" t="s">
        <v>57</v>
      </c>
      <c r="B57" t="str">
        <f>IFERROR(__xludf.DUMMYFUNCTION("GOOGLETRANSLATE(A57, ""en"", ""ja"")"),"検出されました")</f>
        <v>検出されました</v>
      </c>
    </row>
    <row r="58">
      <c r="A58" s="1" t="s">
        <v>58</v>
      </c>
      <c r="B58" t="str">
        <f>IFERROR(__xludf.DUMMYFUNCTION("GOOGLETRANSLATE(A58, ""en"", ""ja"")"),"相互接続")</f>
        <v>相互接続</v>
      </c>
    </row>
    <row r="59">
      <c r="A59" s="1" t="s">
        <v>59</v>
      </c>
      <c r="B59" t="str">
        <f>IFERROR(__xludf.DUMMYFUNCTION("GOOGLETRANSLATE(A59, ""en"", ""ja"")"),"補償")</f>
        <v>補償</v>
      </c>
    </row>
    <row r="60">
      <c r="A60" s="1" t="s">
        <v>60</v>
      </c>
      <c r="B60" t="str">
        <f>IFERROR(__xludf.DUMMYFUNCTION("GOOGLETRANSLATE(A60, ""en"", ""ja"")"),"創傷")</f>
        <v>創傷</v>
      </c>
    </row>
    <row r="61">
      <c r="A61" s="1" t="s">
        <v>61</v>
      </c>
      <c r="B61" t="str">
        <f>IFERROR(__xludf.DUMMYFUNCTION("GOOGLETRANSLATE(A61, ""en"", ""ja"")"),"Fi回線LLE")</f>
        <v>Fi回線LLE</v>
      </c>
    </row>
    <row r="62">
      <c r="A62" s="1" t="s">
        <v>62</v>
      </c>
      <c r="B62" t="str">
        <f>IFERROR(__xludf.DUMMYFUNCTION("GOOGLETRANSLATE(A62, ""en"", ""ja"")"),"Fi回線lling")</f>
        <v>Fi回線lling</v>
      </c>
    </row>
    <row r="63">
      <c r="A63" s="1" t="s">
        <v>63</v>
      </c>
      <c r="B63" t="str">
        <f>IFERROR(__xludf.DUMMYFUNCTION("GOOGLETRANSLATE(A63, ""en"", ""ja"")"),"ディスク")</f>
        <v>ディスク</v>
      </c>
    </row>
    <row r="64">
      <c r="A64" s="1" t="s">
        <v>64</v>
      </c>
      <c r="B64" t="str">
        <f>IFERROR(__xludf.DUMMYFUNCTION("GOOGLETRANSLATE(A64, ""en"", ""ja"")"),"極性")</f>
        <v>極性</v>
      </c>
    </row>
    <row r="65">
      <c r="A65" s="1" t="s">
        <v>65</v>
      </c>
      <c r="B65" t="str">
        <f>IFERROR(__xludf.DUMMYFUNCTION("GOOGLETRANSLATE(A65, ""en"", ""ja"")"),"デタッチ")</f>
        <v>デタッチ</v>
      </c>
    </row>
    <row r="66">
      <c r="A66" s="1" t="s">
        <v>66</v>
      </c>
      <c r="B66" t="str">
        <f>IFERROR(__xludf.DUMMYFUNCTION("GOOGLETRANSLATE(A66, ""en"", ""ja"")"),"アーク")</f>
        <v>アーク</v>
      </c>
    </row>
    <row r="67">
      <c r="A67" s="1" t="s">
        <v>67</v>
      </c>
      <c r="B67" t="str">
        <f>IFERROR(__xludf.DUMMYFUNCTION("GOOGLETRANSLATE(A67, ""en"", ""ja"")"),"最大")</f>
        <v>最大</v>
      </c>
    </row>
    <row r="68">
      <c r="A68" s="1" t="s">
        <v>68</v>
      </c>
      <c r="B68" t="str">
        <f>IFERROR(__xludf.DUMMYFUNCTION("GOOGLETRANSLATE(A68, ""en"", ""ja"")"),"受信機")</f>
        <v>受信機</v>
      </c>
    </row>
    <row r="69">
      <c r="A69" s="1" t="s">
        <v>69</v>
      </c>
      <c r="B69" t="str">
        <f>IFERROR(__xludf.DUMMYFUNCTION("GOOGLETRANSLATE(A69, ""en"", ""ja"")"),"高められました")</f>
        <v>高められました</v>
      </c>
    </row>
    <row r="70">
      <c r="A70" s="1" t="s">
        <v>70</v>
      </c>
      <c r="B70" t="str">
        <f>IFERROR(__xludf.DUMMYFUNCTION("GOOGLETRANSLATE(A70, ""en"", ""ja"")"),"飽和")</f>
        <v>飽和</v>
      </c>
    </row>
    <row r="71">
      <c r="A71" s="1" t="s">
        <v>71</v>
      </c>
      <c r="B71" t="str">
        <f>IFERROR(__xludf.DUMMYFUNCTION("GOOGLETRANSLATE(A71, ""en"", ""ja"")"),"単純化カチオン")</f>
        <v>単純化カチオン</v>
      </c>
    </row>
    <row r="72">
      <c r="A72" s="1" t="s">
        <v>72</v>
      </c>
      <c r="B72" t="str">
        <f>IFERROR(__xludf.DUMMYFUNCTION("GOOGLETRANSLATE(A72, ""en"", ""ja"")"),"ワイヤー")</f>
        <v>ワイヤー</v>
      </c>
    </row>
    <row r="73">
      <c r="A73" s="1" t="s">
        <v>73</v>
      </c>
      <c r="B73" t="str">
        <f>IFERROR(__xludf.DUMMYFUNCTION("GOOGLETRANSLATE(A73, ""en"", ""ja"")"),"分子")</f>
        <v>分子</v>
      </c>
    </row>
    <row r="74">
      <c r="A74" s="1" t="s">
        <v>74</v>
      </c>
      <c r="B74" t="str">
        <f>IFERROR(__xludf.DUMMYFUNCTION("GOOGLETRANSLATE(A74, ""en"", ""ja"")"),"ホプキンス")</f>
        <v>ホプキンス</v>
      </c>
    </row>
    <row r="75">
      <c r="A75" s="1" t="s">
        <v>75</v>
      </c>
      <c r="B75" t="str">
        <f>IFERROR(__xludf.DUMMYFUNCTION("GOOGLETRANSLATE(A75, ""en"", ""ja"")"),"絶えず")</f>
        <v>絶えず</v>
      </c>
    </row>
    <row r="76">
      <c r="A76" s="1" t="s">
        <v>76</v>
      </c>
      <c r="B76" t="str">
        <f>IFERROR(__xludf.DUMMYFUNCTION("GOOGLETRANSLATE(A76, ""en"", ""ja"")"),"代わりに")</f>
        <v>代わりに</v>
      </c>
    </row>
    <row r="77">
      <c r="A77" s="1" t="s">
        <v>77</v>
      </c>
      <c r="B77" t="str">
        <f>IFERROR(__xludf.DUMMYFUNCTION("GOOGLETRANSLATE(A77, ""en"", ""ja"")"),"kg")</f>
        <v>kg</v>
      </c>
    </row>
    <row r="78">
      <c r="A78" s="1" t="s">
        <v>78</v>
      </c>
      <c r="B78" t="str">
        <f>IFERROR(__xludf.DUMMYFUNCTION("GOOGLETRANSLATE(A78, ""en"", ""ja"")"),"ほこり")</f>
        <v>ほこり</v>
      </c>
    </row>
    <row r="79">
      <c r="A79" s="1" t="s">
        <v>79</v>
      </c>
      <c r="B79" t="str">
        <f>IFERROR(__xludf.DUMMYFUNCTION("GOOGLETRANSLATE(A79, ""en"", ""ja"")"),"厚さ")</f>
        <v>厚さ</v>
      </c>
    </row>
    <row r="80">
      <c r="A80" s="1" t="s">
        <v>80</v>
      </c>
      <c r="B80" t="str">
        <f>IFERROR(__xludf.DUMMYFUNCTION("GOOGLETRANSLATE(A80, ""en"", ""ja"")"),"サブセクション")</f>
        <v>サブセクション</v>
      </c>
    </row>
    <row r="81">
      <c r="A81" s="1" t="s">
        <v>81</v>
      </c>
      <c r="B81" t="str">
        <f>IFERROR(__xludf.DUMMYFUNCTION("GOOGLETRANSLATE(A81, ""en"", ""ja"")"),"正弦")</f>
        <v>正弦</v>
      </c>
    </row>
    <row r="82">
      <c r="A82" s="1" t="s">
        <v>82</v>
      </c>
      <c r="B82" t="str">
        <f>IFERROR(__xludf.DUMMYFUNCTION("GOOGLETRANSLATE(A82, ""en"", ""ja"")"),"Fi回線TTE")</f>
        <v>Fi回線TTE</v>
      </c>
    </row>
    <row r="83">
      <c r="A83" s="1" t="s">
        <v>83</v>
      </c>
      <c r="B83" t="str">
        <f>IFERROR(__xludf.DUMMYFUNCTION("GOOGLETRANSLATE(A83, ""en"", ""ja"")"),"ゴム")</f>
        <v>ゴム</v>
      </c>
    </row>
    <row r="84">
      <c r="A84" s="1" t="s">
        <v>84</v>
      </c>
      <c r="B84" t="str">
        <f>IFERROR(__xludf.DUMMYFUNCTION("GOOGLETRANSLATE(A84, ""en"", ""ja"")"),"永久に")</f>
        <v>永久に</v>
      </c>
    </row>
    <row r="85">
      <c r="A85" s="1" t="s">
        <v>85</v>
      </c>
      <c r="B85" t="str">
        <f>IFERROR(__xludf.DUMMYFUNCTION("GOOGLETRANSLATE(A85, ""en"", ""ja"")"),"定期的に")</f>
        <v>定期的に</v>
      </c>
    </row>
    <row r="86">
      <c r="A86" s="1" t="s">
        <v>86</v>
      </c>
      <c r="B86" t="str">
        <f>IFERROR(__xludf.DUMMYFUNCTION("GOOGLETRANSLATE(A86, ""en"", ""ja"")"),"策定")</f>
        <v>策定</v>
      </c>
    </row>
    <row r="87">
      <c r="A87" s="1" t="s">
        <v>87</v>
      </c>
      <c r="B87" t="str">
        <f>IFERROR(__xludf.DUMMYFUNCTION("GOOGLETRANSLATE(A87, ""en"", ""ja"")"),"justi Fiの編")</f>
        <v>justi Fiの編</v>
      </c>
    </row>
    <row r="88">
      <c r="A88" s="1" t="s">
        <v>88</v>
      </c>
      <c r="B88" t="str">
        <f>IFERROR(__xludf.DUMMYFUNCTION("GOOGLETRANSLATE(A88, ""en"", ""ja"")"),"塊")</f>
        <v>塊</v>
      </c>
    </row>
    <row r="89">
      <c r="A89" s="1" t="s">
        <v>89</v>
      </c>
      <c r="B89" t="str">
        <f>IFERROR(__xludf.DUMMYFUNCTION("GOOGLETRANSLATE(A89, ""en"", ""ja"")"),"危うく")</f>
        <v>危うく</v>
      </c>
    </row>
    <row r="90">
      <c r="A90" s="1" t="s">
        <v>90</v>
      </c>
      <c r="B90" t="str">
        <f>IFERROR(__xludf.DUMMYFUNCTION("GOOGLETRANSLATE(A90, ""en"", ""ja"")"),"きっと")</f>
        <v>きっと</v>
      </c>
    </row>
    <row r="91">
      <c r="A91" s="1" t="s">
        <v>91</v>
      </c>
      <c r="B91" t="str">
        <f>IFERROR(__xludf.DUMMYFUNCTION("GOOGLETRANSLATE(A91, ""en"", ""ja"")"),"ミス")</f>
        <v>ミス</v>
      </c>
    </row>
    <row r="92">
      <c r="A92" s="1" t="s">
        <v>92</v>
      </c>
      <c r="B92" t="str">
        <f>IFERROR(__xludf.DUMMYFUNCTION("GOOGLETRANSLATE(A92, ""en"", ""ja"")"),"再配置")</f>
        <v>再配置</v>
      </c>
    </row>
    <row r="93">
      <c r="A93" s="1" t="s">
        <v>93</v>
      </c>
      <c r="B93" t="str">
        <f>IFERROR(__xludf.DUMMYFUNCTION("GOOGLETRANSLATE(A93, ""en"", ""ja"")"),"線引き")</f>
        <v>線引き</v>
      </c>
    </row>
    <row r="94">
      <c r="A94" s="1" t="s">
        <v>94</v>
      </c>
      <c r="B94" t="str">
        <f>IFERROR(__xludf.DUMMYFUNCTION("GOOGLETRANSLATE(A94, ""en"", ""ja"")"),"Fiのは、rm")</f>
        <v>Fiのは、rm</v>
      </c>
    </row>
    <row r="95">
      <c r="A95" s="1" t="s">
        <v>95</v>
      </c>
      <c r="B95" t="str">
        <f>IFERROR(__xludf.DUMMYFUNCTION("GOOGLETRANSLATE(A95, ""en"", ""ja"")"),"classi Fiのカチオン")</f>
        <v>classi Fiのカチオン</v>
      </c>
    </row>
    <row r="96">
      <c r="A96" s="1" t="s">
        <v>96</v>
      </c>
      <c r="B96" t="str">
        <f>IFERROR(__xludf.DUMMYFUNCTION("GOOGLETRANSLATE(A96, ""en"", ""ja"")"),"シングル-")</f>
        <v>シングル-</v>
      </c>
    </row>
    <row r="97">
      <c r="A97" s="1" t="s">
        <v>97</v>
      </c>
      <c r="B97" t="str">
        <f>IFERROR(__xludf.DUMMYFUNCTION("GOOGLETRANSLATE(A97, ""en"", ""ja"")"),"垂直に")</f>
        <v>垂直に</v>
      </c>
    </row>
    <row r="98">
      <c r="A98" s="1" t="s">
        <v>98</v>
      </c>
      <c r="B98" t="str">
        <f>IFERROR(__xludf.DUMMYFUNCTION("GOOGLETRANSLATE(A98, ""en"", ""ja"")"),"近似")</f>
        <v>近似</v>
      </c>
    </row>
    <row r="99">
      <c r="A99" s="1" t="s">
        <v>99</v>
      </c>
      <c r="B99" t="str">
        <f>IFERROR(__xludf.DUMMYFUNCTION("GOOGLETRANSLATE(A99, ""en"", ""ja"")"),"修飾さ")</f>
        <v>修飾さ</v>
      </c>
    </row>
    <row r="100">
      <c r="A100" s="1" t="s">
        <v>100</v>
      </c>
      <c r="B100" t="str">
        <f>IFERROR(__xludf.DUMMYFUNCTION("GOOGLETRANSLATE(A100, ""en"", ""ja"")"),"擁する")</f>
        <v>擁する</v>
      </c>
    </row>
    <row r="101">
      <c r="A101" s="1" t="s">
        <v>101</v>
      </c>
      <c r="B101" t="str">
        <f>IFERROR(__xludf.DUMMYFUNCTION("GOOGLETRANSLATE(A101, ""en"", ""ja"")"),"停止します")</f>
        <v>停止します</v>
      </c>
    </row>
    <row r="102">
      <c r="A102" s="1" t="s">
        <v>102</v>
      </c>
      <c r="B102" t="str">
        <f>IFERROR(__xludf.DUMMYFUNCTION("GOOGLETRANSLATE(A102, ""en"", ""ja"")"),"分散")</f>
        <v>分散</v>
      </c>
    </row>
    <row r="103">
      <c r="A103" s="1" t="s">
        <v>103</v>
      </c>
      <c r="B103" t="str">
        <f>IFERROR(__xludf.DUMMYFUNCTION("GOOGLETRANSLATE(A103, ""en"", ""ja"")"),"フィルター")</f>
        <v>フィルター</v>
      </c>
    </row>
    <row r="104">
      <c r="A104" s="1" t="s">
        <v>104</v>
      </c>
      <c r="B104" t="str">
        <f>IFERROR(__xludf.DUMMYFUNCTION("GOOGLETRANSLATE(A104, ""en"", ""ja"")"),"可変")</f>
        <v>可変</v>
      </c>
    </row>
    <row r="105">
      <c r="A105" s="1" t="s">
        <v>105</v>
      </c>
      <c r="B105" t="str">
        <f>IFERROR(__xludf.DUMMYFUNCTION("GOOGLETRANSLATE(A105, ""en"", ""ja"")"),"調査")</f>
        <v>調査</v>
      </c>
    </row>
    <row r="106">
      <c r="A106" s="1" t="s">
        <v>106</v>
      </c>
      <c r="B106" t="str">
        <f>IFERROR(__xludf.DUMMYFUNCTION("GOOGLETRANSLATE(A106, ""en"", ""ja"")"),"SUF Fiのciently")</f>
        <v>SUF Fiのciently</v>
      </c>
    </row>
    <row r="107">
      <c r="A107" s="1" t="s">
        <v>107</v>
      </c>
      <c r="B107" t="str">
        <f>IFERROR(__xludf.DUMMYFUNCTION("GOOGLETRANSLATE(A107, ""en"", ""ja"")"),"達成")</f>
        <v>達成</v>
      </c>
    </row>
    <row r="108">
      <c r="A108" s="1" t="s">
        <v>108</v>
      </c>
      <c r="B108" t="str">
        <f>IFERROR(__xludf.DUMMYFUNCTION("GOOGLETRANSLATE(A108, ""en"", ""ja"")"),"注入")</f>
        <v>注入</v>
      </c>
    </row>
    <row r="109">
      <c r="A109" s="1" t="s">
        <v>109</v>
      </c>
      <c r="B109" t="str">
        <f>IFERROR(__xludf.DUMMYFUNCTION("GOOGLETRANSLATE(A109, ""en"", ""ja"")"),"見落とします")</f>
        <v>見落とします</v>
      </c>
    </row>
    <row r="110">
      <c r="A110" s="1" t="s">
        <v>110</v>
      </c>
      <c r="B110" t="str">
        <f>IFERROR(__xludf.DUMMYFUNCTION("GOOGLETRANSLATE(A110, ""en"", ""ja"")"),"飽和")</f>
        <v>飽和</v>
      </c>
    </row>
    <row r="111">
      <c r="A111" s="1" t="s">
        <v>111</v>
      </c>
      <c r="B111" t="str">
        <f>IFERROR(__xludf.DUMMYFUNCTION("GOOGLETRANSLATE(A111, ""en"", ""ja"")"),"重大")</f>
        <v>重大</v>
      </c>
    </row>
    <row r="112">
      <c r="A112" s="1" t="s">
        <v>112</v>
      </c>
      <c r="B112" t="str">
        <f>IFERROR(__xludf.DUMMYFUNCTION("GOOGLETRANSLATE(A112, ""en"", ""ja"")"),"無効化")</f>
        <v>無効化</v>
      </c>
    </row>
    <row r="113">
      <c r="A113" s="1" t="s">
        <v>113</v>
      </c>
      <c r="B113" t="str">
        <f>IFERROR(__xludf.DUMMYFUNCTION("GOOGLETRANSLATE(A113, ""en"", ""ja"")"),"間隔をあけ")</f>
        <v>間隔をあけ</v>
      </c>
    </row>
    <row r="114">
      <c r="A114" s="1" t="s">
        <v>114</v>
      </c>
      <c r="B114" t="str">
        <f>IFERROR(__xludf.DUMMYFUNCTION("GOOGLETRANSLATE(A114, ""en"", ""ja"")"),"FiのFTH")</f>
        <v>FiのFTH</v>
      </c>
    </row>
    <row r="115">
      <c r="A115" s="1" t="s">
        <v>115</v>
      </c>
      <c r="B115" t="str">
        <f>IFERROR(__xludf.DUMMYFUNCTION("GOOGLETRANSLATE(A115, ""en"", ""ja"")"),"JP")</f>
        <v>JP</v>
      </c>
    </row>
    <row r="116">
      <c r="A116" s="1" t="s">
        <v>116</v>
      </c>
      <c r="B116" t="str">
        <f>IFERROR(__xludf.DUMMYFUNCTION("GOOGLETRANSLATE(A116, ""en"", ""ja"")"),"的")</f>
        <v>的</v>
      </c>
    </row>
    <row r="117">
      <c r="A117" s="1" t="s">
        <v>117</v>
      </c>
      <c r="B117" t="str">
        <f>IFERROR(__xludf.DUMMYFUNCTION("GOOGLETRANSLATE(A117, ""en"", ""ja"")"),"幾何学")</f>
        <v>幾何学</v>
      </c>
    </row>
    <row r="118">
      <c r="A118" s="1" t="s">
        <v>118</v>
      </c>
      <c r="B118" t="str">
        <f>IFERROR(__xludf.DUMMYFUNCTION("GOOGLETRANSLATE(A118, ""en"", ""ja"")"),"電池")</f>
        <v>電池</v>
      </c>
    </row>
    <row r="119">
      <c r="A119" s="1" t="s">
        <v>119</v>
      </c>
      <c r="B119" t="str">
        <f>IFERROR(__xludf.DUMMYFUNCTION("GOOGLETRANSLATE(A119, ""en"", ""ja"")"),"バルブ")</f>
        <v>バルブ</v>
      </c>
    </row>
    <row r="120">
      <c r="A120" s="1" t="s">
        <v>120</v>
      </c>
      <c r="B120" t="str">
        <f>IFERROR(__xludf.DUMMYFUNCTION("GOOGLETRANSLATE(A120, ""en"", ""ja"")"),"FULフィル")</f>
        <v>FULフィル</v>
      </c>
    </row>
    <row r="121">
      <c r="A121" s="1" t="s">
        <v>121</v>
      </c>
      <c r="B121" t="str">
        <f>IFERROR(__xludf.DUMMYFUNCTION("GOOGLETRANSLATE(A121, ""en"", ""ja"")"),"確保")</f>
        <v>確保</v>
      </c>
    </row>
    <row r="122">
      <c r="A122" s="1" t="s">
        <v>122</v>
      </c>
      <c r="B122" t="str">
        <f>IFERROR(__xludf.DUMMYFUNCTION("GOOGLETRANSLATE(A122, ""en"", ""ja"")"),"途中")</f>
        <v>途中</v>
      </c>
    </row>
    <row r="123">
      <c r="A123" s="1" t="s">
        <v>123</v>
      </c>
      <c r="B123" t="str">
        <f>IFERROR(__xludf.DUMMYFUNCTION("GOOGLETRANSLATE(A123, ""en"", ""ja"")"),"障害")</f>
        <v>障害</v>
      </c>
    </row>
    <row r="124">
      <c r="A124" s="1" t="s">
        <v>124</v>
      </c>
      <c r="B124" t="str">
        <f>IFERROR(__xludf.DUMMYFUNCTION("GOOGLETRANSLATE(A124, ""en"", ""ja"")"),"抑えます")</f>
        <v>抑えます</v>
      </c>
    </row>
    <row r="125">
      <c r="A125" s="1" t="s">
        <v>125</v>
      </c>
      <c r="B125" t="str">
        <f>IFERROR(__xludf.DUMMYFUNCTION("GOOGLETRANSLATE(A125, ""en"", ""ja"")"),"屈曲")</f>
        <v>屈曲</v>
      </c>
    </row>
    <row r="126">
      <c r="A126" s="1" t="s">
        <v>126</v>
      </c>
      <c r="B126" t="str">
        <f>IFERROR(__xludf.DUMMYFUNCTION("GOOGLETRANSLATE(A126, ""en"", ""ja"")"),"丘")</f>
        <v>丘</v>
      </c>
    </row>
    <row r="127">
      <c r="A127" s="1" t="s">
        <v>127</v>
      </c>
      <c r="B127" t="str">
        <f>IFERROR(__xludf.DUMMYFUNCTION("GOOGLETRANSLATE(A127, ""en"", ""ja"")"),"inef Fi回線cient")</f>
        <v>inef Fi回線cient</v>
      </c>
    </row>
    <row r="128">
      <c r="A128" s="1" t="s">
        <v>128</v>
      </c>
      <c r="B128" t="str">
        <f>IFERROR(__xludf.DUMMYFUNCTION("GOOGLETRANSLATE(A128, ""en"", ""ja"")"),"パッケージング")</f>
        <v>パッケージング</v>
      </c>
    </row>
    <row r="129">
      <c r="A129" s="1" t="s">
        <v>129</v>
      </c>
      <c r="B129" t="str">
        <f>IFERROR(__xludf.DUMMYFUNCTION("GOOGLETRANSLATE(A129, ""en"", ""ja"")"),"開始")</f>
        <v>開始</v>
      </c>
    </row>
    <row r="130">
      <c r="A130" s="1" t="s">
        <v>130</v>
      </c>
      <c r="B130" t="str">
        <f>IFERROR(__xludf.DUMMYFUNCTION("GOOGLETRANSLATE(A130, ""en"", ""ja"")"),"破棄")</f>
        <v>破棄</v>
      </c>
    </row>
    <row r="131">
      <c r="A131" s="1" t="s">
        <v>131</v>
      </c>
      <c r="B131" t="str">
        <f>IFERROR(__xludf.DUMMYFUNCTION("GOOGLETRANSLATE(A131, ""en"", ""ja"")"),"耐える")</f>
        <v>耐える</v>
      </c>
    </row>
    <row r="132">
      <c r="A132" s="1" t="s">
        <v>132</v>
      </c>
      <c r="B132" t="str">
        <f>IFERROR(__xludf.DUMMYFUNCTION("GOOGLETRANSLATE(A132, ""en"", ""ja"")"),"Fi回線XE")</f>
        <v>Fi回線XE</v>
      </c>
    </row>
    <row r="133">
      <c r="A133" s="1" t="s">
        <v>133</v>
      </c>
      <c r="B133" t="str">
        <f>IFERROR(__xludf.DUMMYFUNCTION("GOOGLETRANSLATE(A133, ""en"", ""ja"")"),"注ぎます")</f>
        <v>注ぎます</v>
      </c>
    </row>
    <row r="134">
      <c r="A134" s="1" t="s">
        <v>134</v>
      </c>
      <c r="B134" t="str">
        <f>IFERROR(__xludf.DUMMYFUNCTION("GOOGLETRANSLATE(A134, ""en"", ""ja"")"),"配備")</f>
        <v>配備</v>
      </c>
    </row>
    <row r="135">
      <c r="A135" s="1" t="s">
        <v>135</v>
      </c>
      <c r="B135" t="str">
        <f>IFERROR(__xludf.DUMMYFUNCTION("GOOGLETRANSLATE(A135, ""en"", ""ja"")"),"丈夫")</f>
        <v>丈夫</v>
      </c>
    </row>
    <row r="136">
      <c r="A136" s="1" t="s">
        <v>136</v>
      </c>
      <c r="B136" t="str">
        <f>IFERROR(__xludf.DUMMYFUNCTION("GOOGLETRANSLATE(A136, ""en"", ""ja"")"),"非対称")</f>
        <v>非対称</v>
      </c>
    </row>
    <row r="137">
      <c r="A137" s="1" t="s">
        <v>137</v>
      </c>
      <c r="B137" t="str">
        <f>IFERROR(__xludf.DUMMYFUNCTION("GOOGLETRANSLATE(A137, ""en"", ""ja"")"),"育成")</f>
        <v>育成</v>
      </c>
    </row>
    <row r="138">
      <c r="A138" s="1" t="s">
        <v>138</v>
      </c>
      <c r="B138" t="str">
        <f>IFERROR(__xludf.DUMMYFUNCTION("GOOGLETRANSLATE(A138, ""en"", ""ja"")"),"ABC")</f>
        <v>ABC</v>
      </c>
    </row>
    <row r="139">
      <c r="A139" s="1" t="s">
        <v>139</v>
      </c>
      <c r="B139" t="str">
        <f>IFERROR(__xludf.DUMMYFUNCTION("GOOGLETRANSLATE(A139, ""en"", ""ja"")"),"ピーク")</f>
        <v>ピーク</v>
      </c>
    </row>
    <row r="140">
      <c r="A140" s="1" t="s">
        <v>140</v>
      </c>
      <c r="B140" t="str">
        <f>IFERROR(__xludf.DUMMYFUNCTION("GOOGLETRANSLATE(A140, ""en"", ""ja"")"),"倍増し")</f>
        <v>倍増し</v>
      </c>
    </row>
    <row r="141">
      <c r="A141" s="1" t="s">
        <v>141</v>
      </c>
      <c r="B141" t="str">
        <f>IFERROR(__xludf.DUMMYFUNCTION("GOOGLETRANSLATE(A141, ""en"", ""ja"")"),"間違いました")</f>
        <v>間違いました</v>
      </c>
    </row>
    <row r="142">
      <c r="A142" s="1" t="s">
        <v>142</v>
      </c>
      <c r="B142" t="str">
        <f>IFERROR(__xludf.DUMMYFUNCTION("GOOGLETRANSLATE(A142, ""en"", ""ja"")"),"アルゴリズム")</f>
        <v>アルゴリズム</v>
      </c>
    </row>
    <row r="143">
      <c r="A143" s="1" t="s">
        <v>143</v>
      </c>
      <c r="B143" t="str">
        <f>IFERROR(__xludf.DUMMYFUNCTION("GOOGLETRANSLATE(A143, ""en"", ""ja"")"),"デFi回線ciency")</f>
        <v>デFi回線ciency</v>
      </c>
    </row>
    <row r="144">
      <c r="A144" s="1" t="s">
        <v>144</v>
      </c>
      <c r="B144" t="str">
        <f>IFERROR(__xludf.DUMMYFUNCTION("GOOGLETRANSLATE(A144, ""en"", ""ja"")"),"腹筋")</f>
        <v>腹筋</v>
      </c>
    </row>
    <row r="145">
      <c r="A145" s="1" t="s">
        <v>145</v>
      </c>
      <c r="B145" t="str">
        <f>IFERROR(__xludf.DUMMYFUNCTION("GOOGLETRANSLATE(A145, ""en"", ""ja"")"),"REV")</f>
        <v>REV</v>
      </c>
    </row>
    <row r="146">
      <c r="A146" s="1" t="s">
        <v>146</v>
      </c>
      <c r="B146" t="str">
        <f>IFERROR(__xludf.DUMMYFUNCTION("GOOGLETRANSLATE(A146, ""en"", ""ja"")"),"等化")</f>
        <v>等化</v>
      </c>
    </row>
    <row r="147">
      <c r="A147" s="1" t="s">
        <v>147</v>
      </c>
      <c r="B147" t="str">
        <f>IFERROR(__xludf.DUMMYFUNCTION("GOOGLETRANSLATE(A147, ""en"", ""ja"")"),"正規化")</f>
        <v>正規化</v>
      </c>
    </row>
    <row r="148">
      <c r="A148" s="1" t="s">
        <v>148</v>
      </c>
      <c r="B148" t="str">
        <f>IFERROR(__xludf.DUMMYFUNCTION("GOOGLETRANSLATE(A148, ""en"", ""ja"")"),"デFiのciencie")</f>
        <v>デFiのciencie</v>
      </c>
    </row>
    <row r="149">
      <c r="A149" s="1" t="s">
        <v>149</v>
      </c>
      <c r="B149" t="str">
        <f>IFERROR(__xludf.DUMMYFUNCTION("GOOGLETRANSLATE(A149, ""en"", ""ja"")"),"shortcome")</f>
        <v>shortcome</v>
      </c>
    </row>
    <row r="150">
      <c r="A150" s="1" t="s">
        <v>150</v>
      </c>
      <c r="B150" t="str">
        <f>IFERROR(__xludf.DUMMYFUNCTION("GOOGLETRANSLATE(A150, ""en"", ""ja"")"),"不利な")</f>
        <v>不利な</v>
      </c>
    </row>
    <row r="151">
      <c r="A151" s="1" t="s">
        <v>151</v>
      </c>
      <c r="B151" t="str">
        <f>IFERROR(__xludf.DUMMYFUNCTION("GOOGLETRANSLATE(A151, ""en"", ""ja"")"),"境界を定めます")</f>
        <v>境界を定めます</v>
      </c>
    </row>
    <row r="152">
      <c r="A152" s="1" t="s">
        <v>152</v>
      </c>
      <c r="B152" t="str">
        <f>IFERROR(__xludf.DUMMYFUNCTION("GOOGLETRANSLATE(A152, ""en"", ""ja"")"),"GEN")</f>
        <v>GEN</v>
      </c>
    </row>
    <row r="153">
      <c r="A153" s="1" t="s">
        <v>153</v>
      </c>
      <c r="B153" t="str">
        <f>IFERROR(__xludf.DUMMYFUNCTION("GOOGLETRANSLATE(A153, ""en"", ""ja"")"),"Fi回線TS")</f>
        <v>Fi回線TS</v>
      </c>
    </row>
    <row r="154">
      <c r="A154" s="1" t="s">
        <v>154</v>
      </c>
      <c r="B154" t="str">
        <f>IFERROR(__xludf.DUMMYFUNCTION("GOOGLETRANSLATE(A154, ""en"", ""ja"")"),"ハンディ")</f>
        <v>ハンディ</v>
      </c>
    </row>
    <row r="155">
      <c r="A155" s="1" t="s">
        <v>155</v>
      </c>
      <c r="B155" t="str">
        <f>IFERROR(__xludf.DUMMYFUNCTION("GOOGLETRANSLATE(A155, ""en"", ""ja"")"),"弱いです")</f>
        <v>弱いです</v>
      </c>
    </row>
    <row r="156">
      <c r="A156" s="1" t="s">
        <v>156</v>
      </c>
      <c r="B156" t="str">
        <f>IFERROR(__xludf.DUMMYFUNCTION("GOOGLETRANSLATE(A156, ""en"", ""ja"")"),"不完全")</f>
        <v>不完全</v>
      </c>
    </row>
    <row r="157">
      <c r="A157" s="1" t="s">
        <v>157</v>
      </c>
      <c r="B157" t="str">
        <f>IFERROR(__xludf.DUMMYFUNCTION("GOOGLETRANSLATE(A157, ""en"", ""ja"")"),"三次")</f>
        <v>三次</v>
      </c>
    </row>
    <row r="158">
      <c r="A158" s="1" t="s">
        <v>158</v>
      </c>
      <c r="B158" t="str">
        <f>IFERROR(__xludf.DUMMYFUNCTION("GOOGLETRANSLATE(A158, ""en"", ""ja"")"),"毒性")</f>
        <v>毒性</v>
      </c>
    </row>
    <row r="159">
      <c r="A159" s="1" t="s">
        <v>159</v>
      </c>
      <c r="B159" t="str">
        <f>IFERROR(__xludf.DUMMYFUNCTION("GOOGLETRANSLATE(A159, ""en"", ""ja"")"),"政治的に")</f>
        <v>政治的に</v>
      </c>
    </row>
    <row r="160">
      <c r="A160" s="1" t="s">
        <v>160</v>
      </c>
      <c r="B160" t="str">
        <f>IFERROR(__xludf.DUMMYFUNCTION("GOOGLETRANSLATE(A160, ""en"", ""ja"")"),"多目的")</f>
        <v>多目的</v>
      </c>
    </row>
    <row r="161">
      <c r="A161" s="1" t="s">
        <v>161</v>
      </c>
      <c r="B161" t="str">
        <f>IFERROR(__xludf.DUMMYFUNCTION("GOOGLETRANSLATE(A161, ""en"", ""ja"")"),"人類")</f>
        <v>人類</v>
      </c>
    </row>
    <row r="162">
      <c r="A162" s="1" t="s">
        <v>162</v>
      </c>
      <c r="B162" t="str">
        <f>IFERROR(__xludf.DUMMYFUNCTION("GOOGLETRANSLATE(A162, ""en"", ""ja"")"),"文明")</f>
        <v>文明</v>
      </c>
    </row>
    <row r="163">
      <c r="A163" s="1" t="s">
        <v>163</v>
      </c>
      <c r="B163" t="str">
        <f>IFERROR(__xludf.DUMMYFUNCTION("GOOGLETRANSLATE(A163, ""en"", ""ja"")"),"サウジ")</f>
        <v>サウジ</v>
      </c>
    </row>
    <row r="164">
      <c r="A164" s="1" t="s">
        <v>164</v>
      </c>
      <c r="B164" t="str">
        <f>IFERROR(__xludf.DUMMYFUNCTION("GOOGLETRANSLATE(A164, ""en"", ""ja"")"),"アラビア")</f>
        <v>アラビア</v>
      </c>
    </row>
    <row r="165">
      <c r="A165" s="1" t="s">
        <v>165</v>
      </c>
      <c r="B165" t="str">
        <f>IFERROR(__xludf.DUMMYFUNCTION("GOOGLETRANSLATE(A165, ""en"", ""ja"")"),"アラスカ")</f>
        <v>アラスカ</v>
      </c>
    </row>
    <row r="166">
      <c r="A166" s="1" t="s">
        <v>166</v>
      </c>
      <c r="B166" t="str">
        <f>IFERROR(__xludf.DUMMYFUNCTION("GOOGLETRANSLATE(A166, ""en"", ""ja"")"),"ノルウェー")</f>
        <v>ノルウェー</v>
      </c>
    </row>
    <row r="167">
      <c r="A167" s="1" t="s">
        <v>167</v>
      </c>
      <c r="B167" t="str">
        <f>IFERROR(__xludf.DUMMYFUNCTION("GOOGLETRANSLATE(A167, ""en"", ""ja"")"),"南")</f>
        <v>南</v>
      </c>
    </row>
    <row r="168">
      <c r="A168" s="1" t="s">
        <v>168</v>
      </c>
      <c r="B168" t="str">
        <f>IFERROR(__xludf.DUMMYFUNCTION("GOOGLETRANSLATE(A168, ""en"", ""ja"")"),"ベル")</f>
        <v>ベル</v>
      </c>
    </row>
    <row r="169">
      <c r="A169" s="1" t="s">
        <v>169</v>
      </c>
      <c r="B169" t="str">
        <f>IFERROR(__xludf.DUMMYFUNCTION("GOOGLETRANSLATE(A169, ""en"", ""ja"")"),"峰")</f>
        <v>峰</v>
      </c>
    </row>
    <row r="170">
      <c r="A170" s="1" t="s">
        <v>170</v>
      </c>
      <c r="B170" t="str">
        <f>IFERROR(__xludf.DUMMYFUNCTION("GOOGLETRANSLATE(A170, ""en"", ""ja"")"),"悲惨な")</f>
        <v>悲惨な</v>
      </c>
    </row>
    <row r="171">
      <c r="A171" s="1" t="s">
        <v>171</v>
      </c>
      <c r="B171" t="str">
        <f>IFERROR(__xludf.DUMMYFUNCTION("GOOGLETRANSLATE(A171, ""en"", ""ja"")"),"原子")</f>
        <v>原子</v>
      </c>
    </row>
    <row r="172">
      <c r="A172" s="1" t="s">
        <v>172</v>
      </c>
      <c r="B172" t="str">
        <f>IFERROR(__xludf.DUMMYFUNCTION("GOOGLETRANSLATE(A172, ""en"", ""ja"")"),"ペンシルバニア")</f>
        <v>ペンシルバニア</v>
      </c>
    </row>
    <row r="173">
      <c r="A173" s="1" t="s">
        <v>173</v>
      </c>
      <c r="B173" t="str">
        <f>IFERROR(__xludf.DUMMYFUNCTION("GOOGLETRANSLATE(A173, ""en"", ""ja"")"),"効能ある")</f>
        <v>効能ある</v>
      </c>
    </row>
    <row r="174">
      <c r="A174" s="1" t="s">
        <v>174</v>
      </c>
      <c r="B174" t="str">
        <f>IFERROR(__xludf.DUMMYFUNCTION("GOOGLETRANSLATE(A174, ""en"", ""ja"")"),"浅い")</f>
        <v>浅い</v>
      </c>
    </row>
    <row r="175">
      <c r="A175" s="1" t="s">
        <v>175</v>
      </c>
      <c r="B175" t="str">
        <f>IFERROR(__xludf.DUMMYFUNCTION("GOOGLETRANSLATE(A175, ""en"", ""ja"")"),"メルト")</f>
        <v>メルト</v>
      </c>
    </row>
    <row r="176">
      <c r="A176" s="1" t="s">
        <v>176</v>
      </c>
      <c r="B176" t="str">
        <f>IFERROR(__xludf.DUMMYFUNCTION("GOOGLETRANSLATE(A176, ""en"", ""ja"")"),"ナッツ")</f>
        <v>ナッツ</v>
      </c>
    </row>
    <row r="177">
      <c r="A177" s="1" t="s">
        <v>177</v>
      </c>
      <c r="B177" t="str">
        <f>IFERROR(__xludf.DUMMYFUNCTION("GOOGLETRANSLATE(A177, ""en"", ""ja"")"),"肉")</f>
        <v>肉</v>
      </c>
    </row>
    <row r="178">
      <c r="A178" s="1" t="s">
        <v>178</v>
      </c>
      <c r="B178" t="str">
        <f>IFERROR(__xludf.DUMMYFUNCTION("GOOGLETRANSLATE(A178, ""en"", ""ja"")"),"ランプ")</f>
        <v>ランプ</v>
      </c>
    </row>
    <row r="179">
      <c r="A179" s="1" t="s">
        <v>179</v>
      </c>
      <c r="B179" t="str">
        <f>IFERROR(__xludf.DUMMYFUNCTION("GOOGLETRANSLATE(A179, ""en"", ""ja"")"),"模式的に")</f>
        <v>模式的に</v>
      </c>
    </row>
    <row r="180">
      <c r="A180" s="1" t="s">
        <v>180</v>
      </c>
      <c r="B180" t="str">
        <f>IFERROR(__xludf.DUMMYFUNCTION("GOOGLETRANSLATE(A180, ""en"", ""ja"")"),"注入")</f>
        <v>注入</v>
      </c>
    </row>
    <row r="181">
      <c r="A181" s="1" t="s">
        <v>181</v>
      </c>
      <c r="B181" t="str">
        <f>IFERROR(__xludf.DUMMYFUNCTION("GOOGLETRANSLATE(A181, ""en"", ""ja"")"),"地震")</f>
        <v>地震</v>
      </c>
    </row>
    <row r="182">
      <c r="A182" s="1" t="s">
        <v>182</v>
      </c>
      <c r="B182" t="str">
        <f>IFERROR(__xludf.DUMMYFUNCTION("GOOGLETRANSLATE(A182, ""en"", ""ja"")"),"所有者")</f>
        <v>所有者</v>
      </c>
    </row>
    <row r="183">
      <c r="A183" s="1" t="s">
        <v>183</v>
      </c>
      <c r="B183" t="str">
        <f>IFERROR(__xludf.DUMMYFUNCTION("GOOGLETRANSLATE(A183, ""en"", ""ja"")"),"パッド")</f>
        <v>パッド</v>
      </c>
    </row>
    <row r="184">
      <c r="A184" s="1" t="s">
        <v>184</v>
      </c>
      <c r="B184" t="str">
        <f>IFERROR(__xludf.DUMMYFUNCTION("GOOGLETRANSLATE(A184, ""en"", ""ja"")"),"環境")</f>
        <v>環境</v>
      </c>
    </row>
    <row r="185">
      <c r="A185" s="1" t="s">
        <v>185</v>
      </c>
      <c r="B185" t="str">
        <f>IFERROR(__xludf.DUMMYFUNCTION("GOOGLETRANSLATE(A185, ""en"", ""ja"")"),"太陽")</f>
        <v>太陽</v>
      </c>
    </row>
    <row r="186">
      <c r="A186" s="1" t="s">
        <v>186</v>
      </c>
      <c r="B186" t="str">
        <f>IFERROR(__xludf.DUMMYFUNCTION("GOOGLETRANSLATE(A186, ""en"", ""ja"")"),"馬具")</f>
        <v>馬具</v>
      </c>
    </row>
    <row r="187">
      <c r="A187" s="1" t="s">
        <v>187</v>
      </c>
      <c r="B187" t="str">
        <f>IFERROR(__xludf.DUMMYFUNCTION("GOOGLETRANSLATE(A187, ""en"", ""ja"")"),"ソ連")</f>
        <v>ソ連</v>
      </c>
    </row>
    <row r="188">
      <c r="A188" s="1" t="s">
        <v>188</v>
      </c>
      <c r="B188" t="str">
        <f>IFERROR(__xludf.DUMMYFUNCTION("GOOGLETRANSLATE(A188, ""en"", ""ja"")"),"食べ")</f>
        <v>食べ</v>
      </c>
    </row>
    <row r="189">
      <c r="A189" s="1" t="s">
        <v>189</v>
      </c>
      <c r="B189" t="str">
        <f>IFERROR(__xludf.DUMMYFUNCTION("GOOGLETRANSLATE(A189, ""en"", ""ja"")"),"牛")</f>
        <v>牛</v>
      </c>
    </row>
    <row r="190">
      <c r="A190" s="1" t="s">
        <v>190</v>
      </c>
      <c r="B190" t="str">
        <f>IFERROR(__xludf.DUMMYFUNCTION("GOOGLETRANSLATE(A190, ""en"", ""ja"")"),"Fiのshを")</f>
        <v>Fiのshを</v>
      </c>
    </row>
    <row r="191">
      <c r="A191" s="1" t="s">
        <v>191</v>
      </c>
      <c r="B191" t="str">
        <f>IFERROR(__xludf.DUMMYFUNCTION("GOOGLETRANSLATE(A191, ""en"", ""ja"")"),"野生")</f>
        <v>野生</v>
      </c>
    </row>
    <row r="192">
      <c r="A192" s="1" t="s">
        <v>192</v>
      </c>
      <c r="B192" t="str">
        <f>IFERROR(__xludf.DUMMYFUNCTION("GOOGLETRANSLATE(A192, ""en"", ""ja"")"),"圧倒")</f>
        <v>圧倒</v>
      </c>
    </row>
    <row r="193">
      <c r="A193" s="1" t="s">
        <v>193</v>
      </c>
      <c r="B193" t="str">
        <f>IFERROR(__xludf.DUMMYFUNCTION("GOOGLETRANSLATE(A193, ""en"", ""ja"")"),"台湾")</f>
        <v>台湾</v>
      </c>
    </row>
    <row r="194">
      <c r="A194" s="1" t="s">
        <v>194</v>
      </c>
      <c r="B194" t="str">
        <f>IFERROR(__xludf.DUMMYFUNCTION("GOOGLETRANSLATE(A194, ""en"", ""ja"")"),"サスペンド")</f>
        <v>サスペンド</v>
      </c>
    </row>
    <row r="195">
      <c r="A195" s="1" t="s">
        <v>195</v>
      </c>
      <c r="B195" t="str">
        <f>IFERROR(__xludf.DUMMYFUNCTION("GOOGLETRANSLATE(A195, ""en"", ""ja"")"),"再起動")</f>
        <v>再起動</v>
      </c>
    </row>
    <row r="196">
      <c r="A196" s="1" t="s">
        <v>196</v>
      </c>
      <c r="B196" t="str">
        <f>IFERROR(__xludf.DUMMYFUNCTION("GOOGLETRANSLATE(A196, ""en"", ""ja"")"),"お客様")</f>
        <v>お客様</v>
      </c>
    </row>
    <row r="197">
      <c r="A197" s="1" t="s">
        <v>197</v>
      </c>
      <c r="B197" t="str">
        <f>IFERROR(__xludf.DUMMYFUNCTION("GOOGLETRANSLATE(A197, ""en"", ""ja"")"),"ポータブル")</f>
        <v>ポータブル</v>
      </c>
    </row>
    <row r="198">
      <c r="A198" s="1" t="s">
        <v>198</v>
      </c>
      <c r="B198" t="str">
        <f>IFERROR(__xludf.DUMMYFUNCTION("GOOGLETRANSLATE(A198, ""en"", ""ja"")"),"委任")</f>
        <v>委任</v>
      </c>
    </row>
    <row r="199">
      <c r="A199" s="1" t="s">
        <v>199</v>
      </c>
      <c r="B199" t="str">
        <f>IFERROR(__xludf.DUMMYFUNCTION("GOOGLETRANSLATE(A199, ""en"", ""ja"")"),"キリスト教徒")</f>
        <v>キリスト教徒</v>
      </c>
    </row>
    <row r="200">
      <c r="A200" s="1" t="s">
        <v>200</v>
      </c>
      <c r="B200" t="str">
        <f>IFERROR(__xludf.DUMMYFUNCTION("GOOGLETRANSLATE(A200, ""en"", ""ja"")"),"フリーマン")</f>
        <v>フリーマン</v>
      </c>
    </row>
    <row r="201">
      <c r="A201" s="1" t="s">
        <v>201</v>
      </c>
      <c r="B201" t="str">
        <f>IFERROR(__xludf.DUMMYFUNCTION("GOOGLETRANSLATE(A201, ""en"", ""ja"")"),"氏")</f>
        <v>氏</v>
      </c>
    </row>
    <row r="202">
      <c r="A202" s="1" t="s">
        <v>202</v>
      </c>
      <c r="B202" t="str">
        <f>IFERROR(__xludf.DUMMYFUNCTION("GOOGLETRANSLATE(A202, ""en"", ""ja"")"),"ラオ")</f>
        <v>ラオ</v>
      </c>
    </row>
    <row r="203">
      <c r="A203" s="1" t="s">
        <v>203</v>
      </c>
      <c r="B203" t="str">
        <f>IFERROR(__xludf.DUMMYFUNCTION("GOOGLETRANSLATE(A203, ""en"", ""ja"")"),"ペンギン")</f>
        <v>ペンギン</v>
      </c>
    </row>
    <row r="204">
      <c r="A204" s="1" t="s">
        <v>204</v>
      </c>
      <c r="B204" t="str">
        <f>IFERROR(__xludf.DUMMYFUNCTION("GOOGLETRANSLATE(A204, ""en"", ""ja"")"),"クルス")</f>
        <v>クルス</v>
      </c>
    </row>
    <row r="205">
      <c r="A205" s="1" t="s">
        <v>205</v>
      </c>
      <c r="B205" t="str">
        <f>IFERROR(__xludf.DUMMYFUNCTION("GOOGLETRANSLATE(A205, ""en"", ""ja"")"),"合成")</f>
        <v>合成</v>
      </c>
    </row>
    <row r="206">
      <c r="A206" s="1" t="s">
        <v>206</v>
      </c>
      <c r="B206" t="str">
        <f>IFERROR(__xludf.DUMMYFUNCTION("GOOGLETRANSLATE(A206, ""en"", ""ja"")"),"浮く")</f>
        <v>浮く</v>
      </c>
    </row>
    <row r="207">
      <c r="A207" s="1" t="s">
        <v>207</v>
      </c>
      <c r="B207" t="str">
        <f>IFERROR(__xludf.DUMMYFUNCTION("GOOGLETRANSLATE(A207, ""en"", ""ja"")"),"パック")</f>
        <v>パック</v>
      </c>
    </row>
    <row r="208">
      <c r="A208" s="1" t="s">
        <v>208</v>
      </c>
      <c r="B208" t="str">
        <f>IFERROR(__xludf.DUMMYFUNCTION("GOOGLETRANSLATE(A208, ""en"", ""ja"")"),"カチオン")</f>
        <v>カチオン</v>
      </c>
    </row>
    <row r="209">
      <c r="A209" s="1" t="s">
        <v>209</v>
      </c>
      <c r="B209" t="str">
        <f>IFERROR(__xludf.DUMMYFUNCTION("GOOGLETRANSLATE(A209, ""en"", ""ja"")"),"貯水池")</f>
        <v>貯水池</v>
      </c>
    </row>
    <row r="210">
      <c r="A210" s="1" t="s">
        <v>210</v>
      </c>
      <c r="B210" t="str">
        <f>IFERROR(__xludf.DUMMYFUNCTION("GOOGLETRANSLATE(A210, ""en"", ""ja"")"),"サプライヤー")</f>
        <v>サプライヤー</v>
      </c>
    </row>
    <row r="211">
      <c r="A211" s="1" t="s">
        <v>211</v>
      </c>
      <c r="B211" t="str">
        <f>IFERROR(__xludf.DUMMYFUNCTION("GOOGLETRANSLATE(A211, ""en"", ""ja"")"),"港")</f>
        <v>港</v>
      </c>
    </row>
    <row r="212">
      <c r="A212" s="1" t="s">
        <v>212</v>
      </c>
      <c r="B212" t="str">
        <f>IFERROR(__xludf.DUMMYFUNCTION("GOOGLETRANSLATE(A212, ""en"", ""ja"")"),"ウィークリー")</f>
        <v>ウィークリー</v>
      </c>
    </row>
    <row r="213">
      <c r="A213" s="1" t="s">
        <v>213</v>
      </c>
      <c r="B213" t="str">
        <f>IFERROR(__xludf.DUMMYFUNCTION("GOOGLETRANSLATE(A213, ""en"", ""ja"")"),"月曜")</f>
        <v>月曜</v>
      </c>
    </row>
    <row r="214">
      <c r="A214" s="1" t="s">
        <v>214</v>
      </c>
      <c r="B214" t="str">
        <f>IFERROR(__xludf.DUMMYFUNCTION("GOOGLETRANSLATE(A214, ""en"", ""ja"")"),"土曜日")</f>
        <v>土曜日</v>
      </c>
    </row>
    <row r="215">
      <c r="A215" s="1" t="s">
        <v>215</v>
      </c>
      <c r="B215" t="str">
        <f>IFERROR(__xludf.DUMMYFUNCTION("GOOGLETRANSLATE(A215, ""en"", ""ja"")"),"毎時")</f>
        <v>毎時</v>
      </c>
    </row>
    <row r="216">
      <c r="A216" s="1" t="s">
        <v>216</v>
      </c>
      <c r="B216" t="str">
        <f>IFERROR(__xludf.DUMMYFUNCTION("GOOGLETRANSLATE(A216, ""en"", ""ja"")"),"昼間")</f>
        <v>昼間</v>
      </c>
    </row>
    <row r="217">
      <c r="A217" s="1" t="s">
        <v>217</v>
      </c>
      <c r="B217" t="str">
        <f>IFERROR(__xludf.DUMMYFUNCTION("GOOGLETRANSLATE(A217, ""en"", ""ja"")"),"地形")</f>
        <v>地形</v>
      </c>
    </row>
    <row r="218">
      <c r="A218" s="1" t="s">
        <v>218</v>
      </c>
      <c r="B218" t="str">
        <f>IFERROR(__xludf.DUMMYFUNCTION("GOOGLETRANSLATE(A218, ""en"", ""ja"")"),"一晩")</f>
        <v>一晩</v>
      </c>
    </row>
    <row r="219">
      <c r="A219" s="1" t="s">
        <v>219</v>
      </c>
      <c r="B219" t="str">
        <f>IFERROR(__xludf.DUMMYFUNCTION("GOOGLETRANSLATE(A219, ""en"", ""ja"")"),"ブル")</f>
        <v>ブル</v>
      </c>
    </row>
    <row r="220">
      <c r="A220" s="1" t="s">
        <v>220</v>
      </c>
      <c r="B220" t="str">
        <f>IFERROR(__xludf.DUMMYFUNCTION("GOOGLETRANSLATE(A220, ""en"", ""ja"")"),"鈍いです")</f>
        <v>鈍いです</v>
      </c>
    </row>
    <row r="221">
      <c r="A221" s="1" t="s">
        <v>221</v>
      </c>
      <c r="B221" t="str">
        <f>IFERROR(__xludf.DUMMYFUNCTION("GOOGLETRANSLATE(A221, ""en"", ""ja"")"),"ランダム")</f>
        <v>ランダム</v>
      </c>
    </row>
    <row r="222">
      <c r="A222" s="1" t="s">
        <v>222</v>
      </c>
      <c r="B222" t="str">
        <f>IFERROR(__xludf.DUMMYFUNCTION("GOOGLETRANSLATE(A222, ""en"", ""ja"")"),"フローズン")</f>
        <v>フローズン</v>
      </c>
    </row>
    <row r="223">
      <c r="A223" s="1" t="s">
        <v>223</v>
      </c>
      <c r="B223" t="str">
        <f>IFERROR(__xludf.DUMMYFUNCTION("GOOGLETRANSLATE(A223, ""en"", ""ja"")"),"粘土")</f>
        <v>粘土</v>
      </c>
    </row>
    <row r="224">
      <c r="A224" s="1" t="s">
        <v>224</v>
      </c>
      <c r="B224" t="str">
        <f>IFERROR(__xludf.DUMMYFUNCTION("GOOGLETRANSLATE(A224, ""en"", ""ja"")"),"氷結")</f>
        <v>氷結</v>
      </c>
    </row>
    <row r="225">
      <c r="A225" s="1" t="s">
        <v>225</v>
      </c>
      <c r="B225" t="str">
        <f>IFERROR(__xludf.DUMMYFUNCTION("GOOGLETRANSLATE(A225, ""en"", ""ja"")"),"削除")</f>
        <v>削除</v>
      </c>
    </row>
    <row r="226">
      <c r="A226" s="1" t="s">
        <v>226</v>
      </c>
      <c r="B226" t="str">
        <f>IFERROR(__xludf.DUMMYFUNCTION("GOOGLETRANSLATE(A226, ""en"", ""ja"")"),"物理学者")</f>
        <v>物理学者</v>
      </c>
    </row>
    <row r="227">
      <c r="A227" s="1" t="s">
        <v>227</v>
      </c>
      <c r="B227" t="str">
        <f>IFERROR(__xludf.DUMMYFUNCTION("GOOGLETRANSLATE(A227, ""en"", ""ja"")"),"数学者")</f>
        <v>数学者</v>
      </c>
    </row>
    <row r="228">
      <c r="A228" s="1" t="s">
        <v>228</v>
      </c>
      <c r="B228" t="str">
        <f>IFERROR(__xludf.DUMMYFUNCTION("GOOGLETRANSLATE(A228, ""en"", ""ja"")"),"アナログ")</f>
        <v>アナログ</v>
      </c>
    </row>
    <row r="229">
      <c r="A229" s="1" t="s">
        <v>229</v>
      </c>
      <c r="B229" t="str">
        <f>IFERROR(__xludf.DUMMYFUNCTION("GOOGLETRANSLATE(A229, ""en"", ""ja"")"),"レバー")</f>
        <v>レバー</v>
      </c>
    </row>
    <row r="230">
      <c r="A230" s="1" t="s">
        <v>230</v>
      </c>
      <c r="B230" t="str">
        <f>IFERROR(__xludf.DUMMYFUNCTION("GOOGLETRANSLATE(A230, ""en"", ""ja"")"),"曲がりました")</f>
        <v>曲がりました</v>
      </c>
    </row>
    <row r="231">
      <c r="A231" s="1" t="s">
        <v>231</v>
      </c>
      <c r="B231" t="str">
        <f>IFERROR(__xludf.DUMMYFUNCTION("GOOGLETRANSLATE(A231, ""en"", ""ja"")"),"栄養素")</f>
        <v>栄養素</v>
      </c>
    </row>
    <row r="232">
      <c r="A232" s="1" t="s">
        <v>232</v>
      </c>
      <c r="B232" t="str">
        <f>IFERROR(__xludf.DUMMYFUNCTION("GOOGLETRANSLATE(A232, ""en"", ""ja"")"),"有効")</f>
        <v>有効</v>
      </c>
    </row>
    <row r="233">
      <c r="A233" s="1" t="s">
        <v>233</v>
      </c>
      <c r="B233" t="str">
        <f>IFERROR(__xludf.DUMMYFUNCTION("GOOGLETRANSLATE(A233, ""en"", ""ja"")"),"家具")</f>
        <v>家具</v>
      </c>
    </row>
    <row r="234">
      <c r="A234" s="1" t="s">
        <v>234</v>
      </c>
      <c r="B234" t="str">
        <f>IFERROR(__xludf.DUMMYFUNCTION("GOOGLETRANSLATE(A234, ""en"", ""ja"")"),"アルティFi回線CIAL")</f>
        <v>アルティFi回線CIAL</v>
      </c>
    </row>
    <row r="235">
      <c r="A235" s="1" t="s">
        <v>235</v>
      </c>
      <c r="B235" t="str">
        <f>IFERROR(__xludf.DUMMYFUNCTION("GOOGLETRANSLATE(A235, ""en"", ""ja"")"),"オペーク")</f>
        <v>オペーク</v>
      </c>
    </row>
    <row r="236">
      <c r="A236" s="1" t="s">
        <v>236</v>
      </c>
      <c r="B236" t="str">
        <f>IFERROR(__xludf.DUMMYFUNCTION("GOOGLETRANSLATE(A236, ""en"", ""ja"")"),"牛")</f>
        <v>牛</v>
      </c>
    </row>
    <row r="237">
      <c r="A237" s="1" t="s">
        <v>237</v>
      </c>
      <c r="B237" t="str">
        <f>IFERROR(__xludf.DUMMYFUNCTION("GOOGLETRANSLATE(A237, ""en"", ""ja"")"),"圧縮")</f>
        <v>圧縮</v>
      </c>
    </row>
    <row r="238">
      <c r="A238" s="1" t="s">
        <v>238</v>
      </c>
      <c r="B238" t="str">
        <f>IFERROR(__xludf.DUMMYFUNCTION("GOOGLETRANSLATE(A238, ""en"", ""ja"")"),"空")</f>
        <v>空</v>
      </c>
    </row>
    <row r="239">
      <c r="A239" s="1" t="s">
        <v>239</v>
      </c>
      <c r="B239" t="str">
        <f>IFERROR(__xludf.DUMMYFUNCTION("GOOGLETRANSLATE(A239, ""en"", ""ja"")"),"雪")</f>
        <v>雪</v>
      </c>
    </row>
    <row r="240">
      <c r="A240" s="1" t="s">
        <v>240</v>
      </c>
      <c r="B240" t="str">
        <f>IFERROR(__xludf.DUMMYFUNCTION("GOOGLETRANSLATE(A240, ""en"", ""ja"")"),"月")</f>
        <v>月</v>
      </c>
    </row>
    <row r="241">
      <c r="A241" s="1" t="s">
        <v>241</v>
      </c>
      <c r="B241" t="str">
        <f>IFERROR(__xludf.DUMMYFUNCTION("GOOGLETRANSLATE(A241, ""en"", ""ja"")"),"ニュージーランド")</f>
        <v>ニュージーランド</v>
      </c>
    </row>
    <row r="242">
      <c r="A242" s="1" t="s">
        <v>242</v>
      </c>
      <c r="B242" t="str">
        <f>IFERROR(__xludf.DUMMYFUNCTION("GOOGLETRANSLATE(A242, ""en"", ""ja"")"),"東の")</f>
        <v>東の</v>
      </c>
    </row>
    <row r="243">
      <c r="A243" s="1" t="s">
        <v>243</v>
      </c>
      <c r="B243" t="str">
        <f>IFERROR(__xludf.DUMMYFUNCTION("GOOGLETRANSLATE(A243, ""en"", ""ja"")"),"アルゼンチン")</f>
        <v>アルゼンチン</v>
      </c>
    </row>
    <row r="244">
      <c r="A244" s="1" t="s">
        <v>244</v>
      </c>
      <c r="B244" t="str">
        <f>IFERROR(__xludf.DUMMYFUNCTION("GOOGLETRANSLATE(A244, ""en"", ""ja"")"),"オーストリア")</f>
        <v>オーストリア</v>
      </c>
    </row>
    <row r="245">
      <c r="A245" s="1" t="s">
        <v>245</v>
      </c>
      <c r="B245" t="str">
        <f>IFERROR(__xludf.DUMMYFUNCTION("GOOGLETRANSLATE(A245, ""en"", ""ja"")"),"ウェールズ")</f>
        <v>ウェールズ</v>
      </c>
    </row>
    <row r="246">
      <c r="A246" s="1" t="s">
        <v>246</v>
      </c>
      <c r="B246" t="str">
        <f>IFERROR(__xludf.DUMMYFUNCTION("GOOGLETRANSLATE(A246, ""en"", ""ja"")"),"没入")</f>
        <v>没入</v>
      </c>
    </row>
    <row r="247">
      <c r="A247" s="1" t="s">
        <v>247</v>
      </c>
      <c r="B247" t="str">
        <f>IFERROR(__xludf.DUMMYFUNCTION("GOOGLETRANSLATE(A247, ""en"", ""ja"")"),"許容")</f>
        <v>許容</v>
      </c>
    </row>
    <row r="248">
      <c r="A248" s="1" t="s">
        <v>248</v>
      </c>
      <c r="B248" t="str">
        <f>IFERROR(__xludf.DUMMYFUNCTION("GOOGLETRANSLATE(A248, ""en"", ""ja"")"),"直感に反します")</f>
        <v>直感に反します</v>
      </c>
    </row>
    <row r="249">
      <c r="A249" s="1" t="s">
        <v>249</v>
      </c>
      <c r="B249" t="str">
        <f>IFERROR(__xludf.DUMMYFUNCTION("GOOGLETRANSLATE(A249, ""en"", ""ja"")"),"電子的に")</f>
        <v>電子的に</v>
      </c>
    </row>
    <row r="250">
      <c r="A250" s="1" t="s">
        <v>250</v>
      </c>
      <c r="B250" t="str">
        <f>IFERROR(__xludf.DUMMYFUNCTION("GOOGLETRANSLATE(A250, ""en"", ""ja"")"),"貫通")</f>
        <v>貫通</v>
      </c>
    </row>
    <row r="251">
      <c r="A251" s="1" t="s">
        <v>251</v>
      </c>
      <c r="B251" t="str">
        <f>IFERROR(__xludf.DUMMYFUNCTION("GOOGLETRANSLATE(A251, ""en"", ""ja"")"),"素早く")</f>
        <v>素早く</v>
      </c>
    </row>
    <row r="252">
      <c r="A252" s="1" t="s">
        <v>252</v>
      </c>
      <c r="B252" t="str">
        <f>IFERROR(__xludf.DUMMYFUNCTION("GOOGLETRANSLATE(A252, ""en"", ""ja"")"),"侵入")</f>
        <v>侵入</v>
      </c>
    </row>
    <row r="253">
      <c r="A253" s="1" t="s">
        <v>253</v>
      </c>
      <c r="B253" t="str">
        <f>IFERROR(__xludf.DUMMYFUNCTION("GOOGLETRANSLATE(A253, ""en"", ""ja"")"),"対数")</f>
        <v>対数</v>
      </c>
    </row>
    <row r="254">
      <c r="A254" s="1" t="s">
        <v>254</v>
      </c>
      <c r="B254" t="str">
        <f>IFERROR(__xludf.DUMMYFUNCTION("GOOGLETRANSLATE(A254, ""en"", ""ja"")"),"相互関係")</f>
        <v>相互関係</v>
      </c>
    </row>
    <row r="255">
      <c r="A255" s="1" t="s">
        <v>255</v>
      </c>
      <c r="B255" t="str">
        <f>IFERROR(__xludf.DUMMYFUNCTION("GOOGLETRANSLATE(A255, ""en"", ""ja"")"),"敏感")</f>
        <v>敏感</v>
      </c>
    </row>
    <row r="256">
      <c r="A256" s="1" t="s">
        <v>256</v>
      </c>
      <c r="B256" t="str">
        <f>IFERROR(__xludf.DUMMYFUNCTION("GOOGLETRANSLATE(A256, ""en"", ""ja"")"),"プレナム")</f>
        <v>プレナム</v>
      </c>
    </row>
    <row r="257">
      <c r="A257" s="1" t="s">
        <v>257</v>
      </c>
      <c r="B257" t="str">
        <f>IFERROR(__xludf.DUMMYFUNCTION("GOOGLETRANSLATE(A257, ""en"", ""ja"")"),"バーク")</f>
        <v>バーク</v>
      </c>
    </row>
    <row r="258">
      <c r="A258" s="1" t="s">
        <v>258</v>
      </c>
      <c r="B258" t="str">
        <f>IFERROR(__xludf.DUMMYFUNCTION("GOOGLETRANSLATE(A258, ""en"", ""ja"")"),"シャーマン")</f>
        <v>シャーマン</v>
      </c>
    </row>
    <row r="259">
      <c r="A259" s="1" t="s">
        <v>259</v>
      </c>
      <c r="B259" t="str">
        <f>IFERROR(__xludf.DUMMYFUNCTION("GOOGLETRANSLATE(A259, ""en"", ""ja"")"),"スティール")</f>
        <v>スティール</v>
      </c>
    </row>
    <row r="260">
      <c r="A260" s="1" t="s">
        <v>260</v>
      </c>
      <c r="B260" t="str">
        <f>IFERROR(__xludf.DUMMYFUNCTION("GOOGLETRANSLATE(A260, ""en"", ""ja"")"),"呉")</f>
        <v>呉</v>
      </c>
    </row>
    <row r="261">
      <c r="A261" s="1" t="s">
        <v>261</v>
      </c>
      <c r="B261" t="str">
        <f>IFERROR(__xludf.DUMMYFUNCTION("GOOGLETRANSLATE(A261, ""en"", ""ja"")"),"大学")</f>
        <v>大学</v>
      </c>
    </row>
    <row r="262">
      <c r="A262" s="1" t="s">
        <v>262</v>
      </c>
      <c r="B262" t="str">
        <f>IFERROR(__xludf.DUMMYFUNCTION("GOOGLETRANSLATE(A262, ""en"", ""ja"")"),"MB")</f>
        <v>MB</v>
      </c>
    </row>
    <row r="263">
      <c r="A263" s="1" t="s">
        <v>263</v>
      </c>
      <c r="B263" t="str">
        <f>IFERROR(__xludf.DUMMYFUNCTION("GOOGLETRANSLATE(A263, ""en"", ""ja"")"),"毒")</f>
        <v>毒</v>
      </c>
    </row>
    <row r="264">
      <c r="A264" s="1" t="s">
        <v>264</v>
      </c>
      <c r="B264" t="str">
        <f>IFERROR(__xludf.DUMMYFUNCTION("GOOGLETRANSLATE(A264, ""en"", ""ja"")"),"POS")</f>
        <v>POS</v>
      </c>
    </row>
    <row r="265">
      <c r="A265" s="1" t="s">
        <v>265</v>
      </c>
      <c r="B265" t="str">
        <f>IFERROR(__xludf.DUMMYFUNCTION("GOOGLETRANSLATE(A265, ""en"", ""ja"")"),"連続しました")</f>
        <v>連続しました</v>
      </c>
    </row>
    <row r="266">
      <c r="A266" s="1" t="s">
        <v>266</v>
      </c>
      <c r="B266" t="str">
        <f>IFERROR(__xludf.DUMMYFUNCTION("GOOGLETRANSLATE(A266, ""en"", ""ja"")"),"地理的に")</f>
        <v>地理的に</v>
      </c>
    </row>
    <row r="267">
      <c r="A267" s="1" t="s">
        <v>267</v>
      </c>
      <c r="B267" t="str">
        <f>IFERROR(__xludf.DUMMYFUNCTION("GOOGLETRANSLATE(A267, ""en"", ""ja"")"),"公表")</f>
        <v>公表</v>
      </c>
    </row>
    <row r="268">
      <c r="A268" s="1" t="s">
        <v>268</v>
      </c>
      <c r="B268" t="str">
        <f>IFERROR(__xludf.DUMMYFUNCTION("GOOGLETRANSLATE(A268, ""en"", ""ja"")"),"争います")</f>
        <v>争います</v>
      </c>
    </row>
    <row r="269">
      <c r="A269" s="1" t="s">
        <v>269</v>
      </c>
      <c r="B269" t="str">
        <f>IFERROR(__xludf.DUMMYFUNCTION("GOOGLETRANSLATE(A269, ""en"", ""ja"")"),"チェ")</f>
        <v>チェ</v>
      </c>
    </row>
    <row r="270">
      <c r="A270" s="1" t="s">
        <v>270</v>
      </c>
      <c r="B270" t="str">
        <f>IFERROR(__xludf.DUMMYFUNCTION("GOOGLETRANSLATE(A270, ""en"", ""ja"")"),"pdfファイル")</f>
        <v>pdfファイル</v>
      </c>
    </row>
    <row r="271">
      <c r="A271" s="1" t="s">
        <v>271</v>
      </c>
      <c r="B271" t="str">
        <f>IFERROR(__xludf.DUMMYFUNCTION("GOOGLETRANSLATE(A271, ""en"", ""ja"")"),"ロードマップ")</f>
        <v>ロードマップ</v>
      </c>
    </row>
    <row r="272">
      <c r="A272" s="1" t="s">
        <v>272</v>
      </c>
      <c r="B272" t="str">
        <f>IFERROR(__xludf.DUMMYFUNCTION("GOOGLETRANSLATE(A272, ""en"", ""ja"")"),"ケイ")</f>
        <v>ケイ</v>
      </c>
    </row>
    <row r="273">
      <c r="A273" s="1" t="s">
        <v>273</v>
      </c>
      <c r="B273" t="str">
        <f>IFERROR(__xludf.DUMMYFUNCTION("GOOGLETRANSLATE(A273, ""en"", ""ja"")"),"クリステンセン")</f>
        <v>クリステンセン</v>
      </c>
    </row>
    <row r="274">
      <c r="A274" s="1" t="s">
        <v>274</v>
      </c>
      <c r="B274" t="str">
        <f>IFERROR(__xludf.DUMMYFUNCTION("GOOGLETRANSLATE(A274, ""en"", ""ja"")"),"TN")</f>
        <v>TN</v>
      </c>
    </row>
    <row r="275">
      <c r="A275" s="1" t="s">
        <v>275</v>
      </c>
      <c r="B275" t="str">
        <f>IFERROR(__xludf.DUMMYFUNCTION("GOOGLETRANSLATE(A275, ""en"", ""ja"")"),"クーパー")</f>
        <v>クーパー</v>
      </c>
    </row>
    <row r="276">
      <c r="A276" s="1" t="s">
        <v>276</v>
      </c>
      <c r="B276" t="str">
        <f>IFERROR(__xludf.DUMMYFUNCTION("GOOGLETRANSLATE(A276, ""en"", ""ja"")"),"チェン")</f>
        <v>チェン</v>
      </c>
    </row>
    <row r="277">
      <c r="A277" s="1" t="s">
        <v>277</v>
      </c>
      <c r="B277" t="str">
        <f>IFERROR(__xludf.DUMMYFUNCTION("GOOGLETRANSLATE(A277, ""en"", ""ja"")"),"モルフォロジー")</f>
        <v>モルフォロジー</v>
      </c>
    </row>
    <row r="278">
      <c r="A278" s="1" t="s">
        <v>278</v>
      </c>
      <c r="B278" t="str">
        <f>IFERROR(__xludf.DUMMYFUNCTION("GOOGLETRANSLATE(A278, ""en"", ""ja"")"),"同時")</f>
        <v>同時</v>
      </c>
    </row>
    <row r="279">
      <c r="A279" s="1" t="s">
        <v>279</v>
      </c>
      <c r="B279" t="str">
        <f>IFERROR(__xludf.DUMMYFUNCTION("GOOGLETRANSLATE(A279, ""en"", ""ja"")"),"堆積")</f>
        <v>堆積</v>
      </c>
    </row>
    <row r="280">
      <c r="A280" s="1" t="s">
        <v>280</v>
      </c>
      <c r="B280" t="str">
        <f>IFERROR(__xludf.DUMMYFUNCTION("GOOGLETRANSLATE(A280, ""en"", ""ja"")"),"会長")</f>
        <v>会長</v>
      </c>
    </row>
    <row r="281">
      <c r="A281" s="1" t="s">
        <v>281</v>
      </c>
      <c r="B281" t="str">
        <f>IFERROR(__xludf.DUMMYFUNCTION("GOOGLETRANSLATE(A281, ""en"", ""ja"")"),"無駄な")</f>
        <v>無駄な</v>
      </c>
    </row>
    <row r="282">
      <c r="A282" s="1" t="s">
        <v>282</v>
      </c>
      <c r="B282" t="str">
        <f>IFERROR(__xludf.DUMMYFUNCTION("GOOGLETRANSLATE(A282, ""en"", ""ja"")"),"実験")</f>
        <v>実験</v>
      </c>
    </row>
    <row r="283">
      <c r="A283" s="1" t="s">
        <v>283</v>
      </c>
      <c r="B283" t="str">
        <f>IFERROR(__xludf.DUMMYFUNCTION("GOOGLETRANSLATE(A283, ""en"", ""ja"")"),"シュナイダー")</f>
        <v>シュナイダー</v>
      </c>
    </row>
    <row r="284">
      <c r="A284" s="1" t="s">
        <v>284</v>
      </c>
      <c r="B284" t="str">
        <f>IFERROR(__xludf.DUMMYFUNCTION("GOOGLETRANSLATE(A284, ""en"", ""ja"")"),"レイ")</f>
        <v>レイ</v>
      </c>
    </row>
    <row r="285">
      <c r="A285" s="1" t="s">
        <v>285</v>
      </c>
      <c r="B285" t="str">
        <f>IFERROR(__xludf.DUMMYFUNCTION("GOOGLETRANSLATE(A285, ""en"", ""ja"")"),"礼儀")</f>
        <v>礼儀</v>
      </c>
    </row>
    <row r="286">
      <c r="A286" s="1" t="s">
        <v>286</v>
      </c>
      <c r="B286" t="str">
        <f>IFERROR(__xludf.DUMMYFUNCTION("GOOGLETRANSLATE(A286, ""en"", ""ja"")"),"交互に")</f>
        <v>交互に</v>
      </c>
    </row>
    <row r="287">
      <c r="A287" s="1" t="s">
        <v>287</v>
      </c>
      <c r="B287" t="str">
        <f>IFERROR(__xludf.DUMMYFUNCTION("GOOGLETRANSLATE(A287, ""en"", ""ja"")"),"教授")</f>
        <v>教授</v>
      </c>
    </row>
    <row r="288">
      <c r="A288" s="1" t="s">
        <v>288</v>
      </c>
      <c r="B288" t="str">
        <f>IFERROR(__xludf.DUMMYFUNCTION("GOOGLETRANSLATE(A288, ""en"", ""ja"")"),"論説")</f>
        <v>論説</v>
      </c>
    </row>
    <row r="289">
      <c r="A289" s="1" t="s">
        <v>289</v>
      </c>
      <c r="B289" t="str">
        <f>IFERROR(__xludf.DUMMYFUNCTION("GOOGLETRANSLATE(A289, ""en"", ""ja"")"),"三角")</f>
        <v>三角</v>
      </c>
    </row>
    <row r="290">
      <c r="A290" s="1" t="s">
        <v>290</v>
      </c>
      <c r="B290" t="str">
        <f>IFERROR(__xludf.DUMMYFUNCTION("GOOGLETRANSLATE(A290, ""en"", ""ja"")"),"区画")</f>
        <v>区画</v>
      </c>
    </row>
    <row r="291">
      <c r="A291" s="1" t="s">
        <v>291</v>
      </c>
      <c r="B291" t="str">
        <f>IFERROR(__xludf.DUMMYFUNCTION("GOOGLETRANSLATE(A291, ""en"", ""ja"")"),"A1")</f>
        <v>A1</v>
      </c>
    </row>
    <row r="292">
      <c r="A292" s="1" t="s">
        <v>292</v>
      </c>
      <c r="B292" t="str">
        <f>IFERROR(__xludf.DUMMYFUNCTION("GOOGLETRANSLATE(A292, ""en"", ""ja"")"),"誤解されました")</f>
        <v>誤解されました</v>
      </c>
    </row>
    <row r="293">
      <c r="A293" s="1" t="s">
        <v>293</v>
      </c>
      <c r="B293" t="str">
        <f>IFERROR(__xludf.DUMMYFUNCTION("GOOGLETRANSLATE(A293, ""en"", ""ja"")"),"ありふれました")</f>
        <v>ありふれました</v>
      </c>
    </row>
    <row r="294">
      <c r="A294" s="1" t="s">
        <v>294</v>
      </c>
      <c r="B294" t="str">
        <f>IFERROR(__xludf.DUMMYFUNCTION("GOOGLETRANSLATE(A294, ""en"", ""ja"")"),"再配分")</f>
        <v>再配分</v>
      </c>
    </row>
    <row r="295">
      <c r="A295" s="1" t="s">
        <v>295</v>
      </c>
      <c r="B295" t="str">
        <f>IFERROR(__xludf.DUMMYFUNCTION("GOOGLETRANSLATE(A295, ""en"", ""ja"")"),"織ります")</f>
        <v>織ります</v>
      </c>
    </row>
    <row r="296">
      <c r="A296" s="1" t="s">
        <v>296</v>
      </c>
      <c r="B296" t="str">
        <f>IFERROR(__xludf.DUMMYFUNCTION("GOOGLETRANSLATE(A296, ""en"", ""ja"")"),"UNRAVEL")</f>
        <v>UNRAVEL</v>
      </c>
    </row>
    <row r="297">
      <c r="A297" s="1" t="s">
        <v>297</v>
      </c>
      <c r="B297" t="str">
        <f>IFERROR(__xludf.DUMMYFUNCTION("GOOGLETRANSLATE(A297, ""en"", ""ja"")"),"外因")</f>
        <v>外因</v>
      </c>
    </row>
    <row r="298">
      <c r="A298" s="1" t="s">
        <v>298</v>
      </c>
      <c r="B298" t="str">
        <f>IFERROR(__xludf.DUMMYFUNCTION("GOOGLETRANSLATE(A298, ""en"", ""ja"")"),"執事")</f>
        <v>執事</v>
      </c>
    </row>
    <row r="299">
      <c r="A299" s="1" t="s">
        <v>299</v>
      </c>
      <c r="B299" t="str">
        <f>IFERROR(__xludf.DUMMYFUNCTION("GOOGLETRANSLATE(A299, ""en"", ""ja"")"),"対数")</f>
        <v>対数</v>
      </c>
    </row>
    <row r="300">
      <c r="A300" s="1" t="s">
        <v>300</v>
      </c>
      <c r="B300" t="str">
        <f>IFERROR(__xludf.DUMMYFUNCTION("GOOGLETRANSLATE(A300, ""en"", ""ja"")"),"synthesize")</f>
        <v>synthesize</v>
      </c>
    </row>
    <row r="301">
      <c r="A301" s="1" t="s">
        <v>301</v>
      </c>
      <c r="B301" t="str">
        <f>IFERROR(__xludf.DUMMYFUNCTION("GOOGLETRANSLATE(A301, ""en"", ""ja"")"),"選択")</f>
        <v>選択</v>
      </c>
    </row>
    <row r="302">
      <c r="A302" s="1" t="s">
        <v>302</v>
      </c>
      <c r="B302" t="str">
        <f>IFERROR(__xludf.DUMMYFUNCTION("GOOGLETRANSLATE(A302, ""en"", ""ja"")"),"JI")</f>
        <v>JI</v>
      </c>
    </row>
    <row r="303">
      <c r="A303" s="1" t="s">
        <v>303</v>
      </c>
      <c r="B303" t="str">
        <f>IFERROR(__xludf.DUMMYFUNCTION("GOOGLETRANSLATE(A303, ""en"", ""ja"")"),"ENG")</f>
        <v>ENG</v>
      </c>
    </row>
    <row r="304">
      <c r="A304" s="1" t="s">
        <v>304</v>
      </c>
      <c r="B304" t="str">
        <f>IFERROR(__xludf.DUMMYFUNCTION("GOOGLETRANSLATE(A304, ""en"", ""ja"")"),"コネチカット")</f>
        <v>コネチカット</v>
      </c>
    </row>
    <row r="305">
      <c r="A305" s="1" t="s">
        <v>305</v>
      </c>
      <c r="B305" t="str">
        <f>IFERROR(__xludf.DUMMYFUNCTION("GOOGLETRANSLATE(A305, ""en"", ""ja"")"),"第16回")</f>
        <v>第16回</v>
      </c>
    </row>
    <row r="306">
      <c r="A306" s="1" t="s">
        <v>306</v>
      </c>
      <c r="B306" t="str">
        <f>IFERROR(__xludf.DUMMYFUNCTION("GOOGLETRANSLATE(A306, ""en"", ""ja"")"),"AR")</f>
        <v>AR</v>
      </c>
    </row>
    <row r="307">
      <c r="A307" s="1" t="s">
        <v>307</v>
      </c>
      <c r="B307" t="str">
        <f>IFERROR(__xludf.DUMMYFUNCTION("GOOGLETRANSLATE(A307, ""en"", ""ja"")"),"厳格")</f>
        <v>厳格</v>
      </c>
    </row>
    <row r="308">
      <c r="A308" s="1" t="s">
        <v>308</v>
      </c>
      <c r="B308" t="str">
        <f>IFERROR(__xludf.DUMMYFUNCTION("GOOGLETRANSLATE(A308, ""en"", ""ja"")"),"SC")</f>
        <v>SC</v>
      </c>
    </row>
    <row r="309">
      <c r="A309" s="1" t="s">
        <v>309</v>
      </c>
      <c r="B309" t="str">
        <f>IFERROR(__xludf.DUMMYFUNCTION("GOOGLETRANSLATE(A309, ""en"", ""ja"")"),"非活性")</f>
        <v>非活性</v>
      </c>
    </row>
    <row r="310">
      <c r="A310" s="1" t="s">
        <v>310</v>
      </c>
      <c r="B310" t="str">
        <f>IFERROR(__xludf.DUMMYFUNCTION("GOOGLETRANSLATE(A310, ""en"", ""ja"")"),"神秘")</f>
        <v>神秘</v>
      </c>
    </row>
    <row r="311">
      <c r="A311" s="1" t="s">
        <v>311</v>
      </c>
      <c r="B311" t="str">
        <f>IFERROR(__xludf.DUMMYFUNCTION("GOOGLETRANSLATE(A311, ""en"", ""ja"")"),"集中")</f>
        <v>集中</v>
      </c>
    </row>
    <row r="312">
      <c r="A312" s="1" t="s">
        <v>312</v>
      </c>
      <c r="B312" t="str">
        <f>IFERROR(__xludf.DUMMYFUNCTION("GOOGLETRANSLATE(A312, ""en"", ""ja"")"),"1990年代")</f>
        <v>1990年代</v>
      </c>
    </row>
    <row r="313">
      <c r="A313" s="1" t="s">
        <v>313</v>
      </c>
      <c r="B313" t="str">
        <f>IFERROR(__xludf.DUMMYFUNCTION("GOOGLETRANSLATE(A313, ""en"", ""ja"")"),"バーガー")</f>
        <v>バーガー</v>
      </c>
    </row>
    <row r="314">
      <c r="A314" s="1" t="s">
        <v>314</v>
      </c>
      <c r="B314" t="str">
        <f>IFERROR(__xludf.DUMMYFUNCTION("GOOGLETRANSLATE(A314, ""en"", ""ja"")"),"ペースト")</f>
        <v>ペースト</v>
      </c>
    </row>
    <row r="315">
      <c r="A315" s="1" t="s">
        <v>315</v>
      </c>
      <c r="B315" t="str">
        <f>IFERROR(__xludf.DUMMYFUNCTION("GOOGLETRANSLATE(A315, ""en"", ""ja"")"),"脱皮")</f>
        <v>脱皮</v>
      </c>
    </row>
    <row r="316">
      <c r="A316" s="1" t="s">
        <v>316</v>
      </c>
      <c r="B316" t="str">
        <f>IFERROR(__xludf.DUMMYFUNCTION("GOOGLETRANSLATE(A316, ""en"", ""ja"")"),"キャップ")</f>
        <v>キャップ</v>
      </c>
    </row>
    <row r="317">
      <c r="A317" s="1" t="s">
        <v>317</v>
      </c>
      <c r="B317" t="str">
        <f>IFERROR(__xludf.DUMMYFUNCTION("GOOGLETRANSLATE(A317, ""en"", ""ja"")"),"ベック")</f>
        <v>ベック</v>
      </c>
    </row>
    <row r="318">
      <c r="A318" s="1" t="s">
        <v>318</v>
      </c>
      <c r="B318" t="str">
        <f>IFERROR(__xludf.DUMMYFUNCTION("GOOGLETRANSLATE(A318, ""en"", ""ja"")"),"エリス")</f>
        <v>エリス</v>
      </c>
    </row>
    <row r="319">
      <c r="A319" s="1" t="s">
        <v>319</v>
      </c>
      <c r="B319" t="str">
        <f>IFERROR(__xludf.DUMMYFUNCTION("GOOGLETRANSLATE(A319, ""en"", ""ja"")"),"危険な")</f>
        <v>危険な</v>
      </c>
    </row>
    <row r="320">
      <c r="A320" s="1" t="s">
        <v>320</v>
      </c>
      <c r="B320" t="str">
        <f>IFERROR(__xludf.DUMMYFUNCTION("GOOGLETRANSLATE(A320, ""en"", ""ja"")"),"専門")</f>
        <v>専門</v>
      </c>
    </row>
    <row r="321">
      <c r="A321" s="1" t="s">
        <v>321</v>
      </c>
      <c r="B321" t="str">
        <f>IFERROR(__xludf.DUMMYFUNCTION("GOOGLETRANSLATE(A321, ""en"", ""ja"")"),"発達")</f>
        <v>発達</v>
      </c>
    </row>
    <row r="322">
      <c r="A322" s="1" t="s">
        <v>322</v>
      </c>
      <c r="B322" t="str">
        <f>IFERROR(__xludf.DUMMYFUNCTION("GOOGLETRANSLATE(A322, ""en"", ""ja"")"),"淡いです")</f>
        <v>淡いです</v>
      </c>
    </row>
    <row r="323">
      <c r="A323" s="1" t="s">
        <v>323</v>
      </c>
      <c r="B323" t="str">
        <f>IFERROR(__xludf.DUMMYFUNCTION("GOOGLETRANSLATE(A323, ""en"", ""ja"")"),"トロント")</f>
        <v>トロント</v>
      </c>
    </row>
    <row r="324">
      <c r="A324" s="1" t="s">
        <v>324</v>
      </c>
      <c r="B324" t="str">
        <f>IFERROR(__xludf.DUMMYFUNCTION("GOOGLETRANSLATE(A324, ""en"", ""ja"")"),"ハワイ")</f>
        <v>ハワイ</v>
      </c>
    </row>
    <row r="325">
      <c r="A325" s="1" t="s">
        <v>325</v>
      </c>
      <c r="B325" t="str">
        <f>IFERROR(__xludf.DUMMYFUNCTION("GOOGLETRANSLATE(A325, ""en"", ""ja"")"),"SA")</f>
        <v>SA</v>
      </c>
    </row>
    <row r="326">
      <c r="A326" s="1" t="s">
        <v>326</v>
      </c>
      <c r="B326" t="str">
        <f>IFERROR(__xludf.DUMMYFUNCTION("GOOGLETRANSLATE(A326, ""en"", ""ja"")"),"ターナー")</f>
        <v>ターナー</v>
      </c>
    </row>
    <row r="327">
      <c r="A327" s="1" t="s">
        <v>327</v>
      </c>
      <c r="B327" t="str">
        <f>IFERROR(__xludf.DUMMYFUNCTION("GOOGLETRANSLATE(A327, ""en"", ""ja"")"),"結果として起きます")</f>
        <v>結果として起きます</v>
      </c>
    </row>
    <row r="328">
      <c r="A328" s="1" t="s">
        <v>328</v>
      </c>
      <c r="B328" t="str">
        <f>IFERROR(__xludf.DUMMYFUNCTION("GOOGLETRANSLATE(A328, ""en"", ""ja"")"),"誤っ")</f>
        <v>誤っ</v>
      </c>
    </row>
    <row r="329">
      <c r="A329" s="1" t="s">
        <v>329</v>
      </c>
      <c r="B329" t="str">
        <f>IFERROR(__xludf.DUMMYFUNCTION("GOOGLETRANSLATE(A329, ""en"", ""ja"")"),"マイクロ")</f>
        <v>マイクロ</v>
      </c>
    </row>
    <row r="330">
      <c r="A330" s="1" t="s">
        <v>330</v>
      </c>
      <c r="B330" t="str">
        <f>IFERROR(__xludf.DUMMYFUNCTION("GOOGLETRANSLATE(A330, ""en"", ""ja"")"),"CHAR")</f>
        <v>CHAR</v>
      </c>
    </row>
    <row r="331">
      <c r="A331" s="1" t="s">
        <v>331</v>
      </c>
      <c r="B331" t="str">
        <f>IFERROR(__xludf.DUMMYFUNCTION("GOOGLETRANSLATE(A331, ""en"", ""ja"")"),"透過液")</f>
        <v>透過液</v>
      </c>
    </row>
    <row r="332">
      <c r="A332" s="1" t="s">
        <v>332</v>
      </c>
      <c r="B332" t="str">
        <f>IFERROR(__xludf.DUMMYFUNCTION("GOOGLETRANSLATE(A332, ""en"", ""ja"")"),"賢いです")</f>
        <v>賢いです</v>
      </c>
    </row>
    <row r="333">
      <c r="A333" s="1" t="s">
        <v>333</v>
      </c>
      <c r="B333" t="str">
        <f>IFERROR(__xludf.DUMMYFUNCTION("GOOGLETRANSLATE(A333, ""en"", ""ja"")"),"衝突します")</f>
        <v>衝突します</v>
      </c>
    </row>
    <row r="334">
      <c r="A334" s="1" t="s">
        <v>334</v>
      </c>
      <c r="B334" t="str">
        <f>IFERROR(__xludf.DUMMYFUNCTION("GOOGLETRANSLATE(A334, ""en"", ""ja"")"),"基板")</f>
        <v>基板</v>
      </c>
    </row>
    <row r="335">
      <c r="A335" s="1" t="s">
        <v>335</v>
      </c>
      <c r="B335" t="str">
        <f>IFERROR(__xludf.DUMMYFUNCTION("GOOGLETRANSLATE(A335, ""en"", ""ja"")"),"劉")</f>
        <v>劉</v>
      </c>
    </row>
    <row r="336">
      <c r="A336" s="1" t="s">
        <v>336</v>
      </c>
      <c r="B336" t="str">
        <f>IFERROR(__xludf.DUMMYFUNCTION("GOOGLETRANSLATE(A336, ""en"", ""ja"")"),"ヤン")</f>
        <v>ヤン</v>
      </c>
    </row>
    <row r="337">
      <c r="A337" s="1" t="s">
        <v>337</v>
      </c>
      <c r="B337" t="str">
        <f>IFERROR(__xludf.DUMMYFUNCTION("GOOGLETRANSLATE(A337, ""en"", ""ja"")"),"ちゃん")</f>
        <v>ちゃん</v>
      </c>
    </row>
    <row r="338">
      <c r="A338" s="1" t="s">
        <v>338</v>
      </c>
      <c r="B338" t="str">
        <f>IFERROR(__xludf.DUMMYFUNCTION("GOOGLETRANSLATE(A338, ""en"", ""ja"")"),"カッツ")</f>
        <v>カッツ</v>
      </c>
    </row>
    <row r="339">
      <c r="A339" s="1" t="s">
        <v>339</v>
      </c>
      <c r="B339" t="str">
        <f>IFERROR(__xludf.DUMMYFUNCTION("GOOGLETRANSLATE(A339, ""en"", ""ja"")"),"PacI FiのC")</f>
        <v>PacI FiのC</v>
      </c>
    </row>
    <row r="340">
      <c r="A340" s="1" t="s">
        <v>340</v>
      </c>
      <c r="B340" t="str">
        <f>IFERROR(__xludf.DUMMYFUNCTION("GOOGLETRANSLATE(A340, ""en"", ""ja"")"),"第8")</f>
        <v>第8</v>
      </c>
    </row>
    <row r="341">
      <c r="A341" s="1" t="s">
        <v>341</v>
      </c>
      <c r="B341" t="str">
        <f>IFERROR(__xludf.DUMMYFUNCTION("GOOGLETRANSLATE(A341, ""en"", ""ja"")"),"骨")</f>
        <v>骨</v>
      </c>
    </row>
    <row r="342">
      <c r="A342" s="1" t="s">
        <v>342</v>
      </c>
      <c r="B342" t="str">
        <f>IFERROR(__xludf.DUMMYFUNCTION("GOOGLETRANSLATE(A342, ""en"", ""ja"")"),"ハワード")</f>
        <v>ハワード</v>
      </c>
    </row>
    <row r="343">
      <c r="A343" s="1" t="s">
        <v>343</v>
      </c>
      <c r="B343" t="str">
        <f>IFERROR(__xludf.DUMMYFUNCTION("GOOGLETRANSLATE(A343, ""en"", ""ja"")"),"PS")</f>
        <v>PS</v>
      </c>
    </row>
    <row r="344">
      <c r="A344" s="1" t="s">
        <v>344</v>
      </c>
      <c r="B344" t="str">
        <f>IFERROR(__xludf.DUMMYFUNCTION("GOOGLETRANSLATE(A344, ""en"", ""ja"")"),"遊休")</f>
        <v>遊休</v>
      </c>
    </row>
    <row r="345">
      <c r="A345" s="1" t="s">
        <v>345</v>
      </c>
      <c r="B345" t="str">
        <f>IFERROR(__xludf.DUMMYFUNCTION("GOOGLETRANSLATE(A345, ""en"", ""ja"")"),"レイアウト")</f>
        <v>レイアウト</v>
      </c>
    </row>
    <row r="346">
      <c r="A346" s="1" t="s">
        <v>346</v>
      </c>
      <c r="B346" t="str">
        <f>IFERROR(__xludf.DUMMYFUNCTION("GOOGLETRANSLATE(A346, ""en"", ""ja"")"),"長寿")</f>
        <v>長寿</v>
      </c>
    </row>
    <row r="347">
      <c r="A347" s="1" t="s">
        <v>347</v>
      </c>
      <c r="B347" t="str">
        <f>IFERROR(__xludf.DUMMYFUNCTION("GOOGLETRANSLATE(A347, ""en"", ""ja"")"),"立方体")</f>
        <v>立方体</v>
      </c>
    </row>
    <row r="348">
      <c r="A348" s="1" t="s">
        <v>348</v>
      </c>
      <c r="B348" t="str">
        <f>IFERROR(__xludf.DUMMYFUNCTION("GOOGLETRANSLATE(A348, ""en"", ""ja"")"),"ピラミッド")</f>
        <v>ピラミッド</v>
      </c>
    </row>
    <row r="349">
      <c r="A349" s="1" t="s">
        <v>349</v>
      </c>
      <c r="B349" t="str">
        <f>IFERROR(__xludf.DUMMYFUNCTION("GOOGLETRANSLATE(A349, ""en"", ""ja"")"),"罰金")</f>
        <v>罰金</v>
      </c>
    </row>
    <row r="350">
      <c r="A350" s="1" t="s">
        <v>350</v>
      </c>
      <c r="B350" t="str">
        <f>IFERROR(__xludf.DUMMYFUNCTION("GOOGLETRANSLATE(A350, ""en"", ""ja"")"),"著しく")</f>
        <v>著しく</v>
      </c>
    </row>
    <row r="351">
      <c r="A351" s="1" t="s">
        <v>351</v>
      </c>
      <c r="B351" t="str">
        <f>IFERROR(__xludf.DUMMYFUNCTION("GOOGLETRANSLATE(A351, ""en"", ""ja"")"),"アナログ")</f>
        <v>アナログ</v>
      </c>
    </row>
    <row r="352">
      <c r="A352" s="1" t="s">
        <v>352</v>
      </c>
      <c r="B352" t="str">
        <f>IFERROR(__xludf.DUMMYFUNCTION("GOOGLETRANSLATE(A352, ""en"", ""ja"")"),"コリン")</f>
        <v>コリン</v>
      </c>
    </row>
    <row r="353">
      <c r="A353" s="1" t="s">
        <v>353</v>
      </c>
      <c r="B353" t="str">
        <f>IFERROR(__xludf.DUMMYFUNCTION("GOOGLETRANSLATE(A353, ""en"", ""ja"")"),"革命的")</f>
        <v>革命的</v>
      </c>
    </row>
    <row r="354">
      <c r="A354" s="1" t="s">
        <v>354</v>
      </c>
      <c r="B354" t="str">
        <f>IFERROR(__xludf.DUMMYFUNCTION("GOOGLETRANSLATE(A354, ""en"", ""ja"")"),"野球")</f>
        <v>野球</v>
      </c>
    </row>
    <row r="355">
      <c r="A355" s="1" t="s">
        <v>355</v>
      </c>
      <c r="B355" t="str">
        <f>IFERROR(__xludf.DUMMYFUNCTION("GOOGLETRANSLATE(A355, ""en"", ""ja"")"),"コウモリ")</f>
        <v>コウモリ</v>
      </c>
    </row>
    <row r="356">
      <c r="A356" s="1" t="s">
        <v>356</v>
      </c>
      <c r="B356" t="str">
        <f>IFERROR(__xludf.DUMMYFUNCTION("GOOGLETRANSLATE(A356, ""en"", ""ja"")"),"再発")</f>
        <v>再発</v>
      </c>
    </row>
    <row r="357">
      <c r="A357" s="1" t="s">
        <v>357</v>
      </c>
      <c r="B357" t="str">
        <f>IFERROR(__xludf.DUMMYFUNCTION("GOOGLETRANSLATE(A357, ""en"", ""ja"")"),"オハイオ州")</f>
        <v>オハイオ州</v>
      </c>
    </row>
    <row r="358">
      <c r="A358" s="1" t="s">
        <v>358</v>
      </c>
      <c r="B358" t="str">
        <f>IFERROR(__xludf.DUMMYFUNCTION("GOOGLETRANSLATE(A358, ""en"", ""ja"")"),"監督")</f>
        <v>監督</v>
      </c>
    </row>
    <row r="359">
      <c r="A359" s="1" t="s">
        <v>359</v>
      </c>
      <c r="B359" t="str">
        <f>IFERROR(__xludf.DUMMYFUNCTION("GOOGLETRANSLATE(A359, ""en"", ""ja"")"),"連絡")</f>
        <v>連絡</v>
      </c>
    </row>
    <row r="360">
      <c r="A360" s="1" t="s">
        <v>360</v>
      </c>
      <c r="B360" t="str">
        <f>IFERROR(__xludf.DUMMYFUNCTION("GOOGLETRANSLATE(A360, ""en"", ""ja"")"),"第18回")</f>
        <v>第18回</v>
      </c>
    </row>
    <row r="361">
      <c r="A361" s="1" t="s">
        <v>361</v>
      </c>
      <c r="B361" t="str">
        <f>IFERROR(__xludf.DUMMYFUNCTION("GOOGLETRANSLATE(A361, ""en"", ""ja"")"),"砦")</f>
        <v>砦</v>
      </c>
    </row>
    <row r="362">
      <c r="A362" s="1" t="s">
        <v>362</v>
      </c>
      <c r="B362" t="str">
        <f>IFERROR(__xludf.DUMMYFUNCTION("GOOGLETRANSLATE(A362, ""en"", ""ja"")"),"ロバートソン")</f>
        <v>ロバートソン</v>
      </c>
    </row>
    <row r="363">
      <c r="A363" s="1" t="s">
        <v>363</v>
      </c>
      <c r="B363" t="str">
        <f>IFERROR(__xludf.DUMMYFUNCTION("GOOGLETRANSLATE(A363, ""en"", ""ja"")"),"周")</f>
        <v>周</v>
      </c>
    </row>
    <row r="364">
      <c r="A364" s="1" t="s">
        <v>364</v>
      </c>
      <c r="B364" t="str">
        <f>IFERROR(__xludf.DUMMYFUNCTION("GOOGLETRANSLATE(A364, ""en"", ""ja"")"),"レオン")</f>
        <v>レオン</v>
      </c>
    </row>
    <row r="365">
      <c r="A365" s="1" t="s">
        <v>365</v>
      </c>
      <c r="B365" t="str">
        <f>IFERROR(__xludf.DUMMYFUNCTION("GOOGLETRANSLATE(A365, ""en"", ""ja"")"),"胡")</f>
        <v>胡</v>
      </c>
    </row>
    <row r="366">
      <c r="A366" s="1" t="s">
        <v>366</v>
      </c>
      <c r="B366" t="str">
        <f>IFERROR(__xludf.DUMMYFUNCTION("GOOGLETRANSLATE(A366, ""en"", ""ja"")"),"羅")</f>
        <v>羅</v>
      </c>
    </row>
    <row r="367">
      <c r="A367" s="1" t="s">
        <v>367</v>
      </c>
      <c r="B367" t="str">
        <f>IFERROR(__xludf.DUMMYFUNCTION("GOOGLETRANSLATE(A367, ""en"", ""ja"")"),"リース")</f>
        <v>リース</v>
      </c>
    </row>
    <row r="368">
      <c r="A368" s="1" t="s">
        <v>368</v>
      </c>
      <c r="B368" t="str">
        <f>IFERROR(__xludf.DUMMYFUNCTION("GOOGLETRANSLATE(A368, ""en"", ""ja"")"),"ホテル")</f>
        <v>ホテル</v>
      </c>
    </row>
    <row r="369">
      <c r="A369" s="1" t="s">
        <v>369</v>
      </c>
      <c r="B369" t="str">
        <f>IFERROR(__xludf.DUMMYFUNCTION("GOOGLETRANSLATE(A369, ""en"", ""ja"")"),"合併")</f>
        <v>合併</v>
      </c>
    </row>
    <row r="370">
      <c r="A370" s="1" t="s">
        <v>370</v>
      </c>
      <c r="B370" t="str">
        <f>IFERROR(__xludf.DUMMYFUNCTION("GOOGLETRANSLATE(A370, ""en"", ""ja"")"),"浴")</f>
        <v>浴</v>
      </c>
    </row>
    <row r="371">
      <c r="A371" s="1" t="s">
        <v>371</v>
      </c>
      <c r="B371" t="str">
        <f>IFERROR(__xludf.DUMMYFUNCTION("GOOGLETRANSLATE(A371, ""en"", ""ja"")"),"日光")</f>
        <v>日光</v>
      </c>
    </row>
    <row r="372">
      <c r="A372" s="1" t="s">
        <v>372</v>
      </c>
      <c r="B372" t="str">
        <f>IFERROR(__xludf.DUMMYFUNCTION("GOOGLETRANSLATE(A372, ""en"", ""ja"")"),"ぬれました")</f>
        <v>ぬれました</v>
      </c>
    </row>
    <row r="373">
      <c r="A373" s="1" t="s">
        <v>373</v>
      </c>
      <c r="B373" t="str">
        <f>IFERROR(__xludf.DUMMYFUNCTION("GOOGLETRANSLATE(A373, ""en"", ""ja"")"),"テンプレート")</f>
        <v>テンプレート</v>
      </c>
    </row>
    <row r="374">
      <c r="A374" s="1" t="s">
        <v>374</v>
      </c>
      <c r="B374" t="str">
        <f>IFERROR(__xludf.DUMMYFUNCTION("GOOGLETRANSLATE(A374, ""en"", ""ja"")"),"ベンソン")</f>
        <v>ベンソン</v>
      </c>
    </row>
    <row r="375">
      <c r="A375" s="1" t="s">
        <v>375</v>
      </c>
      <c r="B375" t="str">
        <f>IFERROR(__xludf.DUMMYFUNCTION("GOOGLETRANSLATE(A375, ""en"", ""ja"")"),"ホワン")</f>
        <v>ホワン</v>
      </c>
    </row>
    <row r="376">
      <c r="A376" s="1" t="s">
        <v>376</v>
      </c>
      <c r="B376" t="str">
        <f>IFERROR(__xludf.DUMMYFUNCTION("GOOGLETRANSLATE(A376, ""en"", ""ja"")"),"-m")</f>
        <v>-m</v>
      </c>
    </row>
    <row r="377">
      <c r="A377" s="1" t="s">
        <v>377</v>
      </c>
      <c r="B377" t="str">
        <f>IFERROR(__xludf.DUMMYFUNCTION("GOOGLETRANSLATE(A377, ""en"", ""ja"")"),"管轄")</f>
        <v>管轄</v>
      </c>
    </row>
    <row r="378">
      <c r="A378" s="1" t="s">
        <v>378</v>
      </c>
      <c r="B378" t="str">
        <f>IFERROR(__xludf.DUMMYFUNCTION("GOOGLETRANSLATE(A378, ""en"", ""ja"")"),"サティスFiの編")</f>
        <v>サティスFiの編</v>
      </c>
    </row>
    <row r="379">
      <c r="A379" s="1" t="s">
        <v>379</v>
      </c>
      <c r="B379" t="str">
        <f>IFERROR(__xludf.DUMMYFUNCTION("GOOGLETRANSLATE(A379, ""en"", ""ja"")"),"オーバーヘッド")</f>
        <v>オーバーヘッド</v>
      </c>
    </row>
    <row r="380">
      <c r="A380" s="1" t="s">
        <v>380</v>
      </c>
      <c r="B380" t="str">
        <f>IFERROR(__xludf.DUMMYFUNCTION("GOOGLETRANSLATE(A380, ""en"", ""ja"")"),"ヒューリスティック")</f>
        <v>ヒューリスティック</v>
      </c>
    </row>
    <row r="381">
      <c r="A381" s="1" t="s">
        <v>381</v>
      </c>
      <c r="B381" t="str">
        <f>IFERROR(__xludf.DUMMYFUNCTION("GOOGLETRANSLATE(A381, ""en"", ""ja"")"),"確率的")</f>
        <v>確率的</v>
      </c>
    </row>
    <row r="382">
      <c r="A382" s="1" t="s">
        <v>382</v>
      </c>
      <c r="B382" t="str">
        <f>IFERROR(__xludf.DUMMYFUNCTION("GOOGLETRANSLATE(A382, ""en"", ""ja"")"),"オプティック")</f>
        <v>オプティック</v>
      </c>
    </row>
    <row r="383">
      <c r="A383" s="1" t="s">
        <v>383</v>
      </c>
      <c r="B383" t="str">
        <f>IFERROR(__xludf.DUMMYFUNCTION("GOOGLETRANSLATE(A383, ""en"", ""ja"")"),"タブ")</f>
        <v>タブ</v>
      </c>
    </row>
    <row r="384">
      <c r="A384" s="1" t="s">
        <v>384</v>
      </c>
      <c r="B384" t="str">
        <f>IFERROR(__xludf.DUMMYFUNCTION("GOOGLETRANSLATE(A384, ""en"", ""ja"")"),"最大の")</f>
        <v>最大の</v>
      </c>
    </row>
    <row r="385">
      <c r="A385" s="1" t="s">
        <v>385</v>
      </c>
      <c r="B385" t="str">
        <f>IFERROR(__xludf.DUMMYFUNCTION("GOOGLETRANSLATE(A385, ""en"", ""ja"")"),"RO")</f>
        <v>RO</v>
      </c>
    </row>
    <row r="386">
      <c r="A386" s="1" t="s">
        <v>386</v>
      </c>
      <c r="B386" t="str">
        <f>IFERROR(__xludf.DUMMYFUNCTION("GOOGLETRANSLATE(A386, ""en"", ""ja"")"),"グローバル化")</f>
        <v>グローバル化</v>
      </c>
    </row>
    <row r="387">
      <c r="A387" s="1" t="s">
        <v>387</v>
      </c>
      <c r="B387" t="str">
        <f>IFERROR(__xludf.DUMMYFUNCTION("GOOGLETRANSLATE(A387, ""en"", ""ja"")"),"Fi回線ニッシュ")</f>
        <v>Fi回線ニッシュ</v>
      </c>
    </row>
    <row r="388">
      <c r="A388" s="1" t="s">
        <v>388</v>
      </c>
      <c r="B388" t="str">
        <f>IFERROR(__xludf.DUMMYFUNCTION("GOOGLETRANSLATE(A388, ""en"", ""ja"")"),"非対称")</f>
        <v>非対称</v>
      </c>
    </row>
    <row r="389">
      <c r="A389" s="1" t="s">
        <v>389</v>
      </c>
      <c r="B389" t="str">
        <f>IFERROR(__xludf.DUMMYFUNCTION("GOOGLETRANSLATE(A389, ""en"", ""ja"")"),"まれに")</f>
        <v>まれに</v>
      </c>
    </row>
    <row r="390">
      <c r="A390" s="1" t="s">
        <v>390</v>
      </c>
      <c r="B390" t="str">
        <f>IFERROR(__xludf.DUMMYFUNCTION("GOOGLETRANSLATE(A390, ""en"", ""ja"")"),"第17回")</f>
        <v>第17回</v>
      </c>
    </row>
    <row r="391">
      <c r="A391" s="1" t="s">
        <v>391</v>
      </c>
      <c r="B391" t="str">
        <f>IFERROR(__xludf.DUMMYFUNCTION("GOOGLETRANSLATE(A391, ""en"", ""ja"")"),"予防の")</f>
        <v>予防の</v>
      </c>
    </row>
    <row r="392">
      <c r="A392" s="1" t="s">
        <v>392</v>
      </c>
      <c r="B392" t="str">
        <f>IFERROR(__xludf.DUMMYFUNCTION("GOOGLETRANSLATE(A392, ""en"", ""ja"")"),"特異的都市")</f>
        <v>特異的都市</v>
      </c>
    </row>
    <row r="393">
      <c r="A393" s="1" t="s">
        <v>393</v>
      </c>
      <c r="B393" t="str">
        <f>IFERROR(__xludf.DUMMYFUNCTION("GOOGLETRANSLATE(A393, ""en"", ""ja"")"),"エネルギッシュな")</f>
        <v>エネルギッシュな</v>
      </c>
    </row>
    <row r="394">
      <c r="A394" s="1" t="s">
        <v>394</v>
      </c>
      <c r="B394" t="str">
        <f>IFERROR(__xludf.DUMMYFUNCTION("GOOGLETRANSLATE(A394, ""en"", ""ja"")"),"日焼け")</f>
        <v>日焼け</v>
      </c>
    </row>
    <row r="395">
      <c r="A395" s="1" t="s">
        <v>395</v>
      </c>
      <c r="B395" t="str">
        <f>IFERROR(__xludf.DUMMYFUNCTION("GOOGLETRANSLATE(A395, ""en"", ""ja"")"),"数値的に")</f>
        <v>数値的に</v>
      </c>
    </row>
    <row r="396">
      <c r="A396" s="1" t="s">
        <v>396</v>
      </c>
      <c r="B396" t="str">
        <f>IFERROR(__xludf.DUMMYFUNCTION("GOOGLETRANSLATE(A396, ""en"", ""ja"")"),"悪")</f>
        <v>悪</v>
      </c>
    </row>
    <row r="397">
      <c r="A397" s="1" t="s">
        <v>397</v>
      </c>
      <c r="B397" t="str">
        <f>IFERROR(__xludf.DUMMYFUNCTION("GOOGLETRANSLATE(A397, ""en"", ""ja"")"),"論文")</f>
        <v>論文</v>
      </c>
    </row>
    <row r="398">
      <c r="A398" s="1" t="s">
        <v>398</v>
      </c>
      <c r="B398" t="str">
        <f>IFERROR(__xludf.DUMMYFUNCTION("GOOGLETRANSLATE(A398, ""en"", ""ja"")"),"ホールデン")</f>
        <v>ホールデン</v>
      </c>
    </row>
    <row r="399">
      <c r="A399" s="1" t="s">
        <v>399</v>
      </c>
      <c r="B399" t="str">
        <f>IFERROR(__xludf.DUMMYFUNCTION("GOOGLETRANSLATE(A399, ""en"", ""ja"")"),"CRC")</f>
        <v>CRC</v>
      </c>
    </row>
    <row r="400">
      <c r="A400" s="1" t="s">
        <v>400</v>
      </c>
      <c r="B400" t="str">
        <f>IFERROR(__xludf.DUMMYFUNCTION("GOOGLETRANSLATE(A400, ""en"", ""ja"")"),"LLC")</f>
        <v>LLC</v>
      </c>
    </row>
    <row r="401">
      <c r="A401" s="1" t="s">
        <v>401</v>
      </c>
      <c r="B401" t="str">
        <f>IFERROR(__xludf.DUMMYFUNCTION("GOOGLETRANSLATE(A401, ""en"", ""ja"")"),"同化")</f>
        <v>同化</v>
      </c>
    </row>
    <row r="402">
      <c r="A402" s="1" t="s">
        <v>402</v>
      </c>
      <c r="B402" t="str">
        <f>IFERROR(__xludf.DUMMYFUNCTION("GOOGLETRANSLATE(A402, ""en"", ""ja"")"),"repre")</f>
        <v>repre</v>
      </c>
    </row>
    <row r="403">
      <c r="A403" s="1" t="s">
        <v>403</v>
      </c>
      <c r="B403" t="str">
        <f>IFERROR(__xludf.DUMMYFUNCTION("GOOGLETRANSLATE(A403, ""en"", ""ja"")"),"強制")</f>
        <v>強制</v>
      </c>
    </row>
    <row r="404">
      <c r="A404" s="1" t="s">
        <v>404</v>
      </c>
      <c r="B404" t="str">
        <f>IFERROR(__xludf.DUMMYFUNCTION("GOOGLETRANSLATE(A404, ""en"", ""ja"")"),"C3")</f>
        <v>C3</v>
      </c>
    </row>
    <row r="405">
      <c r="A405" s="1" t="s">
        <v>405</v>
      </c>
      <c r="B405" t="str">
        <f>IFERROR(__xludf.DUMMYFUNCTION("GOOGLETRANSLATE(A405, ""en"", ""ja"")"),"経営者の")</f>
        <v>経営者の</v>
      </c>
    </row>
    <row r="406">
      <c r="A406" s="1" t="s">
        <v>406</v>
      </c>
      <c r="B406" t="str">
        <f>IFERROR(__xludf.DUMMYFUNCTION("GOOGLETRANSLATE(A406, ""en"", ""ja"")"),"出席")</f>
        <v>出席</v>
      </c>
    </row>
    <row r="407">
      <c r="A407" s="1" t="s">
        <v>407</v>
      </c>
      <c r="B407" t="str">
        <f>IFERROR(__xludf.DUMMYFUNCTION("GOOGLETRANSLATE(A407, ""en"", ""ja"")"),"イルミネーション")</f>
        <v>イルミネーション</v>
      </c>
    </row>
    <row r="408">
      <c r="A408" s="1" t="s">
        <v>408</v>
      </c>
      <c r="B408" t="str">
        <f>IFERROR(__xludf.DUMMYFUNCTION("GOOGLETRANSLATE(A408, ""en"", ""ja"")"),"強調")</f>
        <v>強調</v>
      </c>
    </row>
    <row r="409">
      <c r="A409" s="1" t="s">
        <v>409</v>
      </c>
      <c r="B409" t="str">
        <f>IFERROR(__xludf.DUMMYFUNCTION("GOOGLETRANSLATE(A409, ""en"", ""ja"")"),"Fi回線X")</f>
        <v>Fi回線X</v>
      </c>
    </row>
    <row r="410">
      <c r="A410" s="1" t="s">
        <v>410</v>
      </c>
      <c r="B410" t="str">
        <f>IFERROR(__xludf.DUMMYFUNCTION("GOOGLETRANSLATE(A410, ""en"", ""ja"")"),"挑発的")</f>
        <v>挑発的</v>
      </c>
    </row>
    <row r="411">
      <c r="A411" s="1" t="s">
        <v>411</v>
      </c>
      <c r="B411" t="str">
        <f>IFERROR(__xludf.DUMMYFUNCTION("GOOGLETRANSLATE(A411, ""en"", ""ja"")"),"両立")</f>
        <v>両立</v>
      </c>
    </row>
    <row r="412">
      <c r="A412" s="1" t="s">
        <v>412</v>
      </c>
      <c r="B412" t="str">
        <f>IFERROR(__xludf.DUMMYFUNCTION("GOOGLETRANSLATE(A412, ""en"", ""ja"")"),"先例")</f>
        <v>先例</v>
      </c>
    </row>
    <row r="413">
      <c r="A413" s="1" t="s">
        <v>413</v>
      </c>
      <c r="B413" t="str">
        <f>IFERROR(__xludf.DUMMYFUNCTION("GOOGLETRANSLATE(A413, ""en"", ""ja"")"),"11月")</f>
        <v>11月</v>
      </c>
    </row>
    <row r="414">
      <c r="A414" s="1" t="s">
        <v>414</v>
      </c>
      <c r="B414" t="str">
        <f>IFERROR(__xludf.DUMMYFUNCTION("GOOGLETRANSLATE(A414, ""en"", ""ja"")"),"グエン")</f>
        <v>グエン</v>
      </c>
    </row>
    <row r="415">
      <c r="A415" s="1" t="s">
        <v>415</v>
      </c>
      <c r="B415" t="str">
        <f>IFERROR(__xludf.DUMMYFUNCTION("GOOGLETRANSLATE(A415, ""en"", ""ja"")"),"永続的な")</f>
        <v>永続的な</v>
      </c>
    </row>
    <row r="416">
      <c r="A416" s="1" t="s">
        <v>416</v>
      </c>
      <c r="B416" t="str">
        <f>IFERROR(__xludf.DUMMYFUNCTION("GOOGLETRANSLATE(A416, ""en"", ""ja"")"),"仮")</f>
        <v>仮</v>
      </c>
    </row>
    <row r="417">
      <c r="A417" s="1" t="s">
        <v>417</v>
      </c>
      <c r="B417" t="str">
        <f>IFERROR(__xludf.DUMMYFUNCTION("GOOGLETRANSLATE(A417, ""en"", ""ja"")"),"通信します")</f>
        <v>通信します</v>
      </c>
    </row>
    <row r="418">
      <c r="A418" s="1" t="s">
        <v>418</v>
      </c>
      <c r="B418" t="str">
        <f>IFERROR(__xludf.DUMMYFUNCTION("GOOGLETRANSLATE(A418, ""en"", ""ja"")"),"主")</f>
        <v>主</v>
      </c>
    </row>
    <row r="419">
      <c r="A419" s="1" t="s">
        <v>419</v>
      </c>
      <c r="B419" t="str">
        <f>IFERROR(__xludf.DUMMYFUNCTION("GOOGLETRANSLATE(A419, ""en"", ""ja"")"),"下位")</f>
        <v>下位</v>
      </c>
    </row>
    <row r="420">
      <c r="A420" s="1" t="s">
        <v>420</v>
      </c>
      <c r="B420" t="str">
        <f>IFERROR(__xludf.DUMMYFUNCTION("GOOGLETRANSLATE(A420, ""en"", ""ja"")"),"旨")</f>
        <v>旨</v>
      </c>
    </row>
    <row r="421">
      <c r="A421" s="1" t="s">
        <v>421</v>
      </c>
      <c r="B421" t="str">
        <f>IFERROR(__xludf.DUMMYFUNCTION("GOOGLETRANSLATE(A421, ""en"", ""ja"")"),"コンNE")</f>
        <v>コンNE</v>
      </c>
    </row>
    <row r="422">
      <c r="A422" s="1" t="s">
        <v>422</v>
      </c>
      <c r="B422" t="str">
        <f>IFERROR(__xludf.DUMMYFUNCTION("GOOGLETRANSLATE(A422, ""en"", ""ja"")"),"70")</f>
        <v>70</v>
      </c>
    </row>
    <row r="423">
      <c r="A423" s="1" t="s">
        <v>423</v>
      </c>
      <c r="B423" t="str">
        <f>IFERROR(__xludf.DUMMYFUNCTION("GOOGLETRANSLATE(A423, ""en"", ""ja"")"),"瞬間の")</f>
        <v>瞬間の</v>
      </c>
    </row>
    <row r="424">
      <c r="A424" s="1" t="s">
        <v>424</v>
      </c>
      <c r="B424" t="str">
        <f>IFERROR(__xludf.DUMMYFUNCTION("GOOGLETRANSLATE(A424, ""en"", ""ja"")"),"コンプ")</f>
        <v>コンプ</v>
      </c>
    </row>
    <row r="425">
      <c r="A425" s="1" t="s">
        <v>425</v>
      </c>
      <c r="B425" t="str">
        <f>IFERROR(__xludf.DUMMYFUNCTION("GOOGLETRANSLATE(A425, ""en"", ""ja"")"),"EVADE")</f>
        <v>EVADE</v>
      </c>
    </row>
    <row r="426">
      <c r="A426" s="1" t="s">
        <v>426</v>
      </c>
      <c r="B426" t="str">
        <f>IFERROR(__xludf.DUMMYFUNCTION("GOOGLETRANSLATE(A426, ""en"", ""ja"")"),"最小化")</f>
        <v>最小化</v>
      </c>
    </row>
    <row r="427">
      <c r="A427" s="1" t="s">
        <v>427</v>
      </c>
      <c r="B427" t="str">
        <f>IFERROR(__xludf.DUMMYFUNCTION("GOOGLETRANSLATE(A427, ""en"", ""ja"")"),"予測不可能性")</f>
        <v>予測不可能性</v>
      </c>
    </row>
    <row r="428">
      <c r="A428" s="1" t="s">
        <v>428</v>
      </c>
      <c r="B428" t="str">
        <f>IFERROR(__xludf.DUMMYFUNCTION("GOOGLETRANSLATE(A428, ""en"", ""ja"")"),"カウンターバランス")</f>
        <v>カウンターバランス</v>
      </c>
    </row>
    <row r="429">
      <c r="A429" s="1" t="s">
        <v>429</v>
      </c>
      <c r="B429" t="str">
        <f>IFERROR(__xludf.DUMMYFUNCTION("GOOGLETRANSLATE(A429, ""en"", ""ja"")"),"clari Fiの編")</f>
        <v>clari Fiの編</v>
      </c>
    </row>
    <row r="430">
      <c r="A430" s="1" t="s">
        <v>430</v>
      </c>
      <c r="B430" t="str">
        <f>IFERROR(__xludf.DUMMYFUNCTION("GOOGLETRANSLATE(A430, ""en"", ""ja"")"),"較正")</f>
        <v>較正</v>
      </c>
    </row>
    <row r="431">
      <c r="A431" s="1" t="s">
        <v>431</v>
      </c>
      <c r="B431" t="str">
        <f>IFERROR(__xludf.DUMMYFUNCTION("GOOGLETRANSLATE(A431, ""en"", ""ja"")"),"バック")</f>
        <v>バック</v>
      </c>
    </row>
    <row r="432">
      <c r="A432" s="1" t="s">
        <v>432</v>
      </c>
      <c r="B432" t="str">
        <f>IFERROR(__xludf.DUMMYFUNCTION("GOOGLETRANSLATE(A432, ""en"", ""ja"")"),"自発的に")</f>
        <v>自発的に</v>
      </c>
    </row>
    <row r="433">
      <c r="A433" s="1" t="s">
        <v>433</v>
      </c>
      <c r="B433" t="str">
        <f>IFERROR(__xludf.DUMMYFUNCTION("GOOGLETRANSLATE(A433, ""en"", ""ja"")"),"RECUR")</f>
        <v>RECUR</v>
      </c>
    </row>
    <row r="434">
      <c r="A434" s="1" t="s">
        <v>434</v>
      </c>
      <c r="B434" t="str">
        <f>IFERROR(__xludf.DUMMYFUNCTION("GOOGLETRANSLATE(A434, ""en"", ""ja"")"),"若者")</f>
        <v>若者</v>
      </c>
    </row>
    <row r="435">
      <c r="A435" s="1" t="s">
        <v>435</v>
      </c>
      <c r="B435" t="str">
        <f>IFERROR(__xludf.DUMMYFUNCTION("GOOGLETRANSLATE(A435, ""en"", ""ja"")"),"センター")</f>
        <v>センター</v>
      </c>
    </row>
    <row r="436">
      <c r="A436" s="1" t="s">
        <v>436</v>
      </c>
      <c r="B436" t="str">
        <f>IFERROR(__xludf.DUMMYFUNCTION("GOOGLETRANSLATE(A436, ""en"", ""ja"")"),"歪曲")</f>
        <v>歪曲</v>
      </c>
    </row>
    <row r="437">
      <c r="A437" s="1" t="s">
        <v>437</v>
      </c>
      <c r="B437" t="str">
        <f>IFERROR(__xludf.DUMMYFUNCTION("GOOGLETRANSLATE(A437, ""en"", ""ja"")"),"ル")</f>
        <v>ル</v>
      </c>
    </row>
    <row r="438">
      <c r="A438" s="1" t="s">
        <v>438</v>
      </c>
      <c r="B438" t="str">
        <f>IFERROR(__xludf.DUMMYFUNCTION("GOOGLETRANSLATE(A438, ""en"", ""ja"")"),"第19回")</f>
        <v>第19回</v>
      </c>
    </row>
    <row r="439">
      <c r="A439" s="1" t="s">
        <v>439</v>
      </c>
      <c r="B439" t="str">
        <f>IFERROR(__xludf.DUMMYFUNCTION("GOOGLETRANSLATE(A439, ""en"", ""ja"")"),"天使")</f>
        <v>天使</v>
      </c>
    </row>
    <row r="440">
      <c r="A440" s="1" t="s">
        <v>440</v>
      </c>
      <c r="B440" t="str">
        <f>IFERROR(__xludf.DUMMYFUNCTION("GOOGLETRANSLATE(A440, ""en"", ""ja"")"),"大幅に")</f>
        <v>大幅に</v>
      </c>
    </row>
    <row r="441">
      <c r="A441" s="1" t="s">
        <v>441</v>
      </c>
      <c r="B441" t="str">
        <f>IFERROR(__xludf.DUMMYFUNCTION("GOOGLETRANSLATE(A441, ""en"", ""ja"")"),"失速")</f>
        <v>失速</v>
      </c>
    </row>
    <row r="442">
      <c r="A442" s="1" t="s">
        <v>442</v>
      </c>
      <c r="B442" t="str">
        <f>IFERROR(__xludf.DUMMYFUNCTION("GOOGLETRANSLATE(A442, ""en"", ""ja"")"),"倦怠感")</f>
        <v>倦怠感</v>
      </c>
    </row>
    <row r="443">
      <c r="A443" s="1" t="s">
        <v>443</v>
      </c>
      <c r="B443" t="str">
        <f>IFERROR(__xludf.DUMMYFUNCTION("GOOGLETRANSLATE(A443, ""en"", ""ja"")"),"美しさ")</f>
        <v>美しさ</v>
      </c>
    </row>
    <row r="444">
      <c r="A444" s="1" t="s">
        <v>444</v>
      </c>
      <c r="B444" t="str">
        <f>IFERROR(__xludf.DUMMYFUNCTION("GOOGLETRANSLATE(A444, ""en"", ""ja"")"),"制御されていません")</f>
        <v>制御されていません</v>
      </c>
    </row>
    <row r="445">
      <c r="A445" s="1" t="s">
        <v>445</v>
      </c>
      <c r="B445" t="str">
        <f>IFERROR(__xludf.DUMMYFUNCTION("GOOGLETRANSLATE(A445, ""en"", ""ja"")"),"丈夫な")</f>
        <v>丈夫な</v>
      </c>
    </row>
    <row r="446">
      <c r="A446" s="1" t="s">
        <v>446</v>
      </c>
      <c r="B446" t="str">
        <f>IFERROR(__xludf.DUMMYFUNCTION("GOOGLETRANSLATE(A446, ""en"", ""ja"")"),"混乱させる")</f>
        <v>混乱させる</v>
      </c>
    </row>
    <row r="447">
      <c r="A447" s="1" t="s">
        <v>447</v>
      </c>
      <c r="B447" t="str">
        <f>IFERROR(__xludf.DUMMYFUNCTION("GOOGLETRANSLATE(A447, ""en"", ""ja"")"),"コロニー")</f>
        <v>コロニー</v>
      </c>
    </row>
    <row r="448">
      <c r="A448" s="1" t="s">
        <v>448</v>
      </c>
      <c r="B448" t="str">
        <f>IFERROR(__xludf.DUMMYFUNCTION("GOOGLETRANSLATE(A448, ""en"", ""ja"")"),"運命づけます")</f>
        <v>運命づけます</v>
      </c>
    </row>
    <row r="449">
      <c r="A449" s="1" t="s">
        <v>449</v>
      </c>
      <c r="B449" t="str">
        <f>IFERROR(__xludf.DUMMYFUNCTION("GOOGLETRANSLATE(A449, ""en"", ""ja"")"),"先手")</f>
        <v>先手</v>
      </c>
    </row>
    <row r="450">
      <c r="A450" s="1" t="s">
        <v>450</v>
      </c>
      <c r="B450" t="str">
        <f>IFERROR(__xludf.DUMMYFUNCTION("GOOGLETRANSLATE(A450, ""en"", ""ja"")"),"ポータル")</f>
        <v>ポータル</v>
      </c>
    </row>
    <row r="451">
      <c r="A451" s="1" t="s">
        <v>451</v>
      </c>
      <c r="B451" t="str">
        <f>IFERROR(__xludf.DUMMYFUNCTION("GOOGLETRANSLATE(A451, ""en"", ""ja"")"),"エリート")</f>
        <v>エリート</v>
      </c>
    </row>
    <row r="452">
      <c r="A452" s="1" t="s">
        <v>452</v>
      </c>
      <c r="B452" t="str">
        <f>IFERROR(__xludf.DUMMYFUNCTION("GOOGLETRANSLATE(A452, ""en"", ""ja"")"),"信頼できます")</f>
        <v>信頼できます</v>
      </c>
    </row>
    <row r="453">
      <c r="A453" s="1" t="s">
        <v>453</v>
      </c>
      <c r="B453" t="str">
        <f>IFERROR(__xludf.DUMMYFUNCTION("GOOGLETRANSLATE(A453, ""en"", ""ja"")"),"全く")</f>
        <v>全く</v>
      </c>
    </row>
    <row r="454">
      <c r="A454" s="1" t="s">
        <v>454</v>
      </c>
      <c r="B454" t="str">
        <f>IFERROR(__xludf.DUMMYFUNCTION("GOOGLETRANSLATE(A454, ""en"", ""ja"")"),"実証します")</f>
        <v>実証します</v>
      </c>
    </row>
    <row r="455">
      <c r="A455" s="1" t="s">
        <v>455</v>
      </c>
      <c r="B455" t="str">
        <f>IFERROR(__xludf.DUMMYFUNCTION("GOOGLETRANSLATE(A455, ""en"", ""ja"")"),"赤字")</f>
        <v>赤字</v>
      </c>
    </row>
    <row r="456">
      <c r="A456" s="1" t="s">
        <v>456</v>
      </c>
      <c r="B456" t="str">
        <f>IFERROR(__xludf.DUMMYFUNCTION("GOOGLETRANSLATE(A456, ""en"", ""ja"")"),"言い換えます")</f>
        <v>言い換えます</v>
      </c>
    </row>
    <row r="457">
      <c r="A457" s="1" t="s">
        <v>457</v>
      </c>
      <c r="B457" t="str">
        <f>IFERROR(__xludf.DUMMYFUNCTION("GOOGLETRANSLATE(A457, ""en"", ""ja"")"),"PN")</f>
        <v>PN</v>
      </c>
    </row>
    <row r="458">
      <c r="A458" s="1" t="s">
        <v>458</v>
      </c>
      <c r="B458" t="str">
        <f>IFERROR(__xludf.DUMMYFUNCTION("GOOGLETRANSLATE(A458, ""en"", ""ja"")"),"補間")</f>
        <v>補間</v>
      </c>
    </row>
    <row r="459">
      <c r="A459" s="1" t="s">
        <v>459</v>
      </c>
      <c r="B459" t="str">
        <f>IFERROR(__xludf.DUMMYFUNCTION("GOOGLETRANSLATE(A459, ""en"", ""ja"")"),"洗練されました")</f>
        <v>洗練されました</v>
      </c>
    </row>
    <row r="460">
      <c r="A460" s="1" t="s">
        <v>460</v>
      </c>
      <c r="B460" t="str">
        <f>IFERROR(__xludf.DUMMYFUNCTION("GOOGLETRANSLATE(A460, ""en"", ""ja"")"),"データセット")</f>
        <v>データセット</v>
      </c>
    </row>
    <row r="461">
      <c r="A461" s="1" t="s">
        <v>461</v>
      </c>
      <c r="B461" t="str">
        <f>IFERROR(__xludf.DUMMYFUNCTION("GOOGLETRANSLATE(A461, ""en"", ""ja"")"),"差別化")</f>
        <v>差別化</v>
      </c>
    </row>
    <row r="462">
      <c r="A462" s="1" t="s">
        <v>462</v>
      </c>
      <c r="B462" t="str">
        <f>IFERROR(__xludf.DUMMYFUNCTION("GOOGLETRANSLATE(A462, ""en"", ""ja"")"),"ロジャース")</f>
        <v>ロジャース</v>
      </c>
    </row>
    <row r="463">
      <c r="A463" s="1" t="s">
        <v>463</v>
      </c>
      <c r="B463" t="str">
        <f>IFERROR(__xludf.DUMMYFUNCTION("GOOGLETRANSLATE(A463, ""en"", ""ja"")"),"6月")</f>
        <v>6月</v>
      </c>
    </row>
    <row r="464">
      <c r="A464" s="1" t="s">
        <v>464</v>
      </c>
      <c r="B464" t="str">
        <f>IFERROR(__xludf.DUMMYFUNCTION("GOOGLETRANSLATE(A464, ""en"", ""ja"")"),"図4（a）")</f>
        <v>図4（a）</v>
      </c>
    </row>
    <row r="465">
      <c r="A465" s="1" t="s">
        <v>465</v>
      </c>
      <c r="B465" t="str">
        <f>IFERROR(__xludf.DUMMYFUNCTION("GOOGLETRANSLATE(A465, ""en"", ""ja"")"),"前件")</f>
        <v>前件</v>
      </c>
    </row>
    <row r="466">
      <c r="A466" s="1" t="s">
        <v>466</v>
      </c>
      <c r="B466" t="str">
        <f>IFERROR(__xludf.DUMMYFUNCTION("GOOGLETRANSLATE(A466, ""en"", ""ja"")"),"リレー")</f>
        <v>リレー</v>
      </c>
    </row>
    <row r="467">
      <c r="A467" s="1" t="s">
        <v>467</v>
      </c>
      <c r="B467" t="str">
        <f>IFERROR(__xludf.DUMMYFUNCTION("GOOGLETRANSLATE(A467, ""en"", ""ja"")"),"セグメンテーション")</f>
        <v>セグメンテーション</v>
      </c>
    </row>
    <row r="468">
      <c r="A468" s="1" t="s">
        <v>468</v>
      </c>
      <c r="B468" t="str">
        <f>IFERROR(__xludf.DUMMYFUNCTION("GOOGLETRANSLATE(A468, ""en"", ""ja"")"),"後継")</f>
        <v>後継</v>
      </c>
    </row>
    <row r="469">
      <c r="A469" s="1" t="s">
        <v>469</v>
      </c>
      <c r="B469" t="str">
        <f>IFERROR(__xludf.DUMMYFUNCTION("GOOGLETRANSLATE(A469, ""en"", ""ja"")"),"クマー")</f>
        <v>クマー</v>
      </c>
    </row>
    <row r="470">
      <c r="A470" s="1" t="s">
        <v>470</v>
      </c>
      <c r="B470" t="str">
        <f>IFERROR(__xludf.DUMMYFUNCTION("GOOGLETRANSLATE(A470, ""en"", ""ja"")"),"シルバ")</f>
        <v>シルバ</v>
      </c>
    </row>
    <row r="471">
      <c r="A471" s="1" t="s">
        <v>471</v>
      </c>
      <c r="B471" t="str">
        <f>IFERROR(__xludf.DUMMYFUNCTION("GOOGLETRANSLATE(A471, ""en"", ""ja"")"),"モラン")</f>
        <v>モラン</v>
      </c>
    </row>
    <row r="472">
      <c r="A472" s="1" t="s">
        <v>472</v>
      </c>
      <c r="B472" t="str">
        <f>IFERROR(__xludf.DUMMYFUNCTION("GOOGLETRANSLATE(A472, ""en"", ""ja"")"),"王立")</f>
        <v>王立</v>
      </c>
    </row>
    <row r="473">
      <c r="A473" s="1" t="s">
        <v>473</v>
      </c>
      <c r="B473" t="str">
        <f>IFERROR(__xludf.DUMMYFUNCTION("GOOGLETRANSLATE(A473, ""en"", ""ja"")"),"ディスカウント")</f>
        <v>ディスカウント</v>
      </c>
    </row>
    <row r="474">
      <c r="A474" s="1" t="s">
        <v>474</v>
      </c>
      <c r="B474" t="str">
        <f>IFERROR(__xludf.DUMMYFUNCTION("GOOGLETRANSLATE(A474, ""en"", ""ja"")"),"プロFi回線トン")</f>
        <v>プロFi回線トン</v>
      </c>
    </row>
    <row r="475">
      <c r="A475" s="1" t="s">
        <v>475</v>
      </c>
      <c r="B475" t="str">
        <f>IFERROR(__xludf.DUMMYFUNCTION("GOOGLETRANSLATE(A475, ""en"", ""ja"")"),"交換")</f>
        <v>交換</v>
      </c>
    </row>
    <row r="476">
      <c r="A476" s="1" t="s">
        <v>476</v>
      </c>
      <c r="B476" t="str">
        <f>IFERROR(__xludf.DUMMYFUNCTION("GOOGLETRANSLATE(A476, ""en"", ""ja"")"),"対峙")</f>
        <v>対峙</v>
      </c>
    </row>
    <row r="477">
      <c r="A477" s="1" t="s">
        <v>477</v>
      </c>
      <c r="B477" t="str">
        <f>IFERROR(__xludf.DUMMYFUNCTION("GOOGLETRANSLATE(A477, ""en"", ""ja"")"),"IP")</f>
        <v>IP</v>
      </c>
    </row>
    <row r="478">
      <c r="A478" s="1" t="s">
        <v>478</v>
      </c>
      <c r="B478" t="str">
        <f>IFERROR(__xludf.DUMMYFUNCTION("GOOGLETRANSLATE(A478, ""en"", ""ja"")"),"満足")</f>
        <v>満足</v>
      </c>
    </row>
    <row r="479">
      <c r="A479" s="1" t="s">
        <v>479</v>
      </c>
      <c r="B479" t="str">
        <f>IFERROR(__xludf.DUMMYFUNCTION("GOOGLETRANSLATE(A479, ""en"", ""ja"")"),"適応性")</f>
        <v>適応性</v>
      </c>
    </row>
    <row r="480">
      <c r="A480" s="1" t="s">
        <v>480</v>
      </c>
      <c r="B480" t="str">
        <f>IFERROR(__xludf.DUMMYFUNCTION("GOOGLETRANSLATE(A480, ""en"", ""ja"")"),"凝集")</f>
        <v>凝集</v>
      </c>
    </row>
    <row r="481">
      <c r="A481" s="1" t="s">
        <v>481</v>
      </c>
      <c r="B481" t="str">
        <f>IFERROR(__xludf.DUMMYFUNCTION("GOOGLETRANSLATE(A481, ""en"", ""ja"")"),"武装しました")</f>
        <v>武装しました</v>
      </c>
    </row>
    <row r="482">
      <c r="A482" s="1" t="s">
        <v>482</v>
      </c>
      <c r="B482" t="str">
        <f>IFERROR(__xludf.DUMMYFUNCTION("GOOGLETRANSLATE(A482, ""en"", ""ja"")"),"奪います")</f>
        <v>奪います</v>
      </c>
    </row>
    <row r="483">
      <c r="A483" s="1" t="s">
        <v>483</v>
      </c>
      <c r="B483" t="str">
        <f>IFERROR(__xludf.DUMMYFUNCTION("GOOGLETRANSLATE(A483, ""en"", ""ja"")"),"コンバージド")</f>
        <v>コンバージド</v>
      </c>
    </row>
    <row r="484">
      <c r="A484" s="1" t="s">
        <v>484</v>
      </c>
      <c r="B484" t="str">
        <f>IFERROR(__xludf.DUMMYFUNCTION("GOOGLETRANSLATE(A484, ""en"", ""ja"")"),"繰り返します")</f>
        <v>繰り返します</v>
      </c>
    </row>
    <row r="485">
      <c r="A485" s="1" t="s">
        <v>485</v>
      </c>
      <c r="B485" t="str">
        <f>IFERROR(__xludf.DUMMYFUNCTION("GOOGLETRANSLATE(A485, ""en"", ""ja"")"),"白金")</f>
        <v>白金</v>
      </c>
    </row>
    <row r="486">
      <c r="A486" s="1" t="s">
        <v>486</v>
      </c>
      <c r="B486" t="str">
        <f>IFERROR(__xludf.DUMMYFUNCTION("GOOGLETRANSLATE(A486, ""en"", ""ja"")"),"細別")</f>
        <v>細別</v>
      </c>
    </row>
    <row r="487">
      <c r="A487" s="1" t="s">
        <v>487</v>
      </c>
      <c r="B487" t="str">
        <f>IFERROR(__xludf.DUMMYFUNCTION("GOOGLETRANSLATE(A487, ""en"", ""ja"")"),"降下")</f>
        <v>降下</v>
      </c>
    </row>
    <row r="488">
      <c r="A488" s="1" t="s">
        <v>488</v>
      </c>
      <c r="B488" t="str">
        <f>IFERROR(__xludf.DUMMYFUNCTION("GOOGLETRANSLATE(A488, ""en"", ""ja"")"),"急性")</f>
        <v>急性</v>
      </c>
    </row>
    <row r="489">
      <c r="A489" s="1" t="s">
        <v>489</v>
      </c>
      <c r="B489" t="str">
        <f>IFERROR(__xludf.DUMMYFUNCTION("GOOGLETRANSLATE(A489, ""en"", ""ja"")"),"外挿")</f>
        <v>外挿</v>
      </c>
    </row>
    <row r="490">
      <c r="A490" s="1" t="s">
        <v>490</v>
      </c>
      <c r="B490" t="str">
        <f>IFERROR(__xludf.DUMMYFUNCTION("GOOGLETRANSLATE(A490, ""en"", ""ja"")"),"収縮")</f>
        <v>収縮</v>
      </c>
    </row>
    <row r="491">
      <c r="A491" s="1" t="s">
        <v>491</v>
      </c>
      <c r="B491" t="str">
        <f>IFERROR(__xludf.DUMMYFUNCTION("GOOGLETRANSLATE(A491, ""en"", ""ja"")"),"無駄")</f>
        <v>無駄</v>
      </c>
    </row>
    <row r="492">
      <c r="A492" s="1" t="s">
        <v>492</v>
      </c>
      <c r="B492" t="str">
        <f>IFERROR(__xludf.DUMMYFUNCTION("GOOGLETRANSLATE(A492, ""en"", ""ja"")"),"キャンパス")</f>
        <v>キャンパス</v>
      </c>
    </row>
    <row r="493">
      <c r="A493" s="1" t="s">
        <v>493</v>
      </c>
      <c r="B493" t="str">
        <f>IFERROR(__xludf.DUMMYFUNCTION("GOOGLETRANSLATE(A493, ""en"", ""ja"")"),"ポルトガル")</f>
        <v>ポルトガル</v>
      </c>
    </row>
    <row r="494">
      <c r="A494" s="1" t="s">
        <v>494</v>
      </c>
      <c r="B494" t="str">
        <f>IFERROR(__xludf.DUMMYFUNCTION("GOOGLETRANSLATE(A494, ""en"", ""ja"")"),"百科事典")</f>
        <v>百科事典</v>
      </c>
    </row>
    <row r="495">
      <c r="A495" s="1" t="s">
        <v>495</v>
      </c>
      <c r="B495" t="str">
        <f>IFERROR(__xludf.DUMMYFUNCTION("GOOGLETRANSLATE(A495, ""en"", ""ja"")"),"デニス")</f>
        <v>デニス</v>
      </c>
    </row>
    <row r="496">
      <c r="A496" s="1" t="s">
        <v>496</v>
      </c>
      <c r="B496" t="str">
        <f>IFERROR(__xludf.DUMMYFUNCTION("GOOGLETRANSLATE(A496, ""en"", ""ja"")"),"txt")</f>
        <v>txt</v>
      </c>
    </row>
    <row r="497">
      <c r="A497" s="1" t="s">
        <v>497</v>
      </c>
      <c r="B497" t="str">
        <f>IFERROR(__xludf.DUMMYFUNCTION("GOOGLETRANSLATE(A497, ""en"", ""ja"")"),"ポインタ")</f>
        <v>ポインタ</v>
      </c>
    </row>
    <row r="498">
      <c r="A498" s="1" t="s">
        <v>498</v>
      </c>
      <c r="B498" t="str">
        <f>IFERROR(__xludf.DUMMYFUNCTION("GOOGLETRANSLATE(A498, ""en"", ""ja"")"),"数字")</f>
        <v>数字</v>
      </c>
    </row>
    <row r="499">
      <c r="A499" s="1" t="s">
        <v>499</v>
      </c>
      <c r="B499" t="str">
        <f>IFERROR(__xludf.DUMMYFUNCTION("GOOGLETRANSLATE(A499, ""en"", ""ja"")"),"伝説")</f>
        <v>伝説</v>
      </c>
    </row>
    <row r="500">
      <c r="A500" s="1" t="s">
        <v>500</v>
      </c>
      <c r="B500" t="str">
        <f>IFERROR(__xludf.DUMMYFUNCTION("GOOGLETRANSLATE(A500, ""en"", ""ja"")"),"ミード")</f>
        <v>ミード</v>
      </c>
    </row>
    <row r="501">
      <c r="A501" s="1" t="s">
        <v>501</v>
      </c>
      <c r="B501" t="str">
        <f>IFERROR(__xludf.DUMMYFUNCTION("GOOGLETRANSLATE(A501, ""en"", ""ja"")"),"雑草")</f>
        <v>雑草</v>
      </c>
    </row>
    <row r="502">
      <c r="A502" s="1" t="s">
        <v>502</v>
      </c>
      <c r="B502" t="str">
        <f>IFERROR(__xludf.DUMMYFUNCTION("GOOGLETRANSLATE(A502, ""en"", ""ja"")"),"モンテ")</f>
        <v>モンテ</v>
      </c>
    </row>
    <row r="503">
      <c r="A503" s="1" t="s">
        <v>503</v>
      </c>
      <c r="B503" t="str">
        <f>IFERROR(__xludf.DUMMYFUNCTION("GOOGLETRANSLATE(A503, ""en"", ""ja"")"),"カルロ")</f>
        <v>カルロ</v>
      </c>
    </row>
    <row r="504">
      <c r="A504" s="1" t="s">
        <v>504</v>
      </c>
      <c r="B504" t="str">
        <f>IFERROR(__xludf.DUMMYFUNCTION("GOOGLETRANSLATE(A504, ""en"", ""ja"")"),"ガウシアン")</f>
        <v>ガウシアン</v>
      </c>
    </row>
    <row r="505">
      <c r="A505" s="1" t="s">
        <v>505</v>
      </c>
      <c r="B505" t="str">
        <f>IFERROR(__xludf.DUMMYFUNCTION("GOOGLETRANSLATE(A505, ""en"", ""ja"")"),"前提")</f>
        <v>前提</v>
      </c>
    </row>
    <row r="506">
      <c r="A506" s="1" t="s">
        <v>506</v>
      </c>
      <c r="B506" t="str">
        <f>IFERROR(__xludf.DUMMYFUNCTION("GOOGLETRANSLATE(A506, ""en"", ""ja"")"),"趙")</f>
        <v>趙</v>
      </c>
    </row>
    <row r="507">
      <c r="A507" s="1" t="s">
        <v>507</v>
      </c>
      <c r="B507" t="str">
        <f>IFERROR(__xludf.DUMMYFUNCTION("GOOGLETRANSLATE(A507, ""en"", ""ja"")"),"ジル")</f>
        <v>ジル</v>
      </c>
    </row>
    <row r="508">
      <c r="A508" s="1" t="s">
        <v>508</v>
      </c>
      <c r="B508" t="str">
        <f>IFERROR(__xludf.DUMMYFUNCTION("GOOGLETRANSLATE(A508, ""en"", ""ja"")"),"ドキュメント")</f>
        <v>ドキュメント</v>
      </c>
    </row>
    <row r="509">
      <c r="A509" s="1" t="s">
        <v>509</v>
      </c>
      <c r="B509" t="str">
        <f>IFERROR(__xludf.DUMMYFUNCTION("GOOGLETRANSLATE(A509, ""en"", ""ja"")"),"フー")</f>
        <v>フー</v>
      </c>
    </row>
    <row r="510">
      <c r="A510" s="1" t="s">
        <v>510</v>
      </c>
      <c r="B510" t="str">
        <f>IFERROR(__xludf.DUMMYFUNCTION("GOOGLETRANSLATE(A510, ""en"", ""ja"")"),"破壊的な")</f>
        <v>破壊的な</v>
      </c>
    </row>
    <row r="511">
      <c r="A511" s="1" t="s">
        <v>511</v>
      </c>
      <c r="B511" t="str">
        <f>IFERROR(__xludf.DUMMYFUNCTION("GOOGLETRANSLATE(A511, ""en"", ""ja"")"),"LIM")</f>
        <v>LIM</v>
      </c>
    </row>
    <row r="512">
      <c r="A512" s="1" t="s">
        <v>512</v>
      </c>
      <c r="B512" t="str">
        <f>IFERROR(__xludf.DUMMYFUNCTION("GOOGLETRANSLATE(A512, ""en"", ""ja"")"),"取り消し")</f>
        <v>取り消し</v>
      </c>
    </row>
    <row r="513">
      <c r="A513" s="1" t="s">
        <v>513</v>
      </c>
      <c r="B513" t="str">
        <f>IFERROR(__xludf.DUMMYFUNCTION("GOOGLETRANSLATE(A513, ""en"", ""ja"")"),"SIG")</f>
        <v>SIG</v>
      </c>
    </row>
    <row r="514">
      <c r="A514" s="1" t="s">
        <v>514</v>
      </c>
      <c r="B514" t="str">
        <f>IFERROR(__xludf.DUMMYFUNCTION("GOOGLETRANSLATE(A514, ""en"", ""ja"")"),"数々")</f>
        <v>数々</v>
      </c>
    </row>
    <row r="515">
      <c r="A515" s="1" t="s">
        <v>515</v>
      </c>
      <c r="B515" t="str">
        <f>IFERROR(__xludf.DUMMYFUNCTION("GOOGLETRANSLATE(A515, ""en"", ""ja"")"),"厳しいです")</f>
        <v>厳しいです</v>
      </c>
    </row>
    <row r="516">
      <c r="A516" s="1" t="s">
        <v>516</v>
      </c>
      <c r="B516" t="str">
        <f>IFERROR(__xludf.DUMMYFUNCTION("GOOGLETRANSLATE(A516, ""en"", ""ja"")"),"しっかり")</f>
        <v>しっかり</v>
      </c>
    </row>
    <row r="517">
      <c r="A517" s="1" t="s">
        <v>517</v>
      </c>
      <c r="B517" t="str">
        <f>IFERROR(__xludf.DUMMYFUNCTION("GOOGLETRANSLATE(A517, ""en"", ""ja"")"),"期待")</f>
        <v>期待</v>
      </c>
    </row>
    <row r="518">
      <c r="A518" s="1" t="s">
        <v>518</v>
      </c>
      <c r="B518" t="str">
        <f>IFERROR(__xludf.DUMMYFUNCTION("GOOGLETRANSLATE(A518, ""en"", ""ja"")"),"シームレス")</f>
        <v>シームレス</v>
      </c>
    </row>
    <row r="519">
      <c r="A519" s="1" t="s">
        <v>519</v>
      </c>
      <c r="B519" t="str">
        <f>IFERROR(__xludf.DUMMYFUNCTION("GOOGLETRANSLATE(A519, ""en"", ""ja"")"),"弾力性")</f>
        <v>弾力性</v>
      </c>
    </row>
    <row r="520">
      <c r="A520" s="1" t="s">
        <v>520</v>
      </c>
      <c r="B520" t="str">
        <f>IFERROR(__xludf.DUMMYFUNCTION("GOOGLETRANSLATE(A520, ""en"", ""ja"")"),"治癒")</f>
        <v>治癒</v>
      </c>
    </row>
    <row r="521">
      <c r="A521" s="1" t="s">
        <v>521</v>
      </c>
      <c r="B521" t="str">
        <f>IFERROR(__xludf.DUMMYFUNCTION("GOOGLETRANSLATE(A521, ""en"", ""ja"")"),"テロリスト")</f>
        <v>テロリスト</v>
      </c>
    </row>
    <row r="522">
      <c r="A522" s="1" t="s">
        <v>522</v>
      </c>
      <c r="B522" t="str">
        <f>IFERROR(__xludf.DUMMYFUNCTION("GOOGLETRANSLATE(A522, ""en"", ""ja"")"),"ASPX")</f>
        <v>ASPX</v>
      </c>
    </row>
    <row r="523">
      <c r="A523" s="1" t="s">
        <v>523</v>
      </c>
      <c r="B523" t="str">
        <f>IFERROR(__xludf.DUMMYFUNCTION("GOOGLETRANSLATE(A523, ""en"", ""ja"")"),"ティア")</f>
        <v>ティア</v>
      </c>
    </row>
    <row r="524">
      <c r="A524" s="1" t="s">
        <v>524</v>
      </c>
      <c r="B524" t="str">
        <f>IFERROR(__xludf.DUMMYFUNCTION("GOOGLETRANSLATE(A524, ""en"", ""ja"")"),"ASP")</f>
        <v>ASP</v>
      </c>
    </row>
    <row r="525">
      <c r="A525" s="1" t="s">
        <v>525</v>
      </c>
      <c r="B525" t="str">
        <f>IFERROR(__xludf.DUMMYFUNCTION("GOOGLETRANSLATE(A525, ""en"", ""ja"")"),"衛星")</f>
        <v>衛星</v>
      </c>
    </row>
    <row r="526">
      <c r="A526" s="1" t="s">
        <v>526</v>
      </c>
      <c r="B526" t="str">
        <f>IFERROR(__xludf.DUMMYFUNCTION("GOOGLETRANSLATE(A526, ""en"", ""ja"")"),"数値")</f>
        <v>数値</v>
      </c>
    </row>
    <row r="527">
      <c r="A527" s="1" t="s">
        <v>527</v>
      </c>
      <c r="B527" t="str">
        <f>IFERROR(__xludf.DUMMYFUNCTION("GOOGLETRANSLATE(A527, ""en"", ""ja"")"),"表形式")</f>
        <v>表形式</v>
      </c>
    </row>
    <row r="528">
      <c r="A528" s="1" t="s">
        <v>528</v>
      </c>
      <c r="B528" t="str">
        <f>IFERROR(__xludf.DUMMYFUNCTION("GOOGLETRANSLATE(A528, ""en"", ""ja"")"),"固めます")</f>
        <v>固めます</v>
      </c>
    </row>
    <row r="529">
      <c r="A529" s="1" t="s">
        <v>529</v>
      </c>
      <c r="B529" t="str">
        <f>IFERROR(__xludf.DUMMYFUNCTION("GOOGLETRANSLATE(A529, ""en"", ""ja"")"),"キーボード")</f>
        <v>キーボード</v>
      </c>
    </row>
    <row r="530">
      <c r="A530" s="1" t="s">
        <v>530</v>
      </c>
      <c r="B530" t="str">
        <f>IFERROR(__xludf.DUMMYFUNCTION("GOOGLETRANSLATE(A530, ""en"", ""ja"")"),"奴隷")</f>
        <v>奴隷</v>
      </c>
    </row>
    <row r="531">
      <c r="A531" s="1" t="s">
        <v>531</v>
      </c>
      <c r="B531" t="str">
        <f>IFERROR(__xludf.DUMMYFUNCTION("GOOGLETRANSLATE(A531, ""en"", ""ja"")"),"偶発")</f>
        <v>偶発</v>
      </c>
    </row>
    <row r="532">
      <c r="A532" s="1" t="s">
        <v>532</v>
      </c>
      <c r="B532" t="str">
        <f>IFERROR(__xludf.DUMMYFUNCTION("GOOGLETRANSLATE(A532, ""en"", ""ja"")"),"ウイルス")</f>
        <v>ウイルス</v>
      </c>
    </row>
    <row r="533">
      <c r="A533" s="1" t="s">
        <v>533</v>
      </c>
      <c r="B533" t="str">
        <f>IFERROR(__xludf.DUMMYFUNCTION("GOOGLETRANSLATE(A533, ""en"", ""ja"")"),"慢性的")</f>
        <v>慢性的</v>
      </c>
    </row>
    <row r="534">
      <c r="A534" s="1" t="s">
        <v>534</v>
      </c>
      <c r="B534" t="str">
        <f>IFERROR(__xludf.DUMMYFUNCTION("GOOGLETRANSLATE(A534, ""en"", ""ja"")"),"ファックス")</f>
        <v>ファックス</v>
      </c>
    </row>
    <row r="535">
      <c r="A535" s="1" t="s">
        <v>535</v>
      </c>
      <c r="B535" t="str">
        <f>IFERROR(__xludf.DUMMYFUNCTION("GOOGLETRANSLATE(A535, ""en"", ""ja"")"),"憂慮すべき")</f>
        <v>憂慮すべき</v>
      </c>
    </row>
    <row r="536">
      <c r="A536" s="1" t="s">
        <v>536</v>
      </c>
      <c r="B536" t="str">
        <f>IFERROR(__xludf.DUMMYFUNCTION("GOOGLETRANSLATE(A536, ""en"", ""ja"")"),"SYMBOLIZE")</f>
        <v>SYMBOLIZE</v>
      </c>
    </row>
    <row r="537">
      <c r="A537" s="1" t="s">
        <v>537</v>
      </c>
      <c r="B537" t="str">
        <f>IFERROR(__xludf.DUMMYFUNCTION("GOOGLETRANSLATE(A537, ""en"", ""ja"")"),"マイクロソフト")</f>
        <v>マイクロソフト</v>
      </c>
    </row>
    <row r="538">
      <c r="A538" s="1" t="s">
        <v>538</v>
      </c>
      <c r="B538" t="str">
        <f>IFERROR(__xludf.DUMMYFUNCTION("GOOGLETRANSLATE(A538, ""en"", ""ja"")"),"不規則")</f>
        <v>不規則</v>
      </c>
    </row>
    <row r="539">
      <c r="A539" s="1" t="s">
        <v>539</v>
      </c>
      <c r="B539" t="str">
        <f>IFERROR(__xludf.DUMMYFUNCTION("GOOGLETRANSLATE(A539, ""en"", ""ja"")"),"馬")</f>
        <v>馬</v>
      </c>
    </row>
    <row r="540">
      <c r="A540" s="1" t="s">
        <v>540</v>
      </c>
      <c r="B540" t="str">
        <f>IFERROR(__xludf.DUMMYFUNCTION("GOOGLETRANSLATE(A540, ""en"", ""ja"")"),"悲観的")</f>
        <v>悲観的</v>
      </c>
    </row>
    <row r="541">
      <c r="A541" s="1" t="s">
        <v>541</v>
      </c>
      <c r="B541" t="str">
        <f>IFERROR(__xludf.DUMMYFUNCTION("GOOGLETRANSLATE(A541, ""en"", ""ja"")"),"脅します")</f>
        <v>脅します</v>
      </c>
    </row>
    <row r="542">
      <c r="A542" s="1" t="s">
        <v>542</v>
      </c>
      <c r="B542" t="str">
        <f>IFERROR(__xludf.DUMMYFUNCTION("GOOGLETRANSLATE(A542, ""en"", ""ja"")"),"玉石")</f>
        <v>玉石</v>
      </c>
    </row>
    <row r="543">
      <c r="A543" s="1" t="s">
        <v>543</v>
      </c>
      <c r="B543" t="str">
        <f>IFERROR(__xludf.DUMMYFUNCTION("GOOGLETRANSLATE(A543, ""en"", ""ja"")"),"世俗的な")</f>
        <v>世俗的な</v>
      </c>
    </row>
    <row r="544">
      <c r="A544" s="1" t="s">
        <v>544</v>
      </c>
      <c r="B544" t="str">
        <f>IFERROR(__xludf.DUMMYFUNCTION("GOOGLETRANSLATE(A544, ""en"", ""ja"")"),"太陽")</f>
        <v>太陽</v>
      </c>
    </row>
    <row r="545">
      <c r="A545" s="1" t="s">
        <v>545</v>
      </c>
      <c r="B545" t="str">
        <f>IFERROR(__xludf.DUMMYFUNCTION("GOOGLETRANSLATE(A545, ""en"", ""ja"")"),"施行")</f>
        <v>施行</v>
      </c>
    </row>
    <row r="546">
      <c r="A546" s="1" t="s">
        <v>546</v>
      </c>
      <c r="B546" t="str">
        <f>IFERROR(__xludf.DUMMYFUNCTION("GOOGLETRANSLATE(A546, ""en"", ""ja"")"),"反転")</f>
        <v>反転</v>
      </c>
    </row>
    <row r="547">
      <c r="A547" s="1" t="s">
        <v>547</v>
      </c>
      <c r="B547" t="str">
        <f>IFERROR(__xludf.DUMMYFUNCTION("GOOGLETRANSLATE(A547, ""en"", ""ja"")"),"情報提供")</f>
        <v>情報提供</v>
      </c>
    </row>
    <row r="548">
      <c r="A548" s="1" t="s">
        <v>548</v>
      </c>
      <c r="B548" t="str">
        <f>IFERROR(__xludf.DUMMYFUNCTION("GOOGLETRANSLATE(A548, ""en"", ""ja"")"),"同等")</f>
        <v>同等</v>
      </c>
    </row>
    <row r="549">
      <c r="A549" s="1" t="s">
        <v>549</v>
      </c>
      <c r="B549" t="str">
        <f>IFERROR(__xludf.DUMMYFUNCTION("GOOGLETRANSLATE(A549, ""en"", ""ja"")"),"軌道")</f>
        <v>軌道</v>
      </c>
    </row>
    <row r="550">
      <c r="A550" s="1" t="s">
        <v>550</v>
      </c>
      <c r="B550" t="str">
        <f>IFERROR(__xludf.DUMMYFUNCTION("GOOGLETRANSLATE(A550, ""en"", ""ja"")"),"クルー")</f>
        <v>クルー</v>
      </c>
    </row>
    <row r="551">
      <c r="A551" s="1" t="s">
        <v>551</v>
      </c>
      <c r="B551" t="str">
        <f>IFERROR(__xludf.DUMMYFUNCTION("GOOGLETRANSLATE(A551, ""en"", ""ja"")"),"ナビゲーション")</f>
        <v>ナビゲーション</v>
      </c>
    </row>
    <row r="552">
      <c r="A552" s="1" t="s">
        <v>552</v>
      </c>
      <c r="B552" t="str">
        <f>IFERROR(__xludf.DUMMYFUNCTION("GOOGLETRANSLATE(A552, ""en"", ""ja"")"),"転置")</f>
        <v>転置</v>
      </c>
    </row>
    <row r="553">
      <c r="A553" s="1" t="s">
        <v>553</v>
      </c>
      <c r="B553" t="str">
        <f>IFERROR(__xludf.DUMMYFUNCTION("GOOGLETRANSLATE(A553, ""en"", ""ja"")"),"セメント")</f>
        <v>セメント</v>
      </c>
    </row>
    <row r="554">
      <c r="A554" s="1" t="s">
        <v>554</v>
      </c>
      <c r="B554" t="str">
        <f>IFERROR(__xludf.DUMMYFUNCTION("GOOGLETRANSLATE(A554, ""en"", ""ja"")"),"局")</f>
        <v>局</v>
      </c>
    </row>
    <row r="555">
      <c r="A555" s="1" t="s">
        <v>555</v>
      </c>
      <c r="B555" t="str">
        <f>IFERROR(__xludf.DUMMYFUNCTION("GOOGLETRANSLATE(A555, ""en"", ""ja"")"),"飛ぶ")</f>
        <v>飛ぶ</v>
      </c>
    </row>
    <row r="556">
      <c r="A556" s="1" t="s">
        <v>556</v>
      </c>
      <c r="B556" t="str">
        <f>IFERROR(__xludf.DUMMYFUNCTION("GOOGLETRANSLATE(A556, ""en"", ""ja"")"),"insuf Fi回線cient")</f>
        <v>insuf Fi回線cient</v>
      </c>
    </row>
    <row r="557">
      <c r="A557" s="1" t="s">
        <v>557</v>
      </c>
      <c r="B557" t="str">
        <f>IFERROR(__xludf.DUMMYFUNCTION("GOOGLETRANSLATE(A557, ""en"", ""ja"")"),"はっきり")</f>
        <v>はっきり</v>
      </c>
    </row>
    <row r="558">
      <c r="A558" s="1" t="s">
        <v>558</v>
      </c>
      <c r="B558" t="str">
        <f>IFERROR(__xludf.DUMMYFUNCTION("GOOGLETRANSLATE(A558, ""en"", ""ja"")"),"弾性")</f>
        <v>弾性</v>
      </c>
    </row>
    <row r="559">
      <c r="A559" s="1" t="s">
        <v>559</v>
      </c>
      <c r="B559" t="str">
        <f>IFERROR(__xludf.DUMMYFUNCTION("GOOGLETRANSLATE(A559, ""en"", ""ja"")"),"代わっ")</f>
        <v>代わっ</v>
      </c>
    </row>
    <row r="560">
      <c r="A560" s="1" t="s">
        <v>560</v>
      </c>
      <c r="B560" t="str">
        <f>IFERROR(__xludf.DUMMYFUNCTION("GOOGLETRANSLATE(A560, ""en"", ""ja"")"),"コラボレーター")</f>
        <v>コラボレーター</v>
      </c>
    </row>
    <row r="561">
      <c r="A561" s="1" t="s">
        <v>561</v>
      </c>
      <c r="B561" t="str">
        <f>IFERROR(__xludf.DUMMYFUNCTION("GOOGLETRANSLATE(A561, ""en"", ""ja"")"),"評価")</f>
        <v>評価</v>
      </c>
    </row>
    <row r="562">
      <c r="A562" s="1" t="s">
        <v>562</v>
      </c>
      <c r="B562" t="str">
        <f>IFERROR(__xludf.DUMMYFUNCTION("GOOGLETRANSLATE(A562, ""en"", ""ja"")"),"福祉")</f>
        <v>福祉</v>
      </c>
    </row>
    <row r="563">
      <c r="A563" s="1" t="s">
        <v>563</v>
      </c>
      <c r="B563" t="str">
        <f>IFERROR(__xludf.DUMMYFUNCTION("GOOGLETRANSLATE(A563, ""en"", ""ja"")"),"ポートフォリオ")</f>
        <v>ポートフォリオ</v>
      </c>
    </row>
    <row r="564">
      <c r="A564" s="1" t="s">
        <v>564</v>
      </c>
      <c r="B564" t="str">
        <f>IFERROR(__xludf.DUMMYFUNCTION("GOOGLETRANSLATE(A564, ""en"", ""ja"")"),"揮発度")</f>
        <v>揮発度</v>
      </c>
    </row>
    <row r="565">
      <c r="A565" s="1" t="s">
        <v>565</v>
      </c>
      <c r="B565" t="str">
        <f>IFERROR(__xludf.DUMMYFUNCTION("GOOGLETRANSLATE(A565, ""en"", ""ja"")"),"過小評価")</f>
        <v>過小評価</v>
      </c>
    </row>
    <row r="566">
      <c r="A566" s="1" t="s">
        <v>566</v>
      </c>
      <c r="B566" t="str">
        <f>IFERROR(__xludf.DUMMYFUNCTION("GOOGLETRANSLATE(A566, ""en"", ""ja"")"),"冷淡")</f>
        <v>冷淡</v>
      </c>
    </row>
    <row r="567">
      <c r="A567" s="1" t="s">
        <v>567</v>
      </c>
      <c r="B567" t="str">
        <f>IFERROR(__xludf.DUMMYFUNCTION("GOOGLETRANSLATE(A567, ""en"", ""ja"")"),"意欲")</f>
        <v>意欲</v>
      </c>
    </row>
    <row r="568">
      <c r="A568" s="1" t="s">
        <v>568</v>
      </c>
      <c r="B568" t="str">
        <f>IFERROR(__xludf.DUMMYFUNCTION("GOOGLETRANSLATE(A568, ""en"", ""ja"")"),"ユーロ")</f>
        <v>ユーロ</v>
      </c>
    </row>
    <row r="569">
      <c r="A569" s="1" t="s">
        <v>569</v>
      </c>
      <c r="B569" t="str">
        <f>IFERROR(__xludf.DUMMYFUNCTION("GOOGLETRANSLATE(A569, ""en"", ""ja"")"),"吸います")</f>
        <v>吸います</v>
      </c>
    </row>
    <row r="570">
      <c r="A570" s="1" t="s">
        <v>570</v>
      </c>
      <c r="B570" t="str">
        <f>IFERROR(__xludf.DUMMYFUNCTION("GOOGLETRANSLATE(A570, ""en"", ""ja"")"),"破壊的な")</f>
        <v>破壊的な</v>
      </c>
    </row>
    <row r="571">
      <c r="A571" s="1" t="s">
        <v>571</v>
      </c>
      <c r="B571" t="str">
        <f>IFERROR(__xludf.DUMMYFUNCTION("GOOGLETRANSLATE(A571, ""en"", ""ja"")"),"時期尚早")</f>
        <v>時期尚早</v>
      </c>
    </row>
    <row r="572">
      <c r="A572" s="1" t="s">
        <v>572</v>
      </c>
      <c r="B572" t="str">
        <f>IFERROR(__xludf.DUMMYFUNCTION("GOOGLETRANSLATE(A572, ""en"", ""ja"")"),"ガバナンス")</f>
        <v>ガバナンス</v>
      </c>
    </row>
    <row r="573">
      <c r="A573" s="1" t="s">
        <v>573</v>
      </c>
      <c r="B573" t="str">
        <f>IFERROR(__xludf.DUMMYFUNCTION("GOOGLETRANSLATE(A573, ""en"", ""ja"")"),"決定的")</f>
        <v>決定的</v>
      </c>
    </row>
    <row r="574">
      <c r="A574" s="1" t="s">
        <v>574</v>
      </c>
      <c r="B574" t="str">
        <f>IFERROR(__xludf.DUMMYFUNCTION("GOOGLETRANSLATE(A574, ""en"", ""ja"")"),"バスケット")</f>
        <v>バスケット</v>
      </c>
    </row>
    <row r="575">
      <c r="A575" s="1" t="s">
        <v>575</v>
      </c>
      <c r="B575" t="str">
        <f>IFERROR(__xludf.DUMMYFUNCTION("GOOGLETRANSLATE(A575, ""en"", ""ja"")"),"貧困")</f>
        <v>貧困</v>
      </c>
    </row>
    <row r="576">
      <c r="A576" s="1" t="s">
        <v>576</v>
      </c>
      <c r="B576" t="str">
        <f>IFERROR(__xludf.DUMMYFUNCTION("GOOGLETRANSLATE(A576, ""en"", ""ja"")"),"多国籍")</f>
        <v>多国籍</v>
      </c>
    </row>
    <row r="577">
      <c r="A577" s="1" t="s">
        <v>577</v>
      </c>
      <c r="B577" t="str">
        <f>IFERROR(__xludf.DUMMYFUNCTION("GOOGLETRANSLATE(A577, ""en"", ""ja"")"),"汚職")</f>
        <v>汚職</v>
      </c>
    </row>
    <row r="578">
      <c r="A578" s="1" t="s">
        <v>578</v>
      </c>
      <c r="B578" t="str">
        <f>IFERROR(__xludf.DUMMYFUNCTION("GOOGLETRANSLATE(A578, ""en"", ""ja"")"),"欠点")</f>
        <v>欠点</v>
      </c>
    </row>
    <row r="579">
      <c r="A579" s="1" t="s">
        <v>579</v>
      </c>
      <c r="B579" t="str">
        <f>IFERROR(__xludf.DUMMYFUNCTION("GOOGLETRANSLATE(A579, ""en"", ""ja"")"),"懐疑")</f>
        <v>懐疑</v>
      </c>
    </row>
    <row r="580">
      <c r="A580" s="1" t="s">
        <v>580</v>
      </c>
      <c r="B580" t="str">
        <f>IFERROR(__xludf.DUMMYFUNCTION("GOOGLETRANSLATE(A580, ""en"", ""ja"")"),"ノーベル")</f>
        <v>ノーベル</v>
      </c>
    </row>
    <row r="581">
      <c r="A581" s="1" t="s">
        <v>581</v>
      </c>
      <c r="B581" t="str">
        <f>IFERROR(__xludf.DUMMYFUNCTION("GOOGLETRANSLATE(A581, ""en"", ""ja"")"),"ケネス")</f>
        <v>ケネス</v>
      </c>
    </row>
    <row r="582">
      <c r="A582" s="1" t="s">
        <v>582</v>
      </c>
      <c r="B582" t="str">
        <f>IFERROR(__xludf.DUMMYFUNCTION("GOOGLETRANSLATE(A582, ""en"", ""ja"")"),"投票")</f>
        <v>投票</v>
      </c>
    </row>
    <row r="583">
      <c r="A583" s="1" t="s">
        <v>583</v>
      </c>
      <c r="B583" t="str">
        <f>IFERROR(__xludf.DUMMYFUNCTION("GOOGLETRANSLATE(A583, ""en"", ""ja"")"),"ピット")</f>
        <v>ピット</v>
      </c>
    </row>
    <row r="584">
      <c r="A584" s="1" t="s">
        <v>584</v>
      </c>
      <c r="B584" t="str">
        <f>IFERROR(__xludf.DUMMYFUNCTION("GOOGLETRANSLATE(A584, ""en"", ""ja"")"),"代表")</f>
        <v>代表</v>
      </c>
    </row>
    <row r="585">
      <c r="A585" s="1" t="s">
        <v>585</v>
      </c>
      <c r="B585" t="str">
        <f>IFERROR(__xludf.DUMMYFUNCTION("GOOGLETRANSLATE(A585, ""en"", ""ja"")"),"スポンサー")</f>
        <v>スポンサー</v>
      </c>
    </row>
    <row r="586">
      <c r="A586" s="1" t="s">
        <v>586</v>
      </c>
      <c r="B586" t="str">
        <f>IFERROR(__xludf.DUMMYFUNCTION("GOOGLETRANSLATE(A586, ""en"", ""ja"")"),"コンサルティング")</f>
        <v>コンサルティング</v>
      </c>
    </row>
    <row r="587">
      <c r="A587" s="1" t="s">
        <v>587</v>
      </c>
      <c r="B587" t="str">
        <f>IFERROR(__xludf.DUMMYFUNCTION("GOOGLETRANSLATE(A587, ""en"", ""ja"")"),"ベル")</f>
        <v>ベル</v>
      </c>
    </row>
    <row r="588">
      <c r="A588" s="1" t="s">
        <v>588</v>
      </c>
      <c r="B588" t="str">
        <f>IFERROR(__xludf.DUMMYFUNCTION("GOOGLETRANSLATE(A588, ""en"", ""ja"")"),"巻")</f>
        <v>巻</v>
      </c>
    </row>
    <row r="589">
      <c r="A589" s="1" t="s">
        <v>589</v>
      </c>
      <c r="B589" t="str">
        <f>IFERROR(__xludf.DUMMYFUNCTION("GOOGLETRANSLATE(A589, ""en"", ""ja"")"),"アインシュタイン")</f>
        <v>アインシュタイン</v>
      </c>
    </row>
    <row r="590">
      <c r="A590" s="1" t="s">
        <v>590</v>
      </c>
      <c r="B590" t="str">
        <f>IFERROR(__xludf.DUMMYFUNCTION("GOOGLETRANSLATE(A590, ""en"", ""ja"")"),"栄養")</f>
        <v>栄養</v>
      </c>
    </row>
    <row r="591">
      <c r="A591" s="1" t="s">
        <v>591</v>
      </c>
      <c r="B591" t="str">
        <f>IFERROR(__xludf.DUMMYFUNCTION("GOOGLETRANSLATE(A591, ""en"", ""ja"")"),"レーザ")</f>
        <v>レーザ</v>
      </c>
    </row>
    <row r="592">
      <c r="A592" s="1" t="s">
        <v>592</v>
      </c>
      <c r="B592" t="str">
        <f>IFERROR(__xludf.DUMMYFUNCTION("GOOGLETRANSLATE(A592, ""en"", ""ja"")"),"施さ")</f>
        <v>施さ</v>
      </c>
    </row>
    <row r="593">
      <c r="A593" s="1" t="s">
        <v>593</v>
      </c>
      <c r="B593" t="str">
        <f>IFERROR(__xludf.DUMMYFUNCTION("GOOGLETRANSLATE(A593, ""en"", ""ja"")"),"帰属します")</f>
        <v>帰属します</v>
      </c>
    </row>
    <row r="594">
      <c r="A594" s="1" t="s">
        <v>594</v>
      </c>
      <c r="B594" t="str">
        <f>IFERROR(__xludf.DUMMYFUNCTION("GOOGLETRANSLATE(A594, ""en"", ""ja"")"),"比較可能")</f>
        <v>比較可能</v>
      </c>
    </row>
    <row r="595">
      <c r="A595" s="1" t="s">
        <v>595</v>
      </c>
      <c r="B595" t="str">
        <f>IFERROR(__xludf.DUMMYFUNCTION("GOOGLETRANSLATE(A595, ""en"", ""ja"")"),"未使用")</f>
        <v>未使用</v>
      </c>
    </row>
    <row r="596">
      <c r="A596" s="1" t="s">
        <v>596</v>
      </c>
      <c r="B596" t="str">
        <f>IFERROR(__xludf.DUMMYFUNCTION("GOOGLETRANSLATE(A596, ""en"", ""ja"")"),"相互依存性")</f>
        <v>相互依存性</v>
      </c>
    </row>
    <row r="597">
      <c r="A597" s="1" t="s">
        <v>597</v>
      </c>
      <c r="B597" t="str">
        <f>IFERROR(__xludf.DUMMYFUNCTION("GOOGLETRANSLATE(A597, ""en"", ""ja"")"),"タバコ")</f>
        <v>タバコ</v>
      </c>
    </row>
    <row r="598">
      <c r="A598" s="1" t="s">
        <v>598</v>
      </c>
      <c r="B598" t="str">
        <f>IFERROR(__xludf.DUMMYFUNCTION("GOOGLETRANSLATE(A598, ""en"", ""ja"")"),"工賃")</f>
        <v>工賃</v>
      </c>
    </row>
    <row r="599">
      <c r="A599" s="1" t="s">
        <v>599</v>
      </c>
      <c r="B599" t="str">
        <f>IFERROR(__xludf.DUMMYFUNCTION("GOOGLETRANSLATE(A599, ""en"", ""ja"")"),"給料")</f>
        <v>給料</v>
      </c>
    </row>
    <row r="600">
      <c r="A600" s="1" t="s">
        <v>600</v>
      </c>
      <c r="B600" t="str">
        <f>IFERROR(__xludf.DUMMYFUNCTION("GOOGLETRANSLATE(A600, ""en"", ""ja"")"),"ジョンズ")</f>
        <v>ジョンズ</v>
      </c>
    </row>
    <row r="601">
      <c r="A601" s="1" t="s">
        <v>601</v>
      </c>
      <c r="B601" t="str">
        <f>IFERROR(__xludf.DUMMYFUNCTION("GOOGLETRANSLATE(A601, ""en"", ""ja"")"),"嫌悪")</f>
        <v>嫌悪</v>
      </c>
    </row>
    <row r="602">
      <c r="A602" s="1" t="s">
        <v>602</v>
      </c>
      <c r="B602" t="str">
        <f>IFERROR(__xludf.DUMMYFUNCTION("GOOGLETRANSLATE(A602, ""en"", ""ja"")"),"全く")</f>
        <v>全く</v>
      </c>
    </row>
    <row r="603">
      <c r="A603" s="1" t="s">
        <v>603</v>
      </c>
      <c r="B603" t="str">
        <f>IFERROR(__xludf.DUMMYFUNCTION("GOOGLETRANSLATE(A603, ""en"", ""ja"")"),"プレミアム")</f>
        <v>プレミアム</v>
      </c>
    </row>
    <row r="604">
      <c r="A604" s="1" t="s">
        <v>604</v>
      </c>
      <c r="B604" t="str">
        <f>IFERROR(__xludf.DUMMYFUNCTION("GOOGLETRANSLATE(A604, ""en"", ""ja"")"),"欲求不満")</f>
        <v>欲求不満</v>
      </c>
    </row>
    <row r="605">
      <c r="A605" s="1" t="s">
        <v>605</v>
      </c>
      <c r="B605" t="str">
        <f>IFERROR(__xludf.DUMMYFUNCTION("GOOGLETRANSLATE(A605, ""en"", ""ja"")"),"欠陥のあります")</f>
        <v>欠陥のあります</v>
      </c>
    </row>
    <row r="606">
      <c r="A606" s="1" t="s">
        <v>606</v>
      </c>
      <c r="B606" t="str">
        <f>IFERROR(__xludf.DUMMYFUNCTION("GOOGLETRANSLATE(A606, ""en"", ""ja"")"),"長期")</f>
        <v>長期</v>
      </c>
    </row>
    <row r="607">
      <c r="A607" s="1" t="s">
        <v>607</v>
      </c>
      <c r="B607" t="str">
        <f>IFERROR(__xludf.DUMMYFUNCTION("GOOGLETRANSLATE(A607, ""en"", ""ja"")"),"パン")</f>
        <v>パン</v>
      </c>
    </row>
    <row r="608">
      <c r="A608" s="1" t="s">
        <v>608</v>
      </c>
      <c r="B608" t="str">
        <f>IFERROR(__xludf.DUMMYFUNCTION("GOOGLETRANSLATE(A608, ""en"", ""ja"")"),"リスキーな")</f>
        <v>リスキーな</v>
      </c>
    </row>
    <row r="609">
      <c r="A609" s="1" t="s">
        <v>609</v>
      </c>
      <c r="B609" t="str">
        <f>IFERROR(__xludf.DUMMYFUNCTION("GOOGLETRANSLATE(A609, ""en"", ""ja"")"),"売り手")</f>
        <v>売り手</v>
      </c>
    </row>
    <row r="610">
      <c r="A610" s="1" t="s">
        <v>610</v>
      </c>
      <c r="B610" t="str">
        <f>IFERROR(__xludf.DUMMYFUNCTION("GOOGLETRANSLATE(A610, ""en"", ""ja"")"),"精査")</f>
        <v>精査</v>
      </c>
    </row>
    <row r="611">
      <c r="A611" s="1" t="s">
        <v>611</v>
      </c>
      <c r="B611" t="str">
        <f>IFERROR(__xludf.DUMMYFUNCTION("GOOGLETRANSLATE(A611, ""en"", ""ja"")"),"半ば1990")</f>
        <v>半ば1990</v>
      </c>
    </row>
    <row r="612">
      <c r="A612" s="1" t="s">
        <v>612</v>
      </c>
      <c r="B612" t="str">
        <f>IFERROR(__xludf.DUMMYFUNCTION("GOOGLETRANSLATE(A612, ""en"", ""ja"")"),"所持")</f>
        <v>所持</v>
      </c>
    </row>
    <row r="613">
      <c r="A613" s="1" t="s">
        <v>613</v>
      </c>
      <c r="B613" t="str">
        <f>IFERROR(__xludf.DUMMYFUNCTION("GOOGLETRANSLATE(A613, ""en"", ""ja"")"),"CT")</f>
        <v>CT</v>
      </c>
    </row>
    <row r="614">
      <c r="A614" s="1" t="s">
        <v>614</v>
      </c>
      <c r="B614" t="str">
        <f>IFERROR(__xludf.DUMMYFUNCTION("GOOGLETRANSLATE(A614, ""en"", ""ja"")"),"生かします")</f>
        <v>生かします</v>
      </c>
    </row>
    <row r="615">
      <c r="A615" s="1" t="s">
        <v>615</v>
      </c>
      <c r="B615" t="str">
        <f>IFERROR(__xludf.DUMMYFUNCTION("GOOGLETRANSLATE(A615, ""en"", ""ja"")"),"責任")</f>
        <v>責任</v>
      </c>
    </row>
    <row r="616">
      <c r="A616" s="1" t="s">
        <v>616</v>
      </c>
      <c r="B616" t="str">
        <f>IFERROR(__xludf.DUMMYFUNCTION("GOOGLETRANSLATE(A616, ""en"", ""ja"")"),"ライフスタイル")</f>
        <v>ライフスタイル</v>
      </c>
    </row>
    <row r="617">
      <c r="A617" s="1" t="s">
        <v>617</v>
      </c>
      <c r="B617" t="str">
        <f>IFERROR(__xludf.DUMMYFUNCTION("GOOGLETRANSLATE(A617, ""en"", ""ja"")"),"床")</f>
        <v>床</v>
      </c>
    </row>
    <row r="618">
      <c r="A618" s="1" t="s">
        <v>618</v>
      </c>
      <c r="B618" t="str">
        <f>IFERROR(__xludf.DUMMYFUNCTION("GOOGLETRANSLATE(A618, ""en"", ""ja"")"),"グリーン")</f>
        <v>グリーン</v>
      </c>
    </row>
    <row r="619">
      <c r="A619" s="1" t="s">
        <v>619</v>
      </c>
      <c r="B619" t="str">
        <f>IFERROR(__xludf.DUMMYFUNCTION("GOOGLETRANSLATE(A619, ""en"", ""ja"")"),"ログ")</f>
        <v>ログ</v>
      </c>
    </row>
    <row r="620">
      <c r="A620" s="1" t="s">
        <v>620</v>
      </c>
      <c r="B620" t="str">
        <f>IFERROR(__xludf.DUMMYFUNCTION("GOOGLETRANSLATE(A620, ""en"", ""ja"")"),"ダミー")</f>
        <v>ダミー</v>
      </c>
    </row>
    <row r="621">
      <c r="A621" s="1" t="s">
        <v>621</v>
      </c>
      <c r="B621" t="str">
        <f>IFERROR(__xludf.DUMMYFUNCTION("GOOGLETRANSLATE(A621, ""en"", ""ja"")"),"疲労")</f>
        <v>疲労</v>
      </c>
    </row>
    <row r="622">
      <c r="A622" s="1" t="s">
        <v>622</v>
      </c>
      <c r="B622" t="str">
        <f>IFERROR(__xludf.DUMMYFUNCTION("GOOGLETRANSLATE(A622, ""en"", ""ja"")"),"はらん")</f>
        <v>はらん</v>
      </c>
    </row>
    <row r="623">
      <c r="A623" s="1" t="s">
        <v>623</v>
      </c>
      <c r="B623" t="str">
        <f>IFERROR(__xludf.DUMMYFUNCTION("GOOGLETRANSLATE(A623, ""en"", ""ja"")"),"主張します")</f>
        <v>主張します</v>
      </c>
    </row>
    <row r="624">
      <c r="A624" s="1" t="s">
        <v>624</v>
      </c>
      <c r="B624" t="str">
        <f>IFERROR(__xludf.DUMMYFUNCTION("GOOGLETRANSLATE(A624, ""en"", ""ja"")"),"ローズ")</f>
        <v>ローズ</v>
      </c>
    </row>
    <row r="625">
      <c r="A625" s="1" t="s">
        <v>625</v>
      </c>
      <c r="B625" t="str">
        <f>IFERROR(__xludf.DUMMYFUNCTION("GOOGLETRANSLATE(A625, ""en"", ""ja"")"),"因果関係")</f>
        <v>因果関係</v>
      </c>
    </row>
    <row r="626">
      <c r="A626" s="1" t="s">
        <v>626</v>
      </c>
      <c r="B626" t="str">
        <f>IFERROR(__xludf.DUMMYFUNCTION("GOOGLETRANSLATE(A626, ""en"", ""ja"")"),"断言します")</f>
        <v>断言します</v>
      </c>
    </row>
    <row r="627">
      <c r="A627" s="1" t="s">
        <v>627</v>
      </c>
      <c r="B627" t="str">
        <f>IFERROR(__xludf.DUMMYFUNCTION("GOOGLETRANSLATE(A627, ""en"", ""ja"")"),"税金")</f>
        <v>税金</v>
      </c>
    </row>
    <row r="628">
      <c r="A628" s="1" t="s">
        <v>628</v>
      </c>
      <c r="B628" t="str">
        <f>IFERROR(__xludf.DUMMYFUNCTION("GOOGLETRANSLATE(A628, ""en"", ""ja"")"),"失望")</f>
        <v>失望</v>
      </c>
    </row>
    <row r="629">
      <c r="A629" s="1" t="s">
        <v>629</v>
      </c>
      <c r="B629" t="str">
        <f>IFERROR(__xludf.DUMMYFUNCTION("GOOGLETRANSLATE(A629, ""en"", ""ja"")"),"クアリFiのカチオン")</f>
        <v>クアリFiのカチオン</v>
      </c>
    </row>
    <row r="630">
      <c r="A630" s="1" t="s">
        <v>630</v>
      </c>
      <c r="B630" t="str">
        <f>IFERROR(__xludf.DUMMYFUNCTION("GOOGLETRANSLATE(A630, ""en"", ""ja"")"),"先見の明")</f>
        <v>先見の明</v>
      </c>
    </row>
    <row r="631">
      <c r="A631" s="1" t="s">
        <v>631</v>
      </c>
      <c r="B631" t="str">
        <f>IFERROR(__xludf.DUMMYFUNCTION("GOOGLETRANSLATE(A631, ""en"", ""ja"")"),"マスク")</f>
        <v>マスク</v>
      </c>
    </row>
    <row r="632">
      <c r="A632" s="1" t="s">
        <v>632</v>
      </c>
      <c r="B632" t="str">
        <f>IFERROR(__xludf.DUMMYFUNCTION("GOOGLETRANSLATE(A632, ""en"", ""ja"")"),"ロジスティクス")</f>
        <v>ロジスティクス</v>
      </c>
    </row>
    <row r="633">
      <c r="A633" s="1" t="s">
        <v>633</v>
      </c>
      <c r="B633" t="str">
        <f>IFERROR(__xludf.DUMMYFUNCTION("GOOGLETRANSLATE(A633, ""en"", ""ja"")"),"キャッチ")</f>
        <v>キャッチ</v>
      </c>
    </row>
    <row r="634">
      <c r="A634" s="1" t="s">
        <v>634</v>
      </c>
      <c r="B634" t="str">
        <f>IFERROR(__xludf.DUMMYFUNCTION("GOOGLETRANSLATE(A634, ""en"", ""ja"")"),"明確に")</f>
        <v>明確に</v>
      </c>
    </row>
    <row r="635">
      <c r="A635" s="1" t="s">
        <v>635</v>
      </c>
      <c r="B635" t="str">
        <f>IFERROR(__xludf.DUMMYFUNCTION("GOOGLETRANSLATE(A635, ""en"", ""ja"")"),"過大評価")</f>
        <v>過大評価</v>
      </c>
    </row>
    <row r="636">
      <c r="A636" s="1" t="s">
        <v>636</v>
      </c>
      <c r="B636" t="str">
        <f>IFERROR(__xludf.DUMMYFUNCTION("GOOGLETRANSLATE(A636, ""en"", ""ja"")"),"complie")</f>
        <v>complie</v>
      </c>
    </row>
    <row r="637">
      <c r="A637" s="1" t="s">
        <v>637</v>
      </c>
      <c r="B637" t="str">
        <f>IFERROR(__xludf.DUMMYFUNCTION("GOOGLETRANSLATE(A637, ""en"", ""ja"")"),"ジュネーブ")</f>
        <v>ジュネーブ</v>
      </c>
    </row>
    <row r="638">
      <c r="A638" s="1" t="s">
        <v>638</v>
      </c>
      <c r="B638" t="str">
        <f>IFERROR(__xludf.DUMMYFUNCTION("GOOGLETRANSLATE(A638, ""en"", ""ja"")"),"複雑な")</f>
        <v>複雑な</v>
      </c>
    </row>
    <row r="639">
      <c r="A639" s="1" t="s">
        <v>639</v>
      </c>
      <c r="B639" t="str">
        <f>IFERROR(__xludf.DUMMYFUNCTION("GOOGLETRANSLATE(A639, ""en"", ""ja"")"),"用量")</f>
        <v>用量</v>
      </c>
    </row>
    <row r="640">
      <c r="A640" s="1" t="s">
        <v>640</v>
      </c>
      <c r="B640" t="str">
        <f>IFERROR(__xludf.DUMMYFUNCTION("GOOGLETRANSLATE(A640, ""en"", ""ja"")"),"被告")</f>
        <v>被告</v>
      </c>
    </row>
    <row r="641">
      <c r="A641" s="1" t="s">
        <v>641</v>
      </c>
      <c r="B641" t="str">
        <f>IFERROR(__xludf.DUMMYFUNCTION("GOOGLETRANSLATE(A641, ""en"", ""ja"")"),"社会")</f>
        <v>社会</v>
      </c>
    </row>
    <row r="642">
      <c r="A642" s="1" t="s">
        <v>642</v>
      </c>
      <c r="B642" t="str">
        <f>IFERROR(__xludf.DUMMYFUNCTION("GOOGLETRANSLATE(A642, ""en"", ""ja"")"),"減損")</f>
        <v>減損</v>
      </c>
    </row>
    <row r="643">
      <c r="A643" s="1" t="s">
        <v>643</v>
      </c>
      <c r="B643" t="str">
        <f>IFERROR(__xludf.DUMMYFUNCTION("GOOGLETRANSLATE(A643, ""en"", ""ja"")"),"投機")</f>
        <v>投機</v>
      </c>
    </row>
    <row r="644">
      <c r="A644" s="1" t="s">
        <v>644</v>
      </c>
      <c r="B644" t="str">
        <f>IFERROR(__xludf.DUMMYFUNCTION("GOOGLETRANSLATE(A644, ""en"", ""ja"")"),"悪化させます")</f>
        <v>悪化させます</v>
      </c>
    </row>
    <row r="645">
      <c r="A645" s="1" t="s">
        <v>645</v>
      </c>
      <c r="B645" t="str">
        <f>IFERROR(__xludf.DUMMYFUNCTION("GOOGLETRANSLATE(A645, ""en"", ""ja"")"),"中間点")</f>
        <v>中間点</v>
      </c>
    </row>
    <row r="646">
      <c r="A646" s="1" t="s">
        <v>646</v>
      </c>
      <c r="B646" t="str">
        <f>IFERROR(__xludf.DUMMYFUNCTION("GOOGLETRANSLATE(A646, ""en"", ""ja"")"),"お客様")</f>
        <v>お客様</v>
      </c>
    </row>
    <row r="647">
      <c r="A647" s="1" t="s">
        <v>647</v>
      </c>
      <c r="B647" t="str">
        <f>IFERROR(__xludf.DUMMYFUNCTION("GOOGLETRANSLATE(A647, ""en"", ""ja"")"),"ブレンディング")</f>
        <v>ブレンディング</v>
      </c>
    </row>
    <row r="648">
      <c r="A648" s="1" t="s">
        <v>648</v>
      </c>
      <c r="B648" t="str">
        <f>IFERROR(__xludf.DUMMYFUNCTION("GOOGLETRANSLATE(A648, ""en"", ""ja"")"),"小麦")</f>
        <v>小麦</v>
      </c>
    </row>
    <row r="649">
      <c r="A649" s="1" t="s">
        <v>649</v>
      </c>
      <c r="B649" t="str">
        <f>IFERROR(__xludf.DUMMYFUNCTION("GOOGLETRANSLATE(A649, ""en"", ""ja"")"),"小売店")</f>
        <v>小売店</v>
      </c>
    </row>
    <row r="650">
      <c r="A650" s="1" t="s">
        <v>650</v>
      </c>
      <c r="B650" t="str">
        <f>IFERROR(__xludf.DUMMYFUNCTION("GOOGLETRANSLATE(A650, ""en"", ""ja"")"),"ZA")</f>
        <v>ZA</v>
      </c>
    </row>
    <row r="651">
      <c r="A651" s="1" t="s">
        <v>651</v>
      </c>
      <c r="B651" t="str">
        <f>IFERROR(__xludf.DUMMYFUNCTION("GOOGLETRANSLATE(A651, ""en"", ""ja"")"),"管轄")</f>
        <v>管轄</v>
      </c>
    </row>
    <row r="652">
      <c r="A652" s="1" t="s">
        <v>652</v>
      </c>
      <c r="B652" t="str">
        <f>IFERROR(__xludf.DUMMYFUNCTION("GOOGLETRANSLATE(A652, ""en"", ""ja"")"),"1920年代")</f>
        <v>1920年代</v>
      </c>
    </row>
    <row r="653">
      <c r="A653" s="1" t="s">
        <v>653</v>
      </c>
      <c r="B653" t="str">
        <f>IFERROR(__xludf.DUMMYFUNCTION("GOOGLETRANSLATE(A653, ""en"", ""ja"")"),"シスター")</f>
        <v>シスター</v>
      </c>
    </row>
    <row r="654">
      <c r="A654" s="1" t="s">
        <v>654</v>
      </c>
      <c r="B654" t="str">
        <f>IFERROR(__xludf.DUMMYFUNCTION("GOOGLETRANSLATE(A654, ""en"", ""ja"")"),"徴収")</f>
        <v>徴収</v>
      </c>
    </row>
    <row r="655">
      <c r="A655" s="1" t="s">
        <v>655</v>
      </c>
      <c r="B655" t="str">
        <f>IFERROR(__xludf.DUMMYFUNCTION("GOOGLETRANSLATE(A655, ""en"", ""ja"")"),"誘惑")</f>
        <v>誘惑</v>
      </c>
    </row>
    <row r="656">
      <c r="A656" s="1" t="s">
        <v>656</v>
      </c>
      <c r="B656" t="str">
        <f>IFERROR(__xludf.DUMMYFUNCTION("GOOGLETRANSLATE(A656, ""en"", ""ja"")"),"警察")</f>
        <v>警察</v>
      </c>
    </row>
    <row r="657">
      <c r="A657" s="1" t="s">
        <v>657</v>
      </c>
      <c r="B657" t="str">
        <f>IFERROR(__xludf.DUMMYFUNCTION("GOOGLETRANSLATE(A657, ""en"", ""ja"")"),"失業")</f>
        <v>失業</v>
      </c>
    </row>
    <row r="658">
      <c r="A658" s="1" t="s">
        <v>658</v>
      </c>
      <c r="B658" t="str">
        <f>IFERROR(__xludf.DUMMYFUNCTION("GOOGLETRANSLATE(A658, ""en"", ""ja"")"),"決済")</f>
        <v>決済</v>
      </c>
    </row>
    <row r="659">
      <c r="A659" s="1" t="s">
        <v>659</v>
      </c>
      <c r="B659" t="str">
        <f>IFERROR(__xludf.DUMMYFUNCTION("GOOGLETRANSLATE(A659, ""en"", ""ja"")"),"循環的")</f>
        <v>循環的</v>
      </c>
    </row>
    <row r="660">
      <c r="A660" s="1" t="s">
        <v>660</v>
      </c>
      <c r="B660" t="str">
        <f>IFERROR(__xludf.DUMMYFUNCTION("GOOGLETRANSLATE(A660, ""en"", ""ja"")"),"句")</f>
        <v>句</v>
      </c>
    </row>
    <row r="661">
      <c r="A661" s="1" t="s">
        <v>661</v>
      </c>
      <c r="B661" t="str">
        <f>IFERROR(__xludf.DUMMYFUNCTION("GOOGLETRANSLATE(A661, ""en"", ""ja"")"),"投機")</f>
        <v>投機</v>
      </c>
    </row>
    <row r="662">
      <c r="A662" s="1" t="s">
        <v>662</v>
      </c>
      <c r="B662" t="str">
        <f>IFERROR(__xludf.DUMMYFUNCTION("GOOGLETRANSLATE(A662, ""en"", ""ja"")"),"不快")</f>
        <v>不快</v>
      </c>
    </row>
    <row r="663">
      <c r="A663" s="1" t="s">
        <v>663</v>
      </c>
      <c r="B663" t="str">
        <f>IFERROR(__xludf.DUMMYFUNCTION("GOOGLETRANSLATE(A663, ""en"", ""ja"")"),"エンゲージメント")</f>
        <v>エンゲージメント</v>
      </c>
    </row>
    <row r="664">
      <c r="A664" s="1" t="s">
        <v>664</v>
      </c>
      <c r="B664" t="str">
        <f>IFERROR(__xludf.DUMMYFUNCTION("GOOGLETRANSLATE(A664, ""en"", ""ja"")"),"不本意")</f>
        <v>不本意</v>
      </c>
    </row>
    <row r="665">
      <c r="A665" s="1" t="s">
        <v>665</v>
      </c>
      <c r="B665" t="str">
        <f>IFERROR(__xludf.DUMMYFUNCTION("GOOGLETRANSLATE(A665, ""en"", ""ja"")"),"VIS")</f>
        <v>VIS</v>
      </c>
    </row>
    <row r="666">
      <c r="A666" s="1" t="s">
        <v>666</v>
      </c>
      <c r="B666" t="str">
        <f>IFERROR(__xludf.DUMMYFUNCTION("GOOGLETRANSLATE(A666, ""en"", ""ja"")"),"エジプト")</f>
        <v>エジプト</v>
      </c>
    </row>
    <row r="667">
      <c r="A667" s="1" t="s">
        <v>667</v>
      </c>
      <c r="B667" t="str">
        <f>IFERROR(__xludf.DUMMYFUNCTION("GOOGLETRANSLATE(A667, ""en"", ""ja"")"),"怒り")</f>
        <v>怒り</v>
      </c>
    </row>
    <row r="668">
      <c r="A668" s="1" t="s">
        <v>668</v>
      </c>
      <c r="B668" t="str">
        <f>IFERROR(__xludf.DUMMYFUNCTION("GOOGLETRANSLATE(A668, ""en"", ""ja"")"),"認識")</f>
        <v>認識</v>
      </c>
    </row>
    <row r="669">
      <c r="A669" s="1" t="s">
        <v>669</v>
      </c>
      <c r="B669" t="str">
        <f>IFERROR(__xludf.DUMMYFUNCTION("GOOGLETRANSLATE(A669, ""en"", ""ja"")"),"湿らせ")</f>
        <v>湿らせ</v>
      </c>
    </row>
    <row r="670">
      <c r="A670" s="1" t="s">
        <v>670</v>
      </c>
      <c r="B670" t="str">
        <f>IFERROR(__xludf.DUMMYFUNCTION("GOOGLETRANSLATE(A670, ""en"", ""ja"")"),"一握り")</f>
        <v>一握り</v>
      </c>
    </row>
    <row r="671">
      <c r="A671" s="1" t="s">
        <v>671</v>
      </c>
      <c r="B671" t="str">
        <f>IFERROR(__xludf.DUMMYFUNCTION("GOOGLETRANSLATE(A671, ""en"", ""ja"")"),"葦")</f>
        <v>葦</v>
      </c>
    </row>
    <row r="672">
      <c r="A672" s="1" t="s">
        <v>672</v>
      </c>
      <c r="B672" t="str">
        <f>IFERROR(__xludf.DUMMYFUNCTION("GOOGLETRANSLATE(A672, ""en"", ""ja"")"),"生息地")</f>
        <v>生息地</v>
      </c>
    </row>
    <row r="673">
      <c r="A673" s="1" t="s">
        <v>673</v>
      </c>
      <c r="B673" t="str">
        <f>IFERROR(__xludf.DUMMYFUNCTION("GOOGLETRANSLATE(A673, ""en"", ""ja"")"),"爆弾")</f>
        <v>爆弾</v>
      </c>
    </row>
    <row r="674">
      <c r="A674" s="1" t="s">
        <v>674</v>
      </c>
      <c r="B674" t="str">
        <f>IFERROR(__xludf.DUMMYFUNCTION("GOOGLETRANSLATE(A674, ""en"", ""ja"")"),"条約")</f>
        <v>条約</v>
      </c>
    </row>
    <row r="675">
      <c r="A675" s="1" t="s">
        <v>675</v>
      </c>
      <c r="B675" t="str">
        <f>IFERROR(__xludf.DUMMYFUNCTION("GOOGLETRANSLATE(A675, ""en"", ""ja"")"),"核")</f>
        <v>核</v>
      </c>
    </row>
    <row r="676">
      <c r="A676" s="1" t="s">
        <v>676</v>
      </c>
      <c r="B676" t="str">
        <f>IFERROR(__xludf.DUMMYFUNCTION("GOOGLETRANSLATE(A676, ""en"", ""ja"")"),"充実")</f>
        <v>充実</v>
      </c>
    </row>
    <row r="677">
      <c r="A677" s="1" t="s">
        <v>677</v>
      </c>
      <c r="B677" t="str">
        <f>IFERROR(__xludf.DUMMYFUNCTION("GOOGLETRANSLATE(A677, ""en"", ""ja"")"),"濃縮されました")</f>
        <v>濃縮されました</v>
      </c>
    </row>
    <row r="678">
      <c r="A678" s="1" t="s">
        <v>678</v>
      </c>
      <c r="B678" t="str">
        <f>IFERROR(__xludf.DUMMYFUNCTION("GOOGLETRANSLATE(A678, ""en"", ""ja"")"),"解体")</f>
        <v>解体</v>
      </c>
    </row>
    <row r="679">
      <c r="A679" s="1" t="s">
        <v>679</v>
      </c>
      <c r="B679" t="str">
        <f>IFERROR(__xludf.DUMMYFUNCTION("GOOGLETRANSLATE(A679, ""en"", ""ja"")"),"盗難")</f>
        <v>盗難</v>
      </c>
    </row>
    <row r="680">
      <c r="A680" s="1" t="s">
        <v>680</v>
      </c>
      <c r="B680" t="str">
        <f>IFERROR(__xludf.DUMMYFUNCTION("GOOGLETRANSLATE(A680, ""en"", ""ja"")"),"固執")</f>
        <v>固執</v>
      </c>
    </row>
    <row r="681">
      <c r="A681" s="1" t="s">
        <v>681</v>
      </c>
      <c r="B681" t="str">
        <f>IFERROR(__xludf.DUMMYFUNCTION("GOOGLETRANSLATE(A681, ""en"", ""ja"")"),"社会学者")</f>
        <v>社会学者</v>
      </c>
    </row>
    <row r="682">
      <c r="A682" s="1" t="s">
        <v>682</v>
      </c>
      <c r="B682" t="str">
        <f>IFERROR(__xludf.DUMMYFUNCTION("GOOGLETRANSLATE(A682, ""en"", ""ja"")"),"認められます")</f>
        <v>認められます</v>
      </c>
    </row>
    <row r="683">
      <c r="A683" s="1" t="s">
        <v>683</v>
      </c>
      <c r="B683" t="str">
        <f>IFERROR(__xludf.DUMMYFUNCTION("GOOGLETRANSLATE(A683, ""en"", ""ja"")"),"キル")</f>
        <v>キル</v>
      </c>
    </row>
    <row r="684">
      <c r="A684" s="1" t="s">
        <v>684</v>
      </c>
      <c r="B684" t="str">
        <f>IFERROR(__xludf.DUMMYFUNCTION("GOOGLETRANSLATE(A684, ""en"", ""ja"")"),"プラット")</f>
        <v>プラット</v>
      </c>
    </row>
    <row r="685">
      <c r="A685" s="1" t="s">
        <v>685</v>
      </c>
      <c r="B685" t="str">
        <f>IFERROR(__xludf.DUMMYFUNCTION("GOOGLETRANSLATE(A685, ""en"", ""ja"")"),"ランカスター")</f>
        <v>ランカスター</v>
      </c>
    </row>
    <row r="686">
      <c r="A686" s="1" t="s">
        <v>686</v>
      </c>
      <c r="B686" t="str">
        <f>IFERROR(__xludf.DUMMYFUNCTION("GOOGLETRANSLATE(A686, ""en"", ""ja"")"),"異質")</f>
        <v>異質</v>
      </c>
    </row>
    <row r="687">
      <c r="A687" s="1" t="s">
        <v>687</v>
      </c>
      <c r="B687" t="str">
        <f>IFERROR(__xludf.DUMMYFUNCTION("GOOGLETRANSLATE(A687, ""en"", ""ja"")"),"優先順位付け")</f>
        <v>優先順位付け</v>
      </c>
    </row>
    <row r="688">
      <c r="A688" s="1" t="s">
        <v>688</v>
      </c>
      <c r="B688" t="str">
        <f>IFERROR(__xludf.DUMMYFUNCTION("GOOGLETRANSLATE(A688, ""en"", ""ja"")"),"クリスマス")</f>
        <v>クリスマス</v>
      </c>
    </row>
    <row r="689">
      <c r="A689" s="1" t="s">
        <v>689</v>
      </c>
      <c r="B689" t="str">
        <f>IFERROR(__xludf.DUMMYFUNCTION("GOOGLETRANSLATE(A689, ""en"", ""ja"")"),"ヒストグラム")</f>
        <v>ヒストグラム</v>
      </c>
    </row>
    <row r="690">
      <c r="A690" s="1" t="s">
        <v>690</v>
      </c>
      <c r="B690" t="str">
        <f>IFERROR(__xludf.DUMMYFUNCTION("GOOGLETRANSLATE(A690, ""en"", ""ja"")"),"撤退")</f>
        <v>撤退</v>
      </c>
    </row>
    <row r="691">
      <c r="A691" s="1" t="s">
        <v>691</v>
      </c>
      <c r="B691" t="str">
        <f>IFERROR(__xludf.DUMMYFUNCTION("GOOGLETRANSLATE(A691, ""en"", ""ja"")"),"不必要")</f>
        <v>不必要</v>
      </c>
    </row>
    <row r="692">
      <c r="A692" s="1" t="s">
        <v>692</v>
      </c>
      <c r="B692" t="str">
        <f>IFERROR(__xludf.DUMMYFUNCTION("GOOGLETRANSLATE(A692, ""en"", ""ja"")"),"弱めます")</f>
        <v>弱めます</v>
      </c>
    </row>
    <row r="693">
      <c r="A693" s="1" t="s">
        <v>693</v>
      </c>
      <c r="B693" t="str">
        <f>IFERROR(__xludf.DUMMYFUNCTION("GOOGLETRANSLATE(A693, ""en"", ""ja"")"),"ミュラー")</f>
        <v>ミュラー</v>
      </c>
    </row>
    <row r="694">
      <c r="A694" s="1" t="s">
        <v>694</v>
      </c>
      <c r="B694" t="str">
        <f>IFERROR(__xludf.DUMMYFUNCTION("GOOGLETRANSLATE(A694, ""en"", ""ja"")"),"無効")</f>
        <v>無効</v>
      </c>
    </row>
    <row r="695">
      <c r="A695" s="1" t="s">
        <v>695</v>
      </c>
      <c r="B695" t="str">
        <f>IFERROR(__xludf.DUMMYFUNCTION("GOOGLETRANSLATE(A695, ""en"", ""ja"")"),"卵")</f>
        <v>卵</v>
      </c>
    </row>
    <row r="696">
      <c r="A696" s="1" t="s">
        <v>696</v>
      </c>
      <c r="B696" t="str">
        <f>IFERROR(__xludf.DUMMYFUNCTION("GOOGLETRANSLATE(A696, ""en"", ""ja"")"),"優美")</f>
        <v>優美</v>
      </c>
    </row>
    <row r="697">
      <c r="A697" s="1" t="s">
        <v>697</v>
      </c>
      <c r="B697" t="str">
        <f>IFERROR(__xludf.DUMMYFUNCTION("GOOGLETRANSLATE(A697, ""en"", ""ja"")"),"不測")</f>
        <v>不測</v>
      </c>
    </row>
    <row r="698">
      <c r="A698" s="1" t="s">
        <v>698</v>
      </c>
      <c r="B698" t="str">
        <f>IFERROR(__xludf.DUMMYFUNCTION("GOOGLETRANSLATE(A698, ""en"", ""ja"")"),"ボーナス")</f>
        <v>ボーナス</v>
      </c>
    </row>
    <row r="699">
      <c r="A699" s="1" t="s">
        <v>699</v>
      </c>
      <c r="B699" t="str">
        <f>IFERROR(__xludf.DUMMYFUNCTION("GOOGLETRANSLATE(A699, ""en"", ""ja"")"),"悪名高い")</f>
        <v>悪名高い</v>
      </c>
    </row>
    <row r="700">
      <c r="A700" s="1" t="s">
        <v>700</v>
      </c>
      <c r="B700" t="str">
        <f>IFERROR(__xludf.DUMMYFUNCTION("GOOGLETRANSLATE(A700, ""en"", ""ja"")"),"未回答")</f>
        <v>未回答</v>
      </c>
    </row>
    <row r="701">
      <c r="A701" s="1" t="s">
        <v>701</v>
      </c>
      <c r="B701" t="str">
        <f>IFERROR(__xludf.DUMMYFUNCTION("GOOGLETRANSLATE(A701, ""en"", ""ja"")"),"サミット")</f>
        <v>サミット</v>
      </c>
    </row>
    <row r="702">
      <c r="A702" s="1" t="s">
        <v>702</v>
      </c>
      <c r="B702" t="str">
        <f>IFERROR(__xludf.DUMMYFUNCTION("GOOGLETRANSLATE(A702, ""en"", ""ja"")"),"誇りに思う")</f>
        <v>誇りに思う</v>
      </c>
    </row>
    <row r="703">
      <c r="A703" s="1" t="s">
        <v>703</v>
      </c>
      <c r="B703" t="str">
        <f>IFERROR(__xludf.DUMMYFUNCTION("GOOGLETRANSLATE(A703, ""en"", ""ja"")"),"夫")</f>
        <v>夫</v>
      </c>
    </row>
    <row r="704">
      <c r="A704" s="1" t="s">
        <v>704</v>
      </c>
      <c r="B704" t="str">
        <f>IFERROR(__xludf.DUMMYFUNCTION("GOOGLETRANSLATE(A704, ""en"", ""ja"")"),"誠実")</f>
        <v>誠実</v>
      </c>
    </row>
    <row r="705">
      <c r="A705" s="1" t="s">
        <v>705</v>
      </c>
      <c r="B705" t="str">
        <f>IFERROR(__xludf.DUMMYFUNCTION("GOOGLETRANSLATE(A705, ""en"", ""ja"")"),"名前を変更")</f>
        <v>名前を変更</v>
      </c>
    </row>
    <row r="706">
      <c r="A706" s="1" t="s">
        <v>706</v>
      </c>
      <c r="B706" t="str">
        <f>IFERROR(__xludf.DUMMYFUNCTION("GOOGLETRANSLATE(A706, ""en"", ""ja"")"),"海外へ")</f>
        <v>海外へ</v>
      </c>
    </row>
    <row r="707">
      <c r="A707" s="1" t="s">
        <v>707</v>
      </c>
      <c r="B707" t="str">
        <f>IFERROR(__xludf.DUMMYFUNCTION("GOOGLETRANSLATE(A707, ""en"", ""ja"")"),"帰さ")</f>
        <v>帰さ</v>
      </c>
    </row>
    <row r="708">
      <c r="A708" s="1" t="s">
        <v>708</v>
      </c>
      <c r="B708" t="str">
        <f>IFERROR(__xludf.DUMMYFUNCTION("GOOGLETRANSLATE(A708, ""en"", ""ja"")"),"病気")</f>
        <v>病気</v>
      </c>
    </row>
    <row r="709">
      <c r="A709" s="1" t="s">
        <v>709</v>
      </c>
      <c r="B709" t="str">
        <f>IFERROR(__xludf.DUMMYFUNCTION("GOOGLETRANSLATE(A709, ""en"", ""ja"")"),"健康管理")</f>
        <v>健康管理</v>
      </c>
    </row>
    <row r="710">
      <c r="A710" s="1" t="s">
        <v>710</v>
      </c>
      <c r="B710" t="str">
        <f>IFERROR(__xludf.DUMMYFUNCTION("GOOGLETRANSLATE(A710, ""en"", ""ja"")"),"苦悩")</f>
        <v>苦悩</v>
      </c>
    </row>
    <row r="711">
      <c r="A711" s="1" t="s">
        <v>711</v>
      </c>
      <c r="B711" t="str">
        <f>IFERROR(__xludf.DUMMYFUNCTION("GOOGLETRANSLATE(A711, ""en"", ""ja"")"),"主張")</f>
        <v>主張</v>
      </c>
    </row>
    <row r="712">
      <c r="A712" s="1" t="s">
        <v>712</v>
      </c>
      <c r="B712" t="str">
        <f>IFERROR(__xludf.DUMMYFUNCTION("GOOGLETRANSLATE(A712, ""en"", ""ja"")"),"インストール")</f>
        <v>インストール</v>
      </c>
    </row>
    <row r="713">
      <c r="A713" s="1" t="s">
        <v>713</v>
      </c>
      <c r="B713" t="str">
        <f>IFERROR(__xludf.DUMMYFUNCTION("GOOGLETRANSLATE(A713, ""en"", ""ja"")"),"つつましいです")</f>
        <v>つつましいです</v>
      </c>
    </row>
    <row r="714">
      <c r="A714" s="1" t="s">
        <v>714</v>
      </c>
      <c r="B714" t="str">
        <f>IFERROR(__xludf.DUMMYFUNCTION("GOOGLETRANSLATE(A714, ""en"", ""ja"")"),"スポットライト")</f>
        <v>スポットライト</v>
      </c>
    </row>
    <row r="715">
      <c r="A715" s="1" t="s">
        <v>715</v>
      </c>
      <c r="B715" t="str">
        <f>IFERROR(__xludf.DUMMYFUNCTION("GOOGLETRANSLATE(A715, ""en"", ""ja"")"),"第十二の")</f>
        <v>第十二の</v>
      </c>
    </row>
    <row r="716">
      <c r="A716" s="1" t="s">
        <v>716</v>
      </c>
      <c r="B716" t="str">
        <f>IFERROR(__xludf.DUMMYFUNCTION("GOOGLETRANSLATE(A716, ""en"", ""ja"")"),"貴重な")</f>
        <v>貴重な</v>
      </c>
    </row>
    <row r="717">
      <c r="A717" s="1" t="s">
        <v>717</v>
      </c>
      <c r="B717" t="str">
        <f>IFERROR(__xludf.DUMMYFUNCTION("GOOGLETRANSLATE(A717, ""en"", ""ja"")"),"ビーム")</f>
        <v>ビーム</v>
      </c>
    </row>
    <row r="718">
      <c r="A718" s="1" t="s">
        <v>718</v>
      </c>
      <c r="B718" t="str">
        <f>IFERROR(__xludf.DUMMYFUNCTION("GOOGLETRANSLATE(A718, ""en"", ""ja"")"),"ジュニア")</f>
        <v>ジュニア</v>
      </c>
    </row>
    <row r="719">
      <c r="A719" s="1" t="s">
        <v>719</v>
      </c>
      <c r="B719" t="str">
        <f>IFERROR(__xludf.DUMMYFUNCTION("GOOGLETRANSLATE(A719, ""en"", ""ja"")"),"下降")</f>
        <v>下降</v>
      </c>
    </row>
    <row r="720">
      <c r="A720" s="1" t="s">
        <v>720</v>
      </c>
      <c r="B720" t="str">
        <f>IFERROR(__xludf.DUMMYFUNCTION("GOOGLETRANSLATE(A720, ""en"", ""ja"")"),"激しく")</f>
        <v>激しく</v>
      </c>
    </row>
    <row r="721">
      <c r="A721" s="1" t="s">
        <v>721</v>
      </c>
      <c r="B721" t="str">
        <f>IFERROR(__xludf.DUMMYFUNCTION("GOOGLETRANSLATE(A721, ""en"", ""ja"")"),"第十の")</f>
        <v>第十の</v>
      </c>
    </row>
    <row r="722">
      <c r="A722" s="1" t="s">
        <v>722</v>
      </c>
      <c r="B722" t="str">
        <f>IFERROR(__xludf.DUMMYFUNCTION("GOOGLETRANSLATE(A722, ""en"", ""ja"")"),"高め")</f>
        <v>高め</v>
      </c>
    </row>
    <row r="723">
      <c r="A723" s="1" t="s">
        <v>723</v>
      </c>
      <c r="B723" t="str">
        <f>IFERROR(__xludf.DUMMYFUNCTION("GOOGLETRANSLATE(A723, ""en"", ""ja"")"),"次期")</f>
        <v>次期</v>
      </c>
    </row>
    <row r="724">
      <c r="A724" s="1" t="s">
        <v>724</v>
      </c>
      <c r="B724" t="str">
        <f>IFERROR(__xludf.DUMMYFUNCTION("GOOGLETRANSLATE(A724, ""en"", ""ja"")"),"信じられないほど")</f>
        <v>信じられないほど</v>
      </c>
    </row>
    <row r="725">
      <c r="A725" s="1" t="s">
        <v>725</v>
      </c>
      <c r="B725" t="str">
        <f>IFERROR(__xludf.DUMMYFUNCTION("GOOGLETRANSLATE(A725, ""en"", ""ja"")"),"性的")</f>
        <v>性的</v>
      </c>
    </row>
    <row r="726">
      <c r="A726" s="1" t="s">
        <v>726</v>
      </c>
      <c r="B726" t="str">
        <f>IFERROR(__xludf.DUMMYFUNCTION("GOOGLETRANSLATE(A726, ""en"", ""ja"")"),"ブレンド")</f>
        <v>ブレンド</v>
      </c>
    </row>
    <row r="727">
      <c r="A727" s="1" t="s">
        <v>727</v>
      </c>
      <c r="B727" t="str">
        <f>IFERROR(__xludf.DUMMYFUNCTION("GOOGLETRANSLATE(A727, ""en"", ""ja"")"),"スキーマ")</f>
        <v>スキーマ</v>
      </c>
    </row>
    <row r="728">
      <c r="A728" s="1" t="s">
        <v>728</v>
      </c>
      <c r="B728" t="str">
        <f>IFERROR(__xludf.DUMMYFUNCTION("GOOGLETRANSLATE(A728, ""en"", ""ja"")"),"ペニー")</f>
        <v>ペニー</v>
      </c>
    </row>
    <row r="729">
      <c r="A729" s="1" t="s">
        <v>729</v>
      </c>
      <c r="B729" t="str">
        <f>IFERROR(__xludf.DUMMYFUNCTION("GOOGLETRANSLATE(A729, ""en"", ""ja"")"),"改正")</f>
        <v>改正</v>
      </c>
    </row>
    <row r="730">
      <c r="A730" s="1" t="s">
        <v>730</v>
      </c>
      <c r="B730" t="str">
        <f>IFERROR(__xludf.DUMMYFUNCTION("GOOGLETRANSLATE(A730, ""en"", ""ja"")"),"pende")</f>
        <v>pende</v>
      </c>
    </row>
    <row r="731">
      <c r="A731" s="1" t="s">
        <v>731</v>
      </c>
      <c r="B731" t="str">
        <f>IFERROR(__xludf.DUMMYFUNCTION("GOOGLETRANSLATE(A731, ""en"", ""ja"")"),"バッキング")</f>
        <v>バッキング</v>
      </c>
    </row>
    <row r="732">
      <c r="A732" s="1" t="s">
        <v>732</v>
      </c>
      <c r="B732" t="str">
        <f>IFERROR(__xludf.DUMMYFUNCTION("GOOGLETRANSLATE(A732, ""en"", ""ja"")"),"啓示")</f>
        <v>啓示</v>
      </c>
    </row>
    <row r="733">
      <c r="A733" s="1" t="s">
        <v>733</v>
      </c>
      <c r="B733" t="str">
        <f>IFERROR(__xludf.DUMMYFUNCTION("GOOGLETRANSLATE(A733, ""en"", ""ja"")"),"錯綜")</f>
        <v>錯綜</v>
      </c>
    </row>
    <row r="734">
      <c r="A734" s="1" t="s">
        <v>734</v>
      </c>
      <c r="B734" t="str">
        <f>IFERROR(__xludf.DUMMYFUNCTION("GOOGLETRANSLATE(A734, ""en"", ""ja"")"),"ホール")</f>
        <v>ホール</v>
      </c>
    </row>
    <row r="735">
      <c r="A735" s="1" t="s">
        <v>735</v>
      </c>
      <c r="B735" t="str">
        <f>IFERROR(__xludf.DUMMYFUNCTION("GOOGLETRANSLATE(A735, ""en"", ""ja"")"),"割り当てる")</f>
        <v>割り当てる</v>
      </c>
    </row>
    <row r="736">
      <c r="A736" s="1" t="s">
        <v>736</v>
      </c>
      <c r="B736" t="str">
        <f>IFERROR(__xludf.DUMMYFUNCTION("GOOGLETRANSLATE(A736, ""en"", ""ja"")"),"規範")</f>
        <v>規範</v>
      </c>
    </row>
    <row r="737">
      <c r="A737" s="1" t="s">
        <v>737</v>
      </c>
      <c r="B737" t="str">
        <f>IFERROR(__xludf.DUMMYFUNCTION("GOOGLETRANSLATE(A737, ""en"", ""ja"")"),"デンマーク")</f>
        <v>デンマーク</v>
      </c>
    </row>
    <row r="738">
      <c r="A738" s="1" t="s">
        <v>738</v>
      </c>
      <c r="B738" t="str">
        <f>IFERROR(__xludf.DUMMYFUNCTION("GOOGLETRANSLATE(A738, ""en"", ""ja"")"),"逮捕")</f>
        <v>逮捕</v>
      </c>
    </row>
    <row r="739">
      <c r="A739" s="1" t="s">
        <v>739</v>
      </c>
      <c r="B739" t="str">
        <f>IFERROR(__xludf.DUMMYFUNCTION("GOOGLETRANSLATE(A739, ""en"", ""ja"")"),"取り戻します")</f>
        <v>取り戻します</v>
      </c>
    </row>
    <row r="740">
      <c r="A740" s="1" t="s">
        <v>740</v>
      </c>
      <c r="B740" t="str">
        <f>IFERROR(__xludf.DUMMYFUNCTION("GOOGLETRANSLATE(A740, ""en"", ""ja"")"),"実用性")</f>
        <v>実用性</v>
      </c>
    </row>
    <row r="741">
      <c r="A741" s="1" t="s">
        <v>741</v>
      </c>
      <c r="B741" t="str">
        <f>IFERROR(__xludf.DUMMYFUNCTION("GOOGLETRANSLATE(A741, ""en"", ""ja"")"),"小道")</f>
        <v>小道</v>
      </c>
    </row>
    <row r="742">
      <c r="A742" s="1" t="s">
        <v>742</v>
      </c>
      <c r="B742" t="str">
        <f>IFERROR(__xludf.DUMMYFUNCTION("GOOGLETRANSLATE(A742, ""en"", ""ja"")"),"確かめます")</f>
        <v>確かめます</v>
      </c>
    </row>
    <row r="743">
      <c r="A743" s="1" t="s">
        <v>743</v>
      </c>
      <c r="B743" t="str">
        <f>IFERROR(__xludf.DUMMYFUNCTION("GOOGLETRANSLATE(A743, ""en"", ""ja"")"),"鉛筆")</f>
        <v>鉛筆</v>
      </c>
    </row>
    <row r="744">
      <c r="A744" s="1" t="s">
        <v>744</v>
      </c>
      <c r="B744" t="str">
        <f>IFERROR(__xludf.DUMMYFUNCTION("GOOGLETRANSLATE(A744, ""en"", ""ja"")"),"ミニ")</f>
        <v>ミニ</v>
      </c>
    </row>
    <row r="745">
      <c r="A745" s="1" t="s">
        <v>745</v>
      </c>
      <c r="B745" t="str">
        <f>IFERROR(__xludf.DUMMYFUNCTION("GOOGLETRANSLATE(A745, ""en"", ""ja"")"),"生物学的に")</f>
        <v>生物学的に</v>
      </c>
    </row>
    <row r="746">
      <c r="A746" s="1" t="s">
        <v>746</v>
      </c>
      <c r="B746" t="str">
        <f>IFERROR(__xludf.DUMMYFUNCTION("GOOGLETRANSLATE(A746, ""en"", ""ja"")"),"支えます")</f>
        <v>支えます</v>
      </c>
    </row>
    <row r="747">
      <c r="A747" s="1" t="s">
        <v>747</v>
      </c>
      <c r="B747" t="str">
        <f>IFERROR(__xludf.DUMMYFUNCTION("GOOGLETRANSLATE(A747, ""en"", ""ja"")"),"法外")</f>
        <v>法外</v>
      </c>
    </row>
    <row r="748">
      <c r="A748" s="1" t="s">
        <v>748</v>
      </c>
      <c r="B748" t="str">
        <f>IFERROR(__xludf.DUMMYFUNCTION("GOOGLETRANSLATE(A748, ""en"", ""ja"")"),"プエルト")</f>
        <v>プエルト</v>
      </c>
    </row>
    <row r="749">
      <c r="A749" s="1" t="s">
        <v>749</v>
      </c>
      <c r="B749" t="str">
        <f>IFERROR(__xludf.DUMMYFUNCTION("GOOGLETRANSLATE(A749, ""en"", ""ja"")"),"リコ")</f>
        <v>リコ</v>
      </c>
    </row>
    <row r="750">
      <c r="A750" s="1" t="s">
        <v>750</v>
      </c>
      <c r="B750" t="str">
        <f>IFERROR(__xludf.DUMMYFUNCTION("GOOGLETRANSLATE(A750, ""en"", ""ja"")"),"ハン")</f>
        <v>ハン</v>
      </c>
    </row>
    <row r="751">
      <c r="A751" s="1" t="s">
        <v>751</v>
      </c>
      <c r="B751" t="str">
        <f>IFERROR(__xludf.DUMMYFUNCTION("GOOGLETRANSLATE(A751, ""en"", ""ja"")"),"WP")</f>
        <v>WP</v>
      </c>
    </row>
    <row r="752">
      <c r="A752" s="1" t="s">
        <v>752</v>
      </c>
      <c r="B752" t="str">
        <f>IFERROR(__xludf.DUMMYFUNCTION("GOOGLETRANSLATE(A752, ""en"", ""ja"")"),"美的")</f>
        <v>美的</v>
      </c>
    </row>
    <row r="753">
      <c r="A753" s="1" t="s">
        <v>753</v>
      </c>
      <c r="B753" t="str">
        <f>IFERROR(__xludf.DUMMYFUNCTION("GOOGLETRANSLATE(A753, ""en"", ""ja"")"),"アウトドア")</f>
        <v>アウトドア</v>
      </c>
    </row>
    <row r="754">
      <c r="A754" s="1" t="s">
        <v>754</v>
      </c>
      <c r="B754" t="str">
        <f>IFERROR(__xludf.DUMMYFUNCTION("GOOGLETRANSLATE(A754, ""en"", ""ja"")"),"すぐに")</f>
        <v>すぐに</v>
      </c>
    </row>
    <row r="755">
      <c r="A755" s="1" t="s">
        <v>755</v>
      </c>
      <c r="B755" t="str">
        <f>IFERROR(__xludf.DUMMYFUNCTION("GOOGLETRANSLATE(A755, ""en"", ""ja"")"),"P2")</f>
        <v>P2</v>
      </c>
    </row>
    <row r="756">
      <c r="A756" s="1" t="s">
        <v>756</v>
      </c>
      <c r="B756" t="str">
        <f>IFERROR(__xludf.DUMMYFUNCTION("GOOGLETRANSLATE(A756, ""en"", ""ja"")"),"ヘイズ")</f>
        <v>ヘイズ</v>
      </c>
    </row>
    <row r="757">
      <c r="A757" s="1" t="s">
        <v>757</v>
      </c>
      <c r="B757" t="str">
        <f>IFERROR(__xludf.DUMMYFUNCTION("GOOGLETRANSLATE(A757, ""en"", ""ja"")"),"デッカー")</f>
        <v>デッカー</v>
      </c>
    </row>
    <row r="758">
      <c r="A758" s="1" t="s">
        <v>758</v>
      </c>
      <c r="B758" t="str">
        <f>IFERROR(__xludf.DUMMYFUNCTION("GOOGLETRANSLATE(A758, ""en"", ""ja"")"),"ナーバス")</f>
        <v>ナーバス</v>
      </c>
    </row>
    <row r="759">
      <c r="A759" s="1" t="s">
        <v>759</v>
      </c>
      <c r="B759" t="str">
        <f>IFERROR(__xludf.DUMMYFUNCTION("GOOGLETRANSLATE(A759, ""en"", ""ja"")"),"極めて")</f>
        <v>極めて</v>
      </c>
    </row>
    <row r="760">
      <c r="A760" s="1" t="s">
        <v>760</v>
      </c>
      <c r="B760" t="str">
        <f>IFERROR(__xludf.DUMMYFUNCTION("GOOGLETRANSLATE(A760, ""en"", ""ja"")"),"知識のあります")</f>
        <v>知識のあります</v>
      </c>
    </row>
    <row r="761">
      <c r="A761" s="1" t="s">
        <v>761</v>
      </c>
      <c r="B761" t="str">
        <f>IFERROR(__xludf.DUMMYFUNCTION("GOOGLETRANSLATE(A761, ""en"", ""ja"")"),"ヘア")</f>
        <v>ヘア</v>
      </c>
    </row>
    <row r="762">
      <c r="A762" s="1" t="s">
        <v>762</v>
      </c>
      <c r="B762" t="str">
        <f>IFERROR(__xludf.DUMMYFUNCTION("GOOGLETRANSLATE(A762, ""en"", ""ja"")"),"信条")</f>
        <v>信条</v>
      </c>
    </row>
    <row r="763">
      <c r="A763" s="1" t="s">
        <v>763</v>
      </c>
      <c r="B763" t="str">
        <f>IFERROR(__xludf.DUMMYFUNCTION("GOOGLETRANSLATE(A763, ""en"", ""ja"")"),"激しいです")</f>
        <v>激しいです</v>
      </c>
    </row>
    <row r="764">
      <c r="A764" s="1" t="s">
        <v>764</v>
      </c>
      <c r="B764" t="str">
        <f>IFERROR(__xludf.DUMMYFUNCTION("GOOGLETRANSLATE(A764, ""en"", ""ja"")"),"粘膜")</f>
        <v>粘膜</v>
      </c>
    </row>
    <row r="765">
      <c r="A765" s="1" t="s">
        <v>765</v>
      </c>
      <c r="B765" t="str">
        <f>IFERROR(__xludf.DUMMYFUNCTION("GOOGLETRANSLATE(A765, ""en"", ""ja"")"),"分離")</f>
        <v>分離</v>
      </c>
    </row>
    <row r="766">
      <c r="A766" s="1" t="s">
        <v>766</v>
      </c>
      <c r="B766" t="str">
        <f>IFERROR(__xludf.DUMMYFUNCTION("GOOGLETRANSLATE(A766, ""en"", ""ja"")"),"アリ")</f>
        <v>アリ</v>
      </c>
    </row>
    <row r="767">
      <c r="A767" s="1" t="s">
        <v>767</v>
      </c>
      <c r="B767" t="str">
        <f>IFERROR(__xludf.DUMMYFUNCTION("GOOGLETRANSLATE(A767, ""en"", ""ja"")"),"航空機")</f>
        <v>航空機</v>
      </c>
    </row>
    <row r="768">
      <c r="A768" s="1" t="s">
        <v>768</v>
      </c>
      <c r="B768" t="str">
        <f>IFERROR(__xludf.DUMMYFUNCTION("GOOGLETRANSLATE(A768, ""en"", ""ja"")"),"テクスチャー")</f>
        <v>テクスチャー</v>
      </c>
    </row>
    <row r="769">
      <c r="A769" s="1" t="s">
        <v>769</v>
      </c>
      <c r="B769" t="str">
        <f>IFERROR(__xludf.DUMMYFUNCTION("GOOGLETRANSLATE(A769, ""en"", ""ja"")"),"拮抗")</f>
        <v>拮抗</v>
      </c>
    </row>
    <row r="770">
      <c r="A770" s="1" t="s">
        <v>770</v>
      </c>
      <c r="B770" t="str">
        <f>IFERROR(__xludf.DUMMYFUNCTION("GOOGLETRANSLATE(A770, ""en"", ""ja"")"),"ナイフ")</f>
        <v>ナイフ</v>
      </c>
    </row>
    <row r="771">
      <c r="A771" s="1" t="s">
        <v>771</v>
      </c>
      <c r="B771" t="str">
        <f>IFERROR(__xludf.DUMMYFUNCTION("GOOGLETRANSLATE(A771, ""en"", ""ja"")"),"デFiのnitely")</f>
        <v>デFiのnitely</v>
      </c>
    </row>
    <row r="772">
      <c r="A772" s="1" t="s">
        <v>772</v>
      </c>
      <c r="B772" t="str">
        <f>IFERROR(__xludf.DUMMYFUNCTION("GOOGLETRANSLATE(A772, ""en"", ""ja"")"),"累積")</f>
        <v>累積</v>
      </c>
    </row>
    <row r="773">
      <c r="A773" s="1" t="s">
        <v>773</v>
      </c>
      <c r="B773" t="str">
        <f>IFERROR(__xludf.DUMMYFUNCTION("GOOGLETRANSLATE(A773, ""en"", ""ja"")"),"文字通り")</f>
        <v>文字通り</v>
      </c>
    </row>
    <row r="774">
      <c r="A774" s="1" t="s">
        <v>774</v>
      </c>
      <c r="B774" t="str">
        <f>IFERROR(__xludf.DUMMYFUNCTION("GOOGLETRANSLATE(A774, ""en"", ""ja"")"),"男")</f>
        <v>男</v>
      </c>
    </row>
    <row r="775">
      <c r="A775" s="1" t="s">
        <v>775</v>
      </c>
      <c r="B775" t="str">
        <f>IFERROR(__xludf.DUMMYFUNCTION("GOOGLETRANSLATE(A775, ""en"", ""ja"")"),"直立")</f>
        <v>直立</v>
      </c>
    </row>
    <row r="776">
      <c r="A776" s="1" t="s">
        <v>776</v>
      </c>
      <c r="B776" t="str">
        <f>IFERROR(__xludf.DUMMYFUNCTION("GOOGLETRANSLATE(A776, ""en"", ""ja"")"),"シェイク")</f>
        <v>シェイク</v>
      </c>
    </row>
    <row r="777">
      <c r="A777" s="1" t="s">
        <v>777</v>
      </c>
      <c r="B777" t="str">
        <f>IFERROR(__xludf.DUMMYFUNCTION("GOOGLETRANSLATE(A777, ""en"", ""ja"")"),"RIP")</f>
        <v>RIP</v>
      </c>
    </row>
    <row r="778">
      <c r="A778" s="1" t="s">
        <v>778</v>
      </c>
      <c r="B778" t="str">
        <f>IFERROR(__xludf.DUMMYFUNCTION("GOOGLETRANSLATE(A778, ""en"", ""ja"")"),"痛いです")</f>
        <v>痛いです</v>
      </c>
    </row>
    <row r="779">
      <c r="A779" s="1" t="s">
        <v>779</v>
      </c>
      <c r="B779" t="str">
        <f>IFERROR(__xludf.DUMMYFUNCTION("GOOGLETRANSLATE(A779, ""en"", ""ja"")"),"熟しました")</f>
        <v>熟しました</v>
      </c>
    </row>
    <row r="780">
      <c r="A780" s="1" t="s">
        <v>780</v>
      </c>
      <c r="B780" t="str">
        <f>IFERROR(__xludf.DUMMYFUNCTION("GOOGLETRANSLATE(A780, ""en"", ""ja"")"),"市場")</f>
        <v>市場</v>
      </c>
    </row>
    <row r="781">
      <c r="A781" s="1" t="s">
        <v>781</v>
      </c>
      <c r="B781" t="str">
        <f>IFERROR(__xludf.DUMMYFUNCTION("GOOGLETRANSLATE(A781, ""en"", ""ja"")"),"モデル化")</f>
        <v>モデル化</v>
      </c>
    </row>
    <row r="782">
      <c r="A782" s="1" t="s">
        <v>782</v>
      </c>
      <c r="B782" t="str">
        <f>IFERROR(__xludf.DUMMYFUNCTION("GOOGLETRANSLATE(A782, ""en"", ""ja"")"),"適当に")</f>
        <v>適当に</v>
      </c>
    </row>
    <row r="783">
      <c r="A783" s="1" t="s">
        <v>783</v>
      </c>
      <c r="B783" t="str">
        <f>IFERROR(__xludf.DUMMYFUNCTION("GOOGLETRANSLATE(A783, ""en"", ""ja"")"),"プロフィール")</f>
        <v>プロフィール</v>
      </c>
    </row>
    <row r="784">
      <c r="A784" s="1" t="s">
        <v>784</v>
      </c>
      <c r="B784" t="str">
        <f>IFERROR(__xludf.DUMMYFUNCTION("GOOGLETRANSLATE(A784, ""en"", ""ja"")"),"暗記")</f>
        <v>暗記</v>
      </c>
    </row>
    <row r="785">
      <c r="A785" s="1" t="s">
        <v>785</v>
      </c>
      <c r="B785" t="str">
        <f>IFERROR(__xludf.DUMMYFUNCTION("GOOGLETRANSLATE(A785, ""en"", ""ja"")"),"機能的に")</f>
        <v>機能的に</v>
      </c>
    </row>
    <row r="786">
      <c r="A786" s="1" t="s">
        <v>786</v>
      </c>
      <c r="B786" t="str">
        <f>IFERROR(__xludf.DUMMYFUNCTION("GOOGLETRANSLATE(A786, ""en"", ""ja"")"),"ダーウィン")</f>
        <v>ダーウィン</v>
      </c>
    </row>
    <row r="787">
      <c r="A787" s="1" t="s">
        <v>787</v>
      </c>
      <c r="B787" t="str">
        <f>IFERROR(__xludf.DUMMYFUNCTION("GOOGLETRANSLATE(A787, ""en"", ""ja"")"),"優れる")</f>
        <v>優れる</v>
      </c>
    </row>
    <row r="788">
      <c r="A788" s="1" t="s">
        <v>788</v>
      </c>
      <c r="B788" t="str">
        <f>IFERROR(__xludf.DUMMYFUNCTION("GOOGLETRANSLATE(A788, ""en"", ""ja"")"),"生殖")</f>
        <v>生殖</v>
      </c>
    </row>
    <row r="789">
      <c r="A789" s="1" t="s">
        <v>789</v>
      </c>
      <c r="B789" t="str">
        <f>IFERROR(__xludf.DUMMYFUNCTION("GOOGLETRANSLATE(A789, ""en"", ""ja"")"),"無作為化")</f>
        <v>無作為化</v>
      </c>
    </row>
    <row r="790">
      <c r="A790" s="1" t="s">
        <v>790</v>
      </c>
      <c r="B790" t="str">
        <f>IFERROR(__xludf.DUMMYFUNCTION("GOOGLETRANSLATE(A790, ""en"", ""ja"")"),"遺伝的に")</f>
        <v>遺伝的に</v>
      </c>
    </row>
    <row r="791">
      <c r="A791" s="1" t="s">
        <v>791</v>
      </c>
      <c r="B791" t="str">
        <f>IFERROR(__xludf.DUMMYFUNCTION("GOOGLETRANSLATE(A791, ""en"", ""ja"")"),"しきい値")</f>
        <v>しきい値</v>
      </c>
    </row>
    <row r="792">
      <c r="A792" s="1" t="s">
        <v>792</v>
      </c>
      <c r="B792" t="str">
        <f>IFERROR(__xludf.DUMMYFUNCTION("GOOGLETRANSLATE(A792, ""en"", ""ja"")"),"判定")</f>
        <v>判定</v>
      </c>
    </row>
    <row r="793">
      <c r="A793" s="1" t="s">
        <v>793</v>
      </c>
      <c r="B793" t="str">
        <f>IFERROR(__xludf.DUMMYFUNCTION("GOOGLETRANSLATE(A793, ""en"", ""ja"")"),"好ましい")</f>
        <v>好ましい</v>
      </c>
    </row>
    <row r="794">
      <c r="A794" s="1" t="s">
        <v>794</v>
      </c>
      <c r="B794" t="str">
        <f>IFERROR(__xludf.DUMMYFUNCTION("GOOGLETRANSLATE(A794, ""en"", ""ja"")"),"認めます")</f>
        <v>認めます</v>
      </c>
    </row>
    <row r="795">
      <c r="A795" s="1" t="s">
        <v>795</v>
      </c>
      <c r="B795" t="str">
        <f>IFERROR(__xludf.DUMMYFUNCTION("GOOGLETRANSLATE(A795, ""en"", ""ja"")"),"前任者")</f>
        <v>前任者</v>
      </c>
    </row>
    <row r="796">
      <c r="A796" s="1" t="s">
        <v>796</v>
      </c>
      <c r="B796" t="str">
        <f>IFERROR(__xludf.DUMMYFUNCTION("GOOGLETRANSLATE(A796, ""en"", ""ja"")"),"減衰")</f>
        <v>減衰</v>
      </c>
    </row>
    <row r="797">
      <c r="A797" s="1" t="s">
        <v>797</v>
      </c>
      <c r="B797" t="str">
        <f>IFERROR(__xludf.DUMMYFUNCTION("GOOGLETRANSLATE(A797, ""en"", ""ja"")"),"ネゲート")</f>
        <v>ネゲート</v>
      </c>
    </row>
    <row r="798">
      <c r="A798" s="1" t="s">
        <v>798</v>
      </c>
      <c r="B798" t="str">
        <f>IFERROR(__xludf.DUMMYFUNCTION("GOOGLETRANSLATE(A798, ""en"", ""ja"")"),"パーセンタイル")</f>
        <v>パーセンタイル</v>
      </c>
    </row>
    <row r="799">
      <c r="A799" s="1" t="s">
        <v>799</v>
      </c>
      <c r="B799" t="str">
        <f>IFERROR(__xludf.DUMMYFUNCTION("GOOGLETRANSLATE(A799, ""en"", ""ja"")"),"ハーモナイズ")</f>
        <v>ハーモナイズ</v>
      </c>
    </row>
    <row r="800">
      <c r="A800" s="1" t="s">
        <v>800</v>
      </c>
      <c r="B800" t="str">
        <f>IFERROR(__xludf.DUMMYFUNCTION("GOOGLETRANSLATE(A800, ""en"", ""ja"")"),"紀元前")</f>
        <v>紀元前</v>
      </c>
    </row>
    <row r="801">
      <c r="A801" s="1" t="s">
        <v>801</v>
      </c>
      <c r="B801" t="str">
        <f>IFERROR(__xludf.DUMMYFUNCTION("GOOGLETRANSLATE(A801, ""en"", ""ja"")"),"一般化")</f>
        <v>一般化</v>
      </c>
    </row>
    <row r="802">
      <c r="A802" s="1" t="s">
        <v>802</v>
      </c>
      <c r="B802" t="str">
        <f>IFERROR(__xludf.DUMMYFUNCTION("GOOGLETRANSLATE(A802, ""en"", ""ja"")"),"PD")</f>
        <v>PD</v>
      </c>
    </row>
    <row r="803">
      <c r="A803" s="1" t="s">
        <v>803</v>
      </c>
      <c r="B803" t="str">
        <f>IFERROR(__xludf.DUMMYFUNCTION("GOOGLETRANSLATE(A803, ""en"", ""ja"")"),"バイパス")</f>
        <v>バイパス</v>
      </c>
    </row>
    <row r="804">
      <c r="A804" s="1" t="s">
        <v>804</v>
      </c>
      <c r="B804" t="str">
        <f>IFERROR(__xludf.DUMMYFUNCTION("GOOGLETRANSLATE(A804, ""en"", ""ja"")"),"ウィスコンシン州")</f>
        <v>ウィスコンシン州</v>
      </c>
    </row>
    <row r="805">
      <c r="A805" s="1" t="s">
        <v>805</v>
      </c>
      <c r="B805" t="str">
        <f>IFERROR(__xludf.DUMMYFUNCTION("GOOGLETRANSLATE(A805, ""en"", ""ja"")"),"妨害")</f>
        <v>妨害</v>
      </c>
    </row>
    <row r="806">
      <c r="A806" s="1" t="s">
        <v>806</v>
      </c>
      <c r="B806" t="str">
        <f>IFERROR(__xludf.DUMMYFUNCTION("GOOGLETRANSLATE(A806, ""en"", ""ja"")"),"スプレッドシート")</f>
        <v>スプレッドシート</v>
      </c>
    </row>
    <row r="807">
      <c r="A807" s="1" t="s">
        <v>807</v>
      </c>
      <c r="B807" t="str">
        <f>IFERROR(__xludf.DUMMYFUNCTION("GOOGLETRANSLATE(A807, ""en"", ""ja"")"),"アパート")</f>
        <v>アパート</v>
      </c>
    </row>
    <row r="808">
      <c r="A808" s="1" t="s">
        <v>808</v>
      </c>
      <c r="B808" t="str">
        <f>IFERROR(__xludf.DUMMYFUNCTION("GOOGLETRANSLATE(A808, ""en"", ""ja"")"),"鮮やか")</f>
        <v>鮮やか</v>
      </c>
    </row>
    <row r="809">
      <c r="A809" s="1" t="s">
        <v>809</v>
      </c>
      <c r="B809" t="str">
        <f>IFERROR(__xludf.DUMMYFUNCTION("GOOGLETRANSLATE(A809, ""en"", ""ja"")"),"キャリブレーション")</f>
        <v>キャリブレーション</v>
      </c>
    </row>
    <row r="810">
      <c r="A810" s="1" t="s">
        <v>810</v>
      </c>
      <c r="B810" t="str">
        <f>IFERROR(__xludf.DUMMYFUNCTION("GOOGLETRANSLATE(A810, ""en"", ""ja"")"),"ズーム")</f>
        <v>ズーム</v>
      </c>
    </row>
    <row r="811">
      <c r="A811" s="1" t="s">
        <v>811</v>
      </c>
      <c r="B811" t="str">
        <f>IFERROR(__xludf.DUMMYFUNCTION("GOOGLETRANSLATE(A811, ""en"", ""ja"")"),"イリノイ州")</f>
        <v>イリノイ州</v>
      </c>
    </row>
    <row r="812">
      <c r="A812" s="1" t="s">
        <v>812</v>
      </c>
      <c r="B812" t="str">
        <f>IFERROR(__xludf.DUMMYFUNCTION("GOOGLETRANSLATE(A812, ""en"", ""ja"")"),"小包")</f>
        <v>小包</v>
      </c>
    </row>
    <row r="813">
      <c r="A813" s="1" t="s">
        <v>813</v>
      </c>
      <c r="B813" t="str">
        <f>IFERROR(__xludf.DUMMYFUNCTION("GOOGLETRANSLATE(A813, ""en"", ""ja"")"),"反射")</f>
        <v>反射</v>
      </c>
    </row>
    <row r="814">
      <c r="A814" s="1" t="s">
        <v>814</v>
      </c>
      <c r="B814" t="str">
        <f>IFERROR(__xludf.DUMMYFUNCTION("GOOGLETRANSLATE(A814, ""en"", ""ja"")"),"ケンドール")</f>
        <v>ケンドール</v>
      </c>
    </row>
    <row r="815">
      <c r="A815" s="1" t="s">
        <v>815</v>
      </c>
      <c r="B815" t="str">
        <f>IFERROR(__xludf.DUMMYFUNCTION("GOOGLETRANSLATE(A815, ""en"", ""ja"")"),"ファブリック")</f>
        <v>ファブリック</v>
      </c>
    </row>
    <row r="816">
      <c r="A816" s="1" t="s">
        <v>816</v>
      </c>
      <c r="B816" t="str">
        <f>IFERROR(__xludf.DUMMYFUNCTION("GOOGLETRANSLATE(A816, ""en"", ""ja"")"),"型")</f>
        <v>型</v>
      </c>
    </row>
    <row r="817">
      <c r="A817" s="1" t="s">
        <v>817</v>
      </c>
      <c r="B817" t="str">
        <f>IFERROR(__xludf.DUMMYFUNCTION("GOOGLETRANSLATE(A817, ""en"", ""ja"")"),"北京")</f>
        <v>北京</v>
      </c>
    </row>
    <row r="818">
      <c r="A818" s="1" t="s">
        <v>818</v>
      </c>
      <c r="B818" t="str">
        <f>IFERROR(__xludf.DUMMYFUNCTION("GOOGLETRANSLATE(A818, ""en"", ""ja"")"),"呼吸の")</f>
        <v>呼吸の</v>
      </c>
    </row>
    <row r="819">
      <c r="A819" s="1" t="s">
        <v>819</v>
      </c>
      <c r="B819" t="str">
        <f>IFERROR(__xludf.DUMMYFUNCTION("GOOGLETRANSLATE(A819, ""en"", ""ja"")"),"アウトブレイク")</f>
        <v>アウトブレイク</v>
      </c>
    </row>
    <row r="820">
      <c r="A820" s="1" t="s">
        <v>820</v>
      </c>
      <c r="B820" t="str">
        <f>IFERROR(__xludf.DUMMYFUNCTION("GOOGLETRANSLATE(A820, ""en"", ""ja"")"),"肺")</f>
        <v>肺</v>
      </c>
    </row>
    <row r="821">
      <c r="A821" s="1" t="s">
        <v>821</v>
      </c>
      <c r="B821" t="str">
        <f>IFERROR(__xludf.DUMMYFUNCTION("GOOGLETRANSLATE(A821, ""en"", ""ja"")"),"感染")</f>
        <v>感染</v>
      </c>
    </row>
    <row r="822">
      <c r="A822" s="1" t="s">
        <v>822</v>
      </c>
      <c r="B822" t="str">
        <f>IFERROR(__xludf.DUMMYFUNCTION("GOOGLETRANSLATE(A822, ""en"", ""ja"")"),"ディスクリプタ")</f>
        <v>ディスクリプタ</v>
      </c>
    </row>
    <row r="823">
      <c r="A823" s="1" t="s">
        <v>823</v>
      </c>
      <c r="B823" t="str">
        <f>IFERROR(__xludf.DUMMYFUNCTION("GOOGLETRANSLATE(A823, ""en"", ""ja"")"),"昆虫")</f>
        <v>昆虫</v>
      </c>
    </row>
    <row r="824">
      <c r="A824" s="1" t="s">
        <v>824</v>
      </c>
      <c r="B824" t="str">
        <f>IFERROR(__xludf.DUMMYFUNCTION("GOOGLETRANSLATE(A824, ""en"", ""ja"")"),"シェルター")</f>
        <v>シェルター</v>
      </c>
    </row>
    <row r="825">
      <c r="A825" s="1" t="s">
        <v>825</v>
      </c>
      <c r="B825" t="str">
        <f>IFERROR(__xludf.DUMMYFUNCTION("GOOGLETRANSLATE(A825, ""en"", ""ja"")"),"贅沢")</f>
        <v>贅沢</v>
      </c>
    </row>
    <row r="826">
      <c r="A826" s="1" t="s">
        <v>826</v>
      </c>
      <c r="B826" t="str">
        <f>IFERROR(__xludf.DUMMYFUNCTION("GOOGLETRANSLATE(A826, ""en"", ""ja"")"),"呼吸")</f>
        <v>呼吸</v>
      </c>
    </row>
    <row r="827">
      <c r="A827" s="1" t="s">
        <v>827</v>
      </c>
      <c r="B827" t="str">
        <f>IFERROR(__xludf.DUMMYFUNCTION("GOOGLETRANSLATE(A827, ""en"", ""ja"")"),"ラトン")</f>
        <v>ラトン</v>
      </c>
    </row>
    <row r="828">
      <c r="A828" s="1" t="s">
        <v>828</v>
      </c>
      <c r="B828" t="str">
        <f>IFERROR(__xludf.DUMMYFUNCTION("GOOGLETRANSLATE(A828, ""en"", ""ja"")"),"ソロモン")</f>
        <v>ソロモン</v>
      </c>
    </row>
    <row r="829">
      <c r="A829" s="1" t="s">
        <v>829</v>
      </c>
      <c r="B829" t="str">
        <f>IFERROR(__xludf.DUMMYFUNCTION("GOOGLETRANSLATE(A829, ""en"", ""ja"")"),"協議会")</f>
        <v>協議会</v>
      </c>
    </row>
    <row r="830">
      <c r="A830" s="1" t="s">
        <v>830</v>
      </c>
      <c r="B830" t="str">
        <f>IFERROR(__xludf.DUMMYFUNCTION("GOOGLETRANSLATE(A830, ""en"", ""ja"")"),"ダウンロード")</f>
        <v>ダウンロード</v>
      </c>
    </row>
    <row r="831">
      <c r="A831" s="1" t="s">
        <v>831</v>
      </c>
      <c r="B831" t="str">
        <f>IFERROR(__xludf.DUMMYFUNCTION("GOOGLETRANSLATE(A831, ""en"", ""ja"")"),"致死")</f>
        <v>致死</v>
      </c>
    </row>
    <row r="832">
      <c r="A832" s="1" t="s">
        <v>832</v>
      </c>
      <c r="B832" t="str">
        <f>IFERROR(__xludf.DUMMYFUNCTION("GOOGLETRANSLATE(A832, ""en"", ""ja"")"),"映画")</f>
        <v>映画</v>
      </c>
    </row>
    <row r="833">
      <c r="A833" s="1" t="s">
        <v>833</v>
      </c>
      <c r="B833" t="str">
        <f>IFERROR(__xludf.DUMMYFUNCTION("GOOGLETRANSLATE(A833, ""en"", ""ja"")"),"モンゴメリー")</f>
        <v>モンゴメリー</v>
      </c>
    </row>
    <row r="834">
      <c r="A834" s="1" t="s">
        <v>834</v>
      </c>
      <c r="B834" t="str">
        <f>IFERROR(__xludf.DUMMYFUNCTION("GOOGLETRANSLATE(A834, ""en"", ""ja"")"),"accompanie")</f>
        <v>accompanie</v>
      </c>
    </row>
    <row r="835">
      <c r="A835" s="1" t="s">
        <v>835</v>
      </c>
      <c r="B835" t="str">
        <f>IFERROR(__xludf.DUMMYFUNCTION("GOOGLETRANSLATE(A835, ""en"", ""ja"")"),"パーマー")</f>
        <v>パーマー</v>
      </c>
    </row>
    <row r="836">
      <c r="A836" s="1" t="s">
        <v>836</v>
      </c>
      <c r="B836" t="str">
        <f>IFERROR(__xludf.DUMMYFUNCTION("GOOGLETRANSLATE(A836, ""en"", ""ja"")"),"連続")</f>
        <v>連続</v>
      </c>
    </row>
    <row r="837">
      <c r="A837" s="1" t="s">
        <v>837</v>
      </c>
      <c r="B837" t="str">
        <f>IFERROR(__xludf.DUMMYFUNCTION("GOOGLETRANSLATE(A837, ""en"", ""ja"")"),"穏やか")</f>
        <v>穏やか</v>
      </c>
    </row>
    <row r="838">
      <c r="A838" s="1" t="s">
        <v>838</v>
      </c>
      <c r="B838" t="str">
        <f>IFERROR(__xludf.DUMMYFUNCTION("GOOGLETRANSLATE(A838, ""en"", ""ja"")"),"凝集")</f>
        <v>凝集</v>
      </c>
    </row>
    <row r="839">
      <c r="A839" s="1" t="s">
        <v>839</v>
      </c>
      <c r="B839" t="str">
        <f>IFERROR(__xludf.DUMMYFUNCTION("GOOGLETRANSLATE(A839, ""en"", ""ja"")"),"ダブリン")</f>
        <v>ダブリン</v>
      </c>
    </row>
    <row r="840">
      <c r="A840" s="1" t="s">
        <v>840</v>
      </c>
      <c r="B840" t="str">
        <f>IFERROR(__xludf.DUMMYFUNCTION("GOOGLETRANSLATE(A840, ""en"", ""ja"")"),"バリー")</f>
        <v>バリー</v>
      </c>
    </row>
    <row r="841">
      <c r="A841" s="1" t="s">
        <v>841</v>
      </c>
      <c r="B841" t="str">
        <f>IFERROR(__xludf.DUMMYFUNCTION("GOOGLETRANSLATE(A841, ""en"", ""ja"")"),"ハンドブック")</f>
        <v>ハンドブック</v>
      </c>
    </row>
    <row r="842">
      <c r="A842" s="1" t="s">
        <v>842</v>
      </c>
      <c r="B842" t="str">
        <f>IFERROR(__xludf.DUMMYFUNCTION("GOOGLETRANSLATE(A842, ""en"", ""ja"")"),"同心")</f>
        <v>同心</v>
      </c>
    </row>
    <row r="843">
      <c r="A843" s="1" t="s">
        <v>843</v>
      </c>
      <c r="B843" t="str">
        <f>IFERROR(__xludf.DUMMYFUNCTION("GOOGLETRANSLATE(A843, ""en"", ""ja"")"),"グプタ")</f>
        <v>グプタ</v>
      </c>
    </row>
    <row r="844">
      <c r="A844" s="1" t="s">
        <v>844</v>
      </c>
      <c r="B844" t="str">
        <f>IFERROR(__xludf.DUMMYFUNCTION("GOOGLETRANSLATE(A844, ""en"", ""ja"")"),"フィンランド")</f>
        <v>フィンランド</v>
      </c>
    </row>
    <row r="845">
      <c r="A845" s="1" t="s">
        <v>845</v>
      </c>
      <c r="B845" t="str">
        <f>IFERROR(__xludf.DUMMYFUNCTION("GOOGLETRANSLATE(A845, ""en"", ""ja"")"),"GB")</f>
        <v>GB</v>
      </c>
    </row>
    <row r="846">
      <c r="A846" s="1" t="s">
        <v>846</v>
      </c>
      <c r="B846" t="str">
        <f>IFERROR(__xludf.DUMMYFUNCTION("GOOGLETRANSLATE(A846, ""en"", ""ja"")"),"荒野")</f>
        <v>荒野</v>
      </c>
    </row>
    <row r="847">
      <c r="A847" s="1" t="s">
        <v>847</v>
      </c>
      <c r="B847" t="str">
        <f>IFERROR(__xludf.DUMMYFUNCTION("GOOGLETRANSLATE(A847, ""en"", ""ja"")"),"上映")</f>
        <v>上映</v>
      </c>
    </row>
    <row r="848">
      <c r="A848" s="1" t="s">
        <v>848</v>
      </c>
      <c r="B848" t="str">
        <f>IFERROR(__xludf.DUMMYFUNCTION("GOOGLETRANSLATE(A848, ""en"", ""ja"")"),"二-")</f>
        <v>二-</v>
      </c>
    </row>
    <row r="849">
      <c r="A849" s="1" t="s">
        <v>849</v>
      </c>
      <c r="B849" t="str">
        <f>IFERROR(__xludf.DUMMYFUNCTION("GOOGLETRANSLATE(A849, ""en"", ""ja"")"),"第十七")</f>
        <v>第十七</v>
      </c>
    </row>
    <row r="850">
      <c r="A850" s="1" t="s">
        <v>850</v>
      </c>
      <c r="B850" t="str">
        <f>IFERROR(__xludf.DUMMYFUNCTION("GOOGLETRANSLATE(A850, ""en"", ""ja"")"),"軟化")</f>
        <v>軟化</v>
      </c>
    </row>
    <row r="851">
      <c r="A851" s="1" t="s">
        <v>851</v>
      </c>
      <c r="B851" t="str">
        <f>IFERROR(__xludf.DUMMYFUNCTION("GOOGLETRANSLATE(A851, ""en"", ""ja"")"),"非倫理的")</f>
        <v>非倫理的</v>
      </c>
    </row>
    <row r="852">
      <c r="A852" s="1" t="s">
        <v>852</v>
      </c>
      <c r="B852" t="str">
        <f>IFERROR(__xludf.DUMMYFUNCTION("GOOGLETRANSLATE(A852, ""en"", ""ja"")"),"トロピカル")</f>
        <v>トロピカル</v>
      </c>
    </row>
    <row r="853">
      <c r="A853" s="1" t="s">
        <v>853</v>
      </c>
      <c r="B853" t="str">
        <f>IFERROR(__xludf.DUMMYFUNCTION("GOOGLETRANSLATE(A853, ""en"", ""ja"")"),"ピーターソン")</f>
        <v>ピーターソン</v>
      </c>
    </row>
    <row r="854">
      <c r="A854" s="1" t="s">
        <v>854</v>
      </c>
      <c r="B854" t="str">
        <f>IFERROR(__xludf.DUMMYFUNCTION("GOOGLETRANSLATE(A854, ""en"", ""ja"")"),"ジャケット")</f>
        <v>ジャケット</v>
      </c>
    </row>
    <row r="855">
      <c r="A855" s="1" t="s">
        <v>855</v>
      </c>
      <c r="B855" t="str">
        <f>IFERROR(__xludf.DUMMYFUNCTION("GOOGLETRANSLATE(A855, ""en"", ""ja"")"),"煉瓦")</f>
        <v>煉瓦</v>
      </c>
    </row>
    <row r="856">
      <c r="A856" s="1" t="s">
        <v>856</v>
      </c>
      <c r="B856" t="str">
        <f>IFERROR(__xludf.DUMMYFUNCTION("GOOGLETRANSLATE(A856, ""en"", ""ja"")"),"ダン")</f>
        <v>ダン</v>
      </c>
    </row>
    <row r="857">
      <c r="A857" s="1" t="s">
        <v>857</v>
      </c>
      <c r="B857" t="str">
        <f>IFERROR(__xludf.DUMMYFUNCTION("GOOGLETRANSLATE(A857, ""en"", ""ja"")"),"ピーターズ")</f>
        <v>ピーターズ</v>
      </c>
    </row>
    <row r="858">
      <c r="A858" s="1" t="s">
        <v>858</v>
      </c>
      <c r="B858" t="str">
        <f>IFERROR(__xludf.DUMMYFUNCTION("GOOGLETRANSLATE(A858, ""en"", ""ja"")"),"ルーカス")</f>
        <v>ルーカス</v>
      </c>
    </row>
    <row r="859">
      <c r="A859" s="1" t="s">
        <v>859</v>
      </c>
      <c r="B859" t="str">
        <f>IFERROR(__xludf.DUMMYFUNCTION("GOOGLETRANSLATE(A859, ""en"", ""ja"")"),"キャロル")</f>
        <v>キャロル</v>
      </c>
    </row>
    <row r="860">
      <c r="A860" s="1" t="s">
        <v>860</v>
      </c>
      <c r="B860" t="str">
        <f>IFERROR(__xludf.DUMMYFUNCTION("GOOGLETRANSLATE(A860, ""en"", ""ja"")"),"スキム")</f>
        <v>スキム</v>
      </c>
    </row>
    <row r="861">
      <c r="A861" s="1" t="s">
        <v>861</v>
      </c>
      <c r="B861" t="str">
        <f>IFERROR(__xludf.DUMMYFUNCTION("GOOGLETRANSLATE(A861, ""en"", ""ja"")"),"過渡的")</f>
        <v>過渡的</v>
      </c>
    </row>
    <row r="862">
      <c r="A862" s="1" t="s">
        <v>862</v>
      </c>
      <c r="B862" t="str">
        <f>IFERROR(__xludf.DUMMYFUNCTION("GOOGLETRANSLATE(A862, ""en"", ""ja"")"),"ミラーリング")</f>
        <v>ミラーリング</v>
      </c>
    </row>
    <row r="863">
      <c r="A863" s="1" t="s">
        <v>863</v>
      </c>
      <c r="B863" t="str">
        <f>IFERROR(__xludf.DUMMYFUNCTION("GOOGLETRANSLATE(A863, ""en"", ""ja"")"),"オーランド")</f>
        <v>オーランド</v>
      </c>
    </row>
    <row r="864">
      <c r="A864" s="1" t="s">
        <v>864</v>
      </c>
      <c r="B864" t="str">
        <f>IFERROR(__xludf.DUMMYFUNCTION("GOOGLETRANSLATE(A864, ""en"", ""ja"")"),"選択")</f>
        <v>選択</v>
      </c>
    </row>
    <row r="865">
      <c r="A865" s="1" t="s">
        <v>865</v>
      </c>
      <c r="B865" t="str">
        <f>IFERROR(__xludf.DUMMYFUNCTION("GOOGLETRANSLATE(A865, ""en"", ""ja"")"),"土地")</f>
        <v>土地</v>
      </c>
    </row>
    <row r="866">
      <c r="A866" s="1" t="s">
        <v>866</v>
      </c>
      <c r="B866" t="str">
        <f>IFERROR(__xludf.DUMMYFUNCTION("GOOGLETRANSLATE(A866, ""en"", ""ja"")"),"メイヤー")</f>
        <v>メイヤー</v>
      </c>
    </row>
    <row r="867">
      <c r="A867" s="1" t="s">
        <v>867</v>
      </c>
      <c r="B867" t="str">
        <f>IFERROR(__xludf.DUMMYFUNCTION("GOOGLETRANSLATE(A867, ""en"", ""ja"")"),"シャー")</f>
        <v>シャー</v>
      </c>
    </row>
    <row r="868">
      <c r="A868" s="1" t="s">
        <v>868</v>
      </c>
      <c r="B868" t="str">
        <f>IFERROR(__xludf.DUMMYFUNCTION("GOOGLETRANSLATE(A868, ""en"", ""ja"")"),"DNA")</f>
        <v>DNA</v>
      </c>
    </row>
    <row r="869">
      <c r="A869" s="1" t="s">
        <v>869</v>
      </c>
      <c r="B869" t="str">
        <f>IFERROR(__xludf.DUMMYFUNCTION("GOOGLETRANSLATE(A869, ""en"", ""ja"")"),"イメージング")</f>
        <v>イメージング</v>
      </c>
    </row>
    <row r="870">
      <c r="A870" s="1" t="s">
        <v>870</v>
      </c>
      <c r="B870" t="str">
        <f>IFERROR(__xludf.DUMMYFUNCTION("GOOGLETRANSLATE(A870, ""en"", ""ja"")"),"中和します")</f>
        <v>中和します</v>
      </c>
    </row>
    <row r="871">
      <c r="A871" s="1" t="s">
        <v>871</v>
      </c>
      <c r="B871" t="str">
        <f>IFERROR(__xludf.DUMMYFUNCTION("GOOGLETRANSLATE(A871, ""en"", ""ja"")"),"シム")</f>
        <v>シム</v>
      </c>
    </row>
    <row r="872">
      <c r="A872" s="1" t="s">
        <v>872</v>
      </c>
      <c r="B872" t="str">
        <f>IFERROR(__xludf.DUMMYFUNCTION("GOOGLETRANSLATE(A872, ""en"", ""ja"")"),"ホーン")</f>
        <v>ホーン</v>
      </c>
    </row>
    <row r="873">
      <c r="A873" s="1" t="s">
        <v>873</v>
      </c>
      <c r="B873" t="str">
        <f>IFERROR(__xludf.DUMMYFUNCTION("GOOGLETRANSLATE(A873, ""en"", ""ja"")"),"ハンソン")</f>
        <v>ハンソン</v>
      </c>
    </row>
    <row r="874">
      <c r="A874" s="1" t="s">
        <v>874</v>
      </c>
      <c r="B874" t="str">
        <f>IFERROR(__xludf.DUMMYFUNCTION("GOOGLETRANSLATE(A874, ""en"", ""ja"")"),"カウフマン")</f>
        <v>カウフマン</v>
      </c>
    </row>
    <row r="875">
      <c r="A875" s="1" t="s">
        <v>875</v>
      </c>
      <c r="B875" t="str">
        <f>IFERROR(__xludf.DUMMYFUNCTION("GOOGLETRANSLATE(A875, ""en"", ""ja"")"),"不快感")</f>
        <v>不快感</v>
      </c>
    </row>
    <row r="876">
      <c r="A876" s="1" t="s">
        <v>876</v>
      </c>
      <c r="B876" t="str">
        <f>IFERROR(__xludf.DUMMYFUNCTION("GOOGLETRANSLATE(A876, ""en"", ""ja"")"),"鼻")</f>
        <v>鼻</v>
      </c>
    </row>
    <row r="877">
      <c r="A877" s="1" t="s">
        <v>877</v>
      </c>
      <c r="B877" t="str">
        <f>IFERROR(__xludf.DUMMYFUNCTION("GOOGLETRANSLATE(A877, ""en"", ""ja"")"),"熱")</f>
        <v>熱</v>
      </c>
    </row>
    <row r="878">
      <c r="A878" s="1" t="s">
        <v>878</v>
      </c>
      <c r="B878" t="str">
        <f>IFERROR(__xludf.DUMMYFUNCTION("GOOGLETRANSLATE(A878, ""en"", ""ja"")"),"診断")</f>
        <v>診断</v>
      </c>
    </row>
    <row r="879">
      <c r="A879" s="1" t="s">
        <v>879</v>
      </c>
      <c r="B879" t="str">
        <f>IFERROR(__xludf.DUMMYFUNCTION("GOOGLETRANSLATE(A879, ""en"", ""ja"")"),"タイル")</f>
        <v>タイル</v>
      </c>
    </row>
    <row r="880">
      <c r="A880" s="1" t="s">
        <v>880</v>
      </c>
      <c r="B880" t="str">
        <f>IFERROR(__xludf.DUMMYFUNCTION("GOOGLETRANSLATE(A880, ""en"", ""ja"")"),"カーペット")</f>
        <v>カーペット</v>
      </c>
    </row>
    <row r="881">
      <c r="A881" s="1" t="s">
        <v>881</v>
      </c>
      <c r="B881" t="str">
        <f>IFERROR(__xludf.DUMMYFUNCTION("GOOGLETRANSLATE(A881, ""en"", ""ja"")"),"キッチン")</f>
        <v>キッチン</v>
      </c>
    </row>
    <row r="882">
      <c r="A882" s="1" t="s">
        <v>882</v>
      </c>
      <c r="B882" t="str">
        <f>IFERROR(__xludf.DUMMYFUNCTION("GOOGLETRANSLATE(A882, ""en"", ""ja"")"),"アトランタ")</f>
        <v>アトランタ</v>
      </c>
    </row>
    <row r="883">
      <c r="A883" s="1" t="s">
        <v>883</v>
      </c>
      <c r="B883" t="str">
        <f>IFERROR(__xludf.DUMMYFUNCTION("GOOGLETRANSLATE(A883, ""en"", ""ja"")"),"記念日")</f>
        <v>記念日</v>
      </c>
    </row>
    <row r="884">
      <c r="A884" s="1" t="s">
        <v>884</v>
      </c>
      <c r="B884" t="str">
        <f>IFERROR(__xludf.DUMMYFUNCTION("GOOGLETRANSLATE(A884, ""en"", ""ja"")"),"シス")</f>
        <v>シス</v>
      </c>
    </row>
    <row r="885">
      <c r="A885" s="1" t="s">
        <v>885</v>
      </c>
      <c r="B885" t="str">
        <f>IFERROR(__xludf.DUMMYFUNCTION("GOOGLETRANSLATE(A885, ""en"", ""ja"")"),"モノグラフ")</f>
        <v>モノグラフ</v>
      </c>
    </row>
    <row r="886">
      <c r="A886" s="1" t="s">
        <v>886</v>
      </c>
      <c r="B886" t="str">
        <f>IFERROR(__xludf.DUMMYFUNCTION("GOOGLETRANSLATE(A886, ""en"", ""ja"")"),"教授")</f>
        <v>教授</v>
      </c>
    </row>
    <row r="887">
      <c r="A887" s="1" t="s">
        <v>887</v>
      </c>
      <c r="B887" t="str">
        <f>IFERROR(__xludf.DUMMYFUNCTION("GOOGLETRANSLATE(A887, ""en"", ""ja"")"),"AP")</f>
        <v>AP</v>
      </c>
    </row>
    <row r="888">
      <c r="A888" s="1" t="s">
        <v>888</v>
      </c>
      <c r="B888" t="str">
        <f>IFERROR(__xludf.DUMMYFUNCTION("GOOGLETRANSLATE(A888, ""en"", ""ja"")"),"狭隘化")</f>
        <v>狭隘化</v>
      </c>
    </row>
    <row r="889">
      <c r="A889" s="1" t="s">
        <v>889</v>
      </c>
      <c r="B889" t="str">
        <f>IFERROR(__xludf.DUMMYFUNCTION("GOOGLETRANSLATE(A889, ""en"", ""ja"")"),"図4b")</f>
        <v>図4b</v>
      </c>
    </row>
    <row r="890">
      <c r="A890" s="1" t="s">
        <v>890</v>
      </c>
      <c r="B890" t="str">
        <f>IFERROR(__xludf.DUMMYFUNCTION("GOOGLETRANSLATE(A890, ""en"", ""ja"")"),"EF Fi回線cacy")</f>
        <v>EF Fi回線cacy</v>
      </c>
    </row>
    <row r="891">
      <c r="A891" s="1" t="s">
        <v>891</v>
      </c>
      <c r="B891" t="str">
        <f>IFERROR(__xludf.DUMMYFUNCTION("GOOGLETRANSLATE(A891, ""en"", ""ja"")"),"懲戒")</f>
        <v>懲戒</v>
      </c>
    </row>
    <row r="892">
      <c r="A892" s="1" t="s">
        <v>892</v>
      </c>
      <c r="B892" t="str">
        <f>IFERROR(__xludf.DUMMYFUNCTION("GOOGLETRANSLATE(A892, ""en"", ""ja"")"),"最も幅の広いです")</f>
        <v>最も幅の広いです</v>
      </c>
    </row>
    <row r="893">
      <c r="A893" s="1" t="s">
        <v>893</v>
      </c>
      <c r="B893" t="str">
        <f>IFERROR(__xludf.DUMMYFUNCTION("GOOGLETRANSLATE(A893, ""en"", ""ja"")"),"ノベルティー")</f>
        <v>ノベルティー</v>
      </c>
    </row>
    <row r="894">
      <c r="A894" s="1" t="s">
        <v>894</v>
      </c>
      <c r="B894" t="str">
        <f>IFERROR(__xludf.DUMMYFUNCTION("GOOGLETRANSLATE(A894, ""en"", ""ja"")"),"サンドイッチ")</f>
        <v>サンドイッチ</v>
      </c>
    </row>
    <row r="895">
      <c r="A895" s="1" t="s">
        <v>895</v>
      </c>
      <c r="B895" t="str">
        <f>IFERROR(__xludf.DUMMYFUNCTION("GOOGLETRANSLATE(A895, ""en"", ""ja"")"),"シャワー")</f>
        <v>シャワー</v>
      </c>
    </row>
    <row r="896">
      <c r="A896" s="1" t="s">
        <v>896</v>
      </c>
      <c r="B896" t="str">
        <f>IFERROR(__xludf.DUMMYFUNCTION("GOOGLETRANSLATE(A896, ""en"", ""ja"")"),"チョー")</f>
        <v>チョー</v>
      </c>
    </row>
    <row r="897">
      <c r="A897" s="1" t="s">
        <v>897</v>
      </c>
      <c r="B897" t="str">
        <f>IFERROR(__xludf.DUMMYFUNCTION("GOOGLETRANSLATE(A897, ""en"", ""ja"")"),"フレーザー")</f>
        <v>フレーザー</v>
      </c>
    </row>
    <row r="898">
      <c r="A898" s="1" t="s">
        <v>898</v>
      </c>
      <c r="B898" t="str">
        <f>IFERROR(__xludf.DUMMYFUNCTION("GOOGLETRANSLATE(A898, ""en"", ""ja"")"),"香港")</f>
        <v>香港</v>
      </c>
    </row>
    <row r="899">
      <c r="A899" s="1" t="s">
        <v>899</v>
      </c>
      <c r="B899" t="str">
        <f>IFERROR(__xludf.DUMMYFUNCTION("GOOGLETRANSLATE(A899, ""en"", ""ja"")"),"スマートフォン")</f>
        <v>スマートフォン</v>
      </c>
    </row>
    <row r="900">
      <c r="A900" s="1" t="s">
        <v>900</v>
      </c>
      <c r="B900" t="str">
        <f>IFERROR(__xludf.DUMMYFUNCTION("GOOGLETRANSLATE(A900, ""en"", ""ja"")"),"係員")</f>
        <v>係員</v>
      </c>
    </row>
    <row r="901">
      <c r="A901" s="1" t="s">
        <v>901</v>
      </c>
      <c r="B901" t="str">
        <f>IFERROR(__xludf.DUMMYFUNCTION("GOOGLETRANSLATE(A901, ""en"", ""ja"")"),"空腹の")</f>
        <v>空腹の</v>
      </c>
    </row>
    <row r="902">
      <c r="A902" s="1" t="s">
        <v>902</v>
      </c>
      <c r="B902" t="str">
        <f>IFERROR(__xludf.DUMMYFUNCTION("GOOGLETRANSLATE(A902, ""en"", ""ja"")"),"不安")</f>
        <v>不安</v>
      </c>
    </row>
    <row r="903">
      <c r="A903" s="1" t="s">
        <v>903</v>
      </c>
      <c r="B903" t="str">
        <f>IFERROR(__xludf.DUMMYFUNCTION("GOOGLETRANSLATE(A903, ""en"", ""ja"")"),"不必要")</f>
        <v>不必要</v>
      </c>
    </row>
    <row r="904">
      <c r="A904" s="1" t="s">
        <v>904</v>
      </c>
      <c r="B904" t="str">
        <f>IFERROR(__xludf.DUMMYFUNCTION("GOOGLETRANSLATE(A904, ""en"", ""ja"")"),"ホップ")</f>
        <v>ホップ</v>
      </c>
    </row>
    <row r="905">
      <c r="A905" s="1" t="s">
        <v>905</v>
      </c>
      <c r="B905" t="str">
        <f>IFERROR(__xludf.DUMMYFUNCTION("GOOGLETRANSLATE(A905, ""en"", ""ja"")"),"うっかり")</f>
        <v>うっかり</v>
      </c>
    </row>
    <row r="906">
      <c r="A906" s="1" t="s">
        <v>906</v>
      </c>
      <c r="B906" t="str">
        <f>IFERROR(__xludf.DUMMYFUNCTION("GOOGLETRANSLATE(A906, ""en"", ""ja"")"),"首")</f>
        <v>首</v>
      </c>
    </row>
    <row r="907">
      <c r="A907" s="1" t="s">
        <v>907</v>
      </c>
      <c r="B907" t="str">
        <f>IFERROR(__xludf.DUMMYFUNCTION("GOOGLETRANSLATE(A907, ""en"", ""ja"")"),"キック")</f>
        <v>キック</v>
      </c>
    </row>
    <row r="908">
      <c r="A908" s="1" t="s">
        <v>908</v>
      </c>
      <c r="B908" t="str">
        <f>IFERROR(__xludf.DUMMYFUNCTION("GOOGLETRANSLATE(A908, ""en"", ""ja"")"),"カール")</f>
        <v>カール</v>
      </c>
    </row>
    <row r="909">
      <c r="A909" s="1" t="s">
        <v>909</v>
      </c>
      <c r="B909" t="str">
        <f>IFERROR(__xludf.DUMMYFUNCTION("GOOGLETRANSLATE(A909, ""en"", ""ja"")"),"ホリスティック")</f>
        <v>ホリスティック</v>
      </c>
    </row>
    <row r="910">
      <c r="A910" s="1" t="s">
        <v>910</v>
      </c>
      <c r="B910" t="str">
        <f>IFERROR(__xludf.DUMMYFUNCTION("GOOGLETRANSLATE(A910, ""en"", ""ja"")"),"不正確")</f>
        <v>不正確</v>
      </c>
    </row>
    <row r="911">
      <c r="A911" s="1" t="s">
        <v>911</v>
      </c>
      <c r="B911" t="str">
        <f>IFERROR(__xludf.DUMMYFUNCTION("GOOGLETRANSLATE(A911, ""en"", ""ja"")"),"第三に")</f>
        <v>第三に</v>
      </c>
    </row>
    <row r="912">
      <c r="A912" s="1" t="s">
        <v>912</v>
      </c>
      <c r="B912" t="str">
        <f>IFERROR(__xludf.DUMMYFUNCTION("GOOGLETRANSLATE(A912, ""en"", ""ja"")"),"Phは")</f>
        <v>Phは</v>
      </c>
    </row>
    <row r="913">
      <c r="A913" s="1" t="s">
        <v>913</v>
      </c>
      <c r="B913" t="str">
        <f>IFERROR(__xludf.DUMMYFUNCTION("GOOGLETRANSLATE(A913, ""en"", ""ja"")"),"ラボ")</f>
        <v>ラボ</v>
      </c>
    </row>
    <row r="914">
      <c r="A914" s="1" t="s">
        <v>914</v>
      </c>
      <c r="B914" t="str">
        <f>IFERROR(__xludf.DUMMYFUNCTION("GOOGLETRANSLATE(A914, ""en"", ""ja"")"),"ベトナム")</f>
        <v>ベトナム</v>
      </c>
    </row>
    <row r="915">
      <c r="A915" s="1" t="s">
        <v>915</v>
      </c>
      <c r="B915" t="str">
        <f>IFERROR(__xludf.DUMMYFUNCTION("GOOGLETRANSLATE(A915, ""en"", ""ja"")"),"マリア")</f>
        <v>マリア</v>
      </c>
    </row>
    <row r="916">
      <c r="A916" s="1" t="s">
        <v>916</v>
      </c>
      <c r="B916" t="str">
        <f>IFERROR(__xludf.DUMMYFUNCTION("GOOGLETRANSLATE(A916, ""en"", ""ja"")"),"コーディネーター")</f>
        <v>コーディネーター</v>
      </c>
    </row>
    <row r="917">
      <c r="A917" s="1" t="s">
        <v>917</v>
      </c>
      <c r="B917" t="str">
        <f>IFERROR(__xludf.DUMMYFUNCTION("GOOGLETRANSLATE(A917, ""en"", ""ja"")"),"コロラド州")</f>
        <v>コロラド州</v>
      </c>
    </row>
    <row r="918">
      <c r="A918" s="1" t="s">
        <v>918</v>
      </c>
      <c r="B918" t="str">
        <f>IFERROR(__xludf.DUMMYFUNCTION("GOOGLETRANSLATE(A918, ""en"", ""ja"")"),"アラバマ州")</f>
        <v>アラバマ州</v>
      </c>
    </row>
    <row r="919">
      <c r="A919" s="1" t="s">
        <v>919</v>
      </c>
      <c r="B919" t="str">
        <f>IFERROR(__xludf.DUMMYFUNCTION("GOOGLETRANSLATE(A919, ""en"", ""ja"")"),"肛門の")</f>
        <v>肛門の</v>
      </c>
    </row>
    <row r="920">
      <c r="A920" s="1" t="s">
        <v>920</v>
      </c>
      <c r="B920" t="str">
        <f>IFERROR(__xludf.DUMMYFUNCTION("GOOGLETRANSLATE(A920, ""en"", ""ja"")"),"30日")</f>
        <v>30日</v>
      </c>
    </row>
    <row r="921">
      <c r="A921" s="1" t="s">
        <v>921</v>
      </c>
      <c r="B921" t="str">
        <f>IFERROR(__xludf.DUMMYFUNCTION("GOOGLETRANSLATE(A921, ""en"", ""ja"")"),"蟻")</f>
        <v>蟻</v>
      </c>
    </row>
    <row r="922">
      <c r="A922" s="1" t="s">
        <v>922</v>
      </c>
      <c r="B922" t="str">
        <f>IFERROR(__xludf.DUMMYFUNCTION("GOOGLETRANSLATE(A922, ""en"", ""ja"")"),"上昇")</f>
        <v>上昇</v>
      </c>
    </row>
    <row r="923">
      <c r="A923" s="1" t="s">
        <v>923</v>
      </c>
      <c r="B923" t="str">
        <f>IFERROR(__xludf.DUMMYFUNCTION("GOOGLETRANSLATE(A923, ""en"", ""ja"")"),"旅行者")</f>
        <v>旅行者</v>
      </c>
    </row>
    <row r="924">
      <c r="A924" s="1" t="s">
        <v>924</v>
      </c>
      <c r="B924" t="str">
        <f>IFERROR(__xludf.DUMMYFUNCTION("GOOGLETRANSLATE(A924, ""en"", ""ja"")"),"ハンガリー")</f>
        <v>ハンガリー</v>
      </c>
    </row>
    <row r="925">
      <c r="A925" s="1" t="s">
        <v>925</v>
      </c>
      <c r="B925" t="str">
        <f>IFERROR(__xludf.DUMMYFUNCTION("GOOGLETRANSLATE(A925, ""en"", ""ja"")"),"旅行")</f>
        <v>旅行</v>
      </c>
    </row>
    <row r="926">
      <c r="A926" s="1" t="s">
        <v>926</v>
      </c>
      <c r="B926" t="str">
        <f>IFERROR(__xludf.DUMMYFUNCTION("GOOGLETRANSLATE(A926, ""en"", ""ja"")"),"シドニー")</f>
        <v>シドニー</v>
      </c>
    </row>
    <row r="927">
      <c r="A927" s="1" t="s">
        <v>927</v>
      </c>
      <c r="B927" t="str">
        <f>IFERROR(__xludf.DUMMYFUNCTION("GOOGLETRANSLATE(A927, ""en"", ""ja"")"),"チリ")</f>
        <v>チリ</v>
      </c>
    </row>
    <row r="928">
      <c r="A928" s="1" t="s">
        <v>928</v>
      </c>
      <c r="B928" t="str">
        <f>IFERROR(__xludf.DUMMYFUNCTION("GOOGLETRANSLATE(A928, ""en"", ""ja"")"),"パターソン")</f>
        <v>パターソン</v>
      </c>
    </row>
    <row r="929">
      <c r="A929" s="1" t="s">
        <v>929</v>
      </c>
      <c r="B929" t="str">
        <f>IFERROR(__xludf.DUMMYFUNCTION("GOOGLETRANSLATE(A929, ""en"", ""ja"")"),"ローカリゼーション")</f>
        <v>ローカリゼーション</v>
      </c>
    </row>
    <row r="930">
      <c r="A930" s="1" t="s">
        <v>930</v>
      </c>
      <c r="B930" t="str">
        <f>IFERROR(__xludf.DUMMYFUNCTION("GOOGLETRANSLATE(A930, ""en"", ""ja"")"),"追跡")</f>
        <v>追跡</v>
      </c>
    </row>
    <row r="931">
      <c r="A931" s="1" t="s">
        <v>931</v>
      </c>
      <c r="B931" t="str">
        <f>IFERROR(__xludf.DUMMYFUNCTION("GOOGLETRANSLATE(A931, ""en"", ""ja"")"),"誤っ")</f>
        <v>誤っ</v>
      </c>
    </row>
    <row r="932">
      <c r="A932" s="1" t="s">
        <v>932</v>
      </c>
      <c r="B932" t="str">
        <f>IFERROR(__xludf.DUMMYFUNCTION("GOOGLETRANSLATE(A932, ""en"", ""ja"")"),"バーナード")</f>
        <v>バーナード</v>
      </c>
    </row>
    <row r="933">
      <c r="A933" s="1" t="s">
        <v>933</v>
      </c>
      <c r="B933" t="str">
        <f>IFERROR(__xludf.DUMMYFUNCTION("GOOGLETRANSLATE(A933, ""en"", ""ja"")"),"互いに素")</f>
        <v>互いに素</v>
      </c>
    </row>
    <row r="934">
      <c r="A934" s="1" t="s">
        <v>934</v>
      </c>
      <c r="B934" t="str">
        <f>IFERROR(__xludf.DUMMYFUNCTION("GOOGLETRANSLATE(A934, ""en"", ""ja"")"),"ヤン")</f>
        <v>ヤン</v>
      </c>
    </row>
    <row r="935">
      <c r="A935" s="1" t="s">
        <v>935</v>
      </c>
      <c r="B935" t="str">
        <f>IFERROR(__xludf.DUMMYFUNCTION("GOOGLETRANSLATE(A935, ""en"", ""ja"")"),"が配信")</f>
        <v>が配信</v>
      </c>
    </row>
    <row r="936">
      <c r="A936" s="1" t="s">
        <v>936</v>
      </c>
      <c r="B936" t="str">
        <f>IFERROR(__xludf.DUMMYFUNCTION("GOOGLETRANSLATE(A936, ""en"", ""ja"")"),"予測可能性")</f>
        <v>予測可能性</v>
      </c>
    </row>
    <row r="937">
      <c r="A937" s="1" t="s">
        <v>937</v>
      </c>
      <c r="B937" t="str">
        <f>IFERROR(__xludf.DUMMYFUNCTION("GOOGLETRANSLATE(A937, ""en"", ""ja"")"),"思い出")</f>
        <v>思い出</v>
      </c>
    </row>
    <row r="938">
      <c r="A938" s="1" t="s">
        <v>938</v>
      </c>
      <c r="B938" t="str">
        <f>IFERROR(__xludf.DUMMYFUNCTION("GOOGLETRANSLATE(A938, ""en"", ""ja"")"),"担当者")</f>
        <v>担当者</v>
      </c>
    </row>
    <row r="939">
      <c r="A939" s="1" t="s">
        <v>939</v>
      </c>
      <c r="B939" t="str">
        <f>IFERROR(__xludf.DUMMYFUNCTION("GOOGLETRANSLATE(A939, ""en"", ""ja"")"),"問い合わせ")</f>
        <v>問い合わせ</v>
      </c>
    </row>
    <row r="940">
      <c r="A940" s="1" t="s">
        <v>940</v>
      </c>
      <c r="B940" t="str">
        <f>IFERROR(__xludf.DUMMYFUNCTION("GOOGLETRANSLATE(A940, ""en"", ""ja"")"),"分類")</f>
        <v>分類</v>
      </c>
    </row>
    <row r="941">
      <c r="A941" s="1" t="s">
        <v>941</v>
      </c>
      <c r="B941" t="str">
        <f>IFERROR(__xludf.DUMMYFUNCTION("GOOGLETRANSLATE(A941, ""en"", ""ja"")"),"ポートランド")</f>
        <v>ポートランド</v>
      </c>
    </row>
    <row r="942">
      <c r="A942" s="1" t="s">
        <v>942</v>
      </c>
      <c r="B942" t="str">
        <f>IFERROR(__xludf.DUMMYFUNCTION("GOOGLETRANSLATE(A942, ""en"", ""ja"")"),"カテゴリ")</f>
        <v>カテゴリ</v>
      </c>
    </row>
    <row r="943">
      <c r="A943" s="1" t="s">
        <v>943</v>
      </c>
      <c r="B943" t="str">
        <f>IFERROR(__xludf.DUMMYFUNCTION("GOOGLETRANSLATE(A943, ""en"", ""ja"")"),"ダンカン")</f>
        <v>ダンカン</v>
      </c>
    </row>
    <row r="944">
      <c r="A944" s="1" t="s">
        <v>944</v>
      </c>
      <c r="B944" t="str">
        <f>IFERROR(__xludf.DUMMYFUNCTION("GOOGLETRANSLATE(A944, ""en"", ""ja"")"),"創発")</f>
        <v>創発</v>
      </c>
    </row>
    <row r="945">
      <c r="A945" s="1" t="s">
        <v>945</v>
      </c>
      <c r="B945" t="str">
        <f>IFERROR(__xludf.DUMMYFUNCTION("GOOGLETRANSLATE(A945, ""en"", ""ja"")"),"公然と")</f>
        <v>公然と</v>
      </c>
    </row>
    <row r="946">
      <c r="A946" s="1" t="s">
        <v>946</v>
      </c>
      <c r="B946" t="str">
        <f>IFERROR(__xludf.DUMMYFUNCTION("GOOGLETRANSLATE(A946, ""en"", ""ja"")"),"ベルク")</f>
        <v>ベルク</v>
      </c>
    </row>
    <row r="947">
      <c r="A947" s="1" t="s">
        <v>947</v>
      </c>
      <c r="B947" t="str">
        <f>IFERROR(__xludf.DUMMYFUNCTION("GOOGLETRANSLATE(A947, ""en"", ""ja"")"),"ケント")</f>
        <v>ケント</v>
      </c>
    </row>
    <row r="948">
      <c r="A948" s="1" t="s">
        <v>948</v>
      </c>
      <c r="B948" t="str">
        <f>IFERROR(__xludf.DUMMYFUNCTION("GOOGLETRANSLATE(A948, ""en"", ""ja"")"),"包摂")</f>
        <v>包摂</v>
      </c>
    </row>
    <row r="949">
      <c r="A949" s="1" t="s">
        <v>949</v>
      </c>
      <c r="B949" t="str">
        <f>IFERROR(__xludf.DUMMYFUNCTION("GOOGLETRANSLATE(A949, ""en"", ""ja"")"),"休止")</f>
        <v>休止</v>
      </c>
    </row>
    <row r="950">
      <c r="A950" s="1" t="s">
        <v>950</v>
      </c>
      <c r="B950" t="str">
        <f>IFERROR(__xludf.DUMMYFUNCTION("GOOGLETRANSLATE(A950, ""en"", ""ja"")"),"スティーブン")</f>
        <v>スティーブン</v>
      </c>
    </row>
    <row r="951">
      <c r="A951" s="1" t="s">
        <v>951</v>
      </c>
      <c r="B951" t="str">
        <f>IFERROR(__xludf.DUMMYFUNCTION("GOOGLETRANSLATE(A951, ""en"", ""ja"")"),"サラ")</f>
        <v>サラ</v>
      </c>
    </row>
    <row r="952">
      <c r="A952" s="1" t="s">
        <v>952</v>
      </c>
      <c r="B952" t="str">
        <f>IFERROR(__xludf.DUMMYFUNCTION("GOOGLETRANSLATE(A952, ""en"", ""ja"")"),"VI")</f>
        <v>VI</v>
      </c>
    </row>
    <row r="953">
      <c r="A953" s="1" t="s">
        <v>953</v>
      </c>
      <c r="B953" t="str">
        <f>IFERROR(__xludf.DUMMYFUNCTION("GOOGLETRANSLATE(A953, ""en"", ""ja"")"),"バイオグラフィー")</f>
        <v>バイオグラフィー</v>
      </c>
    </row>
    <row r="954">
      <c r="A954" s="1" t="s">
        <v>954</v>
      </c>
      <c r="B954" t="str">
        <f>IFERROR(__xludf.DUMMYFUNCTION("GOOGLETRANSLATE(A954, ""en"", ""ja"")"),"カロライナ州")</f>
        <v>カロライナ州</v>
      </c>
    </row>
    <row r="955">
      <c r="A955" s="1" t="s">
        <v>955</v>
      </c>
      <c r="B955" t="str">
        <f>IFERROR(__xludf.DUMMYFUNCTION("GOOGLETRANSLATE(A955, ""en"", ""ja"")"),"学士")</f>
        <v>学士</v>
      </c>
    </row>
    <row r="956">
      <c r="A956" s="1" t="s">
        <v>956</v>
      </c>
      <c r="B956" t="str">
        <f>IFERROR(__xludf.DUMMYFUNCTION("GOOGLETRANSLATE(A956, ""en"", ""ja"")"),"ハンプシャー")</f>
        <v>ハンプシャー</v>
      </c>
    </row>
    <row r="957">
      <c r="A957" s="1" t="s">
        <v>957</v>
      </c>
      <c r="B957" t="str">
        <f>IFERROR(__xludf.DUMMYFUNCTION("GOOGLETRANSLATE(A957, ""en"", ""ja"")"),"ゴルフ")</f>
        <v>ゴルフ</v>
      </c>
    </row>
    <row r="958">
      <c r="A958" s="1" t="s">
        <v>958</v>
      </c>
      <c r="B958" t="str">
        <f>IFERROR(__xludf.DUMMYFUNCTION("GOOGLETRANSLATE(A958, ""en"", ""ja"")"),"支えます")</f>
        <v>支えます</v>
      </c>
    </row>
    <row r="959">
      <c r="A959" s="1" t="s">
        <v>959</v>
      </c>
      <c r="B959" t="str">
        <f>IFERROR(__xludf.DUMMYFUNCTION("GOOGLETRANSLATE(A959, ""en"", ""ja"")"),"流れ")</f>
        <v>流れ</v>
      </c>
    </row>
    <row r="960">
      <c r="A960" s="1" t="s">
        <v>960</v>
      </c>
      <c r="B960" t="str">
        <f>IFERROR(__xludf.DUMMYFUNCTION("GOOGLETRANSLATE(A960, ""en"", ""ja"")"),"野心")</f>
        <v>野心</v>
      </c>
    </row>
    <row r="961">
      <c r="A961" s="1" t="s">
        <v>961</v>
      </c>
      <c r="B961" t="str">
        <f>IFERROR(__xludf.DUMMYFUNCTION("GOOGLETRANSLATE(A961, ""en"", ""ja"")"),"トラウマ")</f>
        <v>トラウマ</v>
      </c>
    </row>
    <row r="962">
      <c r="A962" s="1" t="s">
        <v>962</v>
      </c>
      <c r="B962" t="str">
        <f>IFERROR(__xludf.DUMMYFUNCTION("GOOGLETRANSLATE(A962, ""en"", ""ja"")"),"皮肉に")</f>
        <v>皮肉に</v>
      </c>
    </row>
    <row r="963">
      <c r="A963" s="1" t="s">
        <v>963</v>
      </c>
      <c r="B963" t="str">
        <f>IFERROR(__xludf.DUMMYFUNCTION("GOOGLETRANSLATE(A963, ""en"", ""ja"")"),"食料品")</f>
        <v>食料品</v>
      </c>
    </row>
    <row r="964">
      <c r="A964" s="1" t="s">
        <v>964</v>
      </c>
      <c r="B964" t="str">
        <f>IFERROR(__xludf.DUMMYFUNCTION("GOOGLETRANSLATE(A964, ""en"", ""ja"")"),"社会学")</f>
        <v>社会学</v>
      </c>
    </row>
    <row r="965">
      <c r="A965" s="1" t="s">
        <v>965</v>
      </c>
      <c r="B965" t="str">
        <f>IFERROR(__xludf.DUMMYFUNCTION("GOOGLETRANSLATE(A965, ""en"", ""ja"")"),"主観的に")</f>
        <v>主観的に</v>
      </c>
    </row>
    <row r="966">
      <c r="A966" s="1" t="s">
        <v>966</v>
      </c>
      <c r="B966" t="str">
        <f>IFERROR(__xludf.DUMMYFUNCTION("GOOGLETRANSLATE(A966, ""en"", ""ja"")"),"プロミネンス")</f>
        <v>プロミネンス</v>
      </c>
    </row>
    <row r="967">
      <c r="A967" s="1" t="s">
        <v>967</v>
      </c>
      <c r="B967" t="str">
        <f>IFERROR(__xludf.DUMMYFUNCTION("GOOGLETRANSLATE(A967, ""en"", ""ja"")"),"フレデリック")</f>
        <v>フレデリック</v>
      </c>
    </row>
    <row r="968">
      <c r="A968" s="1" t="s">
        <v>968</v>
      </c>
      <c r="B968" t="str">
        <f>IFERROR(__xludf.DUMMYFUNCTION("GOOGLETRANSLATE(A968, ""en"", ""ja"")"),"十分に")</f>
        <v>十分に</v>
      </c>
    </row>
    <row r="969">
      <c r="A969" s="1" t="s">
        <v>969</v>
      </c>
      <c r="B969" t="str">
        <f>IFERROR(__xludf.DUMMYFUNCTION("GOOGLETRANSLATE(A969, ""en"", ""ja"")"),"速記")</f>
        <v>速記</v>
      </c>
    </row>
    <row r="970">
      <c r="A970" s="1" t="s">
        <v>970</v>
      </c>
      <c r="B970" t="str">
        <f>IFERROR(__xludf.DUMMYFUNCTION("GOOGLETRANSLATE(A970, ""en"", ""ja"")"),"不定期")</f>
        <v>不定期</v>
      </c>
    </row>
    <row r="971">
      <c r="A971" s="1" t="s">
        <v>971</v>
      </c>
      <c r="B971" t="str">
        <f>IFERROR(__xludf.DUMMYFUNCTION("GOOGLETRANSLATE(A971, ""en"", ""ja"")"),"喜び")</f>
        <v>喜び</v>
      </c>
    </row>
    <row r="972">
      <c r="A972" s="1" t="s">
        <v>972</v>
      </c>
      <c r="B972" t="str">
        <f>IFERROR(__xludf.DUMMYFUNCTION("GOOGLETRANSLATE(A972, ""en"", ""ja"")"),"ミュージカル")</f>
        <v>ミュージカル</v>
      </c>
    </row>
    <row r="973">
      <c r="A973" s="1" t="s">
        <v>973</v>
      </c>
      <c r="B973" t="str">
        <f>IFERROR(__xludf.DUMMYFUNCTION("GOOGLETRANSLATE(A973, ""en"", ""ja"")"),"影響")</f>
        <v>影響</v>
      </c>
    </row>
    <row r="974">
      <c r="A974" s="1" t="s">
        <v>974</v>
      </c>
      <c r="B974" t="str">
        <f>IFERROR(__xludf.DUMMYFUNCTION("GOOGLETRANSLATE(A974, ""en"", ""ja"")"),"大統領")</f>
        <v>大統領</v>
      </c>
    </row>
    <row r="975">
      <c r="A975" s="1" t="s">
        <v>975</v>
      </c>
      <c r="B975" t="str">
        <f>IFERROR(__xludf.DUMMYFUNCTION("GOOGLETRANSLATE(A975, ""en"", ""ja"")"),"文句を言います")</f>
        <v>文句を言います</v>
      </c>
    </row>
    <row r="976">
      <c r="A976" s="1" t="s">
        <v>976</v>
      </c>
      <c r="B976" t="str">
        <f>IFERROR(__xludf.DUMMYFUNCTION("GOOGLETRANSLATE(A976, ""en"", ""ja"")"),"移管します")</f>
        <v>移管します</v>
      </c>
    </row>
    <row r="977">
      <c r="A977" s="1" t="s">
        <v>977</v>
      </c>
      <c r="B977" t="str">
        <f>IFERROR(__xludf.DUMMYFUNCTION("GOOGLETRANSLATE(A977, ""en"", ""ja"")"),"原因不明")</f>
        <v>原因不明</v>
      </c>
    </row>
    <row r="978">
      <c r="A978" s="1" t="s">
        <v>978</v>
      </c>
      <c r="B978" t="str">
        <f>IFERROR(__xludf.DUMMYFUNCTION("GOOGLETRANSLATE(A978, ""en"", ""ja"")"),"脚注")</f>
        <v>脚注</v>
      </c>
    </row>
    <row r="979">
      <c r="A979" s="1" t="s">
        <v>979</v>
      </c>
      <c r="B979" t="str">
        <f>IFERROR(__xludf.DUMMYFUNCTION("GOOGLETRANSLATE(A979, ""en"", ""ja"")"),"冒険")</f>
        <v>冒険</v>
      </c>
    </row>
    <row r="980">
      <c r="A980" s="1" t="s">
        <v>980</v>
      </c>
      <c r="B980" t="str">
        <f>IFERROR(__xludf.DUMMYFUNCTION("GOOGLETRANSLATE(A980, ""en"", ""ja"")"),"幅")</f>
        <v>幅</v>
      </c>
    </row>
    <row r="981">
      <c r="A981" s="1" t="s">
        <v>981</v>
      </c>
      <c r="B981" t="str">
        <f>IFERROR(__xludf.DUMMYFUNCTION("GOOGLETRANSLATE(A981, ""en"", ""ja"")"),"チャンピオン")</f>
        <v>チャンピオン</v>
      </c>
    </row>
    <row r="982">
      <c r="A982" s="1" t="s">
        <v>982</v>
      </c>
      <c r="B982" t="str">
        <f>IFERROR(__xludf.DUMMYFUNCTION("GOOGLETRANSLATE(A982, ""en"", ""ja"")"),"低")</f>
        <v>低</v>
      </c>
    </row>
    <row r="983">
      <c r="A983" s="1" t="s">
        <v>983</v>
      </c>
      <c r="B983" t="str">
        <f>IFERROR(__xludf.DUMMYFUNCTION("GOOGLETRANSLATE(A983, ""en"", ""ja"")"),"効率的に")</f>
        <v>効率的に</v>
      </c>
    </row>
    <row r="984">
      <c r="A984" s="1" t="s">
        <v>984</v>
      </c>
      <c r="B984" t="str">
        <f>IFERROR(__xludf.DUMMYFUNCTION("GOOGLETRANSLATE(A984, ""en"", ""ja"")"),"敵")</f>
        <v>敵</v>
      </c>
    </row>
    <row r="985">
      <c r="A985" s="1" t="s">
        <v>985</v>
      </c>
      <c r="B985" t="str">
        <f>IFERROR(__xludf.DUMMYFUNCTION("GOOGLETRANSLATE(A985, ""en"", ""ja"")"),"侵入")</f>
        <v>侵入</v>
      </c>
    </row>
    <row r="986">
      <c r="A986" s="1" t="s">
        <v>986</v>
      </c>
      <c r="B986" t="str">
        <f>IFERROR(__xludf.DUMMYFUNCTION("GOOGLETRANSLATE(A986, ""en"", ""ja"")"),"不十分")</f>
        <v>不十分</v>
      </c>
    </row>
    <row r="987">
      <c r="A987" s="1" t="s">
        <v>987</v>
      </c>
      <c r="B987" t="str">
        <f>IFERROR(__xludf.DUMMYFUNCTION("GOOGLETRANSLATE(A987, ""en"", ""ja"")"),"兵士")</f>
        <v>兵士</v>
      </c>
    </row>
    <row r="988">
      <c r="A988" s="1" t="s">
        <v>988</v>
      </c>
      <c r="B988" t="str">
        <f>IFERROR(__xludf.DUMMYFUNCTION("GOOGLETRANSLATE(A988, ""en"", ""ja"")"),"激怒")</f>
        <v>激怒</v>
      </c>
    </row>
    <row r="989">
      <c r="A989" s="1" t="s">
        <v>989</v>
      </c>
      <c r="B989" t="str">
        <f>IFERROR(__xludf.DUMMYFUNCTION("GOOGLETRANSLATE(A989, ""en"", ""ja"")"),"満たす")</f>
        <v>満たす</v>
      </c>
    </row>
    <row r="990">
      <c r="A990" s="1" t="s">
        <v>990</v>
      </c>
      <c r="B990" t="str">
        <f>IFERROR(__xludf.DUMMYFUNCTION("GOOGLETRANSLATE(A990, ""en"", ""ja"")"),"幻想")</f>
        <v>幻想</v>
      </c>
    </row>
    <row r="991">
      <c r="A991" s="1" t="s">
        <v>991</v>
      </c>
      <c r="B991" t="str">
        <f>IFERROR(__xludf.DUMMYFUNCTION("GOOGLETRANSLATE(A991, ""en"", ""ja"")"),"ジョナサン")</f>
        <v>ジョナサン</v>
      </c>
    </row>
    <row r="992">
      <c r="A992" s="1" t="s">
        <v>992</v>
      </c>
      <c r="B992" t="str">
        <f>IFERROR(__xludf.DUMMYFUNCTION("GOOGLETRANSLATE(A992, ""en"", ""ja"")"),"スチュアート")</f>
        <v>スチュアート</v>
      </c>
    </row>
    <row r="993">
      <c r="A993" s="1" t="s">
        <v>993</v>
      </c>
      <c r="B993" t="str">
        <f>IFERROR(__xludf.DUMMYFUNCTION("GOOGLETRANSLATE(A993, ""en"", ""ja"")"),"実質的な")</f>
        <v>実質的な</v>
      </c>
    </row>
    <row r="994">
      <c r="A994" s="1" t="s">
        <v>994</v>
      </c>
      <c r="B994" t="str">
        <f>IFERROR(__xludf.DUMMYFUNCTION("GOOGLETRANSLATE(A994, ""en"", ""ja"")"),"帝国")</f>
        <v>帝国</v>
      </c>
    </row>
    <row r="995">
      <c r="A995" s="1" t="s">
        <v>995</v>
      </c>
      <c r="B995" t="str">
        <f>IFERROR(__xludf.DUMMYFUNCTION("GOOGLETRANSLATE(A995, ""en"", ""ja"")"),"限り")</f>
        <v>限り</v>
      </c>
    </row>
    <row r="996">
      <c r="A996" s="1" t="s">
        <v>996</v>
      </c>
      <c r="B996" t="str">
        <f>IFERROR(__xludf.DUMMYFUNCTION("GOOGLETRANSLATE(A996, ""en"", ""ja"")"),"商人")</f>
        <v>商人</v>
      </c>
    </row>
    <row r="997">
      <c r="A997" s="1" t="s">
        <v>997</v>
      </c>
      <c r="B997" t="str">
        <f>IFERROR(__xludf.DUMMYFUNCTION("GOOGLETRANSLATE(A997, ""en"", ""ja"")"),"増殖し")</f>
        <v>増殖し</v>
      </c>
    </row>
    <row r="998">
      <c r="A998" s="1" t="s">
        <v>998</v>
      </c>
      <c r="B998" t="str">
        <f>IFERROR(__xludf.DUMMYFUNCTION("GOOGLETRANSLATE(A998, ""en"", ""ja"")"),"再定義")</f>
        <v>再定義</v>
      </c>
    </row>
    <row r="999">
      <c r="A999" s="1" t="s">
        <v>999</v>
      </c>
      <c r="B999" t="str">
        <f>IFERROR(__xludf.DUMMYFUNCTION("GOOGLETRANSLATE(A999, ""en"", ""ja"")"),"ポンダー")</f>
        <v>ポンダー</v>
      </c>
    </row>
    <row r="1000">
      <c r="A1000" s="1" t="s">
        <v>1000</v>
      </c>
      <c r="B1000" t="str">
        <f>IFERROR(__xludf.DUMMYFUNCTION("GOOGLETRANSLATE(A1000, ""en"", ""ja"")"),"正当化")</f>
        <v>正当化</v>
      </c>
    </row>
    <row r="1001">
      <c r="A1001" s="1" t="s">
        <v>1001</v>
      </c>
      <c r="B1001" t="str">
        <f>IFERROR(__xludf.DUMMYFUNCTION("GOOGLETRANSLATE(A1001, ""en"", ""ja"")"),"医師")</f>
        <v>医師</v>
      </c>
    </row>
    <row r="1002">
      <c r="A1002" s="1" t="s">
        <v>1002</v>
      </c>
      <c r="B1002" t="str">
        <f>IFERROR(__xludf.DUMMYFUNCTION("GOOGLETRANSLATE(A1002, ""en"", ""ja"")"),"楽しみ")</f>
        <v>楽しみ</v>
      </c>
    </row>
    <row r="1003">
      <c r="A1003" s="1" t="s">
        <v>1003</v>
      </c>
      <c r="B1003" t="str">
        <f>IFERROR(__xludf.DUMMYFUNCTION("GOOGLETRANSLATE(A1003, ""en"", ""ja"")"),"創業者")</f>
        <v>創業者</v>
      </c>
    </row>
    <row r="1004">
      <c r="A1004" s="1" t="s">
        <v>1004</v>
      </c>
      <c r="B1004" t="str">
        <f>IFERROR(__xludf.DUMMYFUNCTION("GOOGLETRANSLATE(A1004, ""en"", ""ja"")"),"再分割")</f>
        <v>再分割</v>
      </c>
    </row>
    <row r="1005">
      <c r="A1005" s="1" t="s">
        <v>1005</v>
      </c>
      <c r="B1005" t="str">
        <f>IFERROR(__xludf.DUMMYFUNCTION("GOOGLETRANSLATE(A1005, ""en"", ""ja"")"),"所属")</f>
        <v>所属</v>
      </c>
    </row>
    <row r="1006">
      <c r="A1006" s="1" t="s">
        <v>1006</v>
      </c>
      <c r="B1006" t="str">
        <f>IFERROR(__xludf.DUMMYFUNCTION("GOOGLETRANSLATE(A1006, ""en"", ""ja"")"),"困難")</f>
        <v>困難</v>
      </c>
    </row>
    <row r="1007">
      <c r="A1007" s="1" t="s">
        <v>1007</v>
      </c>
      <c r="B1007" t="str">
        <f>IFERROR(__xludf.DUMMYFUNCTION("GOOGLETRANSLATE(A1007, ""en"", ""ja"")"),"受胎能力")</f>
        <v>受胎能力</v>
      </c>
    </row>
    <row r="1008">
      <c r="A1008" s="1" t="s">
        <v>1008</v>
      </c>
      <c r="B1008" t="str">
        <f>IFERROR(__xludf.DUMMYFUNCTION("GOOGLETRANSLATE(A1008, ""en"", ""ja"")"),"神聖")</f>
        <v>神聖</v>
      </c>
    </row>
    <row r="1009">
      <c r="A1009" s="1" t="s">
        <v>1009</v>
      </c>
      <c r="B1009" t="str">
        <f>IFERROR(__xludf.DUMMYFUNCTION("GOOGLETRANSLATE(A1009, ""en"", ""ja"")"),"憤る")</f>
        <v>憤る</v>
      </c>
    </row>
    <row r="1010">
      <c r="A1010" s="1" t="s">
        <v>1010</v>
      </c>
      <c r="B1010" t="str">
        <f>IFERROR(__xludf.DUMMYFUNCTION("GOOGLETRANSLATE(A1010, ""en"", ""ja"")"),"擁護")</f>
        <v>擁護</v>
      </c>
    </row>
    <row r="1011">
      <c r="A1011" s="1" t="s">
        <v>1011</v>
      </c>
      <c r="B1011" t="str">
        <f>IFERROR(__xludf.DUMMYFUNCTION("GOOGLETRANSLATE(A1011, ""en"", ""ja"")"),"圧倒する")</f>
        <v>圧倒する</v>
      </c>
    </row>
    <row r="1012">
      <c r="A1012" s="1" t="s">
        <v>1012</v>
      </c>
      <c r="B1012" t="str">
        <f>IFERROR(__xludf.DUMMYFUNCTION("GOOGLETRANSLATE(A1012, ""en"", ""ja"")"),"洗練されました")</f>
        <v>洗練されました</v>
      </c>
    </row>
    <row r="1013">
      <c r="A1013" s="1" t="s">
        <v>1013</v>
      </c>
      <c r="B1013" t="str">
        <f>IFERROR(__xludf.DUMMYFUNCTION("GOOGLETRANSLATE(A1013, ""en"", ""ja"")"),"価値があります")</f>
        <v>価値があります</v>
      </c>
    </row>
    <row r="1014">
      <c r="A1014" s="1" t="s">
        <v>1014</v>
      </c>
      <c r="B1014" t="str">
        <f>IFERROR(__xludf.DUMMYFUNCTION("GOOGLETRANSLATE(A1014, ""en"", ""ja"")"),"深く")</f>
        <v>深く</v>
      </c>
    </row>
    <row r="1015">
      <c r="A1015" s="1" t="s">
        <v>1015</v>
      </c>
      <c r="B1015" t="str">
        <f>IFERROR(__xludf.DUMMYFUNCTION("GOOGLETRANSLATE(A1015, ""en"", ""ja"")"),"スタンレー")</f>
        <v>スタンレー</v>
      </c>
    </row>
    <row r="1016">
      <c r="A1016" s="1" t="s">
        <v>1016</v>
      </c>
      <c r="B1016" t="str">
        <f>IFERROR(__xludf.DUMMYFUNCTION("GOOGLETRANSLATE(A1016, ""en"", ""ja"")"),"オーストリア")</f>
        <v>オーストリア</v>
      </c>
    </row>
    <row r="1017">
      <c r="A1017" s="1" t="s">
        <v>1017</v>
      </c>
      <c r="B1017" t="str">
        <f>IFERROR(__xludf.DUMMYFUNCTION("GOOGLETRANSLATE(A1017, ""en"", ""ja"")"),"舌")</f>
        <v>舌</v>
      </c>
    </row>
    <row r="1018">
      <c r="A1018" s="1" t="s">
        <v>1018</v>
      </c>
      <c r="B1018" t="str">
        <f>IFERROR(__xludf.DUMMYFUNCTION("GOOGLETRANSLATE(A1018, ""en"", ""ja"")"),"結婚")</f>
        <v>結婚</v>
      </c>
    </row>
    <row r="1019">
      <c r="A1019" s="1" t="s">
        <v>1019</v>
      </c>
      <c r="B1019" t="str">
        <f>IFERROR(__xludf.DUMMYFUNCTION("GOOGLETRANSLATE(A1019, ""en"", ""ja"")"),"平凡な")</f>
        <v>平凡な</v>
      </c>
    </row>
    <row r="1020">
      <c r="A1020" s="1" t="s">
        <v>1020</v>
      </c>
      <c r="B1020" t="str">
        <f>IFERROR(__xludf.DUMMYFUNCTION("GOOGLETRANSLATE(A1020, ""en"", ""ja"")"),"既婚")</f>
        <v>既婚</v>
      </c>
    </row>
    <row r="1021">
      <c r="A1021" s="1" t="s">
        <v>1021</v>
      </c>
      <c r="B1021" t="str">
        <f>IFERROR(__xludf.DUMMYFUNCTION("GOOGLETRANSLATE(A1021, ""en"", ""ja"")"),"レスリー")</f>
        <v>レスリー</v>
      </c>
    </row>
    <row r="1022">
      <c r="A1022" s="1" t="s">
        <v>1022</v>
      </c>
      <c r="B1022" t="str">
        <f>IFERROR(__xludf.DUMMYFUNCTION("GOOGLETRANSLATE(A1022, ""en"", ""ja"")"),"公正")</f>
        <v>公正</v>
      </c>
    </row>
    <row r="1023">
      <c r="A1023" s="1" t="s">
        <v>1023</v>
      </c>
      <c r="B1023" t="str">
        <f>IFERROR(__xludf.DUMMYFUNCTION("GOOGLETRANSLATE(A1023, ""en"", ""ja"")"),"不均等")</f>
        <v>不均等</v>
      </c>
    </row>
    <row r="1024">
      <c r="A1024" s="1" t="s">
        <v>1024</v>
      </c>
      <c r="B1024" t="str">
        <f>IFERROR(__xludf.DUMMYFUNCTION("GOOGLETRANSLATE(A1024, ""en"", ""ja"")"),"逆説")</f>
        <v>逆説</v>
      </c>
    </row>
    <row r="1025">
      <c r="A1025" s="1" t="s">
        <v>1025</v>
      </c>
      <c r="B1025" t="str">
        <f>IFERROR(__xludf.DUMMYFUNCTION("GOOGLETRANSLATE(A1025, ""en"", ""ja"")"),"非効率的な")</f>
        <v>非効率的な</v>
      </c>
    </row>
    <row r="1026">
      <c r="A1026" s="1" t="s">
        <v>1026</v>
      </c>
      <c r="B1026" t="str">
        <f>IFERROR(__xludf.DUMMYFUNCTION("GOOGLETRANSLATE(A1026, ""en"", ""ja"")"),"欠点")</f>
        <v>欠点</v>
      </c>
    </row>
    <row r="1027">
      <c r="A1027" s="1" t="s">
        <v>1027</v>
      </c>
      <c r="B1027" t="str">
        <f>IFERROR(__xludf.DUMMYFUNCTION("GOOGLETRANSLATE(A1027, ""en"", ""ja"")"),"目立ちます")</f>
        <v>目立ちます</v>
      </c>
    </row>
    <row r="1028">
      <c r="A1028" s="1" t="s">
        <v>1028</v>
      </c>
      <c r="B1028" t="str">
        <f>IFERROR(__xludf.DUMMYFUNCTION("GOOGLETRANSLATE(A1028, ""en"", ""ja"")"),"人類学")</f>
        <v>人類学</v>
      </c>
    </row>
    <row r="1029">
      <c r="A1029" s="1" t="s">
        <v>1029</v>
      </c>
      <c r="B1029" t="str">
        <f>IFERROR(__xludf.DUMMYFUNCTION("GOOGLETRANSLATE(A1029, ""en"", ""ja"")"),"刺激")</f>
        <v>刺激</v>
      </c>
    </row>
    <row r="1030">
      <c r="A1030" s="1" t="s">
        <v>1030</v>
      </c>
      <c r="B1030" t="str">
        <f>IFERROR(__xludf.DUMMYFUNCTION("GOOGLETRANSLATE(A1030, ""en"", ""ja"")"),"破損しました")</f>
        <v>破損しました</v>
      </c>
    </row>
    <row r="1031">
      <c r="A1031" s="1" t="s">
        <v>1031</v>
      </c>
      <c r="B1031" t="str">
        <f>IFERROR(__xludf.DUMMYFUNCTION("GOOGLETRANSLATE(A1031, ""en"", ""ja"")"),"悪化させます")</f>
        <v>悪化させます</v>
      </c>
    </row>
    <row r="1032">
      <c r="A1032" s="1" t="s">
        <v>1032</v>
      </c>
      <c r="B1032" t="str">
        <f>IFERROR(__xludf.DUMMYFUNCTION("GOOGLETRANSLATE(A1032, ""en"", ""ja"")"),"impend")</f>
        <v>impend</v>
      </c>
    </row>
    <row r="1033">
      <c r="A1033" s="1" t="s">
        <v>1033</v>
      </c>
      <c r="B1033" t="str">
        <f>IFERROR(__xludf.DUMMYFUNCTION("GOOGLETRANSLATE(A1033, ""en"", ""ja"")"),"親愛な")</f>
        <v>親愛な</v>
      </c>
    </row>
    <row r="1034">
      <c r="A1034" s="1" t="s">
        <v>1034</v>
      </c>
      <c r="B1034" t="str">
        <f>IFERROR(__xludf.DUMMYFUNCTION("GOOGLETRANSLATE(A1034, ""en"", ""ja"")"),"再配布")</f>
        <v>再配布</v>
      </c>
    </row>
    <row r="1035">
      <c r="A1035" s="1" t="s">
        <v>1035</v>
      </c>
      <c r="B1035" t="str">
        <f>IFERROR(__xludf.DUMMYFUNCTION("GOOGLETRANSLATE(A1035, ""en"", ""ja"")"),"普及")</f>
        <v>普及</v>
      </c>
    </row>
    <row r="1036">
      <c r="A1036" s="1" t="s">
        <v>1036</v>
      </c>
      <c r="B1036" t="str">
        <f>IFERROR(__xludf.DUMMYFUNCTION("GOOGLETRANSLATE(A1036, ""en"", ""ja"")"),"タッカー")</f>
        <v>タッカー</v>
      </c>
    </row>
    <row r="1037">
      <c r="A1037" s="1" t="s">
        <v>1037</v>
      </c>
      <c r="B1037" t="str">
        <f>IFERROR(__xludf.DUMMYFUNCTION("GOOGLETRANSLATE(A1037, ""en"", ""ja"")"),"ドン")</f>
        <v>ドン</v>
      </c>
    </row>
    <row r="1038">
      <c r="A1038" s="1" t="s">
        <v>1038</v>
      </c>
      <c r="B1038" t="str">
        <f>IFERROR(__xludf.DUMMYFUNCTION("GOOGLETRANSLATE(A1038, ""en"", ""ja"")"),"フィリップ")</f>
        <v>フィリップ</v>
      </c>
    </row>
    <row r="1039">
      <c r="A1039" s="1" t="s">
        <v>1039</v>
      </c>
      <c r="B1039" t="str">
        <f>IFERROR(__xludf.DUMMYFUNCTION("GOOGLETRANSLATE(A1039, ""en"", ""ja"")"),"ハーマン")</f>
        <v>ハーマン</v>
      </c>
    </row>
    <row r="1040">
      <c r="A1040" s="1" t="s">
        <v>1040</v>
      </c>
      <c r="B1040" t="str">
        <f>IFERROR(__xludf.DUMMYFUNCTION("GOOGLETRANSLATE(A1040, ""en"", ""ja"")"),"ハーコート")</f>
        <v>ハーコート</v>
      </c>
    </row>
    <row r="1041">
      <c r="A1041" s="1" t="s">
        <v>1041</v>
      </c>
      <c r="B1041" t="str">
        <f>IFERROR(__xludf.DUMMYFUNCTION("GOOGLETRANSLATE(A1041, ""en"", ""ja"")"),"想像力")</f>
        <v>想像力</v>
      </c>
    </row>
    <row r="1042">
      <c r="A1042" s="1" t="s">
        <v>1042</v>
      </c>
      <c r="B1042" t="str">
        <f>IFERROR(__xludf.DUMMYFUNCTION("GOOGLETRANSLATE(A1042, ""en"", ""ja"")"),"壊滅的な")</f>
        <v>壊滅的な</v>
      </c>
    </row>
    <row r="1043">
      <c r="A1043" s="1" t="s">
        <v>1043</v>
      </c>
      <c r="B1043" t="str">
        <f>IFERROR(__xludf.DUMMYFUNCTION("GOOGLETRANSLATE(A1043, ""en"", ""ja"")"),"モールス")</f>
        <v>モールス</v>
      </c>
    </row>
    <row r="1044">
      <c r="A1044" s="1" t="s">
        <v>1044</v>
      </c>
      <c r="B1044" t="str">
        <f>IFERROR(__xludf.DUMMYFUNCTION("GOOGLETRANSLATE(A1044, ""en"", ""ja"")"),"厳格")</f>
        <v>厳格</v>
      </c>
    </row>
    <row r="1045">
      <c r="A1045" s="1" t="s">
        <v>1045</v>
      </c>
      <c r="B1045" t="str">
        <f>IFERROR(__xludf.DUMMYFUNCTION("GOOGLETRANSLATE(A1045, ""en"", ""ja"")"),"扱いやすいです")</f>
        <v>扱いやすいです</v>
      </c>
    </row>
    <row r="1046">
      <c r="A1046" s="1" t="s">
        <v>1046</v>
      </c>
      <c r="B1046" t="str">
        <f>IFERROR(__xludf.DUMMYFUNCTION("GOOGLETRANSLATE(A1046, ""en"", ""ja"")"),"中心性")</f>
        <v>中心性</v>
      </c>
    </row>
    <row r="1047">
      <c r="A1047" s="1" t="s">
        <v>1047</v>
      </c>
      <c r="B1047" t="str">
        <f>IFERROR(__xludf.DUMMYFUNCTION("GOOGLETRANSLATE(A1047, ""en"", ""ja"")"),"はなはだしく")</f>
        <v>はなはだしく</v>
      </c>
    </row>
    <row r="1048">
      <c r="A1048" s="1" t="s">
        <v>1048</v>
      </c>
      <c r="B1048" t="str">
        <f>IFERROR(__xludf.DUMMYFUNCTION("GOOGLETRANSLATE(A1048, ""en"", ""ja"")"),"排除")</f>
        <v>排除</v>
      </c>
    </row>
    <row r="1049">
      <c r="A1049" s="1" t="s">
        <v>1049</v>
      </c>
      <c r="B1049" t="str">
        <f>IFERROR(__xludf.DUMMYFUNCTION("GOOGLETRANSLATE(A1049, ""en"", ""ja"")"),"無制限")</f>
        <v>無制限</v>
      </c>
    </row>
    <row r="1050">
      <c r="A1050" s="1" t="s">
        <v>1050</v>
      </c>
      <c r="B1050" t="str">
        <f>IFERROR(__xludf.DUMMYFUNCTION("GOOGLETRANSLATE(A1050, ""en"", ""ja"")"),"ティーンエイジャー")</f>
        <v>ティーンエイジャー</v>
      </c>
    </row>
    <row r="1051">
      <c r="A1051" s="1" t="s">
        <v>1051</v>
      </c>
      <c r="B1051" t="str">
        <f>IFERROR(__xludf.DUMMYFUNCTION("GOOGLETRANSLATE(A1051, ""en"", ""ja"")"),"宣伝します")</f>
        <v>宣伝します</v>
      </c>
    </row>
    <row r="1052">
      <c r="A1052" s="1" t="s">
        <v>1052</v>
      </c>
      <c r="B1052" t="str">
        <f>IFERROR(__xludf.DUMMYFUNCTION("GOOGLETRANSLATE(A1052, ""en"", ""ja"")"),"避難所")</f>
        <v>避難所</v>
      </c>
    </row>
    <row r="1053">
      <c r="A1053" s="1" t="s">
        <v>1053</v>
      </c>
      <c r="B1053" t="str">
        <f>IFERROR(__xludf.DUMMYFUNCTION("GOOGLETRANSLATE(A1053, ""en"", ""ja"")"),"非常に")</f>
        <v>非常に</v>
      </c>
    </row>
    <row r="1054">
      <c r="A1054" s="1" t="s">
        <v>1054</v>
      </c>
      <c r="B1054" t="str">
        <f>IFERROR(__xludf.DUMMYFUNCTION("GOOGLETRANSLATE(A1054, ""en"", ""ja"")"),"受信")</f>
        <v>受信</v>
      </c>
    </row>
    <row r="1055">
      <c r="A1055" s="1" t="s">
        <v>1055</v>
      </c>
      <c r="B1055" t="str">
        <f>IFERROR(__xludf.DUMMYFUNCTION("GOOGLETRANSLATE(A1055, ""en"", ""ja"")"),"不備")</f>
        <v>不備</v>
      </c>
    </row>
    <row r="1056">
      <c r="A1056" s="1" t="s">
        <v>1056</v>
      </c>
      <c r="B1056" t="str">
        <f>IFERROR(__xludf.DUMMYFUNCTION("GOOGLETRANSLATE(A1056, ""en"", ""ja"")"),"移民")</f>
        <v>移民</v>
      </c>
    </row>
    <row r="1057">
      <c r="A1057" s="1" t="s">
        <v>1057</v>
      </c>
      <c r="B1057" t="str">
        <f>IFERROR(__xludf.DUMMYFUNCTION("GOOGLETRANSLATE(A1057, ""en"", ""ja"")"),"幸運な")</f>
        <v>幸運な</v>
      </c>
    </row>
    <row r="1058">
      <c r="A1058" s="1" t="s">
        <v>1058</v>
      </c>
      <c r="B1058" t="str">
        <f>IFERROR(__xludf.DUMMYFUNCTION("GOOGLETRANSLATE(A1058, ""en"", ""ja"")"),"刑務所")</f>
        <v>刑務所</v>
      </c>
    </row>
    <row r="1059">
      <c r="A1059" s="1" t="s">
        <v>1059</v>
      </c>
      <c r="B1059" t="str">
        <f>IFERROR(__xludf.DUMMYFUNCTION("GOOGLETRANSLATE(A1059, ""en"", ""ja"")"),"幸福")</f>
        <v>幸福</v>
      </c>
    </row>
    <row r="1060">
      <c r="A1060" s="1" t="s">
        <v>1060</v>
      </c>
      <c r="B1060" t="str">
        <f>IFERROR(__xludf.DUMMYFUNCTION("GOOGLETRANSLATE(A1060, ""en"", ""ja"")"),"意義")</f>
        <v>意義</v>
      </c>
    </row>
    <row r="1061">
      <c r="A1061" s="1" t="s">
        <v>1061</v>
      </c>
      <c r="B1061" t="str">
        <f>IFERROR(__xludf.DUMMYFUNCTION("GOOGLETRANSLATE(A1061, ""en"", ""ja"")"),"充実")</f>
        <v>充実</v>
      </c>
    </row>
    <row r="1062">
      <c r="A1062" s="1" t="s">
        <v>1062</v>
      </c>
      <c r="B1062" t="str">
        <f>IFERROR(__xludf.DUMMYFUNCTION("GOOGLETRANSLATE(A1062, ""en"", ""ja"")"),"賞賛")</f>
        <v>賞賛</v>
      </c>
    </row>
    <row r="1063">
      <c r="A1063" s="1" t="s">
        <v>1063</v>
      </c>
      <c r="B1063" t="str">
        <f>IFERROR(__xludf.DUMMYFUNCTION("GOOGLETRANSLATE(A1063, ""en"", ""ja"")"),"キッド")</f>
        <v>キッド</v>
      </c>
    </row>
    <row r="1064">
      <c r="A1064" s="1" t="s">
        <v>1064</v>
      </c>
      <c r="B1064" t="str">
        <f>IFERROR(__xludf.DUMMYFUNCTION("GOOGLETRANSLATE(A1064, ""en"", ""ja"")"),"どこにも")</f>
        <v>どこにも</v>
      </c>
    </row>
    <row r="1065">
      <c r="A1065" s="1" t="s">
        <v>1065</v>
      </c>
      <c r="B1065" t="str">
        <f>IFERROR(__xludf.DUMMYFUNCTION("GOOGLETRANSLATE(A1065, ""en"", ""ja"")"),"ハリー")</f>
        <v>ハリー</v>
      </c>
    </row>
    <row r="1066">
      <c r="A1066" s="1" t="s">
        <v>1066</v>
      </c>
      <c r="B1066" t="str">
        <f>IFERROR(__xludf.DUMMYFUNCTION("GOOGLETRANSLATE(A1066, ""en"", ""ja"")"),"簡潔")</f>
        <v>簡潔</v>
      </c>
    </row>
    <row r="1067">
      <c r="A1067" s="1" t="s">
        <v>1067</v>
      </c>
      <c r="B1067" t="str">
        <f>IFERROR(__xludf.DUMMYFUNCTION("GOOGLETRANSLATE(A1067, ""en"", ""ja"")"),"完成")</f>
        <v>完成</v>
      </c>
    </row>
    <row r="1068">
      <c r="A1068" s="1" t="s">
        <v>1068</v>
      </c>
      <c r="B1068" t="str">
        <f>IFERROR(__xludf.DUMMYFUNCTION("GOOGLETRANSLATE(A1068, ""en"", ""ja"")"),"サム")</f>
        <v>サム</v>
      </c>
    </row>
    <row r="1069">
      <c r="A1069" s="1" t="s">
        <v>1069</v>
      </c>
      <c r="B1069" t="str">
        <f>IFERROR(__xludf.DUMMYFUNCTION("GOOGLETRANSLATE(A1069, ""en"", ""ja"")"),"ワイス")</f>
        <v>ワイス</v>
      </c>
    </row>
    <row r="1070">
      <c r="A1070" s="1" t="s">
        <v>1070</v>
      </c>
      <c r="B1070" t="str">
        <f>IFERROR(__xludf.DUMMYFUNCTION("GOOGLETRANSLATE(A1070, ""en"", ""ja"")"),"交戦")</f>
        <v>交戦</v>
      </c>
    </row>
    <row r="1071">
      <c r="A1071" s="1" t="s">
        <v>1071</v>
      </c>
      <c r="B1071" t="str">
        <f>IFERROR(__xludf.DUMMYFUNCTION("GOOGLETRANSLATE(A1071, ""en"", ""ja"")"),"象")</f>
        <v>象</v>
      </c>
    </row>
    <row r="1072">
      <c r="A1072" s="1" t="s">
        <v>1072</v>
      </c>
      <c r="B1072" t="str">
        <f>IFERROR(__xludf.DUMMYFUNCTION("GOOGLETRANSLATE(A1072, ""en"", ""ja"")"),"皮革")</f>
        <v>皮革</v>
      </c>
    </row>
    <row r="1073">
      <c r="A1073" s="1" t="s">
        <v>1073</v>
      </c>
      <c r="B1073" t="str">
        <f>IFERROR(__xludf.DUMMYFUNCTION("GOOGLETRANSLATE(A1073, ""en"", ""ja"")"),"ごみ")</f>
        <v>ごみ</v>
      </c>
    </row>
    <row r="1074">
      <c r="A1074" s="1" t="s">
        <v>1074</v>
      </c>
      <c r="B1074" t="str">
        <f>IFERROR(__xludf.DUMMYFUNCTION("GOOGLETRANSLATE(A1074, ""en"", ""ja"")"),"ずらします")</f>
        <v>ずらします</v>
      </c>
    </row>
    <row r="1075">
      <c r="A1075" s="1" t="s">
        <v>1075</v>
      </c>
      <c r="B1075" t="str">
        <f>IFERROR(__xludf.DUMMYFUNCTION("GOOGLETRANSLATE(A1075, ""en"", ""ja"")"),"破滅")</f>
        <v>破滅</v>
      </c>
    </row>
    <row r="1076">
      <c r="A1076" s="1" t="s">
        <v>1076</v>
      </c>
      <c r="B1076" t="str">
        <f>IFERROR(__xludf.DUMMYFUNCTION("GOOGLETRANSLATE(A1076, ""en"", ""ja"")"),"苦い")</f>
        <v>苦い</v>
      </c>
    </row>
    <row r="1077">
      <c r="A1077" s="1" t="s">
        <v>1077</v>
      </c>
      <c r="B1077" t="str">
        <f>IFERROR(__xludf.DUMMYFUNCTION("GOOGLETRANSLATE(A1077, ""en"", ""ja"")"),"エピデミック")</f>
        <v>エピデミック</v>
      </c>
    </row>
    <row r="1078">
      <c r="A1078" s="1" t="s">
        <v>1078</v>
      </c>
      <c r="B1078" t="str">
        <f>IFERROR(__xludf.DUMMYFUNCTION("GOOGLETRANSLATE(A1078, ""en"", ""ja"")"),"浸食します")</f>
        <v>浸食します</v>
      </c>
    </row>
    <row r="1079">
      <c r="A1079" s="1" t="s">
        <v>1079</v>
      </c>
      <c r="B1079" t="str">
        <f>IFERROR(__xludf.DUMMYFUNCTION("GOOGLETRANSLATE(A1079, ""en"", ""ja"")"),"豚")</f>
        <v>豚</v>
      </c>
    </row>
    <row r="1080">
      <c r="A1080" s="1" t="s">
        <v>1080</v>
      </c>
      <c r="B1080" t="str">
        <f>IFERROR(__xludf.DUMMYFUNCTION("GOOGLETRANSLATE(A1080, ""en"", ""ja"")"),"ポーター")</f>
        <v>ポーター</v>
      </c>
    </row>
    <row r="1081">
      <c r="A1081" s="1" t="s">
        <v>1081</v>
      </c>
      <c r="B1081" t="str">
        <f>IFERROR(__xludf.DUMMYFUNCTION("GOOGLETRANSLATE(A1081, ""en"", ""ja"")"),"非")</f>
        <v>非</v>
      </c>
    </row>
    <row r="1082">
      <c r="A1082" s="1" t="s">
        <v>1082</v>
      </c>
      <c r="B1082" t="str">
        <f>IFERROR(__xludf.DUMMYFUNCTION("GOOGLETRANSLATE(A1082, ""en"", ""ja"")"),"大幅に")</f>
        <v>大幅に</v>
      </c>
    </row>
    <row r="1083">
      <c r="A1083" s="1" t="s">
        <v>1083</v>
      </c>
      <c r="B1083" t="str">
        <f>IFERROR(__xludf.DUMMYFUNCTION("GOOGLETRANSLATE(A1083, ""en"", ""ja"")"),"つらい")</f>
        <v>つらい</v>
      </c>
    </row>
    <row r="1084">
      <c r="A1084" s="1" t="s">
        <v>1084</v>
      </c>
      <c r="B1084" t="str">
        <f>IFERROR(__xludf.DUMMYFUNCTION("GOOGLETRANSLATE(A1084, ""en"", ""ja"")"),"握ります")</f>
        <v>握ります</v>
      </c>
    </row>
    <row r="1085">
      <c r="A1085" s="1" t="s">
        <v>1085</v>
      </c>
      <c r="B1085" t="str">
        <f>IFERROR(__xludf.DUMMYFUNCTION("GOOGLETRANSLATE(A1085, ""en"", ""ja"")"),"ゴールデン")</f>
        <v>ゴールデン</v>
      </c>
    </row>
    <row r="1086">
      <c r="A1086" s="1" t="s">
        <v>1086</v>
      </c>
      <c r="B1086" t="str">
        <f>IFERROR(__xludf.DUMMYFUNCTION("GOOGLETRANSLATE(A1086, ""en"", ""ja"")"),"喜んで")</f>
        <v>喜んで</v>
      </c>
    </row>
    <row r="1087">
      <c r="A1087" s="1" t="s">
        <v>1087</v>
      </c>
      <c r="B1087" t="str">
        <f>IFERROR(__xludf.DUMMYFUNCTION("GOOGLETRANSLATE(A1087, ""en"", ""ja"")"),"洞察に満ちました")</f>
        <v>洞察に満ちました</v>
      </c>
    </row>
    <row r="1088">
      <c r="A1088" s="1" t="s">
        <v>1088</v>
      </c>
      <c r="B1088" t="str">
        <f>IFERROR(__xludf.DUMMYFUNCTION("GOOGLETRANSLATE(A1088, ""en"", ""ja"")"),"忠実な")</f>
        <v>忠実な</v>
      </c>
    </row>
    <row r="1089">
      <c r="A1089" s="1" t="s">
        <v>1089</v>
      </c>
      <c r="B1089" t="str">
        <f>IFERROR(__xludf.DUMMYFUNCTION("GOOGLETRANSLATE(A1089, ""en"", ""ja"")"),"神秘的")</f>
        <v>神秘的</v>
      </c>
    </row>
    <row r="1090">
      <c r="A1090" s="1" t="s">
        <v>1090</v>
      </c>
      <c r="B1090" t="str">
        <f>IFERROR(__xludf.DUMMYFUNCTION("GOOGLETRANSLATE(A1090, ""en"", ""ja"")"),"ペルー")</f>
        <v>ペルー</v>
      </c>
    </row>
    <row r="1091">
      <c r="A1091" s="1" t="s">
        <v>1091</v>
      </c>
      <c r="B1091" t="str">
        <f>IFERROR(__xludf.DUMMYFUNCTION("GOOGLETRANSLATE(A1091, ""en"", ""ja"")"),"名声")</f>
        <v>名声</v>
      </c>
    </row>
    <row r="1092">
      <c r="A1092" s="1" t="s">
        <v>1092</v>
      </c>
      <c r="B1092" t="str">
        <f>IFERROR(__xludf.DUMMYFUNCTION("GOOGLETRANSLATE(A1092, ""en"", ""ja"")"),"エスニック")</f>
        <v>エスニック</v>
      </c>
    </row>
    <row r="1093">
      <c r="A1093" s="1" t="s">
        <v>1093</v>
      </c>
      <c r="B1093" t="str">
        <f>IFERROR(__xludf.DUMMYFUNCTION("GOOGLETRANSLATE(A1093, ""en"", ""ja"")"),"簡単に")</f>
        <v>簡単に</v>
      </c>
    </row>
    <row r="1094">
      <c r="A1094" s="1" t="s">
        <v>1094</v>
      </c>
      <c r="B1094" t="str">
        <f>IFERROR(__xludf.DUMMYFUNCTION("GOOGLETRANSLATE(A1094, ""en"", ""ja"")"),"博物館")</f>
        <v>博物館</v>
      </c>
    </row>
    <row r="1095">
      <c r="A1095" s="1" t="s">
        <v>1095</v>
      </c>
      <c r="B1095" t="str">
        <f>IFERROR(__xludf.DUMMYFUNCTION("GOOGLETRANSLATE(A1095, ""en"", ""ja"")"),"ノーマン")</f>
        <v>ノーマン</v>
      </c>
    </row>
    <row r="1096">
      <c r="A1096" s="1" t="s">
        <v>1096</v>
      </c>
      <c r="B1096" t="str">
        <f>IFERROR(__xludf.DUMMYFUNCTION("GOOGLETRANSLATE(A1096, ""en"", ""ja"")"),"注釈付き")</f>
        <v>注釈付き</v>
      </c>
    </row>
    <row r="1097">
      <c r="A1097" s="1" t="s">
        <v>1097</v>
      </c>
      <c r="B1097" t="str">
        <f>IFERROR(__xludf.DUMMYFUNCTION("GOOGLETRANSLATE(A1097, ""en"", ""ja"")"),"弓")</f>
        <v>弓</v>
      </c>
    </row>
    <row r="1098">
      <c r="A1098" s="1" t="s">
        <v>1098</v>
      </c>
      <c r="B1098" t="str">
        <f>IFERROR(__xludf.DUMMYFUNCTION("GOOGLETRANSLATE(A1098, ""en"", ""ja"")"),"並外れ")</f>
        <v>並外れ</v>
      </c>
    </row>
    <row r="1099">
      <c r="A1099" s="1" t="s">
        <v>1099</v>
      </c>
      <c r="B1099" t="str">
        <f>IFERROR(__xludf.DUMMYFUNCTION("GOOGLETRANSLATE(A1099, ""en"", ""ja"")"),"チャーチル")</f>
        <v>チャーチル</v>
      </c>
    </row>
    <row r="1100">
      <c r="A1100" s="1" t="s">
        <v>1100</v>
      </c>
      <c r="B1100" t="str">
        <f>IFERROR(__xludf.DUMMYFUNCTION("GOOGLETRANSLATE(A1100, ""en"", ""ja"")"),"宿題")</f>
        <v>宿題</v>
      </c>
    </row>
    <row r="1101">
      <c r="A1101" s="1" t="s">
        <v>1101</v>
      </c>
      <c r="B1101" t="str">
        <f>IFERROR(__xludf.DUMMYFUNCTION("GOOGLETRANSLATE(A1101, ""en"", ""ja"")"),"フィレンツェ")</f>
        <v>フィレンツェ</v>
      </c>
    </row>
    <row r="1102">
      <c r="A1102" s="1" t="s">
        <v>1102</v>
      </c>
      <c r="B1102" t="str">
        <f>IFERROR(__xludf.DUMMYFUNCTION("GOOGLETRANSLATE(A1102, ""en"", ""ja"")"),"領収書")</f>
        <v>領収書</v>
      </c>
    </row>
    <row r="1103">
      <c r="A1103" s="1" t="s">
        <v>1103</v>
      </c>
      <c r="B1103" t="str">
        <f>IFERROR(__xludf.DUMMYFUNCTION("GOOGLETRANSLATE(A1103, ""en"", ""ja"")"),"自殺")</f>
        <v>自殺</v>
      </c>
    </row>
    <row r="1104">
      <c r="A1104" s="1" t="s">
        <v>1104</v>
      </c>
      <c r="B1104" t="str">
        <f>IFERROR(__xludf.DUMMYFUNCTION("GOOGLETRANSLATE(A1104, ""en"", ""ja"")"),"影響力のあります")</f>
        <v>影響力のあります</v>
      </c>
    </row>
    <row r="1105">
      <c r="A1105" s="1" t="s">
        <v>1105</v>
      </c>
      <c r="B1105" t="str">
        <f>IFERROR(__xludf.DUMMYFUNCTION("GOOGLETRANSLATE(A1105, ""en"", ""ja"")"),"フリード")</f>
        <v>フリード</v>
      </c>
    </row>
    <row r="1106">
      <c r="A1106" s="1" t="s">
        <v>1106</v>
      </c>
      <c r="B1106" t="str">
        <f>IFERROR(__xludf.DUMMYFUNCTION("GOOGLETRANSLATE(A1106, ""en"", ""ja"")"),"洪水")</f>
        <v>洪水</v>
      </c>
    </row>
    <row r="1107">
      <c r="A1107" s="1" t="s">
        <v>1107</v>
      </c>
      <c r="B1107" t="str">
        <f>IFERROR(__xludf.DUMMYFUNCTION("GOOGLETRANSLATE(A1107, ""en"", ""ja"")"),"不信")</f>
        <v>不信</v>
      </c>
    </row>
    <row r="1108">
      <c r="A1108" s="1" t="s">
        <v>1108</v>
      </c>
      <c r="B1108" t="str">
        <f>IFERROR(__xludf.DUMMYFUNCTION("GOOGLETRANSLATE(A1108, ""en"", ""ja"")"),"巧妙")</f>
        <v>巧妙</v>
      </c>
    </row>
    <row r="1109">
      <c r="A1109" s="1" t="s">
        <v>1109</v>
      </c>
      <c r="B1109" t="str">
        <f>IFERROR(__xludf.DUMMYFUNCTION("GOOGLETRANSLATE(A1109, ""en"", ""ja"")"),"噂")</f>
        <v>噂</v>
      </c>
    </row>
    <row r="1110">
      <c r="A1110" s="1" t="s">
        <v>1110</v>
      </c>
      <c r="B1110" t="str">
        <f>IFERROR(__xludf.DUMMYFUNCTION("GOOGLETRANSLATE(A1110, ""en"", ""ja"")"),"誇張する")</f>
        <v>誇張する</v>
      </c>
    </row>
    <row r="1111">
      <c r="A1111" s="1" t="s">
        <v>1111</v>
      </c>
      <c r="B1111" t="str">
        <f>IFERROR(__xludf.DUMMYFUNCTION("GOOGLETRANSLATE(A1111, ""en"", ""ja"")"),"誇張する")</f>
        <v>誇張する</v>
      </c>
    </row>
    <row r="1112">
      <c r="A1112" s="1" t="s">
        <v>1112</v>
      </c>
      <c r="B1112" t="str">
        <f>IFERROR(__xludf.DUMMYFUNCTION("GOOGLETRANSLATE(A1112, ""en"", ""ja"")"),"運賃")</f>
        <v>運賃</v>
      </c>
    </row>
    <row r="1113">
      <c r="A1113" s="1" t="s">
        <v>1113</v>
      </c>
      <c r="B1113" t="str">
        <f>IFERROR(__xludf.DUMMYFUNCTION("GOOGLETRANSLATE(A1113, ""en"", ""ja"")"),"ハーシュ")</f>
        <v>ハーシュ</v>
      </c>
    </row>
    <row r="1114">
      <c r="A1114" s="1" t="s">
        <v>1114</v>
      </c>
      <c r="B1114" t="str">
        <f>IFERROR(__xludf.DUMMYFUNCTION("GOOGLETRANSLATE(A1114, ""en"", ""ja"")"),"実行可能")</f>
        <v>実行可能</v>
      </c>
    </row>
    <row r="1115">
      <c r="A1115" s="1" t="s">
        <v>1115</v>
      </c>
      <c r="B1115" t="str">
        <f>IFERROR(__xludf.DUMMYFUNCTION("GOOGLETRANSLATE(A1115, ""en"", ""ja"")"),"アリス")</f>
        <v>アリス</v>
      </c>
    </row>
    <row r="1116">
      <c r="A1116" s="1" t="s">
        <v>1116</v>
      </c>
      <c r="B1116" t="str">
        <f>IFERROR(__xludf.DUMMYFUNCTION("GOOGLETRANSLATE(A1116, ""en"", ""ja"")"),"望まし")</f>
        <v>望まし</v>
      </c>
    </row>
    <row r="1117">
      <c r="A1117" s="1" t="s">
        <v>1117</v>
      </c>
      <c r="B1117" t="str">
        <f>IFERROR(__xludf.DUMMYFUNCTION("GOOGLETRANSLATE(A1117, ""en"", ""ja"")"),"ランバート")</f>
        <v>ランバート</v>
      </c>
    </row>
    <row r="1118">
      <c r="A1118" s="1" t="s">
        <v>1118</v>
      </c>
      <c r="B1118" t="str">
        <f>IFERROR(__xludf.DUMMYFUNCTION("GOOGLETRANSLATE(A1118, ""en"", ""ja"")"),"階層")</f>
        <v>階層</v>
      </c>
    </row>
    <row r="1119">
      <c r="A1119" s="1" t="s">
        <v>1119</v>
      </c>
      <c r="B1119" t="str">
        <f>IFERROR(__xludf.DUMMYFUNCTION("GOOGLETRANSLATE(A1119, ""en"", ""ja"")"),"運河")</f>
        <v>運河</v>
      </c>
    </row>
    <row r="1120">
      <c r="A1120" s="1" t="s">
        <v>1120</v>
      </c>
      <c r="B1120" t="str">
        <f>IFERROR(__xludf.DUMMYFUNCTION("GOOGLETRANSLATE(A1120, ""en"", ""ja"")"),"タクティック")</f>
        <v>タクティック</v>
      </c>
    </row>
    <row r="1121">
      <c r="A1121" s="1" t="s">
        <v>1121</v>
      </c>
      <c r="B1121" t="str">
        <f>IFERROR(__xludf.DUMMYFUNCTION("GOOGLETRANSLATE(A1121, ""en"", ""ja"")"),"イズム")</f>
        <v>イズム</v>
      </c>
    </row>
    <row r="1122">
      <c r="A1122" s="1" t="s">
        <v>1122</v>
      </c>
      <c r="B1122" t="str">
        <f>IFERROR(__xludf.DUMMYFUNCTION("GOOGLETRANSLATE(A1122, ""en"", ""ja"")"),"楽に")</f>
        <v>楽に</v>
      </c>
    </row>
    <row r="1123">
      <c r="A1123" s="1" t="s">
        <v>1123</v>
      </c>
      <c r="B1123" t="str">
        <f>IFERROR(__xludf.DUMMYFUNCTION("GOOGLETRANSLATE(A1123, ""en"", ""ja"")"),"宣言する")</f>
        <v>宣言する</v>
      </c>
    </row>
    <row r="1124">
      <c r="A1124" s="1" t="s">
        <v>1124</v>
      </c>
      <c r="B1124" t="str">
        <f>IFERROR(__xludf.DUMMYFUNCTION("GOOGLETRANSLATE(A1124, ""en"", ""ja"")"),"落ち込んで")</f>
        <v>落ち込んで</v>
      </c>
    </row>
    <row r="1125">
      <c r="A1125" s="1" t="s">
        <v>1125</v>
      </c>
      <c r="B1125" t="str">
        <f>IFERROR(__xludf.DUMMYFUNCTION("GOOGLETRANSLATE(A1125, ""en"", ""ja"")"),"レイモンド")</f>
        <v>レイモンド</v>
      </c>
    </row>
    <row r="1126">
      <c r="A1126" s="1" t="s">
        <v>1126</v>
      </c>
      <c r="B1126" t="str">
        <f>IFERROR(__xludf.DUMMYFUNCTION("GOOGLETRANSLATE(A1126, ""en"", ""ja"")"),"気分")</f>
        <v>気分</v>
      </c>
    </row>
    <row r="1127">
      <c r="A1127" s="1" t="s">
        <v>1127</v>
      </c>
      <c r="B1127" t="str">
        <f>IFERROR(__xludf.DUMMYFUNCTION("GOOGLETRANSLATE(A1127, ""en"", ""ja"")"),"区")</f>
        <v>区</v>
      </c>
    </row>
    <row r="1128">
      <c r="A1128" s="1" t="s">
        <v>1128</v>
      </c>
      <c r="B1128" t="str">
        <f>IFERROR(__xludf.DUMMYFUNCTION("GOOGLETRANSLATE(A1128, ""en"", ""ja"")"),"五十")</f>
        <v>五十</v>
      </c>
    </row>
    <row r="1129">
      <c r="A1129" s="1" t="s">
        <v>1129</v>
      </c>
      <c r="B1129" t="str">
        <f>IFERROR(__xludf.DUMMYFUNCTION("GOOGLETRANSLATE(A1129, ""en"", ""ja"")"),"無関心")</f>
        <v>無関心</v>
      </c>
    </row>
    <row r="1130">
      <c r="A1130" s="1" t="s">
        <v>1130</v>
      </c>
      <c r="B1130" t="str">
        <f>IFERROR(__xludf.DUMMYFUNCTION("GOOGLETRANSLATE(A1130, ""en"", ""ja"")"),"威嚇")</f>
        <v>威嚇</v>
      </c>
    </row>
    <row r="1131">
      <c r="A1131" s="1" t="s">
        <v>1131</v>
      </c>
      <c r="B1131" t="str">
        <f>IFERROR(__xludf.DUMMYFUNCTION("GOOGLETRANSLATE(A1131, ""en"", ""ja"")"),"おもちゃ")</f>
        <v>おもちゃ</v>
      </c>
    </row>
    <row r="1132">
      <c r="A1132" s="1" t="s">
        <v>1132</v>
      </c>
      <c r="B1132" t="str">
        <f>IFERROR(__xludf.DUMMYFUNCTION("GOOGLETRANSLATE(A1132, ""en"", ""ja"")"),"アラン")</f>
        <v>アラン</v>
      </c>
    </row>
    <row r="1133">
      <c r="A1133" s="1" t="s">
        <v>1133</v>
      </c>
      <c r="B1133" t="str">
        <f>IFERROR(__xludf.DUMMYFUNCTION("GOOGLETRANSLATE(A1133, ""en"", ""ja"")"),"リヒター")</f>
        <v>リヒター</v>
      </c>
    </row>
    <row r="1134">
      <c r="A1134" s="1" t="s">
        <v>1134</v>
      </c>
      <c r="B1134" t="str">
        <f>IFERROR(__xludf.DUMMYFUNCTION("GOOGLETRANSLATE(A1134, ""en"", ""ja"")"),"訴える")</f>
        <v>訴える</v>
      </c>
    </row>
    <row r="1135">
      <c r="A1135" s="1" t="s">
        <v>1135</v>
      </c>
      <c r="B1135" t="str">
        <f>IFERROR(__xludf.DUMMYFUNCTION("GOOGLETRANSLATE(A1135, ""en"", ""ja"")"),"ロイド")</f>
        <v>ロイド</v>
      </c>
    </row>
    <row r="1136">
      <c r="A1136" s="1" t="s">
        <v>1136</v>
      </c>
      <c r="B1136" t="str">
        <f>IFERROR(__xludf.DUMMYFUNCTION("GOOGLETRANSLATE(A1136, ""en"", ""ja"")"),"言い張ります")</f>
        <v>言い張ります</v>
      </c>
    </row>
    <row r="1137">
      <c r="A1137" s="1" t="s">
        <v>1137</v>
      </c>
      <c r="B1137" t="str">
        <f>IFERROR(__xludf.DUMMYFUNCTION("GOOGLETRANSLATE(A1137, ""en"", ""ja"")"),"ジャック")</f>
        <v>ジャック</v>
      </c>
    </row>
    <row r="1138">
      <c r="A1138" s="1" t="s">
        <v>1138</v>
      </c>
      <c r="B1138" t="str">
        <f>IFERROR(__xludf.DUMMYFUNCTION("GOOGLETRANSLATE(A1138, ""en"", ""ja"")"),"困難な")</f>
        <v>困難な</v>
      </c>
    </row>
    <row r="1139">
      <c r="A1139" s="1" t="s">
        <v>1139</v>
      </c>
      <c r="B1139" t="str">
        <f>IFERROR(__xludf.DUMMYFUNCTION("GOOGLETRANSLATE(A1139, ""en"", ""ja"")"),"神出鬼没の")</f>
        <v>神出鬼没の</v>
      </c>
    </row>
    <row r="1140">
      <c r="A1140" s="1" t="s">
        <v>1140</v>
      </c>
      <c r="B1140" t="str">
        <f>IFERROR(__xludf.DUMMYFUNCTION("GOOGLETRANSLATE(A1140, ""en"", ""ja"")"),"寄付")</f>
        <v>寄付</v>
      </c>
    </row>
    <row r="1141">
      <c r="A1141" s="1" t="s">
        <v>1141</v>
      </c>
      <c r="B1141" t="str">
        <f>IFERROR(__xludf.DUMMYFUNCTION("GOOGLETRANSLATE(A1141, ""en"", ""ja"")"),"逸らす")</f>
        <v>逸らす</v>
      </c>
    </row>
    <row r="1142">
      <c r="A1142" s="1" t="s">
        <v>1142</v>
      </c>
      <c r="B1142" t="str">
        <f>IFERROR(__xludf.DUMMYFUNCTION("GOOGLETRANSLATE(A1142, ""en"", ""ja"")"),"タイムライン")</f>
        <v>タイムライン</v>
      </c>
    </row>
    <row r="1143">
      <c r="A1143" s="1" t="s">
        <v>1143</v>
      </c>
      <c r="B1143" t="str">
        <f>IFERROR(__xludf.DUMMYFUNCTION("GOOGLETRANSLATE(A1143, ""en"", ""ja"")"),"苦情文句")</f>
        <v>苦情文句</v>
      </c>
    </row>
    <row r="1144">
      <c r="A1144" s="1" t="s">
        <v>1144</v>
      </c>
      <c r="B1144" t="str">
        <f>IFERROR(__xludf.DUMMYFUNCTION("GOOGLETRANSLATE(A1144, ""en"", ""ja"")"),"ヒューズ")</f>
        <v>ヒューズ</v>
      </c>
    </row>
    <row r="1145">
      <c r="A1145" s="1" t="s">
        <v>1145</v>
      </c>
      <c r="B1145" t="str">
        <f>IFERROR(__xludf.DUMMYFUNCTION("GOOGLETRANSLATE(A1145, ""en"", ""ja"")"),"検討")</f>
        <v>検討</v>
      </c>
    </row>
    <row r="1146">
      <c r="A1146" s="1" t="s">
        <v>1146</v>
      </c>
      <c r="B1146" t="str">
        <f>IFERROR(__xludf.DUMMYFUNCTION("GOOGLETRANSLATE(A1146, ""en"", ""ja"")"),"アイザック")</f>
        <v>アイザック</v>
      </c>
    </row>
    <row r="1147">
      <c r="A1147" s="1" t="s">
        <v>1147</v>
      </c>
      <c r="B1147" t="str">
        <f>IFERROR(__xludf.DUMMYFUNCTION("GOOGLETRANSLATE(A1147, ""en"", ""ja"")"),"哀れみ")</f>
        <v>哀れみ</v>
      </c>
    </row>
    <row r="1148">
      <c r="A1148" s="1" t="s">
        <v>1148</v>
      </c>
      <c r="B1148" t="str">
        <f>IFERROR(__xludf.DUMMYFUNCTION("GOOGLETRANSLATE(A1148, ""en"", ""ja"")"),"店員")</f>
        <v>店員</v>
      </c>
    </row>
    <row r="1149">
      <c r="A1149" s="1" t="s">
        <v>1149</v>
      </c>
      <c r="B1149" t="str">
        <f>IFERROR(__xludf.DUMMYFUNCTION("GOOGLETRANSLATE(A1149, ""en"", ""ja"")"),"教育")</f>
        <v>教育</v>
      </c>
    </row>
    <row r="1150">
      <c r="A1150" s="1" t="s">
        <v>1150</v>
      </c>
      <c r="B1150" t="str">
        <f>IFERROR(__xludf.DUMMYFUNCTION("GOOGLETRANSLATE(A1150, ""en"", ""ja"")"),"漠然と")</f>
        <v>漠然と</v>
      </c>
    </row>
    <row r="1151">
      <c r="A1151" s="1" t="s">
        <v>1151</v>
      </c>
      <c r="B1151" t="str">
        <f>IFERROR(__xludf.DUMMYFUNCTION("GOOGLETRANSLATE(A1151, ""en"", ""ja"")"),"化粧")</f>
        <v>化粧</v>
      </c>
    </row>
    <row r="1152">
      <c r="A1152" s="1" t="s">
        <v>1152</v>
      </c>
      <c r="B1152" t="str">
        <f>IFERROR(__xludf.DUMMYFUNCTION("GOOGLETRANSLATE(A1152, ""en"", ""ja"")"),"生理")</f>
        <v>生理</v>
      </c>
    </row>
    <row r="1153">
      <c r="A1153" s="1" t="s">
        <v>1153</v>
      </c>
      <c r="B1153" t="str">
        <f>IFERROR(__xludf.DUMMYFUNCTION("GOOGLETRANSLATE(A1153, ""en"", ""ja"")"),"腸")</f>
        <v>腸</v>
      </c>
    </row>
    <row r="1154">
      <c r="A1154" s="1" t="s">
        <v>1154</v>
      </c>
      <c r="B1154" t="str">
        <f>IFERROR(__xludf.DUMMYFUNCTION("GOOGLETRANSLATE(A1154, ""en"", ""ja"")"),"ホルモン")</f>
        <v>ホルモン</v>
      </c>
    </row>
    <row r="1155">
      <c r="A1155" s="1" t="s">
        <v>1155</v>
      </c>
      <c r="B1155" t="str">
        <f>IFERROR(__xludf.DUMMYFUNCTION("GOOGLETRANSLATE(A1155, ""en"", ""ja"")"),"広がり")</f>
        <v>広がり</v>
      </c>
    </row>
    <row r="1156">
      <c r="A1156" s="1" t="s">
        <v>1156</v>
      </c>
      <c r="B1156" t="str">
        <f>IFERROR(__xludf.DUMMYFUNCTION("GOOGLETRANSLATE(A1156, ""en"", ""ja"")"),"ウィルキンソン")</f>
        <v>ウィルキンソン</v>
      </c>
    </row>
    <row r="1157">
      <c r="A1157" s="1" t="s">
        <v>1157</v>
      </c>
      <c r="B1157" t="str">
        <f>IFERROR(__xludf.DUMMYFUNCTION("GOOGLETRANSLATE(A1157, ""en"", ""ja"")"),"ジョー")</f>
        <v>ジョー</v>
      </c>
    </row>
    <row r="1158">
      <c r="A1158" s="1" t="s">
        <v>1158</v>
      </c>
      <c r="B1158" t="str">
        <f>IFERROR(__xludf.DUMMYFUNCTION("GOOGLETRANSLATE(A1158, ""en"", ""ja"")"),"抜け目のありません")</f>
        <v>抜け目のありません</v>
      </c>
    </row>
    <row r="1159">
      <c r="A1159" s="1" t="s">
        <v>1159</v>
      </c>
      <c r="B1159" t="str">
        <f>IFERROR(__xludf.DUMMYFUNCTION("GOOGLETRANSLATE(A1159, ""en"", ""ja"")"),"充填")</f>
        <v>充填</v>
      </c>
    </row>
    <row r="1160">
      <c r="A1160" s="1" t="s">
        <v>1160</v>
      </c>
      <c r="B1160" t="str">
        <f>IFERROR(__xludf.DUMMYFUNCTION("GOOGLETRANSLATE(A1160, ""en"", ""ja"")"),"飛び込む")</f>
        <v>飛び込む</v>
      </c>
    </row>
    <row r="1161">
      <c r="A1161" s="1" t="s">
        <v>1161</v>
      </c>
      <c r="B1161" t="str">
        <f>IFERROR(__xludf.DUMMYFUNCTION("GOOGLETRANSLATE(A1161, ""en"", ""ja"")"),"ウォッシュ")</f>
        <v>ウォッシュ</v>
      </c>
    </row>
    <row r="1162">
      <c r="A1162" s="1" t="s">
        <v>1162</v>
      </c>
      <c r="B1162" t="str">
        <f>IFERROR(__xludf.DUMMYFUNCTION("GOOGLETRANSLATE(A1162, ""en"", ""ja"")"),"アスリート")</f>
        <v>アスリート</v>
      </c>
    </row>
    <row r="1163">
      <c r="A1163" s="1" t="s">
        <v>1163</v>
      </c>
      <c r="B1163" t="str">
        <f>IFERROR(__xludf.DUMMYFUNCTION("GOOGLETRANSLATE(A1163, ""en"", ""ja"")"),"ランチ")</f>
        <v>ランチ</v>
      </c>
    </row>
    <row r="1164">
      <c r="A1164" s="1" t="s">
        <v>1164</v>
      </c>
      <c r="B1164" t="str">
        <f>IFERROR(__xludf.DUMMYFUNCTION("GOOGLETRANSLATE(A1164, ""en"", ""ja"")"),"アメリカン")</f>
        <v>アメリカン</v>
      </c>
    </row>
    <row r="1165">
      <c r="A1165" s="1" t="s">
        <v>1165</v>
      </c>
      <c r="B1165" t="str">
        <f>IFERROR(__xludf.DUMMYFUNCTION("GOOGLETRANSLATE(A1165, ""en"", ""ja"")"),"ゴールドバーグ")</f>
        <v>ゴールドバーグ</v>
      </c>
    </row>
    <row r="1166">
      <c r="A1166" s="1" t="s">
        <v>1166</v>
      </c>
      <c r="B1166" t="str">
        <f>IFERROR(__xludf.DUMMYFUNCTION("GOOGLETRANSLATE(A1166, ""en"", ""ja"")"),"メアリー")</f>
        <v>メアリー</v>
      </c>
    </row>
    <row r="1167">
      <c r="A1167" s="1" t="s">
        <v>1167</v>
      </c>
      <c r="B1167" t="str">
        <f>IFERROR(__xludf.DUMMYFUNCTION("GOOGLETRANSLATE(A1167, ""en"", ""ja"")"),"悲しげに")</f>
        <v>悲しげに</v>
      </c>
    </row>
    <row r="1168">
      <c r="A1168" s="1" t="s">
        <v>1168</v>
      </c>
      <c r="B1168" t="str">
        <f>IFERROR(__xludf.DUMMYFUNCTION("GOOGLETRANSLATE(A1168, ""en"", ""ja"")"),"ブリード")</f>
        <v>ブリード</v>
      </c>
    </row>
    <row r="1169">
      <c r="A1169" s="1" t="s">
        <v>1169</v>
      </c>
      <c r="B1169" t="str">
        <f>IFERROR(__xludf.DUMMYFUNCTION("GOOGLETRANSLATE(A1169, ""en"", ""ja"")"),"実情")</f>
        <v>実情</v>
      </c>
    </row>
    <row r="1170">
      <c r="A1170" s="1" t="s">
        <v>1170</v>
      </c>
      <c r="B1170" t="str">
        <f>IFERROR(__xludf.DUMMYFUNCTION("GOOGLETRANSLATE(A1170, ""en"", ""ja"")"),"富みます")</f>
        <v>富みます</v>
      </c>
    </row>
    <row r="1171">
      <c r="A1171" s="1" t="s">
        <v>1171</v>
      </c>
      <c r="B1171" t="str">
        <f>IFERROR(__xludf.DUMMYFUNCTION("GOOGLETRANSLATE(A1171, ""en"", ""ja"")"),"FF")</f>
        <v>FF</v>
      </c>
    </row>
    <row r="1172">
      <c r="A1172" s="1" t="s">
        <v>1172</v>
      </c>
      <c r="B1172" t="str">
        <f>IFERROR(__xludf.DUMMYFUNCTION("GOOGLETRANSLATE(A1172, ""en"", ""ja"")"),"主食")</f>
        <v>主食</v>
      </c>
    </row>
    <row r="1173">
      <c r="A1173" s="1" t="s">
        <v>1173</v>
      </c>
      <c r="B1173" t="str">
        <f>IFERROR(__xludf.DUMMYFUNCTION("GOOGLETRANSLATE(A1173, ""en"", ""ja"")"),"未接続")</f>
        <v>未接続</v>
      </c>
    </row>
    <row r="1174">
      <c r="A1174" s="1" t="s">
        <v>1174</v>
      </c>
      <c r="B1174" t="str">
        <f>IFERROR(__xludf.DUMMYFUNCTION("GOOGLETRANSLATE(A1174, ""en"", ""ja"")"),"アンドレア")</f>
        <v>アンドレア</v>
      </c>
    </row>
    <row r="1175">
      <c r="A1175" s="1" t="s">
        <v>1175</v>
      </c>
      <c r="B1175" t="str">
        <f>IFERROR(__xludf.DUMMYFUNCTION("GOOGLETRANSLATE(A1175, ""en"", ""ja"")"),"図式")</f>
        <v>図式</v>
      </c>
    </row>
    <row r="1176">
      <c r="A1176" s="1" t="s">
        <v>1176</v>
      </c>
      <c r="B1176" t="str">
        <f>IFERROR(__xludf.DUMMYFUNCTION("GOOGLETRANSLATE(A1176, ""en"", ""ja"")"),"四肢")</f>
        <v>四肢</v>
      </c>
    </row>
    <row r="1177">
      <c r="A1177" s="1" t="s">
        <v>1177</v>
      </c>
      <c r="B1177" t="str">
        <f>IFERROR(__xludf.DUMMYFUNCTION("GOOGLETRANSLATE(A1177, ""en"", ""ja"")"),"AIDS")</f>
        <v>AIDS</v>
      </c>
    </row>
    <row r="1178">
      <c r="A1178" s="1" t="s">
        <v>1178</v>
      </c>
      <c r="B1178" t="str">
        <f>IFERROR(__xludf.DUMMYFUNCTION("GOOGLETRANSLATE(A1178, ""en"", ""ja"")"),"評価的")</f>
        <v>評価的</v>
      </c>
    </row>
    <row r="1179">
      <c r="A1179" s="1" t="s">
        <v>1179</v>
      </c>
      <c r="B1179" t="str">
        <f>IFERROR(__xludf.DUMMYFUNCTION("GOOGLETRANSLATE(A1179, ""en"", ""ja"")"),"ヘス")</f>
        <v>ヘス</v>
      </c>
    </row>
    <row r="1180">
      <c r="A1180" s="1" t="s">
        <v>1180</v>
      </c>
      <c r="B1180" t="str">
        <f>IFERROR(__xludf.DUMMYFUNCTION("GOOGLETRANSLATE(A1180, ""en"", ""ja"")"),"レナード")</f>
        <v>レナード</v>
      </c>
    </row>
    <row r="1181">
      <c r="A1181" s="1" t="s">
        <v>1181</v>
      </c>
      <c r="B1181" t="str">
        <f>IFERROR(__xludf.DUMMYFUNCTION("GOOGLETRANSLATE(A1181, ""en"", ""ja"")"),"ハードル")</f>
        <v>ハードル</v>
      </c>
    </row>
    <row r="1182">
      <c r="A1182" s="1" t="s">
        <v>1182</v>
      </c>
      <c r="B1182" t="str">
        <f>IFERROR(__xludf.DUMMYFUNCTION("GOOGLETRANSLATE(A1182, ""en"", ""ja"")"),"再び述べます")</f>
        <v>再び述べます</v>
      </c>
    </row>
    <row r="1183">
      <c r="A1183" s="1" t="s">
        <v>1183</v>
      </c>
      <c r="B1183" t="str">
        <f>IFERROR(__xludf.DUMMYFUNCTION("GOOGLETRANSLATE(A1183, ""en"", ""ja"")"),"アラン")</f>
        <v>アラン</v>
      </c>
    </row>
    <row r="1184">
      <c r="A1184" s="1" t="s">
        <v>1184</v>
      </c>
      <c r="B1184" t="str">
        <f>IFERROR(__xludf.DUMMYFUNCTION("GOOGLETRANSLATE(A1184, ""en"", ""ja"")"),"人口調査")</f>
        <v>人口調査</v>
      </c>
    </row>
    <row r="1185">
      <c r="A1185" s="1" t="s">
        <v>1185</v>
      </c>
      <c r="B1185" t="str">
        <f>IFERROR(__xludf.DUMMYFUNCTION("GOOGLETRANSLATE(A1185, ""en"", ""ja"")"),"2番目に")</f>
        <v>2番目に</v>
      </c>
    </row>
    <row r="1186">
      <c r="A1186" s="1" t="s">
        <v>1186</v>
      </c>
      <c r="B1186" t="str">
        <f>IFERROR(__xludf.DUMMYFUNCTION("GOOGLETRANSLATE(A1186, ""en"", ""ja"")"),"グーグル")</f>
        <v>グーグル</v>
      </c>
    </row>
    <row r="1187">
      <c r="A1187" s="1" t="s">
        <v>1187</v>
      </c>
      <c r="B1187" t="str">
        <f>IFERROR(__xludf.DUMMYFUNCTION("GOOGLETRANSLATE(A1187, ""en"", ""ja"")"),"キラー")</f>
        <v>キラー</v>
      </c>
    </row>
    <row r="1188">
      <c r="A1188" s="1" t="s">
        <v>1188</v>
      </c>
      <c r="B1188" t="str">
        <f>IFERROR(__xludf.DUMMYFUNCTION("GOOGLETRANSLATE(A1188, ""en"", ""ja"")"),"誤解")</f>
        <v>誤解</v>
      </c>
    </row>
    <row r="1189">
      <c r="A1189" s="1" t="s">
        <v>1189</v>
      </c>
      <c r="B1189" t="str">
        <f>IFERROR(__xludf.DUMMYFUNCTION("GOOGLETRANSLATE(A1189, ""en"", ""ja"")"),"手落ち")</f>
        <v>手落ち</v>
      </c>
    </row>
    <row r="1190">
      <c r="A1190" s="1" t="s">
        <v>1190</v>
      </c>
      <c r="B1190" t="str">
        <f>IFERROR(__xludf.DUMMYFUNCTION("GOOGLETRANSLATE(A1190, ""en"", ""ja"")"),"丼鉢")</f>
        <v>丼鉢</v>
      </c>
    </row>
    <row r="1191">
      <c r="A1191" s="1" t="s">
        <v>1191</v>
      </c>
      <c r="B1191" t="str">
        <f>IFERROR(__xludf.DUMMYFUNCTION("GOOGLETRANSLATE(A1191, ""en"", ""ja"")"),"指")</f>
        <v>指</v>
      </c>
    </row>
    <row r="1192">
      <c r="A1192" s="1" t="s">
        <v>1192</v>
      </c>
      <c r="B1192" t="str">
        <f>IFERROR(__xludf.DUMMYFUNCTION("GOOGLETRANSLATE(A1192, ""en"", ""ja"")"),"教師")</f>
        <v>教師</v>
      </c>
    </row>
    <row r="1193">
      <c r="A1193" s="1" t="s">
        <v>1193</v>
      </c>
      <c r="B1193" t="str">
        <f>IFERROR(__xludf.DUMMYFUNCTION("GOOGLETRANSLATE(A1193, ""en"", ""ja"")"),"制定")</f>
        <v>制定</v>
      </c>
    </row>
    <row r="1194">
      <c r="A1194" s="1" t="s">
        <v>1194</v>
      </c>
      <c r="B1194" t="str">
        <f>IFERROR(__xludf.DUMMYFUNCTION("GOOGLETRANSLATE(A1194, ""en"", ""ja"")"),"経済社会の")</f>
        <v>経済社会の</v>
      </c>
    </row>
    <row r="1195">
      <c r="A1195" s="1" t="s">
        <v>1195</v>
      </c>
      <c r="B1195" t="str">
        <f>IFERROR(__xludf.DUMMYFUNCTION("GOOGLETRANSLATE(A1195, ""en"", ""ja"")"),"カプラン")</f>
        <v>カプラン</v>
      </c>
    </row>
    <row r="1196">
      <c r="A1196" s="1" t="s">
        <v>1196</v>
      </c>
      <c r="B1196" t="str">
        <f>IFERROR(__xludf.DUMMYFUNCTION("GOOGLETRANSLATE(A1196, ""en"", ""ja"")"),"スナイダー")</f>
        <v>スナイダー</v>
      </c>
    </row>
    <row r="1197">
      <c r="A1197" s="1" t="s">
        <v>1197</v>
      </c>
      <c r="B1197" t="str">
        <f>IFERROR(__xludf.DUMMYFUNCTION("GOOGLETRANSLATE(A1197, ""en"", ""ja"")"),"臨床の")</f>
        <v>臨床の</v>
      </c>
    </row>
    <row r="1198">
      <c r="A1198" s="1" t="s">
        <v>1198</v>
      </c>
      <c r="B1198" t="str">
        <f>IFERROR(__xludf.DUMMYFUNCTION("GOOGLETRANSLATE(A1198, ""en"", ""ja"")"),"リテラル")</f>
        <v>リテラル</v>
      </c>
    </row>
    <row r="1199">
      <c r="A1199" s="1" t="s">
        <v>1199</v>
      </c>
      <c r="B1199" t="str">
        <f>IFERROR(__xludf.DUMMYFUNCTION("GOOGLETRANSLATE(A1199, ""en"", ""ja"")"),"見知らぬ")</f>
        <v>見知らぬ</v>
      </c>
    </row>
    <row r="1200">
      <c r="A1200" s="1" t="s">
        <v>1200</v>
      </c>
      <c r="B1200" t="str">
        <f>IFERROR(__xludf.DUMMYFUNCTION("GOOGLETRANSLATE(A1200, ""en"", ""ja"")"),"収容")</f>
        <v>収容</v>
      </c>
    </row>
    <row r="1201">
      <c r="A1201" s="1" t="s">
        <v>1201</v>
      </c>
      <c r="B1201" t="str">
        <f>IFERROR(__xludf.DUMMYFUNCTION("GOOGLETRANSLATE(A1201, ""en"", ""ja"")"),"親しいです")</f>
        <v>親しいです</v>
      </c>
    </row>
    <row r="1202">
      <c r="A1202" s="1" t="s">
        <v>1202</v>
      </c>
      <c r="B1202" t="str">
        <f>IFERROR(__xludf.DUMMYFUNCTION("GOOGLETRANSLATE(A1202, ""en"", ""ja"")"),"趣味")</f>
        <v>趣味</v>
      </c>
    </row>
    <row r="1203">
      <c r="A1203" s="1" t="s">
        <v>1203</v>
      </c>
      <c r="B1203" t="str">
        <f>IFERROR(__xludf.DUMMYFUNCTION("GOOGLETRANSLATE(A1203, ""en"", ""ja"")"),"遵守")</f>
        <v>遵守</v>
      </c>
    </row>
    <row r="1204">
      <c r="A1204" s="1" t="s">
        <v>1204</v>
      </c>
      <c r="B1204" t="str">
        <f>IFERROR(__xludf.DUMMYFUNCTION("GOOGLETRANSLATE(A1204, ""en"", ""ja"")"),"ジェイソン")</f>
        <v>ジェイソン</v>
      </c>
    </row>
    <row r="1205">
      <c r="A1205" s="1" t="s">
        <v>1205</v>
      </c>
      <c r="B1205" t="str">
        <f>IFERROR(__xludf.DUMMYFUNCTION("GOOGLETRANSLATE(A1205, ""en"", ""ja"")"),"縁石")</f>
        <v>縁石</v>
      </c>
    </row>
    <row r="1206">
      <c r="A1206" s="1" t="s">
        <v>1206</v>
      </c>
      <c r="B1206" t="str">
        <f>IFERROR(__xludf.DUMMYFUNCTION("GOOGLETRANSLATE(A1206, ""en"", ""ja"")"),"アプリ")</f>
        <v>アプリ</v>
      </c>
    </row>
    <row r="1207">
      <c r="A1207" s="1" t="s">
        <v>1207</v>
      </c>
      <c r="B1207" t="str">
        <f>IFERROR(__xludf.DUMMYFUNCTION("GOOGLETRANSLATE(A1207, ""en"", ""ja"")"),"季刊")</f>
        <v>季刊</v>
      </c>
    </row>
    <row r="1208">
      <c r="A1208" s="1" t="s">
        <v>1208</v>
      </c>
      <c r="B1208" t="str">
        <f>IFERROR(__xludf.DUMMYFUNCTION("GOOGLETRANSLATE(A1208, ""en"", ""ja"")"),"specifie")</f>
        <v>specifie</v>
      </c>
    </row>
    <row r="1209">
      <c r="A1209" s="1" t="s">
        <v>1209</v>
      </c>
      <c r="B1209" t="str">
        <f>IFERROR(__xludf.DUMMYFUNCTION("GOOGLETRANSLATE(A1209, ""en"", ""ja"")"),"ブラウズ")</f>
        <v>ブラウズ</v>
      </c>
    </row>
    <row r="1210">
      <c r="A1210" s="1" t="s">
        <v>1210</v>
      </c>
      <c r="B1210" t="str">
        <f>IFERROR(__xludf.DUMMYFUNCTION("GOOGLETRANSLATE(A1210, ""en"", ""ja"")"),"合図")</f>
        <v>合図</v>
      </c>
    </row>
    <row r="1211">
      <c r="A1211" s="1" t="s">
        <v>1211</v>
      </c>
      <c r="B1211" t="str">
        <f>IFERROR(__xludf.DUMMYFUNCTION("GOOGLETRANSLATE(A1211, ""en"", ""ja"")"),"トリム")</f>
        <v>トリム</v>
      </c>
    </row>
    <row r="1212">
      <c r="A1212" s="1" t="s">
        <v>1212</v>
      </c>
      <c r="B1212" t="str">
        <f>IFERROR(__xludf.DUMMYFUNCTION("GOOGLETRANSLATE(A1212, ""en"", ""ja"")"),"見出し")</f>
        <v>見出し</v>
      </c>
    </row>
    <row r="1213">
      <c r="A1213" s="1" t="s">
        <v>1213</v>
      </c>
      <c r="B1213" t="str">
        <f>IFERROR(__xludf.DUMMYFUNCTION("GOOGLETRANSLATE(A1213, ""en"", ""ja"")"),"II")</f>
        <v>II</v>
      </c>
    </row>
    <row r="1214">
      <c r="A1214" s="1" t="s">
        <v>1214</v>
      </c>
      <c r="B1214" t="str">
        <f>IFERROR(__xludf.DUMMYFUNCTION("GOOGLETRANSLATE(A1214, ""en"", ""ja"")"),"可読")</f>
        <v>可読</v>
      </c>
    </row>
    <row r="1215">
      <c r="A1215" s="1" t="s">
        <v>1215</v>
      </c>
      <c r="B1215" t="str">
        <f>IFERROR(__xludf.DUMMYFUNCTION("GOOGLETRANSLATE(A1215, ""en"", ""ja"")"),"ビューア")</f>
        <v>ビューア</v>
      </c>
    </row>
    <row r="1216">
      <c r="A1216" s="1" t="s">
        <v>1216</v>
      </c>
      <c r="B1216" t="str">
        <f>IFERROR(__xludf.DUMMYFUNCTION("GOOGLETRANSLATE(A1216, ""en"", ""ja"")"),"socalle")</f>
        <v>socalle</v>
      </c>
    </row>
    <row r="1217">
      <c r="A1217" s="1" t="s">
        <v>1217</v>
      </c>
      <c r="B1217" t="str">
        <f>IFERROR(__xludf.DUMMYFUNCTION("GOOGLETRANSLATE(A1217, ""en"", ""ja"")"),"新米")</f>
        <v>新米</v>
      </c>
    </row>
    <row r="1218">
      <c r="A1218" s="1" t="s">
        <v>1218</v>
      </c>
      <c r="B1218" t="str">
        <f>IFERROR(__xludf.DUMMYFUNCTION("GOOGLETRANSLATE(A1218, ""en"", ""ja"")"),"一口")</f>
        <v>一口</v>
      </c>
    </row>
    <row r="1219">
      <c r="A1219" s="1" t="s">
        <v>1219</v>
      </c>
      <c r="B1219" t="str">
        <f>IFERROR(__xludf.DUMMYFUNCTION("GOOGLETRANSLATE(A1219, ""en"", ""ja"")"),"フランク")</f>
        <v>フランク</v>
      </c>
    </row>
    <row r="1220">
      <c r="A1220" s="1" t="s">
        <v>1220</v>
      </c>
      <c r="B1220" t="str">
        <f>IFERROR(__xludf.DUMMYFUNCTION("GOOGLETRANSLATE(A1220, ""en"", ""ja"")"),"拍車をかけ")</f>
        <v>拍車をかけ</v>
      </c>
    </row>
    <row r="1221">
      <c r="A1221" s="1" t="s">
        <v>1221</v>
      </c>
      <c r="B1221" t="str">
        <f>IFERROR(__xludf.DUMMYFUNCTION("GOOGLETRANSLATE(A1221, ""en"", ""ja"")"),"デスクトップ")</f>
        <v>デスクトップ</v>
      </c>
    </row>
    <row r="1222">
      <c r="A1222" s="1" t="s">
        <v>1222</v>
      </c>
      <c r="B1222" t="str">
        <f>IFERROR(__xludf.DUMMYFUNCTION("GOOGLETRANSLATE(A1222, ""en"", ""ja"")"),"マッカーシー")</f>
        <v>マッカーシー</v>
      </c>
    </row>
    <row r="1223">
      <c r="A1223" s="1" t="s">
        <v>1223</v>
      </c>
      <c r="B1223" t="str">
        <f>IFERROR(__xludf.DUMMYFUNCTION("GOOGLETRANSLATE(A1223, ""en"", ""ja"")"),"TOR")</f>
        <v>TOR</v>
      </c>
    </row>
    <row r="1224">
      <c r="A1224" s="1" t="s">
        <v>1224</v>
      </c>
      <c r="B1224" t="str">
        <f>IFERROR(__xludf.DUMMYFUNCTION("GOOGLETRANSLATE(A1224, ""en"", ""ja"")"),"IZE")</f>
        <v>IZE</v>
      </c>
    </row>
    <row r="1225">
      <c r="A1225" s="1" t="s">
        <v>1225</v>
      </c>
      <c r="B1225" t="str">
        <f>IFERROR(__xludf.DUMMYFUNCTION("GOOGLETRANSLATE(A1225, ""en"", ""ja"")"),"一時的に")</f>
        <v>一時的に</v>
      </c>
    </row>
    <row r="1226">
      <c r="A1226" s="1" t="s">
        <v>1226</v>
      </c>
      <c r="B1226" t="str">
        <f>IFERROR(__xludf.DUMMYFUNCTION("GOOGLETRANSLATE(A1226, ""en"", ""ja"")"),"バーリントン")</f>
        <v>バーリントン</v>
      </c>
    </row>
    <row r="1227">
      <c r="A1227" s="1" t="s">
        <v>1227</v>
      </c>
      <c r="B1227" t="str">
        <f>IFERROR(__xludf.DUMMYFUNCTION("GOOGLETRANSLATE(A1227, ""en"", ""ja"")"),"真夜中")</f>
        <v>真夜中</v>
      </c>
    </row>
    <row r="1228">
      <c r="A1228" s="1" t="s">
        <v>1228</v>
      </c>
      <c r="B1228" t="str">
        <f>IFERROR(__xludf.DUMMYFUNCTION("GOOGLETRANSLATE(A1228, ""en"", ""ja"")"),"EU")</f>
        <v>EU</v>
      </c>
    </row>
    <row r="1229">
      <c r="A1229" s="1" t="s">
        <v>1229</v>
      </c>
      <c r="B1229" t="str">
        <f>IFERROR(__xludf.DUMMYFUNCTION("GOOGLETRANSLATE(A1229, ""en"", ""ja"")"),"テーマ別")</f>
        <v>テーマ別</v>
      </c>
    </row>
    <row r="1230">
      <c r="A1230" s="1" t="s">
        <v>1230</v>
      </c>
      <c r="B1230" t="str">
        <f>IFERROR(__xludf.DUMMYFUNCTION("GOOGLETRANSLATE(A1230, ""en"", ""ja"")"),"ぼやけました")</f>
        <v>ぼやけました</v>
      </c>
    </row>
    <row r="1231">
      <c r="A1231" s="1" t="s">
        <v>1231</v>
      </c>
      <c r="B1231" t="str">
        <f>IFERROR(__xludf.DUMMYFUNCTION("GOOGLETRANSLATE(A1231, ""en"", ""ja"")"),"模倣")</f>
        <v>模倣</v>
      </c>
    </row>
    <row r="1232">
      <c r="A1232" s="1" t="s">
        <v>1232</v>
      </c>
      <c r="B1232" t="str">
        <f>IFERROR(__xludf.DUMMYFUNCTION("GOOGLETRANSLATE(A1232, ""en"", ""ja"")"),"寄付")</f>
        <v>寄付</v>
      </c>
    </row>
    <row r="1233">
      <c r="A1233" s="1" t="s">
        <v>1233</v>
      </c>
      <c r="B1233" t="str">
        <f>IFERROR(__xludf.DUMMYFUNCTION("GOOGLETRANSLATE(A1233, ""en"", ""ja"")"),"ボランティア")</f>
        <v>ボランティア</v>
      </c>
    </row>
    <row r="1234">
      <c r="A1234" s="1" t="s">
        <v>1234</v>
      </c>
      <c r="B1234" t="str">
        <f>IFERROR(__xludf.DUMMYFUNCTION("GOOGLETRANSLATE(A1234, ""en"", ""ja"")"),"NL")</f>
        <v>NL</v>
      </c>
    </row>
    <row r="1235">
      <c r="A1235" s="1" t="s">
        <v>1235</v>
      </c>
      <c r="B1235" t="str">
        <f>IFERROR(__xludf.DUMMYFUNCTION("GOOGLETRANSLATE(A1235, ""en"", ""ja"")"),"イントロ")</f>
        <v>イントロ</v>
      </c>
    </row>
    <row r="1236">
      <c r="A1236" s="1" t="s">
        <v>1236</v>
      </c>
      <c r="B1236" t="str">
        <f>IFERROR(__xludf.DUMMYFUNCTION("GOOGLETRANSLATE(A1236, ""en"", ""ja"")"),"ITY")</f>
        <v>ITY</v>
      </c>
    </row>
    <row r="1237">
      <c r="A1237" s="1" t="s">
        <v>1237</v>
      </c>
      <c r="B1237" t="str">
        <f>IFERROR(__xludf.DUMMYFUNCTION("GOOGLETRANSLATE(A1237, ""en"", ""ja"")"),"mation")</f>
        <v>mation</v>
      </c>
    </row>
    <row r="1238">
      <c r="A1238" s="1" t="s">
        <v>1238</v>
      </c>
      <c r="B1238" t="str">
        <f>IFERROR(__xludf.DUMMYFUNCTION("GOOGLETRANSLATE(A1238, ""en"", ""ja"")"),"sible")</f>
        <v>sible</v>
      </c>
    </row>
    <row r="1239">
      <c r="A1239" s="1" t="s">
        <v>1239</v>
      </c>
      <c r="B1239" t="str">
        <f>IFERROR(__xludf.DUMMYFUNCTION("GOOGLETRANSLATE(A1239, ""en"", ""ja"")"),"SUP")</f>
        <v>SUP</v>
      </c>
    </row>
    <row r="1240">
      <c r="A1240" s="1" t="s">
        <v>1240</v>
      </c>
      <c r="B1240" t="str">
        <f>IFERROR(__xludf.DUMMYFUNCTION("GOOGLETRANSLATE(A1240, ""en"", ""ja"")"),"怒らせます")</f>
        <v>怒らせます</v>
      </c>
    </row>
    <row r="1241">
      <c r="A1241" s="1" t="s">
        <v>1241</v>
      </c>
      <c r="B1241" t="str">
        <f>IFERROR(__xludf.DUMMYFUNCTION("GOOGLETRANSLATE(A1241, ""en"", ""ja"")"),"教育学")</f>
        <v>教育学</v>
      </c>
    </row>
    <row r="1242">
      <c r="A1242" s="1" t="s">
        <v>1242</v>
      </c>
      <c r="B1242" t="str">
        <f>IFERROR(__xludf.DUMMYFUNCTION("GOOGLETRANSLATE(A1242, ""en"", ""ja"")"),"QUE")</f>
        <v>QUE</v>
      </c>
    </row>
    <row r="1243">
      <c r="A1243" s="1" t="s">
        <v>1243</v>
      </c>
      <c r="B1243" t="str">
        <f>IFERROR(__xludf.DUMMYFUNCTION("GOOGLETRANSLATE(A1243, ""en"", ""ja"")"),"辞書")</f>
        <v>辞書</v>
      </c>
    </row>
    <row r="1244">
      <c r="A1244" s="1" t="s">
        <v>1244</v>
      </c>
      <c r="B1244" t="str">
        <f>IFERROR(__xludf.DUMMYFUNCTION("GOOGLETRANSLATE(A1244, ""en"", ""ja"")"),"騎士")</f>
        <v>騎士</v>
      </c>
    </row>
    <row r="1245">
      <c r="A1245" s="1" t="s">
        <v>1245</v>
      </c>
      <c r="B1245" t="str">
        <f>IFERROR(__xludf.DUMMYFUNCTION("GOOGLETRANSLATE(A1245, ""en"", ""ja"")"),"推測")</f>
        <v>推測</v>
      </c>
    </row>
    <row r="1246">
      <c r="A1246" s="1" t="s">
        <v>1246</v>
      </c>
      <c r="B1246" t="str">
        <f>IFERROR(__xludf.DUMMYFUNCTION("GOOGLETRANSLATE(A1246, ""en"", ""ja"")"),"実験")</f>
        <v>実験</v>
      </c>
    </row>
    <row r="1247">
      <c r="A1247" s="1" t="s">
        <v>1247</v>
      </c>
      <c r="B1247" t="str">
        <f>IFERROR(__xludf.DUMMYFUNCTION("GOOGLETRANSLATE(A1247, ""en"", ""ja"")"),"列挙")</f>
        <v>列挙</v>
      </c>
    </row>
    <row r="1248">
      <c r="A1248" s="1" t="s">
        <v>1248</v>
      </c>
      <c r="B1248" t="str">
        <f>IFERROR(__xludf.DUMMYFUNCTION("GOOGLETRANSLATE(A1248, ""en"", ""ja"")"),"詩")</f>
        <v>詩</v>
      </c>
    </row>
    <row r="1249">
      <c r="A1249" s="1" t="s">
        <v>1249</v>
      </c>
      <c r="B1249" t="str">
        <f>IFERROR(__xludf.DUMMYFUNCTION("GOOGLETRANSLATE(A1249, ""en"", ""ja"")"),"IA")</f>
        <v>IA</v>
      </c>
    </row>
    <row r="1250">
      <c r="A1250" s="1" t="s">
        <v>1250</v>
      </c>
      <c r="B1250" t="str">
        <f>IFERROR(__xludf.DUMMYFUNCTION("GOOGLETRANSLATE(A1250, ""en"", ""ja"")"),"コール")</f>
        <v>コール</v>
      </c>
    </row>
    <row r="1251">
      <c r="A1251" s="1" t="s">
        <v>1251</v>
      </c>
      <c r="B1251" t="str">
        <f>IFERROR(__xludf.DUMMYFUNCTION("GOOGLETRANSLATE(A1251, ""en"", ""ja"")"),"スピーカー")</f>
        <v>スピーカー</v>
      </c>
    </row>
    <row r="1252">
      <c r="A1252" s="1" t="s">
        <v>1252</v>
      </c>
      <c r="B1252" t="str">
        <f>IFERROR(__xludf.DUMMYFUNCTION("GOOGLETRANSLATE(A1252, ""en"", ""ja"")"),"著しく")</f>
        <v>著しく</v>
      </c>
    </row>
    <row r="1253">
      <c r="A1253" s="1" t="s">
        <v>1253</v>
      </c>
      <c r="B1253" t="str">
        <f>IFERROR(__xludf.DUMMYFUNCTION("GOOGLETRANSLATE(A1253, ""en"", ""ja"")"),"セージ")</f>
        <v>セージ</v>
      </c>
    </row>
    <row r="1254">
      <c r="A1254" s="1" t="s">
        <v>1254</v>
      </c>
      <c r="B1254" t="str">
        <f>IFERROR(__xludf.DUMMYFUNCTION("GOOGLETRANSLATE(A1254, ""en"", ""ja"")"),"オレンジ")</f>
        <v>オレンジ</v>
      </c>
    </row>
    <row r="1255">
      <c r="A1255" s="1" t="s">
        <v>1255</v>
      </c>
      <c r="B1255" t="str">
        <f>IFERROR(__xludf.DUMMYFUNCTION("GOOGLETRANSLATE(A1255, ""en"", ""ja"")"),"微妙")</f>
        <v>微妙</v>
      </c>
    </row>
    <row r="1256">
      <c r="A1256" s="1" t="s">
        <v>1256</v>
      </c>
      <c r="B1256" t="str">
        <f>IFERROR(__xludf.DUMMYFUNCTION("GOOGLETRANSLATE(A1256, ""en"", ""ja"")"),"見分けます")</f>
        <v>見分けます</v>
      </c>
    </row>
    <row r="1257">
      <c r="A1257" s="1" t="s">
        <v>1257</v>
      </c>
      <c r="B1257" t="str">
        <f>IFERROR(__xludf.DUMMYFUNCTION("GOOGLETRANSLATE(A1257, ""en"", ""ja"")"),"リアリズム")</f>
        <v>リアリズム</v>
      </c>
    </row>
    <row r="1258">
      <c r="A1258" s="1" t="s">
        <v>1258</v>
      </c>
      <c r="B1258" t="str">
        <f>IFERROR(__xludf.DUMMYFUNCTION("GOOGLETRANSLATE(A1258, ""en"", ""ja"")"),"話した")</f>
        <v>話した</v>
      </c>
    </row>
    <row r="1259">
      <c r="A1259" s="1" t="s">
        <v>1259</v>
      </c>
      <c r="B1259" t="str">
        <f>IFERROR(__xludf.DUMMYFUNCTION("GOOGLETRANSLATE(A1259, ""en"", ""ja"")"),"ダンス")</f>
        <v>ダンス</v>
      </c>
    </row>
    <row r="1260">
      <c r="A1260" s="1" t="s">
        <v>1260</v>
      </c>
      <c r="B1260" t="str">
        <f>IFERROR(__xludf.DUMMYFUNCTION("GOOGLETRANSLATE(A1260, ""en"", ""ja"")"),"シート")</f>
        <v>シート</v>
      </c>
    </row>
    <row r="1261">
      <c r="A1261" s="1" t="s">
        <v>1261</v>
      </c>
      <c r="B1261" t="str">
        <f>IFERROR(__xludf.DUMMYFUNCTION("GOOGLETRANSLATE(A1261, ""en"", ""ja"")"),"コンピュータ化")</f>
        <v>コンピュータ化</v>
      </c>
    </row>
    <row r="1262">
      <c r="A1262" s="1" t="s">
        <v>1262</v>
      </c>
      <c r="B1262" t="str">
        <f>IFERROR(__xludf.DUMMYFUNCTION("GOOGLETRANSLATE(A1262, ""en"", ""ja"")"),"博士の")</f>
        <v>博士の</v>
      </c>
    </row>
    <row r="1263">
      <c r="A1263" s="1" t="s">
        <v>1263</v>
      </c>
      <c r="B1263" t="str">
        <f>IFERROR(__xludf.DUMMYFUNCTION("GOOGLETRANSLATE(A1263, ""en"", ""ja"")"),"S2")</f>
        <v>S2</v>
      </c>
    </row>
    <row r="1264">
      <c r="A1264" s="1" t="s">
        <v>1264</v>
      </c>
      <c r="B1264" t="str">
        <f>IFERROR(__xludf.DUMMYFUNCTION("GOOGLETRANSLATE(A1264, ""en"", ""ja"")"),"ウォルター")</f>
        <v>ウォルター</v>
      </c>
    </row>
    <row r="1265">
      <c r="A1265" s="1" t="s">
        <v>1265</v>
      </c>
      <c r="B1265" t="str">
        <f>IFERROR(__xludf.DUMMYFUNCTION("GOOGLETRANSLATE(A1265, ""en"", ""ja"")"),"再Fiののnement")</f>
        <v>再Fiののnement</v>
      </c>
    </row>
    <row r="1266">
      <c r="A1266" s="1" t="s">
        <v>1266</v>
      </c>
      <c r="B1266" t="str">
        <f>IFERROR(__xludf.DUMMYFUNCTION("GOOGLETRANSLATE(A1266, ""en"", ""ja"")"),"模範的な")</f>
        <v>模範的な</v>
      </c>
    </row>
    <row r="1267">
      <c r="A1267" s="1" t="s">
        <v>1267</v>
      </c>
      <c r="B1267" t="str">
        <f>IFERROR(__xludf.DUMMYFUNCTION("GOOGLETRANSLATE(A1267, ""en"", ""ja"")"),"陶芸家")</f>
        <v>陶芸家</v>
      </c>
    </row>
    <row r="1268">
      <c r="A1268" s="1" t="s">
        <v>1268</v>
      </c>
      <c r="B1268" t="str">
        <f>IFERROR(__xludf.DUMMYFUNCTION("GOOGLETRANSLATE(A1268, ""en"", ""ja"")"),"コーチ")</f>
        <v>コーチ</v>
      </c>
    </row>
    <row r="1269">
      <c r="A1269" s="1" t="s">
        <v>1269</v>
      </c>
      <c r="B1269" t="str">
        <f>IFERROR(__xludf.DUMMYFUNCTION("GOOGLETRANSLATE(A1269, ""en"", ""ja"")"),"オースティン")</f>
        <v>オースティン</v>
      </c>
    </row>
    <row r="1270">
      <c r="A1270" s="1" t="s">
        <v>1270</v>
      </c>
      <c r="B1270" t="str">
        <f>IFERROR(__xludf.DUMMYFUNCTION("GOOGLETRANSLATE(A1270, ""en"", ""ja"")"),"リフレイン")</f>
        <v>リフレイン</v>
      </c>
    </row>
    <row r="1271">
      <c r="A1271" s="1" t="s">
        <v>1271</v>
      </c>
      <c r="B1271" t="str">
        <f>IFERROR(__xludf.DUMMYFUNCTION("GOOGLETRANSLATE(A1271, ""en"", ""ja"")"),"ケン")</f>
        <v>ケン</v>
      </c>
    </row>
    <row r="1272">
      <c r="A1272" s="1" t="s">
        <v>1272</v>
      </c>
      <c r="B1272" t="str">
        <f>IFERROR(__xludf.DUMMYFUNCTION("GOOGLETRANSLATE(A1272, ""en"", ""ja"")"),"アレクサンダー")</f>
        <v>アレクサンダー</v>
      </c>
    </row>
    <row r="1273">
      <c r="A1273" s="1" t="s">
        <v>1273</v>
      </c>
      <c r="B1273" t="str">
        <f>IFERROR(__xludf.DUMMYFUNCTION("GOOGLETRANSLATE(A1273, ""en"", ""ja"")"),"優秀")</f>
        <v>優秀</v>
      </c>
    </row>
    <row r="1274">
      <c r="A1274" s="1" t="s">
        <v>1274</v>
      </c>
      <c r="B1274" t="str">
        <f>IFERROR(__xludf.DUMMYFUNCTION("GOOGLETRANSLATE(A1274, ""en"", ""ja"")"),"非構造化")</f>
        <v>非構造化</v>
      </c>
    </row>
    <row r="1275">
      <c r="A1275" s="1" t="s">
        <v>1275</v>
      </c>
      <c r="B1275" t="str">
        <f>IFERROR(__xludf.DUMMYFUNCTION("GOOGLETRANSLATE(A1275, ""en"", ""ja"")"),"外科医")</f>
        <v>外科医</v>
      </c>
    </row>
    <row r="1276">
      <c r="A1276" s="1" t="s">
        <v>1276</v>
      </c>
      <c r="B1276" t="str">
        <f>IFERROR(__xludf.DUMMYFUNCTION("GOOGLETRANSLATE(A1276, ""en"", ""ja"")"),"ジェスチャー")</f>
        <v>ジェスチャー</v>
      </c>
    </row>
    <row r="1277">
      <c r="A1277" s="1" t="s">
        <v>1277</v>
      </c>
      <c r="B1277" t="str">
        <f>IFERROR(__xludf.DUMMYFUNCTION("GOOGLETRANSLATE(A1277, ""en"", ""ja"")"),"クライン")</f>
        <v>クライン</v>
      </c>
    </row>
    <row r="1278">
      <c r="A1278" s="1" t="s">
        <v>1278</v>
      </c>
      <c r="B1278" t="str">
        <f>IFERROR(__xludf.DUMMYFUNCTION("GOOGLETRANSLATE(A1278, ""en"", ""ja"")"),"気付か")</f>
        <v>気付か</v>
      </c>
    </row>
    <row r="1279">
      <c r="A1279" s="1" t="s">
        <v>1279</v>
      </c>
      <c r="B1279" t="str">
        <f>IFERROR(__xludf.DUMMYFUNCTION("GOOGLETRANSLATE(A1279, ""en"", ""ja"")"),"形容詞")</f>
        <v>形容詞</v>
      </c>
    </row>
    <row r="1280">
      <c r="A1280" s="1" t="s">
        <v>1280</v>
      </c>
      <c r="B1280" t="str">
        <f>IFERROR(__xludf.DUMMYFUNCTION("GOOGLETRANSLATE(A1280, ""en"", ""ja"")"),"乗り出します")</f>
        <v>乗り出します</v>
      </c>
    </row>
    <row r="1281">
      <c r="A1281" s="1" t="s">
        <v>1281</v>
      </c>
      <c r="B1281" t="str">
        <f>IFERROR(__xludf.DUMMYFUNCTION("GOOGLETRANSLATE(A1281, ""en"", ""ja"")"),"3D")</f>
        <v>3D</v>
      </c>
    </row>
    <row r="1282">
      <c r="A1282" s="1" t="s">
        <v>1282</v>
      </c>
      <c r="B1282" t="str">
        <f>IFERROR(__xludf.DUMMYFUNCTION("GOOGLETRANSLATE(A1282, ""en"", ""ja"")"),"言葉遣い")</f>
        <v>言葉遣い</v>
      </c>
    </row>
    <row r="1283">
      <c r="A1283" s="1" t="s">
        <v>1283</v>
      </c>
      <c r="B1283" t="str">
        <f>IFERROR(__xludf.DUMMYFUNCTION("GOOGLETRANSLATE(A1283, ""en"", ""ja"")"),"-J")</f>
        <v>-J</v>
      </c>
    </row>
    <row r="1284">
      <c r="A1284" s="1" t="s">
        <v>1284</v>
      </c>
      <c r="B1284" t="str">
        <f>IFERROR(__xludf.DUMMYFUNCTION("GOOGLETRANSLATE(A1284, ""en"", ""ja"")"),"行動")</f>
        <v>行動</v>
      </c>
    </row>
    <row r="1285">
      <c r="A1285" s="1" t="s">
        <v>1285</v>
      </c>
      <c r="B1285" t="str">
        <f>IFERROR(__xludf.DUMMYFUNCTION("GOOGLETRANSLATE(A1285, ""en"", ""ja"")"),"-C")</f>
        <v>-C</v>
      </c>
    </row>
    <row r="1286">
      <c r="A1286" s="1" t="s">
        <v>1286</v>
      </c>
      <c r="B1286" t="str">
        <f>IFERROR(__xludf.DUMMYFUNCTION("GOOGLETRANSLATE(A1286, ""en"", ""ja"")"),"切れます")</f>
        <v>切れます</v>
      </c>
    </row>
    <row r="1287">
      <c r="A1287" s="1" t="s">
        <v>1287</v>
      </c>
      <c r="B1287" t="str">
        <f>IFERROR(__xludf.DUMMYFUNCTION("GOOGLETRANSLATE(A1287, ""en"", ""ja"")"),"つるつる")</f>
        <v>つるつる</v>
      </c>
    </row>
    <row r="1288">
      <c r="A1288" s="1" t="s">
        <v>1288</v>
      </c>
      <c r="B1288" t="str">
        <f>IFERROR(__xludf.DUMMYFUNCTION("GOOGLETRANSLATE(A1288, ""en"", ""ja"")"),"非定型")</f>
        <v>非定型</v>
      </c>
    </row>
    <row r="1289">
      <c r="A1289" s="1" t="s">
        <v>1289</v>
      </c>
      <c r="B1289" t="str">
        <f>IFERROR(__xludf.DUMMYFUNCTION("GOOGLETRANSLATE(A1289, ""en"", ""ja"")"),"付着")</f>
        <v>付着</v>
      </c>
    </row>
    <row r="1290">
      <c r="A1290" s="1" t="s">
        <v>1290</v>
      </c>
      <c r="B1290" t="str">
        <f>IFERROR(__xludf.DUMMYFUNCTION("GOOGLETRANSLATE(A1290, ""en"", ""ja"")"),"カバーされていません")</f>
        <v>カバーされていません</v>
      </c>
    </row>
    <row r="1291">
      <c r="A1291" s="1" t="s">
        <v>1291</v>
      </c>
      <c r="B1291" t="str">
        <f>IFERROR(__xludf.DUMMYFUNCTION("GOOGLETRANSLATE(A1291, ""en"", ""ja"")"),"才能")</f>
        <v>才能</v>
      </c>
    </row>
    <row r="1292">
      <c r="A1292" s="1" t="s">
        <v>1292</v>
      </c>
      <c r="B1292" t="str">
        <f>IFERROR(__xludf.DUMMYFUNCTION("GOOGLETRANSLATE(A1292, ""en"", ""ja"")"),"アドラー")</f>
        <v>アドラー</v>
      </c>
    </row>
    <row r="1293">
      <c r="A1293" s="1" t="s">
        <v>1293</v>
      </c>
      <c r="B1293" t="str">
        <f>IFERROR(__xludf.DUMMYFUNCTION("GOOGLETRANSLATE(A1293, ""en"", ""ja"")"),"発表")</f>
        <v>発表</v>
      </c>
    </row>
    <row r="1294">
      <c r="A1294" s="1" t="s">
        <v>1294</v>
      </c>
      <c r="B1294" t="str">
        <f>IFERROR(__xludf.DUMMYFUNCTION("GOOGLETRANSLATE(A1294, ""en"", ""ja"")"),"ナース")</f>
        <v>ナース</v>
      </c>
    </row>
    <row r="1295">
      <c r="A1295" s="1" t="s">
        <v>1295</v>
      </c>
      <c r="B1295" t="str">
        <f>IFERROR(__xludf.DUMMYFUNCTION("GOOGLETRANSLATE(A1295, ""en"", ""ja"")"),"当然のことながら、")</f>
        <v>当然のことながら、</v>
      </c>
    </row>
    <row r="1296">
      <c r="A1296" s="1" t="s">
        <v>1296</v>
      </c>
      <c r="B1296" t="str">
        <f>IFERROR(__xludf.DUMMYFUNCTION("GOOGLETRANSLATE(A1296, ""en"", ""ja"")"),"協調")</f>
        <v>協調</v>
      </c>
    </row>
    <row r="1297">
      <c r="A1297" s="1" t="s">
        <v>1297</v>
      </c>
      <c r="B1297" t="str">
        <f>IFERROR(__xludf.DUMMYFUNCTION("GOOGLETRANSLATE(A1297, ""en"", ""ja"")"),"感じ")</f>
        <v>感じ</v>
      </c>
    </row>
    <row r="1298">
      <c r="A1298" s="1" t="s">
        <v>1298</v>
      </c>
      <c r="B1298" t="str">
        <f>IFERROR(__xludf.DUMMYFUNCTION("GOOGLETRANSLATE(A1298, ""en"", ""ja"")"),"自分")</f>
        <v>自分</v>
      </c>
    </row>
    <row r="1299">
      <c r="A1299" s="1" t="s">
        <v>1299</v>
      </c>
      <c r="B1299" t="str">
        <f>IFERROR(__xludf.DUMMYFUNCTION("GOOGLETRANSLATE(A1299, ""en"", ""ja"")"),"複雑")</f>
        <v>複雑</v>
      </c>
    </row>
    <row r="1300">
      <c r="A1300" s="1" t="s">
        <v>1300</v>
      </c>
      <c r="B1300" t="str">
        <f>IFERROR(__xludf.DUMMYFUNCTION("GOOGLETRANSLATE(A1300, ""en"", ""ja"")"),"逆説")</f>
        <v>逆説</v>
      </c>
    </row>
    <row r="1301">
      <c r="A1301" s="1" t="s">
        <v>1301</v>
      </c>
      <c r="B1301" t="str">
        <f>IFERROR(__xludf.DUMMYFUNCTION("GOOGLETRANSLATE(A1301, ""en"", ""ja"")"),"しがみつく")</f>
        <v>しがみつく</v>
      </c>
    </row>
    <row r="1302">
      <c r="A1302" s="1" t="s">
        <v>1302</v>
      </c>
      <c r="B1302" t="str">
        <f>IFERROR(__xludf.DUMMYFUNCTION("GOOGLETRANSLATE(A1302, ""en"", ""ja"")"),"ヴェルナー")</f>
        <v>ヴェルナー</v>
      </c>
    </row>
    <row r="1303">
      <c r="A1303" s="1" t="s">
        <v>1303</v>
      </c>
      <c r="B1303" t="str">
        <f>IFERROR(__xludf.DUMMYFUNCTION("GOOGLETRANSLATE(A1303, ""en"", ""ja"")"),"チャンク")</f>
        <v>チャンク</v>
      </c>
    </row>
    <row r="1304">
      <c r="A1304" s="1" t="s">
        <v>1304</v>
      </c>
      <c r="B1304" t="str">
        <f>IFERROR(__xludf.DUMMYFUNCTION("GOOGLETRANSLATE(A1304, ""en"", ""ja"")"),"共振")</f>
        <v>共振</v>
      </c>
    </row>
    <row r="1305">
      <c r="A1305" s="1" t="s">
        <v>1305</v>
      </c>
      <c r="B1305" t="str">
        <f>IFERROR(__xludf.DUMMYFUNCTION("GOOGLETRANSLATE(A1305, ""en"", ""ja"")"),"アカウンタビリティー")</f>
        <v>アカウンタビリティー</v>
      </c>
    </row>
    <row r="1306">
      <c r="A1306" s="1" t="s">
        <v>1306</v>
      </c>
      <c r="B1306" t="str">
        <f>IFERROR(__xludf.DUMMYFUNCTION("GOOGLETRANSLATE(A1306, ""en"", ""ja"")"),"抗議")</f>
        <v>抗議</v>
      </c>
    </row>
    <row r="1307">
      <c r="A1307" s="1" t="s">
        <v>1307</v>
      </c>
      <c r="B1307" t="str">
        <f>IFERROR(__xludf.DUMMYFUNCTION("GOOGLETRANSLATE(A1307, ""en"", ""ja"")"),"テニス")</f>
        <v>テニス</v>
      </c>
    </row>
    <row r="1308">
      <c r="A1308" s="1" t="s">
        <v>1308</v>
      </c>
      <c r="B1308" t="str">
        <f>IFERROR(__xludf.DUMMYFUNCTION("GOOGLETRANSLATE(A1308, ""en"", ""ja"")"),"証言")</f>
        <v>証言</v>
      </c>
    </row>
    <row r="1309">
      <c r="A1309" s="1" t="s">
        <v>1309</v>
      </c>
      <c r="B1309" t="str">
        <f>IFERROR(__xludf.DUMMYFUNCTION("GOOGLETRANSLATE(A1309, ""en"", ""ja"")"),"招待")</f>
        <v>招待</v>
      </c>
    </row>
    <row r="1310">
      <c r="A1310" s="1" t="s">
        <v>1310</v>
      </c>
      <c r="B1310" t="str">
        <f>IFERROR(__xludf.DUMMYFUNCTION("GOOGLETRANSLATE(A1310, ""en"", ""ja"")"),"帰属")</f>
        <v>帰属</v>
      </c>
    </row>
    <row r="1311">
      <c r="A1311" s="1" t="s">
        <v>1311</v>
      </c>
      <c r="B1311" t="str">
        <f>IFERROR(__xludf.DUMMYFUNCTION("GOOGLETRANSLATE(A1311, ""en"", ""ja"")"),"ギャンブル")</f>
        <v>ギャンブル</v>
      </c>
    </row>
    <row r="1312">
      <c r="A1312" s="1" t="s">
        <v>1312</v>
      </c>
      <c r="B1312" t="str">
        <f>IFERROR(__xludf.DUMMYFUNCTION("GOOGLETRANSLATE(A1312, ""en"", ""ja"")"),"ファーガソン")</f>
        <v>ファーガソン</v>
      </c>
    </row>
    <row r="1313">
      <c r="A1313" s="1" t="s">
        <v>1313</v>
      </c>
      <c r="B1313" t="str">
        <f>IFERROR(__xludf.DUMMYFUNCTION("GOOGLETRANSLATE(A1313, ""en"", ""ja"")"),"相手")</f>
        <v>相手</v>
      </c>
    </row>
    <row r="1314">
      <c r="A1314" s="1" t="s">
        <v>1314</v>
      </c>
      <c r="B1314" t="str">
        <f>IFERROR(__xludf.DUMMYFUNCTION("GOOGLETRANSLATE(A1314, ""en"", ""ja"")"),"マディソン")</f>
        <v>マディソン</v>
      </c>
    </row>
    <row r="1315">
      <c r="A1315" s="1" t="s">
        <v>1315</v>
      </c>
      <c r="B1315" t="str">
        <f>IFERROR(__xludf.DUMMYFUNCTION("GOOGLETRANSLATE(A1315, ""en"", ""ja"")"),"家庭教師")</f>
        <v>家庭教師</v>
      </c>
    </row>
    <row r="1316">
      <c r="A1316" s="1" t="s">
        <v>1316</v>
      </c>
      <c r="B1316" t="str">
        <f>IFERROR(__xludf.DUMMYFUNCTION("GOOGLETRANSLATE(A1316, ""en"", ""ja"")"),"目に見えて")</f>
        <v>目に見えて</v>
      </c>
    </row>
    <row r="1317">
      <c r="A1317" s="1" t="s">
        <v>1317</v>
      </c>
      <c r="B1317" t="str">
        <f>IFERROR(__xludf.DUMMYFUNCTION("GOOGLETRANSLATE(A1317, ""en"", ""ja"")"),"序")</f>
        <v>序</v>
      </c>
    </row>
    <row r="1318">
      <c r="A1318" s="1" t="s">
        <v>1318</v>
      </c>
      <c r="B1318" t="str">
        <f>IFERROR(__xludf.DUMMYFUNCTION("GOOGLETRANSLATE(A1318, ""en"", ""ja"")"),"石工")</f>
        <v>石工</v>
      </c>
    </row>
    <row r="1319">
      <c r="A1319" s="1" t="s">
        <v>1319</v>
      </c>
      <c r="B1319" t="str">
        <f>IFERROR(__xludf.DUMMYFUNCTION("GOOGLETRANSLATE(A1319, ""en"", ""ja"")"),"学部長")</f>
        <v>学部長</v>
      </c>
    </row>
    <row r="1320">
      <c r="A1320" s="1" t="s">
        <v>1320</v>
      </c>
      <c r="B1320" t="str">
        <f>IFERROR(__xludf.DUMMYFUNCTION("GOOGLETRANSLATE(A1320, ""en"", ""ja"")"),"提出")</f>
        <v>提出</v>
      </c>
    </row>
    <row r="1321">
      <c r="A1321" s="1" t="s">
        <v>1321</v>
      </c>
      <c r="B1321" t="str">
        <f>IFERROR(__xludf.DUMMYFUNCTION("GOOGLETRANSLATE(A1321, ""en"", ""ja"")"),"身体")</f>
        <v>身体</v>
      </c>
    </row>
    <row r="1322">
      <c r="A1322" s="1" t="s">
        <v>1322</v>
      </c>
      <c r="B1322" t="str">
        <f>IFERROR(__xludf.DUMMYFUNCTION("GOOGLETRANSLATE(A1322, ""en"", ""ja"")"),"精液")</f>
        <v>精液</v>
      </c>
    </row>
    <row r="1323">
      <c r="A1323" s="1" t="s">
        <v>1323</v>
      </c>
      <c r="B1323" t="str">
        <f>IFERROR(__xludf.DUMMYFUNCTION("GOOGLETRANSLATE(A1323, ""en"", ""ja"")"),"スローン")</f>
        <v>スローン</v>
      </c>
    </row>
    <row r="1324">
      <c r="A1324" s="1" t="s">
        <v>1324</v>
      </c>
      <c r="B1324" t="str">
        <f>IFERROR(__xludf.DUMMYFUNCTION("GOOGLETRANSLATE(A1324, ""en"", ""ja"")"),"指示し")</f>
        <v>指示し</v>
      </c>
    </row>
    <row r="1325">
      <c r="A1325" s="1" t="s">
        <v>1325</v>
      </c>
      <c r="B1325" t="str">
        <f>IFERROR(__xludf.DUMMYFUNCTION("GOOGLETRANSLATE(A1325, ""en"", ""ja"")"),"ホフマン")</f>
        <v>ホフマン</v>
      </c>
    </row>
    <row r="1326">
      <c r="A1326" s="1" t="s">
        <v>1326</v>
      </c>
      <c r="B1326" t="str">
        <f>IFERROR(__xludf.DUMMYFUNCTION("GOOGLETRANSLATE(A1326, ""en"", ""ja"")"),"せいにします")</f>
        <v>せいにします</v>
      </c>
    </row>
    <row r="1327">
      <c r="A1327" s="1" t="s">
        <v>1327</v>
      </c>
      <c r="B1327" t="str">
        <f>IFERROR(__xludf.DUMMYFUNCTION("GOOGLETRANSLATE(A1327, ""en"", ""ja"")"),"皆既")</f>
        <v>皆既</v>
      </c>
    </row>
    <row r="1328">
      <c r="A1328" s="1" t="s">
        <v>1328</v>
      </c>
      <c r="B1328" t="str">
        <f>IFERROR(__xludf.DUMMYFUNCTION("GOOGLETRANSLATE(A1328, ""en"", ""ja"")"),"講師")</f>
        <v>講師</v>
      </c>
    </row>
    <row r="1329">
      <c r="A1329" s="1" t="s">
        <v>1329</v>
      </c>
      <c r="B1329" t="str">
        <f>IFERROR(__xludf.DUMMYFUNCTION("GOOGLETRANSLATE(A1329, ""en"", ""ja"")"),"相談")</f>
        <v>相談</v>
      </c>
    </row>
    <row r="1330">
      <c r="A1330" s="1" t="s">
        <v>1330</v>
      </c>
      <c r="B1330" t="str">
        <f>IFERROR(__xludf.DUMMYFUNCTION("GOOGLETRANSLATE(A1330, ""en"", ""ja"")"),"再")</f>
        <v>再</v>
      </c>
    </row>
    <row r="1331">
      <c r="A1331" s="1" t="s">
        <v>1331</v>
      </c>
      <c r="B1331" t="str">
        <f>IFERROR(__xludf.DUMMYFUNCTION("GOOGLETRANSLATE(A1331, ""en"", ""ja"")"),"対話")</f>
        <v>対話</v>
      </c>
    </row>
    <row r="1332">
      <c r="A1332" s="1" t="s">
        <v>1332</v>
      </c>
      <c r="B1332" t="str">
        <f>IFERROR(__xludf.DUMMYFUNCTION("GOOGLETRANSLATE(A1332, ""en"", ""ja"")"),"Fi回線GHT")</f>
        <v>Fi回線GHT</v>
      </c>
    </row>
    <row r="1333">
      <c r="A1333" s="1" t="s">
        <v>1333</v>
      </c>
      <c r="B1333" t="str">
        <f>IFERROR(__xludf.DUMMYFUNCTION("GOOGLETRANSLATE(A1333, ""en"", ""ja"")"),"コラボレイティブ")</f>
        <v>コラボレイティブ</v>
      </c>
    </row>
    <row r="1334">
      <c r="A1334" s="1" t="s">
        <v>1334</v>
      </c>
      <c r="B1334" t="str">
        <f>IFERROR(__xludf.DUMMYFUNCTION("GOOGLETRANSLATE(A1334, ""en"", ""ja"")"),"裏書")</f>
        <v>裏書</v>
      </c>
    </row>
    <row r="1335">
      <c r="A1335" s="1" t="s">
        <v>1335</v>
      </c>
      <c r="B1335" t="str">
        <f>IFERROR(__xludf.DUMMYFUNCTION("GOOGLETRANSLATE(A1335, ""en"", ""ja"")"),"かなりの")</f>
        <v>かなりの</v>
      </c>
    </row>
    <row r="1336">
      <c r="A1336" s="1" t="s">
        <v>1336</v>
      </c>
      <c r="B1336" t="str">
        <f>IFERROR(__xludf.DUMMYFUNCTION("GOOGLETRANSLATE(A1336, ""en"", ""ja"")"),"チェリー")</f>
        <v>チェリー</v>
      </c>
    </row>
    <row r="1337">
      <c r="A1337" s="1" t="s">
        <v>1337</v>
      </c>
      <c r="B1337" t="str">
        <f>IFERROR(__xludf.DUMMYFUNCTION("GOOGLETRANSLATE(A1337, ""en"", ""ja"")"),"有罪の")</f>
        <v>有罪の</v>
      </c>
    </row>
    <row r="1338">
      <c r="A1338" s="1" t="s">
        <v>1338</v>
      </c>
      <c r="B1338" t="str">
        <f>IFERROR(__xludf.DUMMYFUNCTION("GOOGLETRANSLATE(A1338, ""en"", ""ja"")"),"心理的に")</f>
        <v>心理的に</v>
      </c>
    </row>
    <row r="1339">
      <c r="A1339" s="1" t="s">
        <v>1339</v>
      </c>
      <c r="B1339" t="str">
        <f>IFERROR(__xludf.DUMMYFUNCTION("GOOGLETRANSLATE(A1339, ""en"", ""ja"")"),"文脈上の")</f>
        <v>文脈上の</v>
      </c>
    </row>
    <row r="1340">
      <c r="A1340" s="1" t="s">
        <v>1340</v>
      </c>
      <c r="B1340" t="str">
        <f>IFERROR(__xludf.DUMMYFUNCTION("GOOGLETRANSLATE(A1340, ""en"", ""ja"")"),"慎重")</f>
        <v>慎重</v>
      </c>
    </row>
    <row r="1341">
      <c r="A1341" s="1" t="s">
        <v>1341</v>
      </c>
      <c r="B1341" t="str">
        <f>IFERROR(__xludf.DUMMYFUNCTION("GOOGLETRANSLATE(A1341, ""en"", ""ja"")"),"遺産")</f>
        <v>遺産</v>
      </c>
    </row>
    <row r="1342">
      <c r="A1342" s="1" t="s">
        <v>1342</v>
      </c>
      <c r="B1342" t="str">
        <f>IFERROR(__xludf.DUMMYFUNCTION("GOOGLETRANSLATE(A1342, ""en"", ""ja"")"),"挑発")</f>
        <v>挑発</v>
      </c>
    </row>
    <row r="1343">
      <c r="A1343" s="1" t="s">
        <v>1343</v>
      </c>
      <c r="B1343" t="str">
        <f>IFERROR(__xludf.DUMMYFUNCTION("GOOGLETRANSLATE(A1343, ""en"", ""ja"")"),"稚魚")</f>
        <v>稚魚</v>
      </c>
    </row>
    <row r="1344">
      <c r="A1344" s="1" t="s">
        <v>1344</v>
      </c>
      <c r="B1344" t="str">
        <f>IFERROR(__xludf.DUMMYFUNCTION("GOOGLETRANSLATE(A1344, ""en"", ""ja"")"),"ヴィンセント")</f>
        <v>ヴィンセント</v>
      </c>
    </row>
    <row r="1345">
      <c r="A1345" s="1" t="s">
        <v>1345</v>
      </c>
      <c r="B1345" t="str">
        <f>IFERROR(__xludf.DUMMYFUNCTION("GOOGLETRANSLATE(A1345, ""en"", ""ja"")"),"王国")</f>
        <v>王国</v>
      </c>
    </row>
    <row r="1346">
      <c r="A1346" s="1" t="s">
        <v>1346</v>
      </c>
      <c r="B1346" t="str">
        <f>IFERROR(__xludf.DUMMYFUNCTION("GOOGLETRANSLATE(A1346, ""en"", ""ja"")"),"エリザベス")</f>
        <v>エリザベス</v>
      </c>
    </row>
    <row r="1347">
      <c r="A1347" s="1" t="s">
        <v>1347</v>
      </c>
      <c r="B1347" t="str">
        <f>IFERROR(__xludf.DUMMYFUNCTION("GOOGLETRANSLATE(A1347, ""en"", ""ja"")"),"相関")</f>
        <v>相関</v>
      </c>
    </row>
    <row r="1348">
      <c r="A1348" s="1" t="s">
        <v>1348</v>
      </c>
      <c r="B1348" t="str">
        <f>IFERROR(__xludf.DUMMYFUNCTION("GOOGLETRANSLATE(A1348, ""en"", ""ja"")"),"ラング")</f>
        <v>ラング</v>
      </c>
    </row>
    <row r="1349">
      <c r="A1349" s="1" t="s">
        <v>1349</v>
      </c>
      <c r="B1349" t="str">
        <f>IFERROR(__xludf.DUMMYFUNCTION("GOOGLETRANSLATE(A1349, ""en"", ""ja"")"),"飲み込む")</f>
        <v>飲み込む</v>
      </c>
    </row>
    <row r="1350">
      <c r="A1350" s="1" t="s">
        <v>1350</v>
      </c>
      <c r="B1350" t="str">
        <f>IFERROR(__xludf.DUMMYFUNCTION("GOOGLETRANSLATE(A1350, ""en"", ""ja"")"),"犯罪者")</f>
        <v>犯罪者</v>
      </c>
    </row>
    <row r="1351">
      <c r="A1351" s="1" t="s">
        <v>1351</v>
      </c>
      <c r="B1351" t="str">
        <f>IFERROR(__xludf.DUMMYFUNCTION("GOOGLETRANSLATE(A1351, ""en"", ""ja"")"),"核心")</f>
        <v>核心</v>
      </c>
    </row>
    <row r="1352">
      <c r="A1352" s="1" t="s">
        <v>1352</v>
      </c>
      <c r="B1352" t="str">
        <f>IFERROR(__xludf.DUMMYFUNCTION("GOOGLETRANSLATE(A1352, ""en"", ""ja"")"),"人種的")</f>
        <v>人種的</v>
      </c>
    </row>
    <row r="1353">
      <c r="A1353" s="1" t="s">
        <v>1353</v>
      </c>
      <c r="B1353" t="str">
        <f>IFERROR(__xludf.DUMMYFUNCTION("GOOGLETRANSLATE(A1353, ""en"", ""ja"")"),"合否")</f>
        <v>合否</v>
      </c>
    </row>
    <row r="1354">
      <c r="A1354" s="1" t="s">
        <v>1354</v>
      </c>
      <c r="B1354" t="str">
        <f>IFERROR(__xludf.DUMMYFUNCTION("GOOGLETRANSLATE(A1354, ""en"", ""ja"")"),"ピンク")</f>
        <v>ピンク</v>
      </c>
    </row>
  </sheetData>
  <drawing r:id="rId1"/>
</worksheet>
</file>