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on_20" sheetId="1" r:id="rId3"/>
  </sheets>
  <definedNames/>
  <calcPr/>
</workbook>
</file>

<file path=xl/sharedStrings.xml><?xml version="1.0" encoding="utf-8"?>
<sst xmlns="http://schemas.openxmlformats.org/spreadsheetml/2006/main" count="1613" uniqueCount="1613">
  <si>
    <t>単語</t>
  </si>
  <si>
    <t>訳 by Google翻訳</t>
  </si>
  <si>
    <t>Heidelberg</t>
  </si>
  <si>
    <t>Dordrecht</t>
  </si>
  <si>
    <t>speciﬁcally</t>
  </si>
  <si>
    <t>excerpt</t>
  </si>
  <si>
    <t>thereof</t>
  </si>
  <si>
    <t>Preface</t>
  </si>
  <si>
    <t>ﬁrst</t>
  </si>
  <si>
    <t>electrical</t>
  </si>
  <si>
    <t>aspire</t>
  </si>
  <si>
    <t>prospective</t>
  </si>
  <si>
    <t>prepares</t>
  </si>
  <si>
    <t>efﬁciency</t>
  </si>
  <si>
    <t>効率</t>
  </si>
  <si>
    <t>cool</t>
  </si>
  <si>
    <t>foresee</t>
  </si>
  <si>
    <t>requisite</t>
  </si>
  <si>
    <t>reminder</t>
  </si>
  <si>
    <t>sixteen</t>
  </si>
  <si>
    <t>physics</t>
  </si>
  <si>
    <t>spatial</t>
  </si>
  <si>
    <t>ﬁeld</t>
  </si>
  <si>
    <t>circuit</t>
  </si>
  <si>
    <t>removal</t>
  </si>
  <si>
    <t>Maxwell</t>
  </si>
  <si>
    <t>inertia</t>
  </si>
  <si>
    <t>outlines</t>
  </si>
  <si>
    <t>postgraduate</t>
  </si>
  <si>
    <t>manuscript</t>
  </si>
  <si>
    <t>reversible</t>
  </si>
  <si>
    <t>signiﬁcance</t>
  </si>
  <si>
    <t>notation</t>
  </si>
  <si>
    <t>Remarks</t>
  </si>
  <si>
    <t>conservation</t>
  </si>
  <si>
    <t>generating</t>
  </si>
  <si>
    <t>tangential</t>
  </si>
  <si>
    <t>compound</t>
  </si>
  <si>
    <t>resultant</t>
  </si>
  <si>
    <t>equilibrium</t>
  </si>
  <si>
    <t>quadrant</t>
  </si>
  <si>
    <t>pulse</t>
  </si>
  <si>
    <t>Park</t>
  </si>
  <si>
    <t>reversal</t>
  </si>
  <si>
    <t>revolve</t>
  </si>
  <si>
    <t>bury</t>
  </si>
  <si>
    <t>reluctance</t>
  </si>
  <si>
    <t>attraction</t>
  </si>
  <si>
    <t>reluctant</t>
  </si>
  <si>
    <t>deﬁnition</t>
  </si>
  <si>
    <t>ﬁgure</t>
  </si>
  <si>
    <t>tube</t>
  </si>
  <si>
    <t>ﬂow</t>
  </si>
  <si>
    <t>subsystem</t>
  </si>
  <si>
    <t>momentum</t>
  </si>
  <si>
    <t>displacement</t>
  </si>
  <si>
    <t>longitudinal</t>
  </si>
  <si>
    <t>vicinity</t>
  </si>
  <si>
    <t>south</t>
  </si>
  <si>
    <t>ﬁelds</t>
  </si>
  <si>
    <t>pitch</t>
  </si>
  <si>
    <t>diagrams</t>
  </si>
  <si>
    <t>width</t>
  </si>
  <si>
    <t>permissible</t>
  </si>
  <si>
    <t>slip</t>
  </si>
  <si>
    <t>ring</t>
  </si>
  <si>
    <t>perimeter</t>
  </si>
  <si>
    <t>stationary</t>
  </si>
  <si>
    <t>inﬂuence</t>
  </si>
  <si>
    <t>envelope</t>
  </si>
  <si>
    <t>salient</t>
  </si>
  <si>
    <t>denoting</t>
  </si>
  <si>
    <t>mount</t>
  </si>
  <si>
    <t>residential</t>
  </si>
  <si>
    <t>wherein</t>
  </si>
  <si>
    <t>interacts</t>
  </si>
  <si>
    <t>situate</t>
  </si>
  <si>
    <t>deﬁne</t>
  </si>
  <si>
    <t>housing</t>
  </si>
  <si>
    <t>transmits</t>
  </si>
  <si>
    <t>modiﬁcation</t>
  </si>
  <si>
    <t>primer</t>
  </si>
  <si>
    <t>accelerate</t>
  </si>
  <si>
    <t>squared</t>
  </si>
  <si>
    <t>peripheral</t>
  </si>
  <si>
    <t>grid</t>
  </si>
  <si>
    <t>counteract</t>
  </si>
  <si>
    <t>italic</t>
  </si>
  <si>
    <t>inch</t>
  </si>
  <si>
    <t>calorie</t>
  </si>
  <si>
    <t>Cartesian</t>
  </si>
  <si>
    <t>conceive</t>
  </si>
  <si>
    <t>graphically</t>
  </si>
  <si>
    <t>reﬂect</t>
  </si>
  <si>
    <t>abrupt</t>
  </si>
  <si>
    <t>making</t>
  </si>
  <si>
    <t>exploitation</t>
  </si>
  <si>
    <t>brieﬂy</t>
  </si>
  <si>
    <t>speciﬁed</t>
  </si>
  <si>
    <t>regime</t>
  </si>
  <si>
    <t>attainable</t>
  </si>
  <si>
    <t>overload</t>
  </si>
  <si>
    <t>familiarity</t>
  </si>
  <si>
    <t>sufﬁcient</t>
  </si>
  <si>
    <t>skilled</t>
  </si>
  <si>
    <t>traction</t>
  </si>
  <si>
    <t>pollution</t>
  </si>
  <si>
    <t>efﬁcient</t>
  </si>
  <si>
    <t>manufacturing</t>
  </si>
  <si>
    <t>manufacture</t>
  </si>
  <si>
    <t>pretend</t>
  </si>
  <si>
    <t>creative</t>
  </si>
  <si>
    <t>externally</t>
  </si>
  <si>
    <t>ﬂat</t>
  </si>
  <si>
    <t>hypothetical</t>
  </si>
  <si>
    <t>tempting</t>
  </si>
  <si>
    <t>setup</t>
  </si>
  <si>
    <t>ﬁll</t>
  </si>
  <si>
    <t>rod</t>
  </si>
  <si>
    <t>multiply</t>
  </si>
  <si>
    <t>experienced</t>
  </si>
  <si>
    <t>resemble</t>
  </si>
  <si>
    <t>unchanged</t>
  </si>
  <si>
    <t>exhausted</t>
  </si>
  <si>
    <t>concurrently</t>
  </si>
  <si>
    <t>vacuum</t>
  </si>
  <si>
    <t>achievable</t>
  </si>
  <si>
    <t>circulate</t>
  </si>
  <si>
    <t>wrap</t>
  </si>
  <si>
    <t>inductive</t>
  </si>
  <si>
    <t>cyclic</t>
  </si>
  <si>
    <t>sweep</t>
  </si>
  <si>
    <t>neighboring</t>
  </si>
  <si>
    <t>identiﬁed</t>
  </si>
  <si>
    <t>thick</t>
  </si>
  <si>
    <t>exposure</t>
  </si>
  <si>
    <t>salt</t>
  </si>
  <si>
    <t>disperse</t>
  </si>
  <si>
    <t>ball</t>
  </si>
  <si>
    <t>ﬁne</t>
  </si>
  <si>
    <t>splitting</t>
  </si>
  <si>
    <t>difﬁcult</t>
  </si>
  <si>
    <t>tens</t>
  </si>
  <si>
    <t>uneven</t>
  </si>
  <si>
    <t>clarity</t>
  </si>
  <si>
    <t>rear</t>
  </si>
  <si>
    <t>disposal</t>
  </si>
  <si>
    <t>prolong</t>
  </si>
  <si>
    <t>beneﬁcial</t>
  </si>
  <si>
    <t>elastic</t>
  </si>
  <si>
    <t>inferior</t>
  </si>
  <si>
    <t>assertion</t>
  </si>
  <si>
    <t>strike</t>
  </si>
  <si>
    <t>passive</t>
  </si>
  <si>
    <t>usable</t>
  </si>
  <si>
    <t>judgment</t>
  </si>
  <si>
    <t>incident</t>
  </si>
  <si>
    <t>analytically</t>
  </si>
  <si>
    <t>it</t>
  </si>
  <si>
    <t>Russian</t>
  </si>
  <si>
    <t>uk</t>
  </si>
  <si>
    <t>R2</t>
  </si>
  <si>
    <t>symmetrical</t>
  </si>
  <si>
    <t>unequal</t>
  </si>
  <si>
    <t>CR</t>
  </si>
  <si>
    <t>symmetric</t>
  </si>
  <si>
    <t>dissipate</t>
  </si>
  <si>
    <t>tempt</t>
  </si>
  <si>
    <t>fan</t>
  </si>
  <si>
    <t>classiﬁed</t>
  </si>
  <si>
    <t>os</t>
  </si>
  <si>
    <t>rectangle</t>
  </si>
  <si>
    <t>incur</t>
  </si>
  <si>
    <t>conﬁrme</t>
  </si>
  <si>
    <t>unusually</t>
  </si>
  <si>
    <t>2d</t>
  </si>
  <si>
    <t>velocity</t>
  </si>
  <si>
    <t>retains</t>
  </si>
  <si>
    <t>ﬁnal</t>
  </si>
  <si>
    <t>rewrite</t>
  </si>
  <si>
    <t>ﬁnde</t>
  </si>
  <si>
    <t>difﬁculty</t>
  </si>
  <si>
    <t>intends</t>
  </si>
  <si>
    <t>ﬁnd</t>
  </si>
  <si>
    <t>derivation</t>
  </si>
  <si>
    <t>slide</t>
  </si>
  <si>
    <t>touching</t>
  </si>
  <si>
    <t>undesired</t>
  </si>
  <si>
    <t>tolerance</t>
  </si>
  <si>
    <t>loads</t>
  </si>
  <si>
    <t>shorten</t>
  </si>
  <si>
    <t>seventh</t>
  </si>
  <si>
    <t>integer</t>
  </si>
  <si>
    <t>ﬁve</t>
  </si>
  <si>
    <t>star</t>
  </si>
  <si>
    <t>strive</t>
  </si>
  <si>
    <t>unaffected</t>
  </si>
  <si>
    <t>difﬁcultie</t>
  </si>
  <si>
    <t>acquaint</t>
  </si>
  <si>
    <t>propagate</t>
  </si>
  <si>
    <t>carbon</t>
  </si>
  <si>
    <t>tracking</t>
  </si>
  <si>
    <t>adhere</t>
  </si>
  <si>
    <t>ﬁre</t>
  </si>
  <si>
    <t>symmetry</t>
  </si>
  <si>
    <t>hinder</t>
  </si>
  <si>
    <t>horizontally</t>
  </si>
  <si>
    <t>lateral</t>
  </si>
  <si>
    <t>efﬁciently</t>
  </si>
  <si>
    <t>cf</t>
  </si>
  <si>
    <t>signiﬁcantly</t>
  </si>
  <si>
    <t>glimpse</t>
  </si>
  <si>
    <t>algorithm</t>
  </si>
  <si>
    <t>regulator</t>
  </si>
  <si>
    <t>um</t>
  </si>
  <si>
    <t>progressively</t>
  </si>
  <si>
    <t>IV</t>
  </si>
  <si>
    <t>junction</t>
  </si>
  <si>
    <t>conﬁrm</t>
  </si>
  <si>
    <t>gates</t>
  </si>
  <si>
    <t>CE</t>
  </si>
  <si>
    <t>dwell</t>
  </si>
  <si>
    <t>exceptional</t>
  </si>
  <si>
    <t>linearly</t>
  </si>
  <si>
    <t>commence</t>
  </si>
  <si>
    <t>me</t>
  </si>
  <si>
    <t>autonomous</t>
  </si>
  <si>
    <t>anymore</t>
  </si>
  <si>
    <t>commercially</t>
  </si>
  <si>
    <t>schematic</t>
  </si>
  <si>
    <t>spike</t>
  </si>
  <si>
    <t>wall</t>
  </si>
  <si>
    <t>cold</t>
  </si>
  <si>
    <t>absorb</t>
  </si>
  <si>
    <t>pronounce</t>
  </si>
  <si>
    <t>automobile</t>
  </si>
  <si>
    <t>spin</t>
  </si>
  <si>
    <t>catalogue</t>
  </si>
  <si>
    <t>optional</t>
  </si>
  <si>
    <t>lift</t>
  </si>
  <si>
    <t>liquid</t>
  </si>
  <si>
    <t>sparse</t>
  </si>
  <si>
    <t>processor</t>
  </si>
  <si>
    <t>affordable</t>
  </si>
  <si>
    <t>delta</t>
  </si>
  <si>
    <t>invariant</t>
  </si>
  <si>
    <t>wired</t>
  </si>
  <si>
    <t>beneﬁts</t>
  </si>
  <si>
    <t>elevation</t>
  </si>
  <si>
    <t>obligatory</t>
  </si>
  <si>
    <t>nonetheless</t>
  </si>
  <si>
    <t>conﬁdence</t>
  </si>
  <si>
    <t>equivalence</t>
  </si>
  <si>
    <t>enlarge</t>
  </si>
  <si>
    <t>executive</t>
  </si>
  <si>
    <t>ID</t>
  </si>
  <si>
    <t>reactive</t>
  </si>
  <si>
    <t>numerator</t>
  </si>
  <si>
    <t>normalized</t>
  </si>
  <si>
    <t>VA</t>
  </si>
  <si>
    <t>favorable</t>
  </si>
  <si>
    <t>skin</t>
  </si>
  <si>
    <t>disconnect</t>
  </si>
  <si>
    <t>cascade</t>
  </si>
  <si>
    <t>invert</t>
  </si>
  <si>
    <t>installation</t>
  </si>
  <si>
    <t>pays</t>
  </si>
  <si>
    <t>preclude</t>
  </si>
  <si>
    <t>modules</t>
  </si>
  <si>
    <t>restore</t>
  </si>
  <si>
    <t>delineate</t>
  </si>
  <si>
    <t>chamber</t>
  </si>
  <si>
    <t>hazard</t>
  </si>
  <si>
    <t>unfavorable</t>
  </si>
  <si>
    <t>imposes</t>
  </si>
  <si>
    <t>thrust</t>
  </si>
  <si>
    <t>stare</t>
  </si>
  <si>
    <t>organs</t>
  </si>
  <si>
    <t>percent</t>
  </si>
  <si>
    <t>Pearson</t>
  </si>
  <si>
    <t>Brown</t>
  </si>
  <si>
    <t>Gordon</t>
  </si>
  <si>
    <t>Stanford</t>
  </si>
  <si>
    <t>Cham</t>
  </si>
  <si>
    <t>comfortable</t>
  </si>
  <si>
    <t>deposit</t>
  </si>
  <si>
    <t>brown</t>
  </si>
  <si>
    <t>sand</t>
  </si>
  <si>
    <t>pursuit</t>
  </si>
  <si>
    <t>elicit</t>
  </si>
  <si>
    <t>emotion</t>
  </si>
  <si>
    <t>reﬁne</t>
  </si>
  <si>
    <t>truck</t>
  </si>
  <si>
    <t>pipeline</t>
  </si>
  <si>
    <t>disparity</t>
  </si>
  <si>
    <t>episode</t>
  </si>
  <si>
    <t>North</t>
  </si>
  <si>
    <t>Ontario</t>
  </si>
  <si>
    <t>UK</t>
  </si>
  <si>
    <t>dissolve</t>
  </si>
  <si>
    <t>crack</t>
  </si>
  <si>
    <t>bio</t>
  </si>
  <si>
    <t>cooking</t>
  </si>
  <si>
    <t>Russia</t>
  </si>
  <si>
    <t>export</t>
  </si>
  <si>
    <t>western</t>
  </si>
  <si>
    <t>Germany</t>
  </si>
  <si>
    <t>West</t>
  </si>
  <si>
    <t>dispute</t>
  </si>
  <si>
    <t>cell</t>
  </si>
  <si>
    <t>1960s</t>
  </si>
  <si>
    <t>1970s</t>
  </si>
  <si>
    <t>marine</t>
  </si>
  <si>
    <t>shelf</t>
  </si>
  <si>
    <t>rock</t>
  </si>
  <si>
    <t>decompose</t>
  </si>
  <si>
    <t>meter</t>
  </si>
  <si>
    <t>landscape</t>
  </si>
  <si>
    <t>palm</t>
  </si>
  <si>
    <t>sugar</t>
  </si>
  <si>
    <t>grass</t>
  </si>
  <si>
    <t>Brazil</t>
  </si>
  <si>
    <t>modest</t>
  </si>
  <si>
    <t>chicken</t>
  </si>
  <si>
    <t>restaurant</t>
  </si>
  <si>
    <t>mile</t>
  </si>
  <si>
    <t>discharge</t>
  </si>
  <si>
    <t>postpone</t>
  </si>
  <si>
    <t>shortage</t>
  </si>
  <si>
    <t>quiet</t>
  </si>
  <si>
    <t>Texas</t>
  </si>
  <si>
    <t>farming</t>
  </si>
  <si>
    <t>island</t>
  </si>
  <si>
    <t>fortunately</t>
  </si>
  <si>
    <t>cloud</t>
  </si>
  <si>
    <t>Sweden</t>
  </si>
  <si>
    <t>milk</t>
  </si>
  <si>
    <t>collapse</t>
  </si>
  <si>
    <t>tall</t>
  </si>
  <si>
    <t>inhabit</t>
  </si>
  <si>
    <t>Japanese</t>
  </si>
  <si>
    <t>panel</t>
  </si>
  <si>
    <t>belgium</t>
  </si>
  <si>
    <t>France</t>
  </si>
  <si>
    <t>defeat</t>
  </si>
  <si>
    <t>radically</t>
  </si>
  <si>
    <t>Kingdom</t>
  </si>
  <si>
    <t>governmental</t>
  </si>
  <si>
    <t>funding</t>
  </si>
  <si>
    <t>gratitude</t>
  </si>
  <si>
    <t>Institute</t>
  </si>
  <si>
    <t>Council</t>
  </si>
  <si>
    <t>desert</t>
  </si>
  <si>
    <t>gravity</t>
  </si>
  <si>
    <t>absorption</t>
  </si>
  <si>
    <t>promotion</t>
  </si>
  <si>
    <t>defect</t>
  </si>
  <si>
    <t>silver</t>
  </si>
  <si>
    <t>diffusion</t>
  </si>
  <si>
    <t>weekend</t>
  </si>
  <si>
    <t>Friday</t>
  </si>
  <si>
    <t>ﬂexible</t>
  </si>
  <si>
    <t>airplane</t>
  </si>
  <si>
    <t>pricing</t>
  </si>
  <si>
    <t>inexpensive</t>
  </si>
  <si>
    <t>compress</t>
  </si>
  <si>
    <t>reﬂection</t>
  </si>
  <si>
    <t>scarcity</t>
  </si>
  <si>
    <t>superimpose</t>
  </si>
  <si>
    <t>aids</t>
  </si>
  <si>
    <t>powered</t>
  </si>
  <si>
    <t>bicycle</t>
  </si>
  <si>
    <t>plug</t>
  </si>
  <si>
    <t>migrate</t>
  </si>
  <si>
    <t>ban</t>
  </si>
  <si>
    <t>jumps</t>
  </si>
  <si>
    <t>tail</t>
  </si>
  <si>
    <t>9th</t>
  </si>
  <si>
    <t>brilliant</t>
  </si>
  <si>
    <t>Peter</t>
  </si>
  <si>
    <t>Walsh</t>
  </si>
  <si>
    <t>centrally</t>
  </si>
  <si>
    <t>inﬂuential</t>
  </si>
  <si>
    <t>postulate</t>
  </si>
  <si>
    <t>Benjamin</t>
  </si>
  <si>
    <t>mid</t>
  </si>
  <si>
    <t>gram</t>
  </si>
  <si>
    <t>disorder</t>
  </si>
  <si>
    <t>uniformity</t>
  </si>
  <si>
    <t>AB</t>
  </si>
  <si>
    <t>discontinuity</t>
  </si>
  <si>
    <t>exhaust</t>
  </si>
  <si>
    <t>des</t>
  </si>
  <si>
    <t>Rubin</t>
  </si>
  <si>
    <t>pipe</t>
  </si>
  <si>
    <t>dwelling</t>
  </si>
  <si>
    <t>bottle</t>
  </si>
  <si>
    <t>bulk</t>
  </si>
  <si>
    <t>isolation</t>
  </si>
  <si>
    <t>container</t>
  </si>
  <si>
    <t>fusion</t>
  </si>
  <si>
    <t>compilation</t>
  </si>
  <si>
    <t>Holland</t>
  </si>
  <si>
    <t>scientiﬁc</t>
  </si>
  <si>
    <t>delete</t>
  </si>
  <si>
    <t>constitution</t>
  </si>
  <si>
    <t>TA</t>
  </si>
  <si>
    <t>British</t>
  </si>
  <si>
    <t>harvesting</t>
  </si>
  <si>
    <t>Atlantic</t>
  </si>
  <si>
    <t>coast</t>
  </si>
  <si>
    <t>harvest</t>
  </si>
  <si>
    <t>protein</t>
  </si>
  <si>
    <t>diet</t>
  </si>
  <si>
    <t>till</t>
  </si>
  <si>
    <t>horse</t>
  </si>
  <si>
    <t>intake</t>
  </si>
  <si>
    <t>boat</t>
  </si>
  <si>
    <t>boil</t>
  </si>
  <si>
    <t>explosive</t>
  </si>
  <si>
    <t>ecology</t>
  </si>
  <si>
    <t>Winston</t>
  </si>
  <si>
    <t>imposition</t>
  </si>
  <si>
    <t>anchor</t>
  </si>
  <si>
    <t>bird</t>
  </si>
  <si>
    <t>mountain</t>
  </si>
  <si>
    <t>hammer</t>
  </si>
  <si>
    <t>nail</t>
  </si>
  <si>
    <t>optimization</t>
  </si>
  <si>
    <t>reinforce</t>
  </si>
  <si>
    <t>flat</t>
  </si>
  <si>
    <t>backup</t>
  </si>
  <si>
    <t>cloth</t>
  </si>
  <si>
    <t>characteristically</t>
  </si>
  <si>
    <t>occupation</t>
  </si>
  <si>
    <t>pseudo</t>
  </si>
  <si>
    <t>diffuse</t>
  </si>
  <si>
    <t>specific</t>
  </si>
  <si>
    <t>plateau</t>
  </si>
  <si>
    <t>RC</t>
  </si>
  <si>
    <t>spiral</t>
  </si>
  <si>
    <t>si</t>
  </si>
  <si>
    <t>1980s</t>
  </si>
  <si>
    <t>precursor</t>
  </si>
  <si>
    <t>circumvent</t>
  </si>
  <si>
    <t>Barnett</t>
  </si>
  <si>
    <t>NY</t>
  </si>
  <si>
    <t>Woods</t>
  </si>
  <si>
    <t>Canadian</t>
  </si>
  <si>
    <t>patent</t>
  </si>
  <si>
    <t>submit</t>
  </si>
  <si>
    <t>Wagner</t>
  </si>
  <si>
    <t>Rev</t>
  </si>
  <si>
    <t>Huang</t>
  </si>
  <si>
    <t>moderately</t>
  </si>
  <si>
    <t>advocated</t>
  </si>
  <si>
    <t>catalyst</t>
  </si>
  <si>
    <t>ie</t>
  </si>
  <si>
    <t>quantitatively</t>
  </si>
  <si>
    <t>dash</t>
  </si>
  <si>
    <t>budget</t>
  </si>
  <si>
    <t>instructive</t>
  </si>
  <si>
    <t>ﬁt</t>
  </si>
  <si>
    <t>standpoint</t>
  </si>
  <si>
    <t>shipping</t>
  </si>
  <si>
    <t>molecular</t>
  </si>
  <si>
    <t>caution</t>
  </si>
  <si>
    <t>enclose</t>
  </si>
  <si>
    <t>edn</t>
  </si>
  <si>
    <t>Santa</t>
  </si>
  <si>
    <t>Francisco</t>
  </si>
  <si>
    <t>int</t>
  </si>
  <si>
    <t>negatively</t>
  </si>
  <si>
    <t>video</t>
  </si>
  <si>
    <t>overriding</t>
  </si>
  <si>
    <t>committee</t>
  </si>
  <si>
    <t>paramount</t>
  </si>
  <si>
    <t>gradient</t>
  </si>
  <si>
    <t>ingredient</t>
  </si>
  <si>
    <t>reﬂecte</t>
  </si>
  <si>
    <t>AA</t>
  </si>
  <si>
    <t>correspondingly</t>
  </si>
  <si>
    <t>abruptly</t>
  </si>
  <si>
    <t>successively</t>
  </si>
  <si>
    <t>patience</t>
  </si>
  <si>
    <t>occupies</t>
  </si>
  <si>
    <t>structurally</t>
  </si>
  <si>
    <t>Richardson</t>
  </si>
  <si>
    <t>screening</t>
  </si>
  <si>
    <t>suddenly</t>
  </si>
  <si>
    <t>secret</t>
  </si>
  <si>
    <t>conﬂicte</t>
  </si>
  <si>
    <t>foreign</t>
  </si>
  <si>
    <t>unfortunate</t>
  </si>
  <si>
    <t>elucidate</t>
  </si>
  <si>
    <t>scan</t>
  </si>
  <si>
    <t>sat</t>
  </si>
  <si>
    <t>thoroughly</t>
  </si>
  <si>
    <t>rationalize</t>
  </si>
  <si>
    <t>referenced</t>
  </si>
  <si>
    <t>Philips</t>
  </si>
  <si>
    <t>localize</t>
  </si>
  <si>
    <t>Amsterdam</t>
  </si>
  <si>
    <t>layered</t>
  </si>
  <si>
    <t>French</t>
  </si>
  <si>
    <t>prevalent</t>
  </si>
  <si>
    <t>tightly</t>
  </si>
  <si>
    <t>pillar</t>
  </si>
  <si>
    <t>indicative</t>
  </si>
  <si>
    <t>degenerate</t>
  </si>
  <si>
    <t>approximates</t>
  </si>
  <si>
    <t>forum</t>
  </si>
  <si>
    <t>SC</t>
  </si>
  <si>
    <t>revert</t>
  </si>
  <si>
    <t>cousin</t>
  </si>
  <si>
    <t>fade</t>
  </si>
  <si>
    <t>camera</t>
  </si>
  <si>
    <t>hunter</t>
  </si>
  <si>
    <t>cc</t>
  </si>
  <si>
    <t>telecommunication</t>
  </si>
  <si>
    <t>cure</t>
  </si>
  <si>
    <t>bag</t>
  </si>
  <si>
    <t>resistant</t>
  </si>
  <si>
    <t>creep</t>
  </si>
  <si>
    <t>strengthen</t>
  </si>
  <si>
    <t>upside</t>
  </si>
  <si>
    <t>mat</t>
  </si>
  <si>
    <t>Paris</t>
  </si>
  <si>
    <t>Jones</t>
  </si>
  <si>
    <t>Parker</t>
  </si>
  <si>
    <t>unlikely</t>
  </si>
  <si>
    <t>arisen</t>
  </si>
  <si>
    <t>pr</t>
  </si>
  <si>
    <t>activation</t>
  </si>
  <si>
    <t>twin</t>
  </si>
  <si>
    <t>coat</t>
  </si>
  <si>
    <t>tape</t>
  </si>
  <si>
    <t>stabilization</t>
  </si>
  <si>
    <t>onset</t>
  </si>
  <si>
    <t>windows</t>
  </si>
  <si>
    <t>scarce</t>
  </si>
  <si>
    <t>investigator</t>
  </si>
  <si>
    <t>puzzle</t>
  </si>
  <si>
    <t>conﬁrmation</t>
  </si>
  <si>
    <t>GA</t>
  </si>
  <si>
    <t>FL</t>
  </si>
  <si>
    <t>Costa</t>
  </si>
  <si>
    <t>exaggerated</t>
  </si>
  <si>
    <t>dramatically</t>
  </si>
  <si>
    <t>repetitive</t>
  </si>
  <si>
    <t>unsuccessful</t>
  </si>
  <si>
    <t>alignment</t>
  </si>
  <si>
    <t>button</t>
  </si>
  <si>
    <t>disastrous</t>
  </si>
  <si>
    <t>segregation</t>
  </si>
  <si>
    <t>breathe</t>
  </si>
  <si>
    <t>mismatch</t>
  </si>
  <si>
    <t>preferential</t>
  </si>
  <si>
    <t>attainment</t>
  </si>
  <si>
    <t>von</t>
  </si>
  <si>
    <t>tech</t>
  </si>
  <si>
    <t>Ford</t>
  </si>
  <si>
    <t>notable</t>
  </si>
  <si>
    <t>precaution</t>
  </si>
  <si>
    <t>narrowly</t>
  </si>
  <si>
    <t>impart</t>
  </si>
  <si>
    <t>reappear</t>
  </si>
  <si>
    <t>confirm</t>
  </si>
  <si>
    <t>excitement</t>
  </si>
  <si>
    <t>controversy</t>
  </si>
  <si>
    <t>conﬂict</t>
  </si>
  <si>
    <t>avenue</t>
  </si>
  <si>
    <t>Bruce</t>
  </si>
  <si>
    <t>Armstrong</t>
  </si>
  <si>
    <t>Carter</t>
  </si>
  <si>
    <t>lifespan</t>
  </si>
  <si>
    <t>occasional</t>
  </si>
  <si>
    <t>mild</t>
  </si>
  <si>
    <t>relieve</t>
  </si>
  <si>
    <t>proﬁle</t>
  </si>
  <si>
    <t>Pittsburgh</t>
  </si>
  <si>
    <t>washed</t>
  </si>
  <si>
    <t>retention</t>
  </si>
  <si>
    <t>fundamentally</t>
  </si>
  <si>
    <t>minority</t>
  </si>
  <si>
    <t>crash</t>
  </si>
  <si>
    <t>Lawrence</t>
  </si>
  <si>
    <t>ﬁnancial</t>
  </si>
  <si>
    <t>ration</t>
  </si>
  <si>
    <t>remotely</t>
  </si>
  <si>
    <t>Gary</t>
  </si>
  <si>
    <t>Donald</t>
  </si>
  <si>
    <t>MIT</t>
  </si>
  <si>
    <t>catastrophic</t>
  </si>
  <si>
    <t>Clark</t>
  </si>
  <si>
    <t>Garcia</t>
  </si>
  <si>
    <t>Marshall</t>
  </si>
  <si>
    <t>Xu</t>
  </si>
  <si>
    <t>Chapman</t>
  </si>
  <si>
    <t>trips</t>
  </si>
  <si>
    <t>pilot</t>
  </si>
  <si>
    <t>ofﬁcial</t>
  </si>
  <si>
    <t>habit</t>
  </si>
  <si>
    <t>unreasonable</t>
  </si>
  <si>
    <t>prudent</t>
  </si>
  <si>
    <t>stimulus</t>
  </si>
  <si>
    <t>suspension</t>
  </si>
  <si>
    <t>Schmidt</t>
  </si>
  <si>
    <t>Wilson</t>
  </si>
  <si>
    <t>Lin</t>
  </si>
  <si>
    <t>cont</t>
  </si>
  <si>
    <t>Denmark</t>
  </si>
  <si>
    <t>tap</t>
  </si>
  <si>
    <t>regional</t>
  </si>
  <si>
    <t>flexible</t>
  </si>
  <si>
    <t>specialist</t>
  </si>
  <si>
    <t>unpublished</t>
  </si>
  <si>
    <t>confer</t>
  </si>
  <si>
    <t>ﬂexibility</t>
  </si>
  <si>
    <t>deterministic</t>
  </si>
  <si>
    <t>bench</t>
  </si>
  <si>
    <t>distract</t>
  </si>
  <si>
    <t>audience</t>
  </si>
  <si>
    <t>Daniel</t>
  </si>
  <si>
    <t>fire</t>
  </si>
  <si>
    <t>standardization</t>
  </si>
  <si>
    <t>file</t>
  </si>
  <si>
    <t>modal</t>
  </si>
  <si>
    <t>iterative</t>
  </si>
  <si>
    <t>Czech</t>
  </si>
  <si>
    <t>mail</t>
  </si>
  <si>
    <t>restoration</t>
  </si>
  <si>
    <t>renewal</t>
  </si>
  <si>
    <t>mission</t>
  </si>
  <si>
    <t>disposed</t>
  </si>
  <si>
    <t>theorem</t>
  </si>
  <si>
    <t>ﬁnally</t>
  </si>
  <si>
    <t>distinguishes</t>
  </si>
  <si>
    <t>sensation</t>
  </si>
  <si>
    <t>accidental</t>
  </si>
  <si>
    <t>signify</t>
  </si>
  <si>
    <t>occasionally</t>
  </si>
  <si>
    <t>compatibility</t>
  </si>
  <si>
    <t>triple</t>
  </si>
  <si>
    <t>tick</t>
  </si>
  <si>
    <t>underline</t>
  </si>
  <si>
    <t>provider</t>
  </si>
  <si>
    <t>critically</t>
  </si>
  <si>
    <t>revision</t>
  </si>
  <si>
    <t>urgency</t>
  </si>
  <si>
    <t>legislation</t>
  </si>
  <si>
    <t>diminished</t>
  </si>
  <si>
    <t>instantly</t>
  </si>
  <si>
    <t>systematically</t>
  </si>
  <si>
    <t>intrinsically</t>
  </si>
  <si>
    <t>Jr</t>
  </si>
  <si>
    <t>monograph</t>
  </si>
  <si>
    <t>Vienna</t>
  </si>
  <si>
    <t>Cox</t>
  </si>
  <si>
    <t>Poland</t>
  </si>
  <si>
    <t>6th</t>
  </si>
  <si>
    <t>Thomson</t>
  </si>
  <si>
    <t>identiﬁes</t>
  </si>
  <si>
    <t>computing</t>
  </si>
  <si>
    <t>resonance</t>
  </si>
  <si>
    <t>lately</t>
  </si>
  <si>
    <t>existent</t>
  </si>
  <si>
    <t>accentuate</t>
  </si>
  <si>
    <t>rectify</t>
  </si>
  <si>
    <t>aggregation</t>
  </si>
  <si>
    <t>approx</t>
  </si>
  <si>
    <t>milestone</t>
  </si>
  <si>
    <t>Blackwell</t>
  </si>
  <si>
    <t>Christopher</t>
  </si>
  <si>
    <t>Rodriguez</t>
  </si>
  <si>
    <t>Stern</t>
  </si>
  <si>
    <t>Patel</t>
  </si>
  <si>
    <t>Newman</t>
  </si>
  <si>
    <t>toll</t>
  </si>
  <si>
    <t>undertaking</t>
  </si>
  <si>
    <t>Republic</t>
  </si>
  <si>
    <t>era</t>
  </si>
  <si>
    <t>reshape</t>
  </si>
  <si>
    <t>unsatisfactory</t>
  </si>
  <si>
    <t>rent</t>
  </si>
  <si>
    <t>impediment</t>
  </si>
  <si>
    <t>gauge</t>
  </si>
  <si>
    <t>client</t>
  </si>
  <si>
    <t>decipher</t>
  </si>
  <si>
    <t>disappointment</t>
  </si>
  <si>
    <t>glare</t>
  </si>
  <si>
    <t>stance</t>
  </si>
  <si>
    <t>obscure</t>
  </si>
  <si>
    <t>alongside</t>
  </si>
  <si>
    <t>depiction</t>
  </si>
  <si>
    <t>twist</t>
  </si>
  <si>
    <t>allude</t>
  </si>
  <si>
    <t>hindrance</t>
  </si>
  <si>
    <t>duplicate</t>
  </si>
  <si>
    <t>planner</t>
  </si>
  <si>
    <t>laptop</t>
  </si>
  <si>
    <t>trail</t>
  </si>
  <si>
    <t>alteration</t>
  </si>
  <si>
    <t>necessitate</t>
  </si>
  <si>
    <t>participation</t>
  </si>
  <si>
    <t>Adams</t>
  </si>
  <si>
    <t>documentation</t>
  </si>
  <si>
    <t>pub</t>
  </si>
  <si>
    <t>html</t>
  </si>
  <si>
    <t>accessibility</t>
  </si>
  <si>
    <t>surpass</t>
  </si>
  <si>
    <t>reinforcement</t>
  </si>
  <si>
    <t>outlet</t>
  </si>
  <si>
    <t>transit</t>
  </si>
  <si>
    <t>authorize</t>
  </si>
  <si>
    <t>assurance</t>
  </si>
  <si>
    <t>closeness</t>
  </si>
  <si>
    <t>superiority</t>
  </si>
  <si>
    <t>Australian</t>
  </si>
  <si>
    <t>Gregory</t>
  </si>
  <si>
    <t>suspect</t>
  </si>
  <si>
    <t>identiﬁcation</t>
  </si>
  <si>
    <t>ensemble</t>
  </si>
  <si>
    <t>intimately</t>
  </si>
  <si>
    <t>eastern</t>
  </si>
  <si>
    <t>cent</t>
  </si>
  <si>
    <t>payment</t>
  </si>
  <si>
    <t>dispense</t>
  </si>
  <si>
    <t>administrative</t>
  </si>
  <si>
    <t>club</t>
  </si>
  <si>
    <t>forego</t>
  </si>
  <si>
    <t>ordinarily</t>
  </si>
  <si>
    <t>entails</t>
  </si>
  <si>
    <t>continent</t>
  </si>
  <si>
    <t>monitored</t>
  </si>
  <si>
    <t>tuning</t>
  </si>
  <si>
    <t>trait</t>
  </si>
  <si>
    <t>restraint</t>
  </si>
  <si>
    <t>computational</t>
  </si>
  <si>
    <t>plausible</t>
  </si>
  <si>
    <t>persistence</t>
  </si>
  <si>
    <t>maximization</t>
  </si>
  <si>
    <t>Wallace</t>
  </si>
  <si>
    <t>imbalance</t>
  </si>
  <si>
    <t>mature</t>
  </si>
  <si>
    <t>mi</t>
  </si>
  <si>
    <t>footprint</t>
  </si>
  <si>
    <t>Heinemann</t>
  </si>
  <si>
    <t>pal</t>
  </si>
  <si>
    <t>Singh</t>
  </si>
  <si>
    <t>thirty</t>
  </si>
  <si>
    <t>Stockholm</t>
  </si>
  <si>
    <t>nomenclature</t>
  </si>
  <si>
    <t>Norton</t>
  </si>
  <si>
    <t>encode</t>
  </si>
  <si>
    <t>beside</t>
  </si>
  <si>
    <t>incremental</t>
  </si>
  <si>
    <t>compelling</t>
  </si>
  <si>
    <t>penalty</t>
  </si>
  <si>
    <t>creature</t>
  </si>
  <si>
    <t>alive</t>
  </si>
  <si>
    <t>harsh</t>
  </si>
  <si>
    <t>Kennedy</t>
  </si>
  <si>
    <t>exploratory</t>
  </si>
  <si>
    <t>encourages</t>
  </si>
  <si>
    <t>converging</t>
  </si>
  <si>
    <t>appropriateness</t>
  </si>
  <si>
    <t>satisfied</t>
  </si>
  <si>
    <t>compass</t>
  </si>
  <si>
    <t>assesse</t>
  </si>
  <si>
    <t>pinpoint</t>
  </si>
  <si>
    <t>lessen</t>
  </si>
  <si>
    <t>tough</t>
  </si>
  <si>
    <t>ﬁle</t>
  </si>
  <si>
    <t>attachment</t>
  </si>
  <si>
    <t>immune</t>
  </si>
  <si>
    <t>click</t>
  </si>
  <si>
    <t>calculator</t>
  </si>
  <si>
    <t>define</t>
  </si>
  <si>
    <t>blank</t>
  </si>
  <si>
    <t>pause</t>
  </si>
  <si>
    <t>graphs</t>
  </si>
  <si>
    <t>string</t>
  </si>
  <si>
    <t>embody</t>
  </si>
  <si>
    <t>whilst</t>
  </si>
  <si>
    <t>finish</t>
  </si>
  <si>
    <t>tangible</t>
  </si>
  <si>
    <t>invasive</t>
  </si>
  <si>
    <t>gray</t>
  </si>
  <si>
    <t>SD</t>
  </si>
  <si>
    <t>chaotic</t>
  </si>
  <si>
    <t>interactive</t>
  </si>
  <si>
    <t>quantifying</t>
  </si>
  <si>
    <t>reorganize</t>
  </si>
  <si>
    <t>leap</t>
  </si>
  <si>
    <t>song</t>
  </si>
  <si>
    <t>Murray</t>
  </si>
  <si>
    <t>sufﬁce</t>
  </si>
  <si>
    <t>joins</t>
  </si>
  <si>
    <t>lend</t>
  </si>
  <si>
    <t>v2</t>
  </si>
  <si>
    <t>rat</t>
  </si>
  <si>
    <t>sex</t>
  </si>
  <si>
    <t>Works</t>
  </si>
  <si>
    <t>Ahmed</t>
  </si>
  <si>
    <t>gateway</t>
  </si>
  <si>
    <t>utmost</t>
  </si>
  <si>
    <t>revenue</t>
  </si>
  <si>
    <t>entail</t>
  </si>
  <si>
    <t>noisy</t>
  </si>
  <si>
    <t>borne</t>
  </si>
  <si>
    <t>redundant</t>
  </si>
  <si>
    <t>infancy</t>
  </si>
  <si>
    <t>internationally</t>
  </si>
  <si>
    <t>consequent</t>
  </si>
  <si>
    <t>redundancy</t>
  </si>
  <si>
    <t>deliberate</t>
  </si>
  <si>
    <t>eu</t>
  </si>
  <si>
    <t>Douglas</t>
  </si>
  <si>
    <t>visualization</t>
  </si>
  <si>
    <t>endpoint</t>
  </si>
  <si>
    <t>supervised</t>
  </si>
  <si>
    <t>editing</t>
  </si>
  <si>
    <t>collaborate</t>
  </si>
  <si>
    <t>recording</t>
  </si>
  <si>
    <t>registration</t>
  </si>
  <si>
    <t>surveillance</t>
  </si>
  <si>
    <t>email</t>
  </si>
  <si>
    <t>query</t>
  </si>
  <si>
    <t>accustomed</t>
  </si>
  <si>
    <t>nobody</t>
  </si>
  <si>
    <t>materialize</t>
  </si>
  <si>
    <t>subjectivity</t>
  </si>
  <si>
    <t>systemic</t>
  </si>
  <si>
    <t>malfunction</t>
  </si>
  <si>
    <t>connectivity</t>
  </si>
  <si>
    <t>enforcement</t>
  </si>
  <si>
    <t>whichever</t>
  </si>
  <si>
    <t>voluntary</t>
  </si>
  <si>
    <t>autonomy</t>
  </si>
  <si>
    <t>finance</t>
  </si>
  <si>
    <t>drinking</t>
  </si>
  <si>
    <t>ﬁnding</t>
  </si>
  <si>
    <t>Scotland</t>
  </si>
  <si>
    <t>Gilbert</t>
  </si>
  <si>
    <t>Roberts</t>
  </si>
  <si>
    <t>accrue</t>
  </si>
  <si>
    <t>eleven</t>
  </si>
  <si>
    <t>endanger</t>
  </si>
  <si>
    <t>knock</t>
  </si>
  <si>
    <t>province</t>
  </si>
  <si>
    <t>academia</t>
  </si>
  <si>
    <t>Clarendon</t>
  </si>
  <si>
    <t>questionable</t>
  </si>
  <si>
    <t>survival</t>
  </si>
  <si>
    <t>unprecedented</t>
  </si>
  <si>
    <t>warrant</t>
  </si>
  <si>
    <t>Swiss</t>
  </si>
  <si>
    <t>wisdom</t>
  </si>
  <si>
    <t>philosophical</t>
  </si>
  <si>
    <t>standardize</t>
  </si>
  <si>
    <t>und</t>
  </si>
  <si>
    <t>Phillips</t>
  </si>
  <si>
    <t>programme</t>
  </si>
  <si>
    <t>citation</t>
  </si>
  <si>
    <t>economist</t>
  </si>
  <si>
    <t>assimilate</t>
  </si>
  <si>
    <t>manifold</t>
  </si>
  <si>
    <t>ancestor</t>
  </si>
  <si>
    <t>societal</t>
  </si>
  <si>
    <t>socially</t>
  </si>
  <si>
    <t>death</t>
  </si>
  <si>
    <t>ample</t>
  </si>
  <si>
    <t>justice</t>
  </si>
  <si>
    <t>notably</t>
  </si>
  <si>
    <t>emanate</t>
  </si>
  <si>
    <t>newcomer</t>
  </si>
  <si>
    <t>willing</t>
  </si>
  <si>
    <t>outward</t>
  </si>
  <si>
    <t>shoot</t>
  </si>
  <si>
    <t>strategic</t>
  </si>
  <si>
    <t>hint</t>
  </si>
  <si>
    <t>simplistic</t>
  </si>
  <si>
    <t>idealized</t>
  </si>
  <si>
    <t>spell</t>
  </si>
  <si>
    <t>stimulating</t>
  </si>
  <si>
    <t>agenda</t>
  </si>
  <si>
    <t>theme</t>
  </si>
  <si>
    <t>taxis</t>
  </si>
  <si>
    <t>complementarity</t>
  </si>
  <si>
    <t>paradox</t>
  </si>
  <si>
    <t>suspicion</t>
  </si>
  <si>
    <t>Rome</t>
  </si>
  <si>
    <t>borrow</t>
  </si>
  <si>
    <t>Hudson</t>
  </si>
  <si>
    <t>Ronald</t>
  </si>
  <si>
    <t>cornerstone</t>
  </si>
  <si>
    <t>trading</t>
  </si>
  <si>
    <t>actor</t>
  </si>
  <si>
    <t>recipe</t>
  </si>
  <si>
    <t>vigorous</t>
  </si>
  <si>
    <t>Harvard</t>
  </si>
  <si>
    <t>Albert</t>
  </si>
  <si>
    <t>annually</t>
  </si>
  <si>
    <t>decimal</t>
  </si>
  <si>
    <t>subtraction</t>
  </si>
  <si>
    <t>1950s</t>
  </si>
  <si>
    <t>commerce</t>
  </si>
  <si>
    <t>explanatory</t>
  </si>
  <si>
    <t>Baltimore</t>
  </si>
  <si>
    <t>repercussion</t>
  </si>
  <si>
    <t>horizon</t>
  </si>
  <si>
    <t>loan</t>
  </si>
  <si>
    <t>entrepreneur</t>
  </si>
  <si>
    <t>wealth</t>
  </si>
  <si>
    <t>dividend</t>
  </si>
  <si>
    <t>underestimate</t>
  </si>
  <si>
    <t>precious</t>
  </si>
  <si>
    <t>negotiation</t>
  </si>
  <si>
    <t>skeptical</t>
  </si>
  <si>
    <t>conscious</t>
  </si>
  <si>
    <t>stakeholder</t>
  </si>
  <si>
    <t>negotiate</t>
  </si>
  <si>
    <t>citizen</t>
  </si>
  <si>
    <t>skewed</t>
  </si>
  <si>
    <t>stake</t>
  </si>
  <si>
    <t>bet</t>
  </si>
  <si>
    <t>oblige</t>
  </si>
  <si>
    <t>jargon</t>
  </si>
  <si>
    <t>asymmetric</t>
  </si>
  <si>
    <t>disposable</t>
  </si>
  <si>
    <t>logistic</t>
  </si>
  <si>
    <t>marginally</t>
  </si>
  <si>
    <t>inhabitant</t>
  </si>
  <si>
    <t>urge</t>
  </si>
  <si>
    <t>clash</t>
  </si>
  <si>
    <t>contest</t>
  </si>
  <si>
    <t>peculiarity</t>
  </si>
  <si>
    <t>overly</t>
  </si>
  <si>
    <t>Schwartz</t>
  </si>
  <si>
    <t>swimming</t>
  </si>
  <si>
    <t>Edward</t>
  </si>
  <si>
    <t>manageable</t>
  </si>
  <si>
    <t>causality</t>
  </si>
  <si>
    <t>Pakistan</t>
  </si>
  <si>
    <t>devote</t>
  </si>
  <si>
    <t>currency</t>
  </si>
  <si>
    <t>basket</t>
  </si>
  <si>
    <t>Mac</t>
  </si>
  <si>
    <t>obey</t>
  </si>
  <si>
    <t>historic</t>
  </si>
  <si>
    <t>catalog</t>
  </si>
  <si>
    <t>credibility</t>
  </si>
  <si>
    <t>crucially</t>
  </si>
  <si>
    <t>St</t>
  </si>
  <si>
    <t>prescribe</t>
  </si>
  <si>
    <t>conceivable</t>
  </si>
  <si>
    <t>loosely</t>
  </si>
  <si>
    <t>disproportionately</t>
  </si>
  <si>
    <t>invoked</t>
  </si>
  <si>
    <t>relaxation</t>
  </si>
  <si>
    <t>intact</t>
  </si>
  <si>
    <t>für</t>
  </si>
  <si>
    <t>ics</t>
  </si>
  <si>
    <t>injure</t>
  </si>
  <si>
    <t>consent</t>
  </si>
  <si>
    <t>credible</t>
  </si>
  <si>
    <t>qualify</t>
  </si>
  <si>
    <t>dress</t>
  </si>
  <si>
    <t>catastrophe</t>
  </si>
  <si>
    <t>withdraw</t>
  </si>
  <si>
    <t>reminiscent</t>
  </si>
  <si>
    <t>contingent</t>
  </si>
  <si>
    <t>excessively</t>
  </si>
  <si>
    <t>strategically</t>
  </si>
  <si>
    <t>reprint</t>
  </si>
  <si>
    <t>consensus</t>
  </si>
  <si>
    <t>locating</t>
  </si>
  <si>
    <t>intriguing</t>
  </si>
  <si>
    <t>Richard</t>
  </si>
  <si>
    <t>stark</t>
  </si>
  <si>
    <t>Fischer</t>
  </si>
  <si>
    <t>extinction</t>
  </si>
  <si>
    <t>Hart</t>
  </si>
  <si>
    <t>director</t>
  </si>
  <si>
    <t>Williamson</t>
  </si>
  <si>
    <t>outsider</t>
  </si>
  <si>
    <t>hurt</t>
  </si>
  <si>
    <t>grave</t>
  </si>
  <si>
    <t>forever</t>
  </si>
  <si>
    <t>shed</t>
  </si>
  <si>
    <t>defend</t>
  </si>
  <si>
    <t>prisoner</t>
  </si>
  <si>
    <t>dismiss</t>
  </si>
  <si>
    <t>award</t>
  </si>
  <si>
    <t>anonymous</t>
  </si>
  <si>
    <t>newspaper</t>
  </si>
  <si>
    <t>arguably</t>
  </si>
  <si>
    <t>succession</t>
  </si>
  <si>
    <t>sharply</t>
  </si>
  <si>
    <t>biased</t>
  </si>
  <si>
    <t>outlier</t>
  </si>
  <si>
    <t>Quarterly</t>
  </si>
  <si>
    <t>Bulletin</t>
  </si>
  <si>
    <t>backbone</t>
  </si>
  <si>
    <t>realistically</t>
  </si>
  <si>
    <t>lion</t>
  </si>
  <si>
    <t>inward</t>
  </si>
  <si>
    <t>provoke</t>
  </si>
  <si>
    <t>termination</t>
  </si>
  <si>
    <t>impetus</t>
  </si>
  <si>
    <t>hub</t>
  </si>
  <si>
    <t>hurricane</t>
  </si>
  <si>
    <t>arithmetic</t>
  </si>
  <si>
    <t>sizable</t>
  </si>
  <si>
    <t>nonexistent</t>
  </si>
  <si>
    <t>rehabilitation</t>
  </si>
  <si>
    <t>Copenhagen</t>
  </si>
  <si>
    <t>peace</t>
  </si>
  <si>
    <t>Pierre</t>
  </si>
  <si>
    <t>weapon</t>
  </si>
  <si>
    <t>mutation</t>
  </si>
  <si>
    <t>modality</t>
  </si>
  <si>
    <t>psychologist</t>
  </si>
  <si>
    <t>Friedrich</t>
  </si>
  <si>
    <t>kill</t>
  </si>
  <si>
    <t>admittedly</t>
  </si>
  <si>
    <t>refute</t>
  </si>
  <si>
    <t>deepen</t>
  </si>
  <si>
    <t>lacks</t>
  </si>
  <si>
    <t>hat</t>
  </si>
  <si>
    <t>evening</t>
  </si>
  <si>
    <t>retire</t>
  </si>
  <si>
    <t>MC</t>
  </si>
  <si>
    <t>sufficient</t>
  </si>
  <si>
    <t>hatch</t>
  </si>
  <si>
    <t>1930s</t>
  </si>
  <si>
    <t>transmitting</t>
  </si>
  <si>
    <t>tricky</t>
  </si>
  <si>
    <t>blur</t>
  </si>
  <si>
    <t>Maryland</t>
  </si>
  <si>
    <t>speculate</t>
  </si>
  <si>
    <t>weigh</t>
  </si>
  <si>
    <t>short-</t>
  </si>
  <si>
    <t>breakthrough</t>
  </si>
  <si>
    <t>liberty</t>
  </si>
  <si>
    <t>encouragement</t>
  </si>
  <si>
    <t>daughter</t>
  </si>
  <si>
    <t>institute</t>
  </si>
  <si>
    <t>wonderful</t>
  </si>
  <si>
    <t>wife</t>
  </si>
  <si>
    <t>Indian</t>
  </si>
  <si>
    <t>Delhi</t>
  </si>
  <si>
    <t>appreciation</t>
  </si>
  <si>
    <t>recipient</t>
  </si>
  <si>
    <t>interchangeably</t>
  </si>
  <si>
    <t>muscle</t>
  </si>
  <si>
    <t>millennium</t>
  </si>
  <si>
    <t>proxy</t>
  </si>
  <si>
    <t>infant</t>
  </si>
  <si>
    <t>framed</t>
  </si>
  <si>
    <t>upcoming</t>
  </si>
  <si>
    <t>wholly</t>
  </si>
  <si>
    <t>liberal</t>
  </si>
  <si>
    <t>trillion</t>
  </si>
  <si>
    <t>battle</t>
  </si>
  <si>
    <t>catching</t>
  </si>
  <si>
    <t>entrance</t>
  </si>
  <si>
    <t>dawn</t>
  </si>
  <si>
    <t>pull</t>
  </si>
  <si>
    <t>comprehensively</t>
  </si>
  <si>
    <t>significant</t>
  </si>
  <si>
    <t>Berkeley</t>
  </si>
  <si>
    <t>advertising</t>
  </si>
  <si>
    <t>curriculum</t>
  </si>
  <si>
    <t>streamline</t>
  </si>
  <si>
    <t>pie</t>
  </si>
  <si>
    <t>fore</t>
  </si>
  <si>
    <t>predominate</t>
  </si>
  <si>
    <t>esteem</t>
  </si>
  <si>
    <t>punishment</t>
  </si>
  <si>
    <t>cess</t>
  </si>
  <si>
    <t>eighteenth</t>
  </si>
  <si>
    <t>complicates</t>
  </si>
  <si>
    <t>chair</t>
  </si>
  <si>
    <t>invariably</t>
  </si>
  <si>
    <t>unite</t>
  </si>
  <si>
    <t>commission</t>
  </si>
  <si>
    <t>intra</t>
  </si>
  <si>
    <t>administrator</t>
  </si>
  <si>
    <t>genuinely</t>
  </si>
  <si>
    <t>repository</t>
  </si>
  <si>
    <t>rice</t>
  </si>
  <si>
    <t>amenable</t>
  </si>
  <si>
    <t>customize</t>
  </si>
  <si>
    <t>algebra</t>
  </si>
  <si>
    <t>diagnose</t>
  </si>
  <si>
    <t>multifacete</t>
  </si>
  <si>
    <t>cognition</t>
  </si>
  <si>
    <t>discourse</t>
  </si>
  <si>
    <t>learns</t>
  </si>
  <si>
    <t>inhibit</t>
  </si>
  <si>
    <t>Aristotle</t>
  </si>
  <si>
    <t>objection</t>
  </si>
  <si>
    <t>sentiment</t>
  </si>
  <si>
    <t>Marx</t>
  </si>
  <si>
    <t>steering</t>
  </si>
  <si>
    <t>entertainment</t>
  </si>
  <si>
    <t>imprecise</t>
  </si>
  <si>
    <t>tack</t>
  </si>
  <si>
    <t>linguistic</t>
  </si>
  <si>
    <t>incoming</t>
  </si>
  <si>
    <t>metaphor</t>
  </si>
  <si>
    <t>concert</t>
  </si>
  <si>
    <t>para</t>
  </si>
  <si>
    <t>Lopez</t>
  </si>
  <si>
    <t>BS</t>
  </si>
  <si>
    <t>Ryan</t>
  </si>
  <si>
    <t>Juan</t>
  </si>
  <si>
    <t>detector</t>
  </si>
  <si>
    <t>latitude</t>
  </si>
  <si>
    <t>wing</t>
  </si>
  <si>
    <t>specially</t>
  </si>
  <si>
    <t>tradeoff</t>
  </si>
  <si>
    <t>dictates</t>
  </si>
  <si>
    <t>resume</t>
  </si>
  <si>
    <t>pulls</t>
  </si>
  <si>
    <t>pulled</t>
  </si>
  <si>
    <t>compromised</t>
  </si>
  <si>
    <t>conveniently</t>
  </si>
  <si>
    <t>beforehand</t>
  </si>
  <si>
    <t>sweeping</t>
  </si>
  <si>
    <t>barely</t>
  </si>
  <si>
    <t>clothing</t>
  </si>
  <si>
    <t>su</t>
  </si>
  <si>
    <t>benign</t>
  </si>
  <si>
    <t>lends</t>
  </si>
  <si>
    <t>tabulate</t>
  </si>
  <si>
    <t>info</t>
  </si>
  <si>
    <t>surgery</t>
  </si>
  <si>
    <t>verbal</t>
  </si>
  <si>
    <t>characterise</t>
  </si>
  <si>
    <t>reliably</t>
  </si>
  <si>
    <t>ultra</t>
  </si>
  <si>
    <t>mindset</t>
  </si>
  <si>
    <t>convergent</t>
  </si>
  <si>
    <t>incredible</t>
  </si>
  <si>
    <t>grind</t>
  </si>
  <si>
    <t>Jacobs</t>
  </si>
  <si>
    <t>upwards</t>
  </si>
  <si>
    <t>eradicate</t>
  </si>
  <si>
    <t>silent</t>
  </si>
  <si>
    <t>insensitivity</t>
  </si>
  <si>
    <t>handles</t>
  </si>
  <si>
    <t>competent</t>
  </si>
  <si>
    <t>kit</t>
  </si>
  <si>
    <t>portrait</t>
  </si>
  <si>
    <t>exemplify</t>
  </si>
  <si>
    <t>responsiveness</t>
  </si>
  <si>
    <t>tutorial</t>
  </si>
  <si>
    <t>sity</t>
  </si>
  <si>
    <t>abnormal</t>
  </si>
  <si>
    <t>intentional</t>
  </si>
  <si>
    <t>countless</t>
  </si>
  <si>
    <t>reply</t>
  </si>
  <si>
    <t>tedious</t>
  </si>
  <si>
    <t>lawyer</t>
  </si>
  <si>
    <t>William</t>
  </si>
  <si>
    <t>obstruct</t>
  </si>
  <si>
    <t>reset</t>
  </si>
  <si>
    <t>impressed</t>
  </si>
  <si>
    <t>partnership</t>
  </si>
  <si>
    <t>senior</t>
  </si>
  <si>
    <t>pleasure</t>
  </si>
  <si>
    <t>fluid</t>
  </si>
  <si>
    <t>fate</t>
  </si>
  <si>
    <t>scanning</t>
  </si>
  <si>
    <t>classification</t>
  </si>
  <si>
    <t>occupational</t>
  </si>
  <si>
    <t>syndrome</t>
  </si>
  <si>
    <t>ceiling</t>
  </si>
  <si>
    <t>interchangeable</t>
  </si>
  <si>
    <t>sometime</t>
  </si>
  <si>
    <t>visibility</t>
  </si>
  <si>
    <t>elder</t>
  </si>
  <si>
    <t>childhood</t>
  </si>
  <si>
    <t>disagreement</t>
  </si>
  <si>
    <t>Fig</t>
  </si>
  <si>
    <t>Los</t>
  </si>
  <si>
    <t>Angeles</t>
  </si>
  <si>
    <t>meaningless</t>
  </si>
  <si>
    <t>grams</t>
  </si>
  <si>
    <t>Boca</t>
  </si>
  <si>
    <t>deadly</t>
  </si>
  <si>
    <t>MD</t>
  </si>
  <si>
    <t>therein</t>
  </si>
  <si>
    <t>Perry</t>
  </si>
  <si>
    <t>Florida</t>
  </si>
  <si>
    <t>res</t>
  </si>
  <si>
    <t>beer</t>
  </si>
  <si>
    <t>rigorously</t>
  </si>
  <si>
    <t>Cohen</t>
  </si>
  <si>
    <t>grab</t>
  </si>
  <si>
    <t>shop</t>
  </si>
  <si>
    <t>void</t>
  </si>
  <si>
    <t>Warner</t>
  </si>
  <si>
    <t>Davis</t>
  </si>
  <si>
    <t>Longman</t>
  </si>
  <si>
    <t>dirty</t>
  </si>
  <si>
    <t>ﬂight</t>
  </si>
  <si>
    <t>depart</t>
  </si>
  <si>
    <t>davy</t>
  </si>
  <si>
    <t>exponent</t>
  </si>
  <si>
    <t>bibliography</t>
  </si>
  <si>
    <t>Harvey</t>
  </si>
  <si>
    <t>darker</t>
  </si>
  <si>
    <t>1940s</t>
  </si>
  <si>
    <t>Utah</t>
  </si>
  <si>
    <t>pre-</t>
  </si>
  <si>
    <t>stir</t>
  </si>
  <si>
    <t>Andrews</t>
  </si>
  <si>
    <t>crush</t>
  </si>
  <si>
    <t>liberate</t>
  </si>
  <si>
    <t>bacteria</t>
  </si>
  <si>
    <t>tear</t>
  </si>
  <si>
    <t>dump</t>
  </si>
  <si>
    <t>smell</t>
  </si>
  <si>
    <t>eggs</t>
  </si>
  <si>
    <t>Carl</t>
  </si>
  <si>
    <t>pet</t>
  </si>
  <si>
    <t>dramatic</t>
  </si>
  <si>
    <t>Friedman</t>
  </si>
  <si>
    <t>Iowa</t>
  </si>
  <si>
    <t>beneath</t>
  </si>
  <si>
    <t>recycling</t>
  </si>
  <si>
    <t>periphery</t>
  </si>
  <si>
    <t>topical</t>
  </si>
  <si>
    <t>Lord</t>
  </si>
  <si>
    <t>broke</t>
  </si>
  <si>
    <t>purge</t>
  </si>
  <si>
    <t>routinely</t>
  </si>
  <si>
    <t>El</t>
  </si>
  <si>
    <t>valley</t>
  </si>
  <si>
    <t>morning</t>
  </si>
  <si>
    <t>contiguous</t>
  </si>
  <si>
    <t>Philadelphia</t>
  </si>
  <si>
    <t>Barbara</t>
  </si>
  <si>
    <t>es</t>
  </si>
  <si>
    <t>cultivate</t>
  </si>
  <si>
    <t>unsuitable</t>
  </si>
  <si>
    <t>incidentally</t>
  </si>
  <si>
    <t>painting</t>
  </si>
  <si>
    <t>therapy</t>
  </si>
  <si>
    <t>cup</t>
  </si>
  <si>
    <t>completeness</t>
  </si>
  <si>
    <t>smoking</t>
  </si>
  <si>
    <t>shoe</t>
  </si>
  <si>
    <t>physiological</t>
  </si>
  <si>
    <t>ce</t>
  </si>
  <si>
    <t>classroom</t>
  </si>
  <si>
    <t>Levin</t>
  </si>
  <si>
    <t>encyclopedia</t>
  </si>
  <si>
    <t>celebrate</t>
  </si>
  <si>
    <t>luck</t>
  </si>
  <si>
    <t>au</t>
  </si>
  <si>
    <t>suitability</t>
  </si>
  <si>
    <t>aspiration</t>
  </si>
  <si>
    <t>forefront</t>
  </si>
  <si>
    <t>spectacular</t>
  </si>
  <si>
    <t>technician</t>
  </si>
  <si>
    <t>Antonio</t>
  </si>
  <si>
    <t>legacy</t>
  </si>
  <si>
    <t>follower</t>
  </si>
  <si>
    <t>patch</t>
  </si>
  <si>
    <t>widen</t>
  </si>
  <si>
    <t>1b</t>
  </si>
  <si>
    <t>lit</t>
  </si>
  <si>
    <t>attache</t>
  </si>
  <si>
    <t>Georgia</t>
  </si>
  <si>
    <t>architect</t>
  </si>
  <si>
    <t>privileged</t>
  </si>
  <si>
    <t>tablet</t>
  </si>
  <si>
    <t>bare</t>
  </si>
  <si>
    <t>embodied</t>
  </si>
  <si>
    <t>typing</t>
  </si>
  <si>
    <t>geography</t>
  </si>
  <si>
    <t>broadcast</t>
  </si>
  <si>
    <t>Russell</t>
  </si>
  <si>
    <t>Virginia</t>
  </si>
  <si>
    <t>misunderstanding</t>
  </si>
  <si>
    <t>Wright</t>
  </si>
  <si>
    <t>Morris</t>
  </si>
  <si>
    <t>Seattle</t>
  </si>
  <si>
    <t>stair</t>
  </si>
  <si>
    <t>one-</t>
  </si>
  <si>
    <t>semester</t>
  </si>
  <si>
    <t>chronological</t>
  </si>
  <si>
    <t>Polish</t>
  </si>
  <si>
    <t>winner</t>
  </si>
  <si>
    <t>Brooks</t>
  </si>
  <si>
    <t>coffee</t>
  </si>
  <si>
    <t>cruise</t>
  </si>
  <si>
    <t>Wong</t>
  </si>
  <si>
    <t>intensively</t>
  </si>
  <si>
    <t>est</t>
  </si>
  <si>
    <t>afterward</t>
  </si>
  <si>
    <t>sorted</t>
  </si>
  <si>
    <t>Spanish</t>
  </si>
  <si>
    <t>grey</t>
  </si>
  <si>
    <t>decode</t>
  </si>
  <si>
    <t>peer</t>
  </si>
  <si>
    <t>clustered</t>
  </si>
  <si>
    <t>snapshot</t>
  </si>
  <si>
    <t>supervisor</t>
  </si>
  <si>
    <t>judgments</t>
  </si>
  <si>
    <t>Stein</t>
  </si>
  <si>
    <t>alliance</t>
  </si>
  <si>
    <t>vague</t>
  </si>
  <si>
    <t>nuance</t>
  </si>
  <si>
    <t>semantic</t>
  </si>
  <si>
    <t>leaf</t>
  </si>
  <si>
    <t>fence</t>
  </si>
  <si>
    <t>oral</t>
  </si>
  <si>
    <t>Denver</t>
  </si>
  <si>
    <t>specifically</t>
  </si>
  <si>
    <t>microfilm</t>
  </si>
  <si>
    <t>affiliation</t>
  </si>
  <si>
    <t>Adam</t>
  </si>
  <si>
    <t>Eric</t>
  </si>
  <si>
    <t>stuff</t>
  </si>
  <si>
    <t>hear</t>
  </si>
  <si>
    <t>theorist</t>
  </si>
  <si>
    <t>Roger</t>
  </si>
  <si>
    <t>financial</t>
  </si>
  <si>
    <t>Jim</t>
  </si>
  <si>
    <t>Arnold</t>
  </si>
  <si>
    <t>critique</t>
  </si>
  <si>
    <t>scientific</t>
  </si>
  <si>
    <t>evil</t>
  </si>
  <si>
    <t>fish</t>
  </si>
  <si>
    <t>consciously</t>
  </si>
  <si>
    <t>fight</t>
  </si>
  <si>
    <t>hopefully</t>
  </si>
  <si>
    <t>elderly</t>
  </si>
  <si>
    <t>mainstream</t>
  </si>
  <si>
    <t>dinner</t>
  </si>
  <si>
    <t>magic</t>
  </si>
  <si>
    <t>self-</t>
  </si>
  <si>
    <t>gun</t>
  </si>
  <si>
    <t>conceptualize</t>
  </si>
  <si>
    <t>gender</t>
  </si>
  <si>
    <t>difficult</t>
  </si>
  <si>
    <t>reflect</t>
  </si>
  <si>
    <t>strand</t>
  </si>
  <si>
    <t>dub</t>
  </si>
  <si>
    <t>official</t>
  </si>
  <si>
    <t>invasion</t>
  </si>
  <si>
    <t>accuse</t>
  </si>
  <si>
    <t>Americans</t>
  </si>
  <si>
    <t>convinced</t>
  </si>
  <si>
    <t>supposedly</t>
  </si>
  <si>
    <t>stamp</t>
  </si>
  <si>
    <t>emotional</t>
  </si>
  <si>
    <t>surprised</t>
  </si>
  <si>
    <t>egg</t>
  </si>
  <si>
    <t>tame</t>
  </si>
  <si>
    <t>happiness</t>
  </si>
  <si>
    <t>lens</t>
  </si>
  <si>
    <t>Nicholas</t>
  </si>
  <si>
    <t>facto</t>
  </si>
  <si>
    <t>finite</t>
  </si>
  <si>
    <t>faith</t>
  </si>
  <si>
    <t>conflict</t>
  </si>
  <si>
    <t>rival</t>
  </si>
  <si>
    <t>pen</t>
  </si>
  <si>
    <t>persuade</t>
  </si>
  <si>
    <t>tea</t>
  </si>
  <si>
    <t>recourse</t>
  </si>
  <si>
    <t>preface</t>
  </si>
  <si>
    <t>leisure</t>
  </si>
  <si>
    <t>artist</t>
  </si>
  <si>
    <t>working</t>
  </si>
  <si>
    <t>imminent</t>
  </si>
  <si>
    <t>plague</t>
  </si>
  <si>
    <t>fortune</t>
  </si>
  <si>
    <t>employee</t>
  </si>
  <si>
    <t>simplified</t>
  </si>
  <si>
    <t>Robinson</t>
  </si>
  <si>
    <t>shopping</t>
  </si>
  <si>
    <t>subtle</t>
  </si>
  <si>
    <t>employer</t>
  </si>
  <si>
    <t>domination</t>
  </si>
  <si>
    <t>prescription</t>
  </si>
  <si>
    <t>proponent</t>
  </si>
  <si>
    <t>classified</t>
  </si>
  <si>
    <t>critic</t>
  </si>
  <si>
    <t>mentor</t>
  </si>
  <si>
    <t>modification</t>
  </si>
  <si>
    <t>supporter</t>
  </si>
  <si>
    <t>Arthur</t>
  </si>
  <si>
    <t>await</t>
  </si>
  <si>
    <t>finding</t>
  </si>
  <si>
    <t>Michel</t>
  </si>
  <si>
    <t>myth</t>
  </si>
  <si>
    <t>suite</t>
  </si>
  <si>
    <t>verification</t>
  </si>
  <si>
    <t>curious</t>
  </si>
  <si>
    <t>cheat</t>
  </si>
  <si>
    <t>arena</t>
  </si>
  <si>
    <t>reciprocity</t>
  </si>
  <si>
    <t>Lane</t>
  </si>
  <si>
    <t>Yale</t>
  </si>
  <si>
    <t>convincingly</t>
  </si>
  <si>
    <t>cream</t>
  </si>
  <si>
    <t>passion</t>
  </si>
  <si>
    <t>impossibility</t>
  </si>
  <si>
    <t>gentle</t>
  </si>
  <si>
    <t>imagination</t>
  </si>
  <si>
    <t>cial</t>
  </si>
  <si>
    <t>thrive</t>
  </si>
  <si>
    <t>prey</t>
  </si>
  <si>
    <t>rethink</t>
  </si>
  <si>
    <t>ladder</t>
  </si>
  <si>
    <t>Steve</t>
  </si>
  <si>
    <t>editorial</t>
  </si>
  <si>
    <t>high-</t>
  </si>
  <si>
    <t>renders</t>
  </si>
  <si>
    <t>recognizes</t>
  </si>
  <si>
    <t>forthcoming</t>
  </si>
  <si>
    <t>dilemmas</t>
  </si>
  <si>
    <t>decent</t>
  </si>
  <si>
    <t>camp</t>
  </si>
  <si>
    <t>blame</t>
  </si>
  <si>
    <t>vein</t>
  </si>
  <si>
    <t>soccer</t>
  </si>
  <si>
    <t>explode</t>
  </si>
  <si>
    <t>Routledge</t>
  </si>
  <si>
    <t>Samuel</t>
  </si>
  <si>
    <t>interplay</t>
  </si>
  <si>
    <t>dozen</t>
  </si>
  <si>
    <t>Roman</t>
  </si>
  <si>
    <t>Ireland</t>
  </si>
  <si>
    <t>tribute</t>
  </si>
  <si>
    <t>contentious</t>
  </si>
  <si>
    <t>educate</t>
  </si>
  <si>
    <t>uncomfortable</t>
  </si>
  <si>
    <t>ally</t>
  </si>
  <si>
    <t>king</t>
  </si>
  <si>
    <t>appoint</t>
  </si>
  <si>
    <t>corrupt</t>
  </si>
  <si>
    <t>fascinating</t>
  </si>
  <si>
    <t>wine</t>
  </si>
  <si>
    <t>religion</t>
  </si>
  <si>
    <t>overwhelmingly</t>
  </si>
  <si>
    <t>dozens</t>
  </si>
  <si>
    <t>entirety</t>
  </si>
  <si>
    <t>cigarette</t>
  </si>
  <si>
    <t>specification</t>
  </si>
  <si>
    <t>formidable</t>
  </si>
  <si>
    <t>retreat</t>
  </si>
  <si>
    <t>invade</t>
  </si>
  <si>
    <t>immigrant</t>
  </si>
  <si>
    <t>ence</t>
  </si>
  <si>
    <t>retrospect</t>
  </si>
  <si>
    <t>confidence</t>
  </si>
  <si>
    <t>theater</t>
  </si>
  <si>
    <t>father</t>
  </si>
  <si>
    <t>rework</t>
  </si>
  <si>
    <t>onward</t>
  </si>
  <si>
    <t>rebuild</t>
  </si>
  <si>
    <t>configuration</t>
  </si>
  <si>
    <t>alphabet</t>
  </si>
  <si>
    <t>retirement</t>
  </si>
  <si>
    <t>snake</t>
  </si>
  <si>
    <t>bread</t>
  </si>
  <si>
    <t>Harper</t>
  </si>
  <si>
    <t>fragmentation</t>
  </si>
  <si>
    <t>conﬁdent</t>
  </si>
  <si>
    <t>Patterns</t>
  </si>
  <si>
    <t>attend</t>
  </si>
  <si>
    <t>Bartlett</t>
  </si>
  <si>
    <t>fitting</t>
  </si>
  <si>
    <t>synonymous</t>
  </si>
  <si>
    <t>Morgan</t>
  </si>
  <si>
    <t>boring</t>
  </si>
  <si>
    <t>recruit</t>
  </si>
  <si>
    <t>airline</t>
  </si>
  <si>
    <t>resemblance</t>
  </si>
  <si>
    <t>openness</t>
  </si>
  <si>
    <t>hallmark</t>
  </si>
  <si>
    <t>office</t>
  </si>
  <si>
    <t>worried</t>
  </si>
  <si>
    <t>dubious</t>
  </si>
  <si>
    <t>Harold</t>
  </si>
  <si>
    <t>instructed</t>
  </si>
  <si>
    <t>aged</t>
  </si>
  <si>
    <t>inheritance</t>
  </si>
  <si>
    <t>plethora</t>
  </si>
  <si>
    <t>Minnesota</t>
  </si>
  <si>
    <t>safeguard</t>
  </si>
  <si>
    <t>unrestricted</t>
  </si>
  <si>
    <t>Levine</t>
  </si>
  <si>
    <t>bullet</t>
  </si>
  <si>
    <t>landmark</t>
  </si>
  <si>
    <t>drown</t>
  </si>
  <si>
    <t>county</t>
  </si>
  <si>
    <t>Bauer</t>
  </si>
  <si>
    <t>consciousness</t>
  </si>
  <si>
    <t>flight</t>
  </si>
  <si>
    <t>rightly</t>
  </si>
  <si>
    <t>hypothesize</t>
  </si>
  <si>
    <t>peculiar</t>
  </si>
  <si>
    <t>cat</t>
  </si>
  <si>
    <t>Carson</t>
  </si>
  <si>
    <t>airport</t>
  </si>
  <si>
    <t>bucket</t>
  </si>
  <si>
    <t>wipe</t>
  </si>
  <si>
    <t>metropolitan</t>
  </si>
  <si>
    <t>defines</t>
  </si>
  <si>
    <t>reminds</t>
  </si>
  <si>
    <t>hyper</t>
  </si>
  <si>
    <t>richness</t>
  </si>
  <si>
    <t>vocabulary</t>
  </si>
  <si>
    <t>rounded</t>
  </si>
  <si>
    <t>awkward</t>
  </si>
  <si>
    <t>akin</t>
  </si>
  <si>
    <t>ceo</t>
  </si>
  <si>
    <t>simplification</t>
  </si>
  <si>
    <t>fallacy</t>
  </si>
  <si>
    <t>casual</t>
  </si>
  <si>
    <t>birthday</t>
  </si>
  <si>
    <t>prejudice</t>
  </si>
  <si>
    <t>Cornell</t>
  </si>
  <si>
    <t>Jackson</t>
  </si>
  <si>
    <t>feat</t>
  </si>
  <si>
    <t>minded</t>
  </si>
  <si>
    <t>Abraham</t>
  </si>
  <si>
    <t>controversial</t>
  </si>
  <si>
    <t>labeling</t>
  </si>
  <si>
    <t>detrimental</t>
  </si>
  <si>
    <t>neighborhoods</t>
  </si>
  <si>
    <t>visually</t>
  </si>
  <si>
    <t>instructor</t>
  </si>
  <si>
    <t>consultant</t>
  </si>
  <si>
    <t>drafts</t>
  </si>
  <si>
    <t>directory</t>
  </si>
  <si>
    <t>anatomy</t>
  </si>
  <si>
    <t>centric</t>
  </si>
  <si>
    <t>rudimentary</t>
  </si>
  <si>
    <t>erase</t>
  </si>
  <si>
    <t>sur</t>
  </si>
  <si>
    <t>populate</t>
  </si>
  <si>
    <t>corroborate</t>
  </si>
  <si>
    <t>echo</t>
  </si>
  <si>
    <t>underscore</t>
  </si>
  <si>
    <t>thread</t>
  </si>
  <si>
    <t>pleasant</t>
  </si>
  <si>
    <t>invoke</t>
  </si>
  <si>
    <t>illegal</t>
  </si>
  <si>
    <t>dichotomy</t>
  </si>
  <si>
    <t>Amazon</t>
  </si>
  <si>
    <t>informally</t>
  </si>
  <si>
    <t>conducive</t>
  </si>
  <si>
    <t>ma</t>
  </si>
  <si>
    <t>numbered</t>
  </si>
  <si>
    <t>aligns</t>
  </si>
  <si>
    <t>ofﬁcer</t>
  </si>
  <si>
    <t>prevalence</t>
  </si>
  <si>
    <t>fake</t>
  </si>
  <si>
    <t>tent</t>
  </si>
  <si>
    <t>ear</t>
  </si>
  <si>
    <t>inequalities</t>
  </si>
  <si>
    <t>factored</t>
  </si>
  <si>
    <t>identification</t>
  </si>
  <si>
    <t>male</t>
  </si>
  <si>
    <t>elaboration</t>
  </si>
  <si>
    <t>unfair</t>
  </si>
  <si>
    <t>busy</t>
  </si>
  <si>
    <t>lane</t>
  </si>
  <si>
    <t>expedient</t>
  </si>
  <si>
    <t>MS</t>
  </si>
  <si>
    <t>twofold</t>
  </si>
  <si>
    <t>extraordinary</t>
  </si>
  <si>
    <t>photograph</t>
  </si>
  <si>
    <t>Meyer</t>
  </si>
  <si>
    <t>familiarize</t>
  </si>
  <si>
    <t>pragmatic</t>
  </si>
  <si>
    <t>pierce</t>
  </si>
  <si>
    <t>interprets</t>
  </si>
  <si>
    <t>spelling</t>
  </si>
  <si>
    <t>replication</t>
  </si>
  <si>
    <t>exhaustive</t>
  </si>
  <si>
    <t>honest</t>
  </si>
  <si>
    <t>parking</t>
  </si>
  <si>
    <t>versatility</t>
  </si>
  <si>
    <t>interdependence</t>
  </si>
  <si>
    <t>steer</t>
  </si>
  <si>
    <t>Bennett</t>
  </si>
  <si>
    <t>Mexican</t>
  </si>
  <si>
    <t>Kelly</t>
  </si>
  <si>
    <t>authoritative</t>
  </si>
  <si>
    <t>behaviours</t>
  </si>
  <si>
    <t>factual</t>
  </si>
  <si>
    <t>taxonomy</t>
  </si>
  <si>
    <t>Keith</t>
  </si>
  <si>
    <t>keen</t>
  </si>
  <si>
    <t>conformity</t>
  </si>
  <si>
    <t>minimally</t>
  </si>
  <si>
    <t>troublesome</t>
  </si>
  <si>
    <t>MN</t>
  </si>
  <si>
    <t>subscribe</t>
  </si>
  <si>
    <t>culprit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</si>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</sst>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 t="s">
        <v>2</v>
      </c>
      <c r="B2" t="str">
        <f>IFERROR(__xludf.DUMMYFUNCTION("GOOGLETRANSLATE(A2, ""en"", ""ja"")"),"ハイデルベルク")</f>
        <v>ハイデルベルク</v>
      </c>
    </row>
    <row r="3">
      <c r="A3" s="1" t="s">
        <v>3</v>
      </c>
      <c r="B3" t="str">
        <f>IFERROR(__xludf.DUMMYFUNCTION("GOOGLETRANSLATE(A3, ""en"", ""ja"")"),"ドルドレヒト")</f>
        <v>ドルドレヒト</v>
      </c>
    </row>
    <row r="4">
      <c r="A4" s="1" t="s">
        <v>4</v>
      </c>
      <c r="B4" t="str">
        <f>IFERROR(__xludf.DUMMYFUNCTION("GOOGLETRANSLATE(A4, ""en"", ""ja"")"),"特異的的")</f>
        <v>特異的的</v>
      </c>
    </row>
    <row r="5">
      <c r="A5" s="1" t="s">
        <v>5</v>
      </c>
      <c r="B5" t="str">
        <f>IFERROR(__xludf.DUMMYFUNCTION("GOOGLETRANSLATE(A5, ""en"", ""ja"")"),"抜粋")</f>
        <v>抜粋</v>
      </c>
    </row>
    <row r="6">
      <c r="A6" s="1" t="s">
        <v>6</v>
      </c>
      <c r="B6" t="str">
        <f>IFERROR(__xludf.DUMMYFUNCTION("GOOGLETRANSLATE(A6, ""en"", ""ja"")"),"その")</f>
        <v>その</v>
      </c>
    </row>
    <row r="7">
      <c r="A7" s="1" t="s">
        <v>7</v>
      </c>
      <c r="B7" t="str">
        <f>IFERROR(__xludf.DUMMYFUNCTION("GOOGLETRANSLATE(A7, ""en"", ""ja"")"),"序文")</f>
        <v>序文</v>
      </c>
    </row>
    <row r="8">
      <c r="A8" s="1" t="s">
        <v>8</v>
      </c>
      <c r="B8" t="str">
        <f>IFERROR(__xludf.DUMMYFUNCTION("GOOGLETRANSLATE(A8, ""en"", ""ja"")"),"第一")</f>
        <v>第一</v>
      </c>
    </row>
    <row r="9">
      <c r="A9" s="1" t="s">
        <v>9</v>
      </c>
      <c r="B9" t="str">
        <f>IFERROR(__xludf.DUMMYFUNCTION("GOOGLETRANSLATE(A9, ""en"", ""ja"")"),"電気")</f>
        <v>電気</v>
      </c>
    </row>
    <row r="10">
      <c r="A10" s="1" t="s">
        <v>10</v>
      </c>
      <c r="B10" t="str">
        <f>IFERROR(__xludf.DUMMYFUNCTION("GOOGLETRANSLATE(A10, ""en"", ""ja"")"),"志す")</f>
        <v>志す</v>
      </c>
    </row>
    <row r="11">
      <c r="A11" s="1" t="s">
        <v>11</v>
      </c>
      <c r="B11" t="str">
        <f>IFERROR(__xludf.DUMMYFUNCTION("GOOGLETRANSLATE(A11, ""en"", ""ja"")"),"プロスペクティブ")</f>
        <v>プロスペクティブ</v>
      </c>
    </row>
    <row r="12">
      <c r="A12" s="1" t="s">
        <v>12</v>
      </c>
      <c r="B12" t="str">
        <f>IFERROR(__xludf.DUMMYFUNCTION("GOOGLETRANSLATE(A12, ""en"", ""ja"")"),"準備")</f>
        <v>準備</v>
      </c>
    </row>
    <row r="13">
      <c r="A13" s="1" t="s">
        <v>13</v>
      </c>
      <c r="B13" s="1" t="s">
        <v>14</v>
      </c>
    </row>
    <row r="14">
      <c r="A14" s="1" t="s">
        <v>15</v>
      </c>
      <c r="B14" t="str">
        <f>IFERROR(__xludf.DUMMYFUNCTION("GOOGLETRANSLATE(A14, ""en"", ""ja"")"),"涼しい")</f>
        <v>涼しい</v>
      </c>
    </row>
    <row r="15">
      <c r="A15" s="1" t="s">
        <v>16</v>
      </c>
      <c r="B15" t="str">
        <f>IFERROR(__xludf.DUMMYFUNCTION("GOOGLETRANSLATE(A15, ""en"", ""ja"")"),"先見")</f>
        <v>先見</v>
      </c>
    </row>
    <row r="16">
      <c r="A16" s="1" t="s">
        <v>17</v>
      </c>
      <c r="B16" t="str">
        <f>IFERROR(__xludf.DUMMYFUNCTION("GOOGLETRANSLATE(A16, ""en"", ""ja"")"),"必要な")</f>
        <v>必要な</v>
      </c>
    </row>
    <row r="17">
      <c r="A17" s="1" t="s">
        <v>18</v>
      </c>
      <c r="B17" t="str">
        <f>IFERROR(__xludf.DUMMYFUNCTION("GOOGLETRANSLATE(A17, ""en"", ""ja"")"),"リマインダー")</f>
        <v>リマインダー</v>
      </c>
    </row>
    <row r="18">
      <c r="A18" s="1" t="s">
        <v>19</v>
      </c>
      <c r="B18" t="str">
        <f>IFERROR(__xludf.DUMMYFUNCTION("GOOGLETRANSLATE(A18, ""en"", ""ja"")"),"16")</f>
        <v>16</v>
      </c>
    </row>
    <row r="19">
      <c r="A19" s="1" t="s">
        <v>20</v>
      </c>
      <c r="B19" t="str">
        <f>IFERROR(__xludf.DUMMYFUNCTION("GOOGLETRANSLATE(A19, ""en"", ""ja"")"),"物理")</f>
        <v>物理</v>
      </c>
    </row>
    <row r="20">
      <c r="A20" s="1" t="s">
        <v>21</v>
      </c>
      <c r="B20" t="str">
        <f>IFERROR(__xludf.DUMMYFUNCTION("GOOGLETRANSLATE(A20, ""en"", ""ja"")"),"空間的な")</f>
        <v>空間的な</v>
      </c>
    </row>
    <row r="21">
      <c r="A21" s="1" t="s">
        <v>22</v>
      </c>
      <c r="B21" t="str">
        <f>IFERROR(__xludf.DUMMYFUNCTION("GOOGLETRANSLATE(A21, ""en"", ""ja"")"),"Fi回線ELD")</f>
        <v>Fi回線ELD</v>
      </c>
    </row>
    <row r="22">
      <c r="A22" s="1" t="s">
        <v>23</v>
      </c>
      <c r="B22" t="str">
        <f>IFERROR(__xludf.DUMMYFUNCTION("GOOGLETRANSLATE(A22, ""en"", ""ja"")"),"回路")</f>
        <v>回路</v>
      </c>
    </row>
    <row r="23">
      <c r="A23" s="1" t="s">
        <v>24</v>
      </c>
      <c r="B23" t="str">
        <f>IFERROR(__xludf.DUMMYFUNCTION("GOOGLETRANSLATE(A23, ""en"", ""ja"")"),"除去")</f>
        <v>除去</v>
      </c>
    </row>
    <row r="24">
      <c r="A24" s="1" t="s">
        <v>25</v>
      </c>
      <c r="B24" t="str">
        <f>IFERROR(__xludf.DUMMYFUNCTION("GOOGLETRANSLATE(A24, ""en"", ""ja"")"),"マクスウェル")</f>
        <v>マクスウェル</v>
      </c>
    </row>
    <row r="25">
      <c r="A25" s="1" t="s">
        <v>26</v>
      </c>
      <c r="B25" t="str">
        <f>IFERROR(__xludf.DUMMYFUNCTION("GOOGLETRANSLATE(A25, ""en"", ""ja"")"),"慣性")</f>
        <v>慣性</v>
      </c>
    </row>
    <row r="26">
      <c r="A26" s="1" t="s">
        <v>27</v>
      </c>
      <c r="B26" t="str">
        <f>IFERROR(__xludf.DUMMYFUNCTION("GOOGLETRANSLATE(A26, ""en"", ""ja"")"),"輪郭")</f>
        <v>輪郭</v>
      </c>
    </row>
    <row r="27">
      <c r="A27" s="1" t="s">
        <v>28</v>
      </c>
      <c r="B27" t="str">
        <f>IFERROR(__xludf.DUMMYFUNCTION("GOOGLETRANSLATE(A27, ""en"", ""ja"")"),"大学院")</f>
        <v>大学院</v>
      </c>
    </row>
    <row r="28">
      <c r="A28" s="1" t="s">
        <v>29</v>
      </c>
      <c r="B28" t="str">
        <f>IFERROR(__xludf.DUMMYFUNCTION("GOOGLETRANSLATE(A28, ""en"", ""ja"")"),"原稿")</f>
        <v>原稿</v>
      </c>
    </row>
    <row r="29">
      <c r="A29" s="1" t="s">
        <v>30</v>
      </c>
      <c r="B29" t="str">
        <f>IFERROR(__xludf.DUMMYFUNCTION("GOOGLETRANSLATE(A29, ""en"", ""ja"")"),"可逆")</f>
        <v>可逆</v>
      </c>
    </row>
    <row r="30">
      <c r="A30" s="1" t="s">
        <v>31</v>
      </c>
      <c r="B30" t="str">
        <f>IFERROR(__xludf.DUMMYFUNCTION("GOOGLETRANSLATE(A30, ""en"", ""ja"")"),"signi Fi回線cance")</f>
        <v>signi Fi回線cance</v>
      </c>
    </row>
    <row r="31">
      <c r="A31" s="1" t="s">
        <v>32</v>
      </c>
      <c r="B31" t="str">
        <f>IFERROR(__xludf.DUMMYFUNCTION("GOOGLETRANSLATE(A31, ""en"", ""ja"")"),"表記法")</f>
        <v>表記法</v>
      </c>
    </row>
    <row r="32">
      <c r="A32" s="1" t="s">
        <v>33</v>
      </c>
      <c r="B32" t="str">
        <f>IFERROR(__xludf.DUMMYFUNCTION("GOOGLETRANSLATE(A32, ""en"", ""ja"")"),"備考")</f>
        <v>備考</v>
      </c>
    </row>
    <row r="33">
      <c r="A33" s="1" t="s">
        <v>34</v>
      </c>
      <c r="B33" t="str">
        <f>IFERROR(__xludf.DUMMYFUNCTION("GOOGLETRANSLATE(A33, ""en"", ""ja"")"),"保全")</f>
        <v>保全</v>
      </c>
    </row>
    <row r="34">
      <c r="A34" s="1" t="s">
        <v>35</v>
      </c>
      <c r="B34" t="str">
        <f>IFERROR(__xludf.DUMMYFUNCTION("GOOGLETRANSLATE(A34, ""en"", ""ja"")"),"生成")</f>
        <v>生成</v>
      </c>
    </row>
    <row r="35">
      <c r="A35" s="1" t="s">
        <v>36</v>
      </c>
      <c r="B35" t="str">
        <f>IFERROR(__xludf.DUMMYFUNCTION("GOOGLETRANSLATE(A35, ""en"", ""ja"")"),"接線")</f>
        <v>接線</v>
      </c>
    </row>
    <row r="36">
      <c r="A36" s="1" t="s">
        <v>37</v>
      </c>
      <c r="B36" t="str">
        <f>IFERROR(__xludf.DUMMYFUNCTION("GOOGLETRANSLATE(A36, ""en"", ""ja"")"),"化合物")</f>
        <v>化合物</v>
      </c>
    </row>
    <row r="37">
      <c r="A37" s="1" t="s">
        <v>38</v>
      </c>
      <c r="B37" t="str">
        <f>IFERROR(__xludf.DUMMYFUNCTION("GOOGLETRANSLATE(A37, ""en"", ""ja"")"),"結果")</f>
        <v>結果</v>
      </c>
    </row>
    <row r="38">
      <c r="A38" s="1" t="s">
        <v>39</v>
      </c>
      <c r="B38" t="str">
        <f>IFERROR(__xludf.DUMMYFUNCTION("GOOGLETRANSLATE(A38, ""en"", ""ja"")"),"平衡")</f>
        <v>平衡</v>
      </c>
    </row>
    <row r="39">
      <c r="A39" s="1" t="s">
        <v>40</v>
      </c>
      <c r="B39" t="str">
        <f>IFERROR(__xludf.DUMMYFUNCTION("GOOGLETRANSLATE(A39, ""en"", ""ja"")"),"四分円")</f>
        <v>四分円</v>
      </c>
    </row>
    <row r="40">
      <c r="A40" s="1" t="s">
        <v>41</v>
      </c>
      <c r="B40" t="str">
        <f>IFERROR(__xludf.DUMMYFUNCTION("GOOGLETRANSLATE(A40, ""en"", ""ja"")"),"パルス")</f>
        <v>パルス</v>
      </c>
    </row>
    <row r="41">
      <c r="A41" s="1" t="s">
        <v>42</v>
      </c>
      <c r="B41" t="str">
        <f>IFERROR(__xludf.DUMMYFUNCTION("GOOGLETRANSLATE(A41, ""en"", ""ja"")"),"パーク")</f>
        <v>パーク</v>
      </c>
    </row>
    <row r="42">
      <c r="A42" s="1" t="s">
        <v>43</v>
      </c>
      <c r="B42" t="str">
        <f>IFERROR(__xludf.DUMMYFUNCTION("GOOGLETRANSLATE(A42, ""en"", ""ja"")"),"逆転")</f>
        <v>逆転</v>
      </c>
    </row>
    <row r="43">
      <c r="A43" s="1" t="s">
        <v>44</v>
      </c>
      <c r="B43" t="str">
        <f>IFERROR(__xludf.DUMMYFUNCTION("GOOGLETRANSLATE(A43, ""en"", ""ja"")"),"回転します")</f>
        <v>回転します</v>
      </c>
    </row>
    <row r="44">
      <c r="A44" s="1" t="s">
        <v>45</v>
      </c>
      <c r="B44" t="str">
        <f>IFERROR(__xludf.DUMMYFUNCTION("GOOGLETRANSLATE(A44, ""en"", ""ja"")"),"埋め込む")</f>
        <v>埋め込む</v>
      </c>
    </row>
    <row r="45">
      <c r="A45" s="1" t="s">
        <v>46</v>
      </c>
      <c r="B45" t="str">
        <f>IFERROR(__xludf.DUMMYFUNCTION("GOOGLETRANSLATE(A45, ""en"", ""ja"")"),"不本意")</f>
        <v>不本意</v>
      </c>
    </row>
    <row r="46">
      <c r="A46" s="1" t="s">
        <v>47</v>
      </c>
      <c r="B46" t="str">
        <f>IFERROR(__xludf.DUMMYFUNCTION("GOOGLETRANSLATE(A46, ""en"", ""ja"")"),"魅力")</f>
        <v>魅力</v>
      </c>
    </row>
    <row r="47">
      <c r="A47" s="1" t="s">
        <v>48</v>
      </c>
      <c r="B47" t="str">
        <f>IFERROR(__xludf.DUMMYFUNCTION("GOOGLETRANSLATE(A47, ""en"", ""ja"")"),"消極的")</f>
        <v>消極的</v>
      </c>
    </row>
    <row r="48">
      <c r="A48" s="1" t="s">
        <v>49</v>
      </c>
      <c r="B48" t="str">
        <f>IFERROR(__xludf.DUMMYFUNCTION("GOOGLETRANSLATE(A48, ""en"", ""ja"")"),"デFi回線nition")</f>
        <v>デFi回線nition</v>
      </c>
    </row>
    <row r="49">
      <c r="A49" s="1" t="s">
        <v>50</v>
      </c>
      <c r="B49" t="str">
        <f>IFERROR(__xludf.DUMMYFUNCTION("GOOGLETRANSLATE(A49, ""en"", ""ja"")"),"Fi回線グレ")</f>
        <v>Fi回線グレ</v>
      </c>
    </row>
    <row r="50">
      <c r="A50" s="1" t="s">
        <v>51</v>
      </c>
      <c r="B50" t="str">
        <f>IFERROR(__xludf.DUMMYFUNCTION("GOOGLETRANSLATE(A50, ""en"", ""ja"")"),"チューブ")</f>
        <v>チューブ</v>
      </c>
    </row>
    <row r="51">
      <c r="A51" s="1" t="s">
        <v>52</v>
      </c>
      <c r="B51" t="str">
        <f>IFERROR(__xludf.DUMMYFUNCTION("GOOGLETRANSLATE(A51, ""en"", ""ja"")"),"流動")</f>
        <v>流動</v>
      </c>
    </row>
    <row r="52">
      <c r="A52" s="1" t="s">
        <v>53</v>
      </c>
      <c r="B52" t="str">
        <f>IFERROR(__xludf.DUMMYFUNCTION("GOOGLETRANSLATE(A52, ""en"", ""ja"")"),"サブシステム")</f>
        <v>サブシステム</v>
      </c>
    </row>
    <row r="53">
      <c r="A53" s="1" t="s">
        <v>54</v>
      </c>
      <c r="B53" t="str">
        <f>IFERROR(__xludf.DUMMYFUNCTION("GOOGLETRANSLATE(A53, ""en"", ""ja"")"),"弾み")</f>
        <v>弾み</v>
      </c>
    </row>
    <row r="54">
      <c r="A54" s="1" t="s">
        <v>55</v>
      </c>
      <c r="B54" t="str">
        <f>IFERROR(__xludf.DUMMYFUNCTION("GOOGLETRANSLATE(A54, ""en"", ""ja"")"),"置換")</f>
        <v>置換</v>
      </c>
    </row>
    <row r="55">
      <c r="A55" s="1" t="s">
        <v>56</v>
      </c>
      <c r="B55" t="str">
        <f>IFERROR(__xludf.DUMMYFUNCTION("GOOGLETRANSLATE(A55, ""en"", ""ja"")"),"縦")</f>
        <v>縦</v>
      </c>
    </row>
    <row r="56">
      <c r="A56" s="1" t="s">
        <v>57</v>
      </c>
      <c r="B56" t="str">
        <f>IFERROR(__xludf.DUMMYFUNCTION("GOOGLETRANSLATE(A56, ""en"", ""ja"")"),"近傍")</f>
        <v>近傍</v>
      </c>
    </row>
    <row r="57">
      <c r="A57" s="1" t="s">
        <v>58</v>
      </c>
      <c r="B57" t="str">
        <f>IFERROR(__xludf.DUMMYFUNCTION("GOOGLETRANSLATE(A57, ""en"", ""ja"")"),"南")</f>
        <v>南</v>
      </c>
    </row>
    <row r="58">
      <c r="A58" s="1" t="s">
        <v>59</v>
      </c>
      <c r="B58" t="str">
        <f>IFERROR(__xludf.DUMMYFUNCTION("GOOGLETRANSLATE(A58, ""en"", ""ja"")"),"Fi回線ELDの")</f>
        <v>Fi回線ELDの</v>
      </c>
    </row>
    <row r="59">
      <c r="A59" s="1" t="s">
        <v>60</v>
      </c>
      <c r="B59" t="str">
        <f>IFERROR(__xludf.DUMMYFUNCTION("GOOGLETRANSLATE(A59, ""en"", ""ja"")"),"ピッチ")</f>
        <v>ピッチ</v>
      </c>
    </row>
    <row r="60">
      <c r="A60" s="1" t="s">
        <v>61</v>
      </c>
      <c r="B60" t="str">
        <f>IFERROR(__xludf.DUMMYFUNCTION("GOOGLETRANSLATE(A60, ""en"", ""ja"")"),"ダイアグラム")</f>
        <v>ダイアグラム</v>
      </c>
    </row>
    <row r="61">
      <c r="A61" s="1" t="s">
        <v>62</v>
      </c>
      <c r="B61" t="str">
        <f>IFERROR(__xludf.DUMMYFUNCTION("GOOGLETRANSLATE(A61, ""en"", ""ja"")"),"幅")</f>
        <v>幅</v>
      </c>
    </row>
    <row r="62">
      <c r="A62" s="1" t="s">
        <v>63</v>
      </c>
      <c r="B62" t="str">
        <f>IFERROR(__xludf.DUMMYFUNCTION("GOOGLETRANSLATE(A62, ""en"", ""ja"")"),"許容")</f>
        <v>許容</v>
      </c>
    </row>
    <row r="63">
      <c r="A63" s="1" t="s">
        <v>64</v>
      </c>
      <c r="B63" t="str">
        <f>IFERROR(__xludf.DUMMYFUNCTION("GOOGLETRANSLATE(A63, ""en"", ""ja"")"),"スリップ")</f>
        <v>スリップ</v>
      </c>
    </row>
    <row r="64">
      <c r="A64" s="1" t="s">
        <v>65</v>
      </c>
      <c r="B64" t="str">
        <f>IFERROR(__xludf.DUMMYFUNCTION("GOOGLETRANSLATE(A64, ""en"", ""ja"")"),"リング")</f>
        <v>リング</v>
      </c>
    </row>
    <row r="65">
      <c r="A65" s="1" t="s">
        <v>66</v>
      </c>
      <c r="B65" t="str">
        <f>IFERROR(__xludf.DUMMYFUNCTION("GOOGLETRANSLATE(A65, ""en"", ""ja"")"),"周囲長")</f>
        <v>周囲長</v>
      </c>
    </row>
    <row r="66">
      <c r="A66" s="1" t="s">
        <v>67</v>
      </c>
      <c r="B66" t="str">
        <f>IFERROR(__xludf.DUMMYFUNCTION("GOOGLETRANSLATE(A66, ""en"", ""ja"")"),"定常")</f>
        <v>定常</v>
      </c>
    </row>
    <row r="67">
      <c r="A67" s="1" t="s">
        <v>68</v>
      </c>
      <c r="B67" t="str">
        <f>IFERROR(__xludf.DUMMYFUNCTION("GOOGLETRANSLATE(A67, ""en"", ""ja"")"),"FL uenceで")</f>
        <v>FL uenceで</v>
      </c>
    </row>
    <row r="68">
      <c r="A68" s="1" t="s">
        <v>69</v>
      </c>
      <c r="B68" t="str">
        <f>IFERROR(__xludf.DUMMYFUNCTION("GOOGLETRANSLATE(A68, ""en"", ""ja"")"),"封筒")</f>
        <v>封筒</v>
      </c>
    </row>
    <row r="69">
      <c r="A69" s="1" t="s">
        <v>70</v>
      </c>
      <c r="B69" t="str">
        <f>IFERROR(__xludf.DUMMYFUNCTION("GOOGLETRANSLATE(A69, ""en"", ""ja"")"),"顕著")</f>
        <v>顕著</v>
      </c>
    </row>
    <row r="70">
      <c r="A70" s="1" t="s">
        <v>71</v>
      </c>
      <c r="B70" t="str">
        <f>IFERROR(__xludf.DUMMYFUNCTION("GOOGLETRANSLATE(A70, ""en"", ""ja"")"),"表します")</f>
        <v>表します</v>
      </c>
    </row>
    <row r="71">
      <c r="A71" s="1" t="s">
        <v>72</v>
      </c>
      <c r="B71" t="str">
        <f>IFERROR(__xludf.DUMMYFUNCTION("GOOGLETRANSLATE(A71, ""en"", ""ja"")"),"マウント")</f>
        <v>マウント</v>
      </c>
    </row>
    <row r="72">
      <c r="A72" s="1" t="s">
        <v>73</v>
      </c>
      <c r="B72" t="str">
        <f>IFERROR(__xludf.DUMMYFUNCTION("GOOGLETRANSLATE(A72, ""en"", ""ja"")"),"居住の")</f>
        <v>居住の</v>
      </c>
    </row>
    <row r="73">
      <c r="A73" s="1" t="s">
        <v>74</v>
      </c>
      <c r="B73" t="str">
        <f>IFERROR(__xludf.DUMMYFUNCTION("GOOGLETRANSLATE(A73, ""en"", ""ja"")"),"前記")</f>
        <v>前記</v>
      </c>
    </row>
    <row r="74">
      <c r="A74" s="1" t="s">
        <v>75</v>
      </c>
      <c r="B74" t="str">
        <f>IFERROR(__xludf.DUMMYFUNCTION("GOOGLETRANSLATE(A74, ""en"", ""ja"")"),"相互作用")</f>
        <v>相互作用</v>
      </c>
    </row>
    <row r="75">
      <c r="A75" s="1" t="s">
        <v>76</v>
      </c>
      <c r="B75" t="str">
        <f>IFERROR(__xludf.DUMMYFUNCTION("GOOGLETRANSLATE(A75, ""en"", ""ja"")"),"位置づけます")</f>
        <v>位置づけます</v>
      </c>
    </row>
    <row r="76">
      <c r="A76" s="1" t="s">
        <v>77</v>
      </c>
      <c r="B76" t="str">
        <f>IFERROR(__xludf.DUMMYFUNCTION("GOOGLETRANSLATE(A76, ""en"", ""ja"")"),"デ微細")</f>
        <v>デ微細</v>
      </c>
    </row>
    <row r="77">
      <c r="A77" s="1" t="s">
        <v>78</v>
      </c>
      <c r="B77" t="str">
        <f>IFERROR(__xludf.DUMMYFUNCTION("GOOGLETRANSLATE(A77, ""en"", ""ja"")"),"ハウジング")</f>
        <v>ハウジング</v>
      </c>
    </row>
    <row r="78">
      <c r="A78" s="1" t="s">
        <v>79</v>
      </c>
      <c r="B78" t="str">
        <f>IFERROR(__xludf.DUMMYFUNCTION("GOOGLETRANSLATE(A78, ""en"", ""ja"")"),"送信します")</f>
        <v>送信します</v>
      </c>
    </row>
    <row r="79">
      <c r="A79" s="1" t="s">
        <v>80</v>
      </c>
      <c r="B79" t="str">
        <f>IFERROR(__xludf.DUMMYFUNCTION("GOOGLETRANSLATE(A79, ""en"", ""ja"")"),"MODI Fiのカチオン")</f>
        <v>MODI Fiのカチオン</v>
      </c>
    </row>
    <row r="80">
      <c r="A80" s="1" t="s">
        <v>81</v>
      </c>
      <c r="B80" t="str">
        <f>IFERROR(__xludf.DUMMYFUNCTION("GOOGLETRANSLATE(A80, ""en"", ""ja"")"),"プライマー")</f>
        <v>プライマー</v>
      </c>
    </row>
    <row r="81">
      <c r="A81" s="1" t="s">
        <v>82</v>
      </c>
      <c r="B81" t="str">
        <f>IFERROR(__xludf.DUMMYFUNCTION("GOOGLETRANSLATE(A81, ""en"", ""ja"")"),"早めます")</f>
        <v>早めます</v>
      </c>
    </row>
    <row r="82">
      <c r="A82" s="1" t="s">
        <v>83</v>
      </c>
      <c r="B82" t="str">
        <f>IFERROR(__xludf.DUMMYFUNCTION("GOOGLETRANSLATE(A82, ""en"", ""ja"")"),"乗")</f>
        <v>乗</v>
      </c>
    </row>
    <row r="83">
      <c r="A83" s="1" t="s">
        <v>84</v>
      </c>
      <c r="B83" t="str">
        <f>IFERROR(__xludf.DUMMYFUNCTION("GOOGLETRANSLATE(A83, ""en"", ""ja"")"),"周辺")</f>
        <v>周辺</v>
      </c>
    </row>
    <row r="84">
      <c r="A84" s="1" t="s">
        <v>85</v>
      </c>
      <c r="B84" t="str">
        <f>IFERROR(__xludf.DUMMYFUNCTION("GOOGLETRANSLATE(A84, ""en"", ""ja"")"),"グリッド")</f>
        <v>グリッド</v>
      </c>
    </row>
    <row r="85">
      <c r="A85" s="1" t="s">
        <v>86</v>
      </c>
      <c r="B85" t="str">
        <f>IFERROR(__xludf.DUMMYFUNCTION("GOOGLETRANSLATE(A85, ""en"", ""ja"")"),"打ち消し")</f>
        <v>打ち消し</v>
      </c>
    </row>
    <row r="86">
      <c r="A86" s="1" t="s">
        <v>87</v>
      </c>
      <c r="B86" t="str">
        <f>IFERROR(__xludf.DUMMYFUNCTION("GOOGLETRANSLATE(A86, ""en"", ""ja"")"),"イタリック")</f>
        <v>イタリック</v>
      </c>
    </row>
    <row r="87">
      <c r="A87" s="1" t="s">
        <v>88</v>
      </c>
      <c r="B87" t="str">
        <f>IFERROR(__xludf.DUMMYFUNCTION("GOOGLETRANSLATE(A87, ""en"", ""ja"")"),"インチ")</f>
        <v>インチ</v>
      </c>
    </row>
    <row r="88">
      <c r="A88" s="1" t="s">
        <v>89</v>
      </c>
      <c r="B88" t="str">
        <f>IFERROR(__xludf.DUMMYFUNCTION("GOOGLETRANSLATE(A88, ""en"", ""ja"")"),"カロリー")</f>
        <v>カロリー</v>
      </c>
    </row>
    <row r="89">
      <c r="A89" s="1" t="s">
        <v>90</v>
      </c>
      <c r="B89" t="str">
        <f>IFERROR(__xludf.DUMMYFUNCTION("GOOGLETRANSLATE(A89, ""en"", ""ja"")"),"デカルト")</f>
        <v>デカルト</v>
      </c>
    </row>
    <row r="90">
      <c r="A90" s="1" t="s">
        <v>91</v>
      </c>
      <c r="B90" t="str">
        <f>IFERROR(__xludf.DUMMYFUNCTION("GOOGLETRANSLATE(A90, ""en"", ""ja"")"),"思いつきます")</f>
        <v>思いつきます</v>
      </c>
    </row>
    <row r="91">
      <c r="A91" s="1" t="s">
        <v>92</v>
      </c>
      <c r="B91" t="str">
        <f>IFERROR(__xludf.DUMMYFUNCTION("GOOGLETRANSLATE(A91, ""en"", ""ja"")"),"グラフィカル")</f>
        <v>グラフィカル</v>
      </c>
    </row>
    <row r="92">
      <c r="A92" s="1" t="s">
        <v>93</v>
      </c>
      <c r="B92" t="str">
        <f>IFERROR(__xludf.DUMMYFUNCTION("GOOGLETRANSLATE(A92, ""en"", ""ja"")"),"再FL電気ショック療法")</f>
        <v>再FL電気ショック療法</v>
      </c>
    </row>
    <row r="93">
      <c r="A93" s="1" t="s">
        <v>94</v>
      </c>
      <c r="B93" t="str">
        <f>IFERROR(__xludf.DUMMYFUNCTION("GOOGLETRANSLATE(A93, ""en"", ""ja"")"),"突然の")</f>
        <v>突然の</v>
      </c>
    </row>
    <row r="94">
      <c r="A94" s="1" t="s">
        <v>95</v>
      </c>
      <c r="B94" t="str">
        <f>IFERROR(__xludf.DUMMYFUNCTION("GOOGLETRANSLATE(A94, ""en"", ""ja"")"),"作成")</f>
        <v>作成</v>
      </c>
    </row>
    <row r="95">
      <c r="A95" s="1" t="s">
        <v>96</v>
      </c>
      <c r="B95" t="str">
        <f>IFERROR(__xludf.DUMMYFUNCTION("GOOGLETRANSLATE(A95, ""en"", ""ja"")"),"搾取")</f>
        <v>搾取</v>
      </c>
    </row>
    <row r="96">
      <c r="A96" s="1" t="s">
        <v>97</v>
      </c>
      <c r="B96" t="str">
        <f>IFERROR(__xludf.DUMMYFUNCTION("GOOGLETRANSLATE(A96, ""en"", ""ja"")"),"ブリーFL Y")</f>
        <v>ブリーFL Y</v>
      </c>
    </row>
    <row r="97">
      <c r="A97" s="1" t="s">
        <v>98</v>
      </c>
      <c r="B97" t="str">
        <f>IFERROR(__xludf.DUMMYFUNCTION("GOOGLETRANSLATE(A97, ""en"", ""ja"")"),"特異的編")</f>
        <v>特異的編</v>
      </c>
    </row>
    <row r="98">
      <c r="A98" s="1" t="s">
        <v>99</v>
      </c>
      <c r="B98" t="str">
        <f>IFERROR(__xludf.DUMMYFUNCTION("GOOGLETRANSLATE(A98, ""en"", ""ja"")"),"領域")</f>
        <v>領域</v>
      </c>
    </row>
    <row r="99">
      <c r="A99" s="1" t="s">
        <v>100</v>
      </c>
      <c r="B99" t="str">
        <f>IFERROR(__xludf.DUMMYFUNCTION("GOOGLETRANSLATE(A99, ""en"", ""ja"")"),"到達できます")</f>
        <v>到達できます</v>
      </c>
    </row>
    <row r="100">
      <c r="A100" s="1" t="s">
        <v>101</v>
      </c>
      <c r="B100" t="str">
        <f>IFERROR(__xludf.DUMMYFUNCTION("GOOGLETRANSLATE(A100, ""en"", ""ja"")"),"オーバーロード")</f>
        <v>オーバーロード</v>
      </c>
    </row>
    <row r="101">
      <c r="A101" s="1" t="s">
        <v>102</v>
      </c>
      <c r="B101" t="str">
        <f>IFERROR(__xludf.DUMMYFUNCTION("GOOGLETRANSLATE(A101, ""en"", ""ja"")"),"親しみやすさ")</f>
        <v>親しみやすさ</v>
      </c>
    </row>
    <row r="102">
      <c r="A102" s="1" t="s">
        <v>103</v>
      </c>
      <c r="B102" t="str">
        <f>IFERROR(__xludf.DUMMYFUNCTION("GOOGLETRANSLATE(A102, ""en"", ""ja"")"),"充分な")</f>
        <v>充分な</v>
      </c>
    </row>
    <row r="103">
      <c r="A103" s="1" t="s">
        <v>104</v>
      </c>
      <c r="B103" t="str">
        <f>IFERROR(__xludf.DUMMYFUNCTION("GOOGLETRANSLATE(A103, ""en"", ""ja"")"),"習熟")</f>
        <v>習熟</v>
      </c>
    </row>
    <row r="104">
      <c r="A104" s="1" t="s">
        <v>105</v>
      </c>
      <c r="B104" t="str">
        <f>IFERROR(__xludf.DUMMYFUNCTION("GOOGLETRANSLATE(A104, ""en"", ""ja"")"),"牽引力")</f>
        <v>牽引力</v>
      </c>
    </row>
    <row r="105">
      <c r="A105" s="1" t="s">
        <v>106</v>
      </c>
      <c r="B105" t="str">
        <f>IFERROR(__xludf.DUMMYFUNCTION("GOOGLETRANSLATE(A105, ""en"", ""ja"")"),"汚染")</f>
        <v>汚染</v>
      </c>
    </row>
    <row r="106">
      <c r="A106" s="1" t="s">
        <v>107</v>
      </c>
      <c r="B106" t="str">
        <f>IFERROR(__xludf.DUMMYFUNCTION("GOOGLETRANSLATE(A106, ""en"", ""ja"")"),"EF Fiのcient")</f>
        <v>EF Fiのcient</v>
      </c>
    </row>
    <row r="107">
      <c r="A107" s="1" t="s">
        <v>108</v>
      </c>
      <c r="B107" t="str">
        <f>IFERROR(__xludf.DUMMYFUNCTION("GOOGLETRANSLATE(A107, ""en"", ""ja"")"),"加工")</f>
        <v>加工</v>
      </c>
    </row>
    <row r="108">
      <c r="A108" s="1" t="s">
        <v>109</v>
      </c>
      <c r="B108" t="str">
        <f>IFERROR(__xludf.DUMMYFUNCTION("GOOGLETRANSLATE(A108, ""en"", ""ja"")"),"製造")</f>
        <v>製造</v>
      </c>
    </row>
    <row r="109">
      <c r="A109" s="1" t="s">
        <v>110</v>
      </c>
      <c r="B109" t="str">
        <f>IFERROR(__xludf.DUMMYFUNCTION("GOOGLETRANSLATE(A109, ""en"", ""ja"")"),"偽ります")</f>
        <v>偽ります</v>
      </c>
    </row>
    <row r="110">
      <c r="A110" s="1" t="s">
        <v>111</v>
      </c>
      <c r="B110" t="str">
        <f>IFERROR(__xludf.DUMMYFUNCTION("GOOGLETRANSLATE(A110, ""en"", ""ja"")"),"創造的")</f>
        <v>創造的</v>
      </c>
    </row>
    <row r="111">
      <c r="A111" s="1" t="s">
        <v>112</v>
      </c>
      <c r="B111" t="str">
        <f>IFERROR(__xludf.DUMMYFUNCTION("GOOGLETRANSLATE(A111, ""en"", ""ja"")"),"外部")</f>
        <v>外部</v>
      </c>
    </row>
    <row r="112">
      <c r="A112" s="1" t="s">
        <v>113</v>
      </c>
      <c r="B112" t="str">
        <f>IFERROR(__xludf.DUMMYFUNCTION("GOOGLETRANSLATE(A112, ""en"", ""ja"")"),"で、FL")</f>
        <v>で、FL</v>
      </c>
    </row>
    <row r="113">
      <c r="A113" s="1" t="s">
        <v>114</v>
      </c>
      <c r="B113" t="str">
        <f>IFERROR(__xludf.DUMMYFUNCTION("GOOGLETRANSLATE(A113, ""en"", ""ja"")"),"仮定の")</f>
        <v>仮定の</v>
      </c>
    </row>
    <row r="114">
      <c r="A114" s="1" t="s">
        <v>115</v>
      </c>
      <c r="B114" t="str">
        <f>IFERROR(__xludf.DUMMYFUNCTION("GOOGLETRANSLATE(A114, ""en"", ""ja"")"),"魅惑的な")</f>
        <v>魅惑的な</v>
      </c>
    </row>
    <row r="115">
      <c r="A115" s="1" t="s">
        <v>116</v>
      </c>
      <c r="B115" t="str">
        <f>IFERROR(__xludf.DUMMYFUNCTION("GOOGLETRANSLATE(A115, ""en"", ""ja"")"),"セットアップ")</f>
        <v>セットアップ</v>
      </c>
    </row>
    <row r="116">
      <c r="A116" s="1" t="s">
        <v>117</v>
      </c>
      <c r="B116" t="str">
        <f>IFERROR(__xludf.DUMMYFUNCTION("GOOGLETRANSLATE(A116, ""en"", ""ja"")"),"フィル")</f>
        <v>フィル</v>
      </c>
    </row>
    <row r="117">
      <c r="A117" s="1" t="s">
        <v>118</v>
      </c>
      <c r="B117" t="str">
        <f>IFERROR(__xludf.DUMMYFUNCTION("GOOGLETRANSLATE(A117, ""en"", ""ja"")"),"ロッド")</f>
        <v>ロッド</v>
      </c>
    </row>
    <row r="118">
      <c r="A118" s="1" t="s">
        <v>119</v>
      </c>
      <c r="B118" t="str">
        <f>IFERROR(__xludf.DUMMYFUNCTION("GOOGLETRANSLATE(A118, ""en"", ""ja"")"),"かける")</f>
        <v>かける</v>
      </c>
    </row>
    <row r="119">
      <c r="A119" s="1" t="s">
        <v>120</v>
      </c>
      <c r="B119" t="str">
        <f>IFERROR(__xludf.DUMMYFUNCTION("GOOGLETRANSLATE(A119, ""en"", ""ja"")"),"経験豊かな")</f>
        <v>経験豊かな</v>
      </c>
    </row>
    <row r="120">
      <c r="A120" s="1" t="s">
        <v>121</v>
      </c>
      <c r="B120" t="str">
        <f>IFERROR(__xludf.DUMMYFUNCTION("GOOGLETRANSLATE(A120, ""en"", ""ja"")"),"似ています")</f>
        <v>似ています</v>
      </c>
    </row>
    <row r="121">
      <c r="A121" s="1" t="s">
        <v>122</v>
      </c>
      <c r="B121" t="str">
        <f>IFERROR(__xludf.DUMMYFUNCTION("GOOGLETRANSLATE(A121, ""en"", ""ja"")"),"変更なし")</f>
        <v>変更なし</v>
      </c>
    </row>
    <row r="122">
      <c r="A122" s="1" t="s">
        <v>123</v>
      </c>
      <c r="B122" t="str">
        <f>IFERROR(__xludf.DUMMYFUNCTION("GOOGLETRANSLATE(A122, ""en"", ""ja"")"),"疲れ")</f>
        <v>疲れ</v>
      </c>
    </row>
    <row r="123">
      <c r="A123" s="1" t="s">
        <v>124</v>
      </c>
      <c r="B123" t="str">
        <f>IFERROR(__xludf.DUMMYFUNCTION("GOOGLETRANSLATE(A123, ""en"", ""ja"")"),"同時に")</f>
        <v>同時に</v>
      </c>
    </row>
    <row r="124">
      <c r="A124" s="1" t="s">
        <v>125</v>
      </c>
      <c r="B124" t="str">
        <f>IFERROR(__xludf.DUMMYFUNCTION("GOOGLETRANSLATE(A124, ""en"", ""ja"")"),"真空")</f>
        <v>真空</v>
      </c>
    </row>
    <row r="125">
      <c r="A125" s="1" t="s">
        <v>126</v>
      </c>
      <c r="B125" t="str">
        <f>IFERROR(__xludf.DUMMYFUNCTION("GOOGLETRANSLATE(A125, ""en"", ""ja"")"),"達成できます")</f>
        <v>達成できます</v>
      </c>
    </row>
    <row r="126">
      <c r="A126" s="1" t="s">
        <v>127</v>
      </c>
      <c r="B126" t="str">
        <f>IFERROR(__xludf.DUMMYFUNCTION("GOOGLETRANSLATE(A126, ""en"", ""ja"")"),"循環")</f>
        <v>循環</v>
      </c>
    </row>
    <row r="127">
      <c r="A127" s="1" t="s">
        <v>128</v>
      </c>
      <c r="B127" t="str">
        <f>IFERROR(__xludf.DUMMYFUNCTION("GOOGLETRANSLATE(A127, ""en"", ""ja"")"),"ラップ")</f>
        <v>ラップ</v>
      </c>
    </row>
    <row r="128">
      <c r="A128" s="1" t="s">
        <v>129</v>
      </c>
      <c r="B128" t="str">
        <f>IFERROR(__xludf.DUMMYFUNCTION("GOOGLETRANSLATE(A128, ""en"", ""ja"")"),"帰納")</f>
        <v>帰納</v>
      </c>
    </row>
    <row r="129">
      <c r="A129" s="1" t="s">
        <v>130</v>
      </c>
      <c r="B129" t="str">
        <f>IFERROR(__xludf.DUMMYFUNCTION("GOOGLETRANSLATE(A129, ""en"", ""ja"")"),"サイクリック")</f>
        <v>サイクリック</v>
      </c>
    </row>
    <row r="130">
      <c r="A130" s="1" t="s">
        <v>131</v>
      </c>
      <c r="B130" t="str">
        <f>IFERROR(__xludf.DUMMYFUNCTION("GOOGLETRANSLATE(A130, ""en"", ""ja"")"),"掃く")</f>
        <v>掃く</v>
      </c>
    </row>
    <row r="131">
      <c r="A131" s="1" t="s">
        <v>132</v>
      </c>
      <c r="B131" t="str">
        <f>IFERROR(__xludf.DUMMYFUNCTION("GOOGLETRANSLATE(A131, ""en"", ""ja"")"),"近接")</f>
        <v>近接</v>
      </c>
    </row>
    <row r="132">
      <c r="A132" s="1" t="s">
        <v>133</v>
      </c>
      <c r="B132" t="str">
        <f>IFERROR(__xludf.DUMMYFUNCTION("GOOGLETRANSLATE(A132, ""en"", ""ja"")"),"同定さ")</f>
        <v>同定さ</v>
      </c>
    </row>
    <row r="133">
      <c r="A133" s="1" t="s">
        <v>134</v>
      </c>
      <c r="B133" t="str">
        <f>IFERROR(__xludf.DUMMYFUNCTION("GOOGLETRANSLATE(A133, ""en"", ""ja"")"),"厚い")</f>
        <v>厚い</v>
      </c>
    </row>
    <row r="134">
      <c r="A134" s="1" t="s">
        <v>135</v>
      </c>
      <c r="B134" t="str">
        <f>IFERROR(__xludf.DUMMYFUNCTION("GOOGLETRANSLATE(A134, ""en"", ""ja"")"),"曝露")</f>
        <v>曝露</v>
      </c>
    </row>
    <row r="135">
      <c r="A135" s="1" t="s">
        <v>136</v>
      </c>
      <c r="B135" t="str">
        <f>IFERROR(__xludf.DUMMYFUNCTION("GOOGLETRANSLATE(A135, ""en"", ""ja"")"),"塩")</f>
        <v>塩</v>
      </c>
    </row>
    <row r="136">
      <c r="A136" s="1" t="s">
        <v>137</v>
      </c>
      <c r="B136" t="str">
        <f>IFERROR(__xludf.DUMMYFUNCTION("GOOGLETRANSLATE(A136, ""en"", ""ja"")"),"分散")</f>
        <v>分散</v>
      </c>
    </row>
    <row r="137">
      <c r="A137" s="1" t="s">
        <v>138</v>
      </c>
      <c r="B137" t="str">
        <f>IFERROR(__xludf.DUMMYFUNCTION("GOOGLETRANSLATE(A137, ""en"", ""ja"")"),"玉")</f>
        <v>玉</v>
      </c>
    </row>
    <row r="138">
      <c r="A138" s="1" t="s">
        <v>139</v>
      </c>
      <c r="B138" t="str">
        <f>IFERROR(__xludf.DUMMYFUNCTION("GOOGLETRANSLATE(A138, ""en"", ""ja"")"),"微細")</f>
        <v>微細</v>
      </c>
    </row>
    <row r="139">
      <c r="A139" s="1" t="s">
        <v>140</v>
      </c>
      <c r="B139" t="str">
        <f>IFERROR(__xludf.DUMMYFUNCTION("GOOGLETRANSLATE(A139, ""en"", ""ja"")"),"分割")</f>
        <v>分割</v>
      </c>
    </row>
    <row r="140">
      <c r="A140" s="1" t="s">
        <v>141</v>
      </c>
      <c r="B140" t="str">
        <f>IFERROR(__xludf.DUMMYFUNCTION("GOOGLETRANSLATE(A140, ""en"", ""ja"")"),"困難")</f>
        <v>困難</v>
      </c>
    </row>
    <row r="141">
      <c r="A141" s="1" t="s">
        <v>142</v>
      </c>
      <c r="B141" t="str">
        <f>IFERROR(__xludf.DUMMYFUNCTION("GOOGLETRANSLATE(A141, ""en"", ""ja"")"),"十")</f>
        <v>十</v>
      </c>
    </row>
    <row r="142">
      <c r="A142" s="1" t="s">
        <v>143</v>
      </c>
      <c r="B142" t="str">
        <f>IFERROR(__xludf.DUMMYFUNCTION("GOOGLETRANSLATE(A142, ""en"", ""ja"")"),"ムラ")</f>
        <v>ムラ</v>
      </c>
    </row>
    <row r="143">
      <c r="A143" s="1" t="s">
        <v>144</v>
      </c>
      <c r="B143" t="str">
        <f>IFERROR(__xludf.DUMMYFUNCTION("GOOGLETRANSLATE(A143, ""en"", ""ja"")"),"明快")</f>
        <v>明快</v>
      </c>
    </row>
    <row r="144">
      <c r="A144" s="1" t="s">
        <v>145</v>
      </c>
      <c r="B144" t="str">
        <f>IFERROR(__xludf.DUMMYFUNCTION("GOOGLETRANSLATE(A144, ""en"", ""ja"")"),"リア")</f>
        <v>リア</v>
      </c>
    </row>
    <row r="145">
      <c r="A145" s="1" t="s">
        <v>146</v>
      </c>
      <c r="B145" t="str">
        <f>IFERROR(__xludf.DUMMYFUNCTION("GOOGLETRANSLATE(A145, ""en"", ""ja"")"),"廃棄")</f>
        <v>廃棄</v>
      </c>
    </row>
    <row r="146">
      <c r="A146" s="1" t="s">
        <v>147</v>
      </c>
      <c r="B146" t="str">
        <f>IFERROR(__xludf.DUMMYFUNCTION("GOOGLETRANSLATE(A146, ""en"", ""ja"")"),"ProLong")</f>
        <v>ProLong</v>
      </c>
    </row>
    <row r="147">
      <c r="A147" s="1" t="s">
        <v>148</v>
      </c>
      <c r="B147" t="str">
        <f>IFERROR(__xludf.DUMMYFUNCTION("GOOGLETRANSLATE(A147, ""en"", ""ja"")"),"ベーネFiののCIAL")</f>
        <v>ベーネFiののCIAL</v>
      </c>
    </row>
    <row r="148">
      <c r="A148" s="1" t="s">
        <v>149</v>
      </c>
      <c r="B148" t="str">
        <f>IFERROR(__xludf.DUMMYFUNCTION("GOOGLETRANSLATE(A148, ""en"", ""ja"")"),"エラスティック")</f>
        <v>エラスティック</v>
      </c>
    </row>
    <row r="149">
      <c r="A149" s="1" t="s">
        <v>150</v>
      </c>
      <c r="B149" t="str">
        <f>IFERROR(__xludf.DUMMYFUNCTION("GOOGLETRANSLATE(A149, ""en"", ""ja"")"),"悪いです")</f>
        <v>悪いです</v>
      </c>
    </row>
    <row r="150">
      <c r="A150" s="1" t="s">
        <v>151</v>
      </c>
      <c r="B150" t="str">
        <f>IFERROR(__xludf.DUMMYFUNCTION("GOOGLETRANSLATE(A150, ""en"", ""ja"")"),"アサーション")</f>
        <v>アサーション</v>
      </c>
    </row>
    <row r="151">
      <c r="A151" s="1" t="s">
        <v>152</v>
      </c>
      <c r="B151" t="str">
        <f>IFERROR(__xludf.DUMMYFUNCTION("GOOGLETRANSLATE(A151, ""en"", ""ja"")"),"攻撃")</f>
        <v>攻撃</v>
      </c>
    </row>
    <row r="152">
      <c r="A152" s="1" t="s">
        <v>153</v>
      </c>
      <c r="B152" t="str">
        <f>IFERROR(__xludf.DUMMYFUNCTION("GOOGLETRANSLATE(A152, ""en"", ""ja"")"),"受動的")</f>
        <v>受動的</v>
      </c>
    </row>
    <row r="153">
      <c r="A153" s="1" t="s">
        <v>154</v>
      </c>
      <c r="B153" t="str">
        <f>IFERROR(__xludf.DUMMYFUNCTION("GOOGLETRANSLATE(A153, ""en"", ""ja"")"),"使用可能な")</f>
        <v>使用可能な</v>
      </c>
    </row>
    <row r="154">
      <c r="A154" s="1" t="s">
        <v>155</v>
      </c>
      <c r="B154" t="str">
        <f>IFERROR(__xludf.DUMMYFUNCTION("GOOGLETRANSLATE(A154, ""en"", ""ja"")"),"判定")</f>
        <v>判定</v>
      </c>
    </row>
    <row r="155">
      <c r="A155" s="1" t="s">
        <v>156</v>
      </c>
      <c r="B155" t="str">
        <f>IFERROR(__xludf.DUMMYFUNCTION("GOOGLETRANSLATE(A155, ""en"", ""ja"")"),"インシデント")</f>
        <v>インシデント</v>
      </c>
    </row>
    <row r="156">
      <c r="A156" s="1" t="s">
        <v>157</v>
      </c>
      <c r="B156" t="str">
        <f>IFERROR(__xludf.DUMMYFUNCTION("GOOGLETRANSLATE(A156, ""en"", ""ja"")"),"解析的に")</f>
        <v>解析的に</v>
      </c>
    </row>
    <row r="157">
      <c r="A157" s="1" t="s">
        <v>158</v>
      </c>
      <c r="B157" t="str">
        <f>IFERROR(__xludf.DUMMYFUNCTION("GOOGLETRANSLATE(A157, ""en"", ""ja"")"),"それ")</f>
        <v>それ</v>
      </c>
    </row>
    <row r="158">
      <c r="A158" s="1" t="s">
        <v>159</v>
      </c>
      <c r="B158" t="str">
        <f>IFERROR(__xludf.DUMMYFUNCTION("GOOGLETRANSLATE(A158, ""en"", ""ja"")"),"ロシア")</f>
        <v>ロシア</v>
      </c>
    </row>
    <row r="159">
      <c r="A159" s="1" t="s">
        <v>160</v>
      </c>
      <c r="B159" t="str">
        <f>IFERROR(__xludf.DUMMYFUNCTION("GOOGLETRANSLATE(A159, ""en"", ""ja"")"),"英国")</f>
        <v>英国</v>
      </c>
    </row>
    <row r="160">
      <c r="A160" s="1" t="s">
        <v>161</v>
      </c>
      <c r="B160" t="str">
        <f>IFERROR(__xludf.DUMMYFUNCTION("GOOGLETRANSLATE(A160, ""en"", ""ja"")"),"R2")</f>
        <v>R2</v>
      </c>
    </row>
    <row r="161">
      <c r="A161" s="1" t="s">
        <v>162</v>
      </c>
      <c r="B161" t="str">
        <f>IFERROR(__xludf.DUMMYFUNCTION("GOOGLETRANSLATE(A161, ""en"", ""ja"")"),"対称の")</f>
        <v>対称の</v>
      </c>
    </row>
    <row r="162">
      <c r="A162" s="1" t="s">
        <v>163</v>
      </c>
      <c r="B162" t="str">
        <f>IFERROR(__xludf.DUMMYFUNCTION("GOOGLETRANSLATE(A162, ""en"", ""ja"")"),"不平等")</f>
        <v>不平等</v>
      </c>
    </row>
    <row r="163">
      <c r="A163" s="1" t="s">
        <v>164</v>
      </c>
      <c r="B163" t="str">
        <f>IFERROR(__xludf.DUMMYFUNCTION("GOOGLETRANSLATE(A163, ""en"", ""ja"")"),"CR")</f>
        <v>CR</v>
      </c>
    </row>
    <row r="164">
      <c r="A164" s="1" t="s">
        <v>165</v>
      </c>
      <c r="B164" t="str">
        <f>IFERROR(__xludf.DUMMYFUNCTION("GOOGLETRANSLATE(A164, ""en"", ""ja"")"),"シンメトリック")</f>
        <v>シンメトリック</v>
      </c>
    </row>
    <row r="165">
      <c r="A165" s="1" t="s">
        <v>166</v>
      </c>
      <c r="B165" t="str">
        <f>IFERROR(__xludf.DUMMYFUNCTION("GOOGLETRANSLATE(A165, ""en"", ""ja"")"),"放散")</f>
        <v>放散</v>
      </c>
    </row>
    <row r="166">
      <c r="A166" s="1" t="s">
        <v>167</v>
      </c>
      <c r="B166" t="str">
        <f>IFERROR(__xludf.DUMMYFUNCTION("GOOGLETRANSLATE(A166, ""en"", ""ja"")"),"そそります")</f>
        <v>そそります</v>
      </c>
    </row>
    <row r="167">
      <c r="A167" s="1" t="s">
        <v>168</v>
      </c>
      <c r="B167" t="str">
        <f>IFERROR(__xludf.DUMMYFUNCTION("GOOGLETRANSLATE(A167, ""en"", ""ja"")"),"ファン")</f>
        <v>ファン</v>
      </c>
    </row>
    <row r="168">
      <c r="A168" s="1" t="s">
        <v>169</v>
      </c>
      <c r="B168" t="str">
        <f>IFERROR(__xludf.DUMMYFUNCTION("GOOGLETRANSLATE(A168, ""en"", ""ja"")"),"分類さ")</f>
        <v>分類さ</v>
      </c>
    </row>
    <row r="169">
      <c r="A169" s="1" t="s">
        <v>170</v>
      </c>
      <c r="B169" t="str">
        <f>IFERROR(__xludf.DUMMYFUNCTION("GOOGLETRANSLATE(A169, ""en"", ""ja"")"),"OS")</f>
        <v>OS</v>
      </c>
    </row>
    <row r="170">
      <c r="A170" s="1" t="s">
        <v>171</v>
      </c>
      <c r="B170" t="str">
        <f>IFERROR(__xludf.DUMMYFUNCTION("GOOGLETRANSLATE(A170, ""en"", ""ja"")"),"矩形")</f>
        <v>矩形</v>
      </c>
    </row>
    <row r="171">
      <c r="A171" s="1" t="s">
        <v>172</v>
      </c>
      <c r="B171" t="str">
        <f>IFERROR(__xludf.DUMMYFUNCTION("GOOGLETRANSLATE(A171, ""en"", ""ja"")"),"被ります")</f>
        <v>被ります</v>
      </c>
    </row>
    <row r="172">
      <c r="A172" s="1" t="s">
        <v>173</v>
      </c>
      <c r="B172" t="str">
        <f>IFERROR(__xludf.DUMMYFUNCTION("GOOGLETRANSLATE(A172, ""en"", ""ja"")"),"コンRME")</f>
        <v>コンRME</v>
      </c>
    </row>
    <row r="173">
      <c r="A173" s="1" t="s">
        <v>174</v>
      </c>
      <c r="B173" t="str">
        <f>IFERROR(__xludf.DUMMYFUNCTION("GOOGLETRANSLATE(A173, ""en"", ""ja"")"),"異常")</f>
        <v>異常</v>
      </c>
    </row>
    <row r="174">
      <c r="A174" s="1" t="s">
        <v>175</v>
      </c>
      <c r="B174" t="str">
        <f>IFERROR(__xludf.DUMMYFUNCTION("GOOGLETRANSLATE(A174, ""en"", ""ja"")"),"2D")</f>
        <v>2D</v>
      </c>
    </row>
    <row r="175">
      <c r="A175" s="1" t="s">
        <v>176</v>
      </c>
      <c r="B175" t="str">
        <f>IFERROR(__xludf.DUMMYFUNCTION("GOOGLETRANSLATE(A175, ""en"", ""ja"")"),"速度")</f>
        <v>速度</v>
      </c>
    </row>
    <row r="176">
      <c r="A176" s="1" t="s">
        <v>177</v>
      </c>
      <c r="B176" t="str">
        <f>IFERROR(__xludf.DUMMYFUNCTION("GOOGLETRANSLATE(A176, ""en"", ""ja"")"),"保持")</f>
        <v>保持</v>
      </c>
    </row>
    <row r="177">
      <c r="A177" s="1" t="s">
        <v>178</v>
      </c>
      <c r="B177" t="str">
        <f>IFERROR(__xludf.DUMMYFUNCTION("GOOGLETRANSLATE(A177, ""en"", ""ja"")"),"、最終")</f>
        <v>、最終</v>
      </c>
    </row>
    <row r="178">
      <c r="A178" s="1" t="s">
        <v>179</v>
      </c>
      <c r="B178" t="str">
        <f>IFERROR(__xludf.DUMMYFUNCTION("GOOGLETRANSLATE(A178, ""en"", ""ja"")"),"リライト")</f>
        <v>リライト</v>
      </c>
    </row>
    <row r="179">
      <c r="A179" s="1" t="s">
        <v>180</v>
      </c>
      <c r="B179" t="str">
        <f>IFERROR(__xludf.DUMMYFUNCTION("GOOGLETRANSLATE(A179, ""en"", ""ja"")"),"Fi回線NDE")</f>
        <v>Fi回線NDE</v>
      </c>
    </row>
    <row r="180">
      <c r="A180" s="1" t="s">
        <v>181</v>
      </c>
      <c r="B180" t="str">
        <f>IFERROR(__xludf.DUMMYFUNCTION("GOOGLETRANSLATE(A180, ""en"", ""ja"")"),"DIF Fi回線culty")</f>
        <v>DIF Fi回線culty</v>
      </c>
    </row>
    <row r="181">
      <c r="A181" s="1" t="s">
        <v>182</v>
      </c>
      <c r="B181" t="str">
        <f>IFERROR(__xludf.DUMMYFUNCTION("GOOGLETRANSLATE(A181, ""en"", ""ja"")"),"意向")</f>
        <v>意向</v>
      </c>
    </row>
    <row r="182">
      <c r="A182" s="1" t="s">
        <v>183</v>
      </c>
      <c r="B182" t="str">
        <f>IFERROR(__xludf.DUMMYFUNCTION("GOOGLETRANSLATE(A182, ""en"", ""ja"")"),"Fi回線ND")</f>
        <v>Fi回線ND</v>
      </c>
    </row>
    <row r="183">
      <c r="A183" s="1" t="s">
        <v>184</v>
      </c>
      <c r="B183" t="str">
        <f>IFERROR(__xludf.DUMMYFUNCTION("GOOGLETRANSLATE(A183, ""en"", ""ja"")"),"導出")</f>
        <v>導出</v>
      </c>
    </row>
    <row r="184">
      <c r="A184" s="1" t="s">
        <v>185</v>
      </c>
      <c r="B184" t="str">
        <f>IFERROR(__xludf.DUMMYFUNCTION("GOOGLETRANSLATE(A184, ""en"", ""ja"")"),"滑り台")</f>
        <v>滑り台</v>
      </c>
    </row>
    <row r="185">
      <c r="A185" s="1" t="s">
        <v>186</v>
      </c>
      <c r="B185" t="str">
        <f>IFERROR(__xludf.DUMMYFUNCTION("GOOGLETRANSLATE(A185, ""en"", ""ja"")"),"感動")</f>
        <v>感動</v>
      </c>
    </row>
    <row r="186">
      <c r="A186" s="1" t="s">
        <v>187</v>
      </c>
      <c r="B186" t="str">
        <f>IFERROR(__xludf.DUMMYFUNCTION("GOOGLETRANSLATE(A186, ""en"", ""ja"")"),"望ましくありません")</f>
        <v>望ましくありません</v>
      </c>
    </row>
    <row r="187">
      <c r="A187" s="1" t="s">
        <v>188</v>
      </c>
      <c r="B187" t="str">
        <f>IFERROR(__xludf.DUMMYFUNCTION("GOOGLETRANSLATE(A187, ""en"", ""ja"")"),"トレランス")</f>
        <v>トレランス</v>
      </c>
    </row>
    <row r="188">
      <c r="A188" s="1" t="s">
        <v>189</v>
      </c>
      <c r="B188" t="str">
        <f>IFERROR(__xludf.DUMMYFUNCTION("GOOGLETRANSLATE(A188, ""en"", ""ja"")"),"ロード")</f>
        <v>ロード</v>
      </c>
    </row>
    <row r="189">
      <c r="A189" s="1" t="s">
        <v>190</v>
      </c>
      <c r="B189" t="str">
        <f>IFERROR(__xludf.DUMMYFUNCTION("GOOGLETRANSLATE(A189, ""en"", ""ja"")"),"短くします")</f>
        <v>短くします</v>
      </c>
    </row>
    <row r="190">
      <c r="A190" s="1" t="s">
        <v>191</v>
      </c>
      <c r="B190" t="str">
        <f>IFERROR(__xludf.DUMMYFUNCTION("GOOGLETRANSLATE(A190, ""en"", ""ja"")"),"第七")</f>
        <v>第七</v>
      </c>
    </row>
    <row r="191">
      <c r="A191" s="1" t="s">
        <v>192</v>
      </c>
      <c r="B191" t="str">
        <f>IFERROR(__xludf.DUMMYFUNCTION("GOOGLETRANSLATE(A191, ""en"", ""ja"")"),"整数")</f>
        <v>整数</v>
      </c>
    </row>
    <row r="192">
      <c r="A192" s="1" t="s">
        <v>193</v>
      </c>
      <c r="B192" t="str">
        <f>IFERROR(__xludf.DUMMYFUNCTION("GOOGLETRANSLATE(A192, ""en"", ""ja"")"),"fiがVEの")</f>
        <v>fiがVEの</v>
      </c>
    </row>
    <row r="193">
      <c r="A193" s="1" t="s">
        <v>194</v>
      </c>
      <c r="B193" t="str">
        <f>IFERROR(__xludf.DUMMYFUNCTION("GOOGLETRANSLATE(A193, ""en"", ""ja"")"),"星")</f>
        <v>星</v>
      </c>
    </row>
    <row r="194">
      <c r="A194" s="1" t="s">
        <v>195</v>
      </c>
      <c r="B194" t="str">
        <f>IFERROR(__xludf.DUMMYFUNCTION("GOOGLETRANSLATE(A194, ""en"", ""ja"")"),"努力")</f>
        <v>努力</v>
      </c>
    </row>
    <row r="195">
      <c r="A195" s="1" t="s">
        <v>196</v>
      </c>
      <c r="B195" t="str">
        <f>IFERROR(__xludf.DUMMYFUNCTION("GOOGLETRANSLATE(A195, ""en"", ""ja"")"),"影響を受けていません")</f>
        <v>影響を受けていません</v>
      </c>
    </row>
    <row r="196">
      <c r="A196" s="1" t="s">
        <v>197</v>
      </c>
      <c r="B196" t="str">
        <f>IFERROR(__xludf.DUMMYFUNCTION("GOOGLETRANSLATE(A196, ""en"", ""ja"")"),"DIF Fi回線cultie")</f>
        <v>DIF Fi回線cultie</v>
      </c>
    </row>
    <row r="197">
      <c r="A197" s="1" t="s">
        <v>198</v>
      </c>
      <c r="B197" t="str">
        <f>IFERROR(__xludf.DUMMYFUNCTION("GOOGLETRANSLATE(A197, ""en"", ""ja"")"),"併せます")</f>
        <v>併せます</v>
      </c>
    </row>
    <row r="198">
      <c r="A198" s="1" t="s">
        <v>199</v>
      </c>
      <c r="B198" t="str">
        <f>IFERROR(__xludf.DUMMYFUNCTION("GOOGLETRANSLATE(A198, ""en"", ""ja"")"),"伝播")</f>
        <v>伝播</v>
      </c>
    </row>
    <row r="199">
      <c r="A199" s="1" t="s">
        <v>200</v>
      </c>
      <c r="B199" t="str">
        <f>IFERROR(__xludf.DUMMYFUNCTION("GOOGLETRANSLATE(A199, ""en"", ""ja"")"),"炭素")</f>
        <v>炭素</v>
      </c>
    </row>
    <row r="200">
      <c r="A200" s="1" t="s">
        <v>201</v>
      </c>
      <c r="B200" t="str">
        <f>IFERROR(__xludf.DUMMYFUNCTION("GOOGLETRANSLATE(A200, ""en"", ""ja"")"),"追跡")</f>
        <v>追跡</v>
      </c>
    </row>
    <row r="201">
      <c r="A201" s="1" t="s">
        <v>202</v>
      </c>
      <c r="B201" t="str">
        <f>IFERROR(__xludf.DUMMYFUNCTION("GOOGLETRANSLATE(A201, ""en"", ""ja"")"),"遵守する")</f>
        <v>遵守する</v>
      </c>
    </row>
    <row r="202">
      <c r="A202" s="1" t="s">
        <v>203</v>
      </c>
      <c r="B202" t="str">
        <f>IFERROR(__xludf.DUMMYFUNCTION("GOOGLETRANSLATE(A202, ""en"", ""ja"")"),"Fiの再")</f>
        <v>Fiの再</v>
      </c>
    </row>
    <row r="203">
      <c r="A203" s="1" t="s">
        <v>204</v>
      </c>
      <c r="B203" t="str">
        <f>IFERROR(__xludf.DUMMYFUNCTION("GOOGLETRANSLATE(A203, ""en"", ""ja"")"),"対称")</f>
        <v>対称</v>
      </c>
    </row>
    <row r="204">
      <c r="A204" s="1" t="s">
        <v>205</v>
      </c>
      <c r="B204" t="str">
        <f>IFERROR(__xludf.DUMMYFUNCTION("GOOGLETRANSLATE(A204, ""en"", ""ja"")"),"妨げます")</f>
        <v>妨げます</v>
      </c>
    </row>
    <row r="205">
      <c r="A205" s="1" t="s">
        <v>206</v>
      </c>
      <c r="B205" t="str">
        <f>IFERROR(__xludf.DUMMYFUNCTION("GOOGLETRANSLATE(A205, ""en"", ""ja"")"),"水平に")</f>
        <v>水平に</v>
      </c>
    </row>
    <row r="206">
      <c r="A206" s="1" t="s">
        <v>207</v>
      </c>
      <c r="B206" t="str">
        <f>IFERROR(__xludf.DUMMYFUNCTION("GOOGLETRANSLATE(A206, ""en"", ""ja"")"),"側面")</f>
        <v>側面</v>
      </c>
    </row>
    <row r="207">
      <c r="A207" s="1" t="s">
        <v>208</v>
      </c>
      <c r="B207" t="str">
        <f>IFERROR(__xludf.DUMMYFUNCTION("GOOGLETRANSLATE(A207, ""en"", ""ja"")"),"EF Fiのciently")</f>
        <v>EF Fiのciently</v>
      </c>
    </row>
    <row r="208">
      <c r="A208" s="1" t="s">
        <v>209</v>
      </c>
      <c r="B208" t="str">
        <f>IFERROR(__xludf.DUMMYFUNCTION("GOOGLETRANSLATE(A208, ""en"", ""ja"")"),"CF")</f>
        <v>CF</v>
      </c>
    </row>
    <row r="209">
      <c r="A209" s="1" t="s">
        <v>210</v>
      </c>
      <c r="B209" t="str">
        <f>IFERROR(__xludf.DUMMYFUNCTION("GOOGLETRANSLATE(A209, ""en"", ""ja"")"),"signi Fiのcantly")</f>
        <v>signi Fiのcantly</v>
      </c>
    </row>
    <row r="210">
      <c r="A210" s="1" t="s">
        <v>211</v>
      </c>
      <c r="B210" t="str">
        <f>IFERROR(__xludf.DUMMYFUNCTION("GOOGLETRANSLATE(A210, ""en"", ""ja"")"),"一見")</f>
        <v>一見</v>
      </c>
    </row>
    <row r="211">
      <c r="A211" s="1" t="s">
        <v>212</v>
      </c>
      <c r="B211" t="str">
        <f>IFERROR(__xludf.DUMMYFUNCTION("GOOGLETRANSLATE(A211, ""en"", ""ja"")"),"アルゴリズム")</f>
        <v>アルゴリズム</v>
      </c>
    </row>
    <row r="212">
      <c r="A212" s="1" t="s">
        <v>213</v>
      </c>
      <c r="B212" t="str">
        <f>IFERROR(__xludf.DUMMYFUNCTION("GOOGLETRANSLATE(A212, ""en"", ""ja"")"),"レギュレータ")</f>
        <v>レギュレータ</v>
      </c>
    </row>
    <row r="213">
      <c r="A213" s="1" t="s">
        <v>214</v>
      </c>
      <c r="B213" t="str">
        <f>IFERROR(__xludf.DUMMYFUNCTION("GOOGLETRANSLATE(A213, ""en"", ""ja"")"),"ええと")</f>
        <v>ええと</v>
      </c>
    </row>
    <row r="214">
      <c r="A214" s="1" t="s">
        <v>215</v>
      </c>
      <c r="B214" t="str">
        <f>IFERROR(__xludf.DUMMYFUNCTION("GOOGLETRANSLATE(A214, ""en"", ""ja"")"),"徐々に")</f>
        <v>徐々に</v>
      </c>
    </row>
    <row r="215">
      <c r="A215" s="1" t="s">
        <v>216</v>
      </c>
      <c r="B215" t="str">
        <f>IFERROR(__xludf.DUMMYFUNCTION("GOOGLETRANSLATE(A215, ""en"", ""ja"")"),"IV")</f>
        <v>IV</v>
      </c>
    </row>
    <row r="216">
      <c r="A216" s="1" t="s">
        <v>217</v>
      </c>
      <c r="B216" t="str">
        <f>IFERROR(__xludf.DUMMYFUNCTION("GOOGLETRANSLATE(A216, ""en"", ""ja"")"),"合流")</f>
        <v>合流</v>
      </c>
    </row>
    <row r="217">
      <c r="A217" s="1" t="s">
        <v>218</v>
      </c>
      <c r="B217" t="str">
        <f>IFERROR(__xludf.DUMMYFUNCTION("GOOGLETRANSLATE(A217, ""en"", ""ja"")"),"コンRM")</f>
        <v>コンRM</v>
      </c>
    </row>
    <row r="218">
      <c r="A218" s="1" t="s">
        <v>219</v>
      </c>
      <c r="B218" t="str">
        <f>IFERROR(__xludf.DUMMYFUNCTION("GOOGLETRANSLATE(A218, ""en"", ""ja"")"),"ゲート")</f>
        <v>ゲート</v>
      </c>
    </row>
    <row r="219">
      <c r="A219" s="1" t="s">
        <v>220</v>
      </c>
      <c r="B219" t="str">
        <f>IFERROR(__xludf.DUMMYFUNCTION("GOOGLETRANSLATE(A219, ""en"", ""ja"")"),"CE")</f>
        <v>CE</v>
      </c>
    </row>
    <row r="220">
      <c r="A220" s="1" t="s">
        <v>221</v>
      </c>
      <c r="B220" t="str">
        <f>IFERROR(__xludf.DUMMYFUNCTION("GOOGLETRANSLATE(A220, ""en"", ""ja"")"),"ドエル")</f>
        <v>ドエル</v>
      </c>
    </row>
    <row r="221">
      <c r="A221" s="1" t="s">
        <v>222</v>
      </c>
      <c r="B221" t="str">
        <f>IFERROR(__xludf.DUMMYFUNCTION("GOOGLETRANSLATE(A221, ""en"", ""ja"")"),"異例")</f>
        <v>異例</v>
      </c>
    </row>
    <row r="222">
      <c r="A222" s="1" t="s">
        <v>223</v>
      </c>
      <c r="B222" t="str">
        <f>IFERROR(__xludf.DUMMYFUNCTION("GOOGLETRANSLATE(A222, ""en"", ""ja"")"),"直線")</f>
        <v>直線</v>
      </c>
    </row>
    <row r="223">
      <c r="A223" s="1" t="s">
        <v>224</v>
      </c>
      <c r="B223" t="str">
        <f>IFERROR(__xludf.DUMMYFUNCTION("GOOGLETRANSLATE(A223, ""en"", ""ja"")"),"始まります")</f>
        <v>始まります</v>
      </c>
    </row>
    <row r="224">
      <c r="A224" s="1" t="s">
        <v>225</v>
      </c>
      <c r="B224" t="str">
        <f>IFERROR(__xludf.DUMMYFUNCTION("GOOGLETRANSLATE(A224, ""en"", ""ja"")"),"私に")</f>
        <v>私に</v>
      </c>
    </row>
    <row r="225">
      <c r="A225" s="1" t="s">
        <v>226</v>
      </c>
      <c r="B225" t="str">
        <f>IFERROR(__xludf.DUMMYFUNCTION("GOOGLETRANSLATE(A225, ""en"", ""ja"")"),"自主的な")</f>
        <v>自主的な</v>
      </c>
    </row>
    <row r="226">
      <c r="A226" s="1" t="s">
        <v>227</v>
      </c>
      <c r="B226" t="str">
        <f>IFERROR(__xludf.DUMMYFUNCTION("GOOGLETRANSLATE(A226, ""en"", ""ja"")"),"もはや")</f>
        <v>もはや</v>
      </c>
    </row>
    <row r="227">
      <c r="A227" s="1" t="s">
        <v>228</v>
      </c>
      <c r="B227" t="str">
        <f>IFERROR(__xludf.DUMMYFUNCTION("GOOGLETRANSLATE(A227, ""en"", ""ja"")"),"商業")</f>
        <v>商業</v>
      </c>
    </row>
    <row r="228">
      <c r="A228" s="1" t="s">
        <v>229</v>
      </c>
      <c r="B228" t="str">
        <f>IFERROR(__xludf.DUMMYFUNCTION("GOOGLETRANSLATE(A228, ""en"", ""ja"")"),"回路図")</f>
        <v>回路図</v>
      </c>
    </row>
    <row r="229">
      <c r="A229" s="1" t="s">
        <v>230</v>
      </c>
      <c r="B229" t="str">
        <f>IFERROR(__xludf.DUMMYFUNCTION("GOOGLETRANSLATE(A229, ""en"", ""ja"")"),"スパイク")</f>
        <v>スパイク</v>
      </c>
    </row>
    <row r="230">
      <c r="A230" s="1" t="s">
        <v>231</v>
      </c>
      <c r="B230" t="str">
        <f>IFERROR(__xludf.DUMMYFUNCTION("GOOGLETRANSLATE(A230, ""en"", ""ja"")"),"壁")</f>
        <v>壁</v>
      </c>
    </row>
    <row r="231">
      <c r="A231" s="1" t="s">
        <v>232</v>
      </c>
      <c r="B231" t="str">
        <f>IFERROR(__xludf.DUMMYFUNCTION("GOOGLETRANSLATE(A231, ""en"", ""ja"")"),"コールド")</f>
        <v>コールド</v>
      </c>
    </row>
    <row r="232">
      <c r="A232" s="1" t="s">
        <v>233</v>
      </c>
      <c r="B232" t="str">
        <f>IFERROR(__xludf.DUMMYFUNCTION("GOOGLETRANSLATE(A232, ""en"", ""ja"")"),"吸収する")</f>
        <v>吸収する</v>
      </c>
    </row>
    <row r="233">
      <c r="A233" s="1" t="s">
        <v>234</v>
      </c>
      <c r="B233" t="str">
        <f>IFERROR(__xludf.DUMMYFUNCTION("GOOGLETRANSLATE(A233, ""en"", ""ja"")"),"発音する")</f>
        <v>発音する</v>
      </c>
    </row>
    <row r="234">
      <c r="A234" s="1" t="s">
        <v>235</v>
      </c>
      <c r="B234" t="str">
        <f>IFERROR(__xludf.DUMMYFUNCTION("GOOGLETRANSLATE(A234, ""en"", ""ja"")"),"自動車")</f>
        <v>自動車</v>
      </c>
    </row>
    <row r="235">
      <c r="A235" s="1" t="s">
        <v>236</v>
      </c>
      <c r="B235" t="str">
        <f>IFERROR(__xludf.DUMMYFUNCTION("GOOGLETRANSLATE(A235, ""en"", ""ja"")"),"スピン")</f>
        <v>スピン</v>
      </c>
    </row>
    <row r="236">
      <c r="A236" s="1" t="s">
        <v>237</v>
      </c>
      <c r="B236" t="str">
        <f>IFERROR(__xludf.DUMMYFUNCTION("GOOGLETRANSLATE(A236, ""en"", ""ja"")"),"カタログ")</f>
        <v>カタログ</v>
      </c>
    </row>
    <row r="237">
      <c r="A237" s="1" t="s">
        <v>238</v>
      </c>
      <c r="B237" t="str">
        <f>IFERROR(__xludf.DUMMYFUNCTION("GOOGLETRANSLATE(A237, ""en"", ""ja"")"),"オプショナル")</f>
        <v>オプショナル</v>
      </c>
    </row>
    <row r="238">
      <c r="A238" s="1" t="s">
        <v>239</v>
      </c>
      <c r="B238" t="str">
        <f>IFERROR(__xludf.DUMMYFUNCTION("GOOGLETRANSLATE(A238, ""en"", ""ja"")"),"リフト")</f>
        <v>リフト</v>
      </c>
    </row>
    <row r="239">
      <c r="A239" s="1" t="s">
        <v>240</v>
      </c>
      <c r="B239" t="str">
        <f>IFERROR(__xludf.DUMMYFUNCTION("GOOGLETRANSLATE(A239, ""en"", ""ja"")"),"液体")</f>
        <v>液体</v>
      </c>
    </row>
    <row r="240">
      <c r="A240" s="1" t="s">
        <v>241</v>
      </c>
      <c r="B240" t="str">
        <f>IFERROR(__xludf.DUMMYFUNCTION("GOOGLETRANSLATE(A240, ""en"", ""ja"")"),"希薄")</f>
        <v>希薄</v>
      </c>
    </row>
    <row r="241">
      <c r="A241" s="1" t="s">
        <v>242</v>
      </c>
      <c r="B241" t="str">
        <f>IFERROR(__xludf.DUMMYFUNCTION("GOOGLETRANSLATE(A241, ""en"", ""ja"")"),"プロセッサ")</f>
        <v>プロセッサ</v>
      </c>
    </row>
    <row r="242">
      <c r="A242" s="1" t="s">
        <v>243</v>
      </c>
      <c r="B242" t="str">
        <f>IFERROR(__xludf.DUMMYFUNCTION("GOOGLETRANSLATE(A242, ""en"", ""ja"")"),"手頃な価格")</f>
        <v>手頃な価格</v>
      </c>
    </row>
    <row r="243">
      <c r="A243" s="1" t="s">
        <v>244</v>
      </c>
      <c r="B243" t="str">
        <f>IFERROR(__xludf.DUMMYFUNCTION("GOOGLETRANSLATE(A243, ""en"", ""ja"")"),"デルタ")</f>
        <v>デルタ</v>
      </c>
    </row>
    <row r="244">
      <c r="A244" s="1" t="s">
        <v>245</v>
      </c>
      <c r="B244" t="str">
        <f>IFERROR(__xludf.DUMMYFUNCTION("GOOGLETRANSLATE(A244, ""en"", ""ja"")"),"不変")</f>
        <v>不変</v>
      </c>
    </row>
    <row r="245">
      <c r="A245" s="1" t="s">
        <v>246</v>
      </c>
      <c r="B245" t="str">
        <f>IFERROR(__xludf.DUMMYFUNCTION("GOOGLETRANSLATE(A245, ""en"", ""ja"")"),"ワイヤード")</f>
        <v>ワイヤード</v>
      </c>
    </row>
    <row r="246">
      <c r="A246" s="1" t="s">
        <v>247</v>
      </c>
      <c r="B246" t="str">
        <f>IFERROR(__xludf.DUMMYFUNCTION("GOOGLETRANSLATE(A246, ""en"", ""ja"")"),"ベーネFiのtsの")</f>
        <v>ベーネFiのtsの</v>
      </c>
    </row>
    <row r="247">
      <c r="A247" s="1" t="s">
        <v>248</v>
      </c>
      <c r="B247" t="str">
        <f>IFERROR(__xludf.DUMMYFUNCTION("GOOGLETRANSLATE(A247, ""en"", ""ja"")"),"標高")</f>
        <v>標高</v>
      </c>
    </row>
    <row r="248">
      <c r="A248" s="1" t="s">
        <v>249</v>
      </c>
      <c r="B248" t="str">
        <f>IFERROR(__xludf.DUMMYFUNCTION("GOOGLETRANSLATE(A248, ""en"", ""ja"")"),"義務的")</f>
        <v>義務的</v>
      </c>
    </row>
    <row r="249">
      <c r="A249" s="1" t="s">
        <v>250</v>
      </c>
      <c r="B249" t="str">
        <f>IFERROR(__xludf.DUMMYFUNCTION("GOOGLETRANSLATE(A249, ""en"", ""ja"")"),"それにもかかわらず")</f>
        <v>それにもかかわらず</v>
      </c>
    </row>
    <row r="250">
      <c r="A250" s="1" t="s">
        <v>251</v>
      </c>
      <c r="B250" t="str">
        <f>IFERROR(__xludf.DUMMYFUNCTION("GOOGLETRANSLATE(A250, ""en"", ""ja"")"),"コンdence")</f>
        <v>コンdence</v>
      </c>
    </row>
    <row r="251">
      <c r="A251" s="1" t="s">
        <v>252</v>
      </c>
      <c r="B251" t="str">
        <f>IFERROR(__xludf.DUMMYFUNCTION("GOOGLETRANSLATE(A251, ""en"", ""ja"")"),"等価")</f>
        <v>等価</v>
      </c>
    </row>
    <row r="252">
      <c r="A252" s="1" t="s">
        <v>253</v>
      </c>
      <c r="B252" t="str">
        <f>IFERROR(__xludf.DUMMYFUNCTION("GOOGLETRANSLATE(A252, ""en"", ""ja"")"),"拡大")</f>
        <v>拡大</v>
      </c>
    </row>
    <row r="253">
      <c r="A253" s="1" t="s">
        <v>254</v>
      </c>
      <c r="B253" t="str">
        <f>IFERROR(__xludf.DUMMYFUNCTION("GOOGLETRANSLATE(A253, ""en"", ""ja"")"),"エグゼクティブ")</f>
        <v>エグゼクティブ</v>
      </c>
    </row>
    <row r="254">
      <c r="A254" s="1" t="s">
        <v>255</v>
      </c>
      <c r="B254" t="str">
        <f>IFERROR(__xludf.DUMMYFUNCTION("GOOGLETRANSLATE(A254, ""en"", ""ja"")"),"ID")</f>
        <v>ID</v>
      </c>
    </row>
    <row r="255">
      <c r="A255" s="1" t="s">
        <v>256</v>
      </c>
      <c r="B255" t="str">
        <f>IFERROR(__xludf.DUMMYFUNCTION("GOOGLETRANSLATE(A255, ""en"", ""ja"")"),"反応性")</f>
        <v>反応性</v>
      </c>
    </row>
    <row r="256">
      <c r="A256" s="1" t="s">
        <v>257</v>
      </c>
      <c r="B256" t="str">
        <f>IFERROR(__xludf.DUMMYFUNCTION("GOOGLETRANSLATE(A256, ""en"", ""ja"")"),"分子")</f>
        <v>分子</v>
      </c>
    </row>
    <row r="257">
      <c r="A257" s="1" t="s">
        <v>258</v>
      </c>
      <c r="B257" t="str">
        <f>IFERROR(__xludf.DUMMYFUNCTION("GOOGLETRANSLATE(A257, ""en"", ""ja"")"),"正規化されました")</f>
        <v>正規化されました</v>
      </c>
    </row>
    <row r="258">
      <c r="A258" s="1" t="s">
        <v>259</v>
      </c>
      <c r="B258" t="str">
        <f>IFERROR(__xludf.DUMMYFUNCTION("GOOGLETRANSLATE(A258, ""en"", ""ja"")"),"VA")</f>
        <v>VA</v>
      </c>
    </row>
    <row r="259">
      <c r="A259" s="1" t="s">
        <v>260</v>
      </c>
      <c r="B259" t="str">
        <f>IFERROR(__xludf.DUMMYFUNCTION("GOOGLETRANSLATE(A259, ""en"", ""ja"")"),"好ましい")</f>
        <v>好ましい</v>
      </c>
    </row>
    <row r="260">
      <c r="A260" s="1" t="s">
        <v>261</v>
      </c>
      <c r="B260" t="str">
        <f>IFERROR(__xludf.DUMMYFUNCTION("GOOGLETRANSLATE(A260, ""en"", ""ja"")"),"肌")</f>
        <v>肌</v>
      </c>
    </row>
    <row r="261">
      <c r="A261" s="1" t="s">
        <v>262</v>
      </c>
      <c r="B261" t="str">
        <f>IFERROR(__xludf.DUMMYFUNCTION("GOOGLETRANSLATE(A261, ""en"", ""ja"")"),"ディスコネクト")</f>
        <v>ディスコネクト</v>
      </c>
    </row>
    <row r="262">
      <c r="A262" s="1" t="s">
        <v>263</v>
      </c>
      <c r="B262" t="str">
        <f>IFERROR(__xludf.DUMMYFUNCTION("GOOGLETRANSLATE(A262, ""en"", ""ja"")"),"カスケード")</f>
        <v>カスケード</v>
      </c>
    </row>
    <row r="263">
      <c r="A263" s="1" t="s">
        <v>264</v>
      </c>
      <c r="B263" t="str">
        <f>IFERROR(__xludf.DUMMYFUNCTION("GOOGLETRANSLATE(A263, ""en"", ""ja"")"),"反転")</f>
        <v>反転</v>
      </c>
    </row>
    <row r="264">
      <c r="A264" s="1" t="s">
        <v>265</v>
      </c>
      <c r="B264" t="str">
        <f>IFERROR(__xludf.DUMMYFUNCTION("GOOGLETRANSLATE(A264, ""en"", ""ja"")"),"インスト")</f>
        <v>インスト</v>
      </c>
    </row>
    <row r="265">
      <c r="A265" s="1" t="s">
        <v>266</v>
      </c>
      <c r="B265" t="str">
        <f>IFERROR(__xludf.DUMMYFUNCTION("GOOGLETRANSLATE(A265, ""en"", ""ja"")"),"支払います")</f>
        <v>支払います</v>
      </c>
    </row>
    <row r="266">
      <c r="A266" s="1" t="s">
        <v>267</v>
      </c>
      <c r="B266" t="str">
        <f>IFERROR(__xludf.DUMMYFUNCTION("GOOGLETRANSLATE(A266, ""en"", ""ja"")"),"排除して")</f>
        <v>排除して</v>
      </c>
    </row>
    <row r="267">
      <c r="A267" s="1" t="s">
        <v>268</v>
      </c>
      <c r="B267" t="str">
        <f>IFERROR(__xludf.DUMMYFUNCTION("GOOGLETRANSLATE(A267, ""en"", ""ja"")"),"モジュール")</f>
        <v>モジュール</v>
      </c>
    </row>
    <row r="268">
      <c r="A268" s="1" t="s">
        <v>269</v>
      </c>
      <c r="B268" t="str">
        <f>IFERROR(__xludf.DUMMYFUNCTION("GOOGLETRANSLATE(A268, ""en"", ""ja"")"),"戻す")</f>
        <v>戻す</v>
      </c>
    </row>
    <row r="269">
      <c r="A269" s="1" t="s">
        <v>270</v>
      </c>
      <c r="B269" t="str">
        <f>IFERROR(__xludf.DUMMYFUNCTION("GOOGLETRANSLATE(A269, ""en"", ""ja"")"),"描きます")</f>
        <v>描きます</v>
      </c>
    </row>
    <row r="270">
      <c r="A270" s="1" t="s">
        <v>271</v>
      </c>
      <c r="B270" t="str">
        <f>IFERROR(__xludf.DUMMYFUNCTION("GOOGLETRANSLATE(A270, ""en"", ""ja"")"),"チェンバー")</f>
        <v>チェンバー</v>
      </c>
    </row>
    <row r="271">
      <c r="A271" s="1" t="s">
        <v>272</v>
      </c>
      <c r="B271" t="str">
        <f>IFERROR(__xludf.DUMMYFUNCTION("GOOGLETRANSLATE(A271, ""en"", ""ja"")"),"危険")</f>
        <v>危険</v>
      </c>
    </row>
    <row r="272">
      <c r="A272" s="1" t="s">
        <v>273</v>
      </c>
      <c r="B272" t="str">
        <f>IFERROR(__xludf.DUMMYFUNCTION("GOOGLETRANSLATE(A272, ""en"", ""ja"")"),"不利")</f>
        <v>不利</v>
      </c>
    </row>
    <row r="273">
      <c r="A273" s="1" t="s">
        <v>274</v>
      </c>
      <c r="B273" t="str">
        <f>IFERROR(__xludf.DUMMYFUNCTION("GOOGLETRANSLATE(A273, ""en"", ""ja"")"),"課し")</f>
        <v>課し</v>
      </c>
    </row>
    <row r="274">
      <c r="A274" s="1" t="s">
        <v>275</v>
      </c>
      <c r="B274" t="str">
        <f>IFERROR(__xludf.DUMMYFUNCTION("GOOGLETRANSLATE(A274, ""en"", ""ja"")"),"推力")</f>
        <v>推力</v>
      </c>
    </row>
    <row r="275">
      <c r="A275" s="1" t="s">
        <v>276</v>
      </c>
      <c r="B275" t="str">
        <f>IFERROR(__xludf.DUMMYFUNCTION("GOOGLETRANSLATE(A275, ""en"", ""ja"")"),"凝視")</f>
        <v>凝視</v>
      </c>
    </row>
    <row r="276">
      <c r="A276" s="1" t="s">
        <v>277</v>
      </c>
      <c r="B276" t="str">
        <f>IFERROR(__xludf.DUMMYFUNCTION("GOOGLETRANSLATE(A276, ""en"", ""ja"")"),"臓器")</f>
        <v>臓器</v>
      </c>
    </row>
    <row r="277">
      <c r="A277" s="1" t="s">
        <v>278</v>
      </c>
      <c r="B277" t="str">
        <f>IFERROR(__xludf.DUMMYFUNCTION("GOOGLETRANSLATE(A277, ""en"", ""ja"")"),"パーセント")</f>
        <v>パーセント</v>
      </c>
    </row>
    <row r="278">
      <c r="A278" s="1" t="s">
        <v>279</v>
      </c>
      <c r="B278" t="str">
        <f>IFERROR(__xludf.DUMMYFUNCTION("GOOGLETRANSLATE(A278, ""en"", ""ja"")"),"ピアソン")</f>
        <v>ピアソン</v>
      </c>
    </row>
    <row r="279">
      <c r="A279" s="1" t="s">
        <v>280</v>
      </c>
      <c r="B279" t="str">
        <f>IFERROR(__xludf.DUMMYFUNCTION("GOOGLETRANSLATE(A279, ""en"", ""ja"")"),"褐色")</f>
        <v>褐色</v>
      </c>
    </row>
    <row r="280">
      <c r="A280" s="1" t="s">
        <v>281</v>
      </c>
      <c r="B280" t="str">
        <f>IFERROR(__xludf.DUMMYFUNCTION("GOOGLETRANSLATE(A280, ""en"", ""ja"")"),"ゴードン")</f>
        <v>ゴードン</v>
      </c>
    </row>
    <row r="281">
      <c r="A281" s="1" t="s">
        <v>282</v>
      </c>
      <c r="B281" t="str">
        <f>IFERROR(__xludf.DUMMYFUNCTION("GOOGLETRANSLATE(A281, ""en"", ""ja"")"),"スタンフォード")</f>
        <v>スタンフォード</v>
      </c>
    </row>
    <row r="282">
      <c r="A282" s="1" t="s">
        <v>283</v>
      </c>
      <c r="B282" t="str">
        <f>IFERROR(__xludf.DUMMYFUNCTION("GOOGLETRANSLATE(A282, ""en"", ""ja"")"),"チャム")</f>
        <v>チャム</v>
      </c>
    </row>
    <row r="283">
      <c r="A283" s="1" t="s">
        <v>284</v>
      </c>
      <c r="B283" t="str">
        <f>IFERROR(__xludf.DUMMYFUNCTION("GOOGLETRANSLATE(A283, ""en"", ""ja"")"),"快適")</f>
        <v>快適</v>
      </c>
    </row>
    <row r="284">
      <c r="A284" s="1" t="s">
        <v>285</v>
      </c>
      <c r="B284" t="str">
        <f>IFERROR(__xludf.DUMMYFUNCTION("GOOGLETRANSLATE(A284, ""en"", ""ja"")"),"預り金")</f>
        <v>預り金</v>
      </c>
    </row>
    <row r="285">
      <c r="A285" s="1" t="s">
        <v>286</v>
      </c>
      <c r="B285" t="str">
        <f>IFERROR(__xludf.DUMMYFUNCTION("GOOGLETRANSLATE(A285, ""en"", ""ja"")"),"褐色")</f>
        <v>褐色</v>
      </c>
    </row>
    <row r="286">
      <c r="A286" s="1" t="s">
        <v>287</v>
      </c>
      <c r="B286" t="str">
        <f>IFERROR(__xludf.DUMMYFUNCTION("GOOGLETRANSLATE(A286, ""en"", ""ja"")"),"砂")</f>
        <v>砂</v>
      </c>
    </row>
    <row r="287">
      <c r="A287" s="1" t="s">
        <v>288</v>
      </c>
      <c r="B287" t="str">
        <f>IFERROR(__xludf.DUMMYFUNCTION("GOOGLETRANSLATE(A287, ""en"", ""ja"")"),"追撃")</f>
        <v>追撃</v>
      </c>
    </row>
    <row r="288">
      <c r="A288" s="1" t="s">
        <v>289</v>
      </c>
      <c r="B288" t="str">
        <f>IFERROR(__xludf.DUMMYFUNCTION("GOOGLETRANSLATE(A288, ""en"", ""ja"")"),"惹起")</f>
        <v>惹起</v>
      </c>
    </row>
    <row r="289">
      <c r="A289" s="1" t="s">
        <v>290</v>
      </c>
      <c r="B289" t="str">
        <f>IFERROR(__xludf.DUMMYFUNCTION("GOOGLETRANSLATE(A289, ""en"", ""ja"")"),"感情")</f>
        <v>感情</v>
      </c>
    </row>
    <row r="290">
      <c r="A290" s="1" t="s">
        <v>291</v>
      </c>
      <c r="B290" t="str">
        <f>IFERROR(__xludf.DUMMYFUNCTION("GOOGLETRANSLATE(A290, ""en"", ""ja"")"),"再の微細")</f>
        <v>再の微細</v>
      </c>
    </row>
    <row r="291">
      <c r="A291" s="1" t="s">
        <v>292</v>
      </c>
      <c r="B291" t="str">
        <f>IFERROR(__xludf.DUMMYFUNCTION("GOOGLETRANSLATE(A291, ""en"", ""ja"")"),"トラック")</f>
        <v>トラック</v>
      </c>
    </row>
    <row r="292">
      <c r="A292" s="1" t="s">
        <v>293</v>
      </c>
      <c r="B292" t="str">
        <f>IFERROR(__xludf.DUMMYFUNCTION("GOOGLETRANSLATE(A292, ""en"", ""ja"")"),"パイプライン")</f>
        <v>パイプライン</v>
      </c>
    </row>
    <row r="293">
      <c r="A293" s="1" t="s">
        <v>294</v>
      </c>
      <c r="B293" t="str">
        <f>IFERROR(__xludf.DUMMYFUNCTION("GOOGLETRANSLATE(A293, ""en"", ""ja"")"),"格差")</f>
        <v>格差</v>
      </c>
    </row>
    <row r="294">
      <c r="A294" s="1" t="s">
        <v>295</v>
      </c>
      <c r="B294" t="str">
        <f>IFERROR(__xludf.DUMMYFUNCTION("GOOGLETRANSLATE(A294, ""en"", ""ja"")"),"エピソード")</f>
        <v>エピソード</v>
      </c>
    </row>
    <row r="295">
      <c r="A295" s="1" t="s">
        <v>296</v>
      </c>
      <c r="B295" t="str">
        <f>IFERROR(__xludf.DUMMYFUNCTION("GOOGLETRANSLATE(A295, ""en"", ""ja"")"),"北")</f>
        <v>北</v>
      </c>
    </row>
    <row r="296">
      <c r="A296" s="1" t="s">
        <v>297</v>
      </c>
      <c r="B296" t="str">
        <f>IFERROR(__xludf.DUMMYFUNCTION("GOOGLETRANSLATE(A296, ""en"", ""ja"")"),"オンタリオ")</f>
        <v>オンタリオ</v>
      </c>
    </row>
    <row r="297">
      <c r="A297" s="1" t="s">
        <v>298</v>
      </c>
      <c r="B297" t="str">
        <f>IFERROR(__xludf.DUMMYFUNCTION("GOOGLETRANSLATE(A297, ""en"", ""ja"")"),"英国")</f>
        <v>英国</v>
      </c>
    </row>
    <row r="298">
      <c r="A298" s="1" t="s">
        <v>299</v>
      </c>
      <c r="B298" t="str">
        <f>IFERROR(__xludf.DUMMYFUNCTION("GOOGLETRANSLATE(A298, ""en"", ""ja"")"),"ディゾルブ")</f>
        <v>ディゾルブ</v>
      </c>
    </row>
    <row r="299">
      <c r="A299" s="1" t="s">
        <v>300</v>
      </c>
      <c r="B299" t="str">
        <f>IFERROR(__xludf.DUMMYFUNCTION("GOOGLETRANSLATE(A299, ""en"", ""ja"")"),"クラック")</f>
        <v>クラック</v>
      </c>
    </row>
    <row r="300">
      <c r="A300" s="1" t="s">
        <v>301</v>
      </c>
      <c r="B300" t="str">
        <f>IFERROR(__xludf.DUMMYFUNCTION("GOOGLETRANSLATE(A300, ""en"", ""ja"")"),"バイオ")</f>
        <v>バイオ</v>
      </c>
    </row>
    <row r="301">
      <c r="A301" s="1" t="s">
        <v>302</v>
      </c>
      <c r="B301" t="str">
        <f>IFERROR(__xludf.DUMMYFUNCTION("GOOGLETRANSLATE(A301, ""en"", ""ja"")"),"料理")</f>
        <v>料理</v>
      </c>
    </row>
    <row r="302">
      <c r="A302" s="1" t="s">
        <v>303</v>
      </c>
      <c r="B302" t="str">
        <f>IFERROR(__xludf.DUMMYFUNCTION("GOOGLETRANSLATE(A302, ""en"", ""ja"")"),"ロシア")</f>
        <v>ロシア</v>
      </c>
    </row>
    <row r="303">
      <c r="A303" s="1" t="s">
        <v>304</v>
      </c>
      <c r="B303" t="str">
        <f>IFERROR(__xludf.DUMMYFUNCTION("GOOGLETRANSLATE(A303, ""en"", ""ja"")"),"書き出す")</f>
        <v>書き出す</v>
      </c>
    </row>
    <row r="304">
      <c r="A304" s="1" t="s">
        <v>305</v>
      </c>
      <c r="B304" t="str">
        <f>IFERROR(__xludf.DUMMYFUNCTION("GOOGLETRANSLATE(A304, ""en"", ""ja"")"),"西洋の")</f>
        <v>西洋の</v>
      </c>
    </row>
    <row r="305">
      <c r="A305" s="1" t="s">
        <v>306</v>
      </c>
      <c r="B305" t="str">
        <f>IFERROR(__xludf.DUMMYFUNCTION("GOOGLETRANSLATE(A305, ""en"", ""ja"")"),"ドイツ")</f>
        <v>ドイツ</v>
      </c>
    </row>
    <row r="306">
      <c r="A306" s="1" t="s">
        <v>307</v>
      </c>
      <c r="B306" t="str">
        <f>IFERROR(__xludf.DUMMYFUNCTION("GOOGLETRANSLATE(A306, ""en"", ""ja"")"),"西")</f>
        <v>西</v>
      </c>
    </row>
    <row r="307">
      <c r="A307" s="1" t="s">
        <v>308</v>
      </c>
      <c r="B307" t="str">
        <f>IFERROR(__xludf.DUMMYFUNCTION("GOOGLETRANSLATE(A307, ""en"", ""ja"")"),"紛争")</f>
        <v>紛争</v>
      </c>
    </row>
    <row r="308">
      <c r="A308" s="1" t="s">
        <v>309</v>
      </c>
      <c r="B308" t="str">
        <f>IFERROR(__xludf.DUMMYFUNCTION("GOOGLETRANSLATE(A308, ""en"", ""ja"")"),"細胞")</f>
        <v>細胞</v>
      </c>
    </row>
    <row r="309">
      <c r="A309" s="1" t="s">
        <v>310</v>
      </c>
      <c r="B309" t="str">
        <f>IFERROR(__xludf.DUMMYFUNCTION("GOOGLETRANSLATE(A309, ""en"", ""ja"")"),"1960年代")</f>
        <v>1960年代</v>
      </c>
    </row>
    <row r="310">
      <c r="A310" s="1" t="s">
        <v>311</v>
      </c>
      <c r="B310" t="str">
        <f>IFERROR(__xludf.DUMMYFUNCTION("GOOGLETRANSLATE(A310, ""en"", ""ja"")"),"1970年代")</f>
        <v>1970年代</v>
      </c>
    </row>
    <row r="311">
      <c r="A311" s="1" t="s">
        <v>312</v>
      </c>
      <c r="B311" t="str">
        <f>IFERROR(__xludf.DUMMYFUNCTION("GOOGLETRANSLATE(A311, ""en"", ""ja"")"),"マリン")</f>
        <v>マリン</v>
      </c>
    </row>
    <row r="312">
      <c r="A312" s="1" t="s">
        <v>313</v>
      </c>
      <c r="B312" t="str">
        <f>IFERROR(__xludf.DUMMYFUNCTION("GOOGLETRANSLATE(A312, ""en"", ""ja"")"),"棚")</f>
        <v>棚</v>
      </c>
    </row>
    <row r="313">
      <c r="A313" s="1" t="s">
        <v>314</v>
      </c>
      <c r="B313" t="str">
        <f>IFERROR(__xludf.DUMMYFUNCTION("GOOGLETRANSLATE(A313, ""en"", ""ja"")"),"岩")</f>
        <v>岩</v>
      </c>
    </row>
    <row r="314">
      <c r="A314" s="1" t="s">
        <v>315</v>
      </c>
      <c r="B314" t="str">
        <f>IFERROR(__xludf.DUMMYFUNCTION("GOOGLETRANSLATE(A314, ""en"", ""ja"")"),"分解し")</f>
        <v>分解し</v>
      </c>
    </row>
    <row r="315">
      <c r="A315" s="1" t="s">
        <v>316</v>
      </c>
      <c r="B315" t="str">
        <f>IFERROR(__xludf.DUMMYFUNCTION("GOOGLETRANSLATE(A315, ""en"", ""ja"")"),"メートル")</f>
        <v>メートル</v>
      </c>
    </row>
    <row r="316">
      <c r="A316" s="1" t="s">
        <v>317</v>
      </c>
      <c r="B316" t="str">
        <f>IFERROR(__xludf.DUMMYFUNCTION("GOOGLETRANSLATE(A316, ""en"", ""ja"")"),"ランドスケープ")</f>
        <v>ランドスケープ</v>
      </c>
    </row>
    <row r="317">
      <c r="A317" s="1" t="s">
        <v>318</v>
      </c>
      <c r="B317" t="str">
        <f>IFERROR(__xludf.DUMMYFUNCTION("GOOGLETRANSLATE(A317, ""en"", ""ja"")"),"手のひら")</f>
        <v>手のひら</v>
      </c>
    </row>
    <row r="318">
      <c r="A318" s="1" t="s">
        <v>319</v>
      </c>
      <c r="B318" t="str">
        <f>IFERROR(__xludf.DUMMYFUNCTION("GOOGLETRANSLATE(A318, ""en"", ""ja"")"),"シュガー")</f>
        <v>シュガー</v>
      </c>
    </row>
    <row r="319">
      <c r="A319" s="1" t="s">
        <v>320</v>
      </c>
      <c r="B319" t="str">
        <f>IFERROR(__xludf.DUMMYFUNCTION("GOOGLETRANSLATE(A319, ""en"", ""ja"")"),"草")</f>
        <v>草</v>
      </c>
    </row>
    <row r="320">
      <c r="A320" s="1" t="s">
        <v>321</v>
      </c>
      <c r="B320" t="str">
        <f>IFERROR(__xludf.DUMMYFUNCTION("GOOGLETRANSLATE(A320, ""en"", ""ja"")"),"ブラジル")</f>
        <v>ブラジル</v>
      </c>
    </row>
    <row r="321">
      <c r="A321" s="1" t="s">
        <v>322</v>
      </c>
      <c r="B321" t="str">
        <f>IFERROR(__xludf.DUMMYFUNCTION("GOOGLETRANSLATE(A321, ""en"", ""ja"")"),"控えめ")</f>
        <v>控えめ</v>
      </c>
    </row>
    <row r="322">
      <c r="A322" s="1" t="s">
        <v>323</v>
      </c>
      <c r="B322" t="str">
        <f>IFERROR(__xludf.DUMMYFUNCTION("GOOGLETRANSLATE(A322, ""en"", ""ja"")"),"チキン")</f>
        <v>チキン</v>
      </c>
    </row>
    <row r="323">
      <c r="A323" s="1" t="s">
        <v>324</v>
      </c>
      <c r="B323" t="str">
        <f>IFERROR(__xludf.DUMMYFUNCTION("GOOGLETRANSLATE(A323, ""en"", ""ja"")"),"飲食店")</f>
        <v>飲食店</v>
      </c>
    </row>
    <row r="324">
      <c r="A324" s="1" t="s">
        <v>325</v>
      </c>
      <c r="B324" t="str">
        <f>IFERROR(__xludf.DUMMYFUNCTION("GOOGLETRANSLATE(A324, ""en"", ""ja"")"),"マイル")</f>
        <v>マイル</v>
      </c>
    </row>
    <row r="325">
      <c r="A325" s="1" t="s">
        <v>326</v>
      </c>
      <c r="B325" t="str">
        <f>IFERROR(__xludf.DUMMYFUNCTION("GOOGLETRANSLATE(A325, ""en"", ""ja"")"),"流出")</f>
        <v>流出</v>
      </c>
    </row>
    <row r="326">
      <c r="A326" s="1" t="s">
        <v>327</v>
      </c>
      <c r="B326" t="str">
        <f>IFERROR(__xludf.DUMMYFUNCTION("GOOGLETRANSLATE(A326, ""en"", ""ja"")"),"後回し")</f>
        <v>後回し</v>
      </c>
    </row>
    <row r="327">
      <c r="A327" s="1" t="s">
        <v>328</v>
      </c>
      <c r="B327" t="str">
        <f>IFERROR(__xludf.DUMMYFUNCTION("GOOGLETRANSLATE(A327, ""en"", ""ja"")"),"不足")</f>
        <v>不足</v>
      </c>
    </row>
    <row r="328">
      <c r="A328" s="1" t="s">
        <v>329</v>
      </c>
      <c r="B328" t="str">
        <f>IFERROR(__xludf.DUMMYFUNCTION("GOOGLETRANSLATE(A328, ""en"", ""ja"")"),"静か")</f>
        <v>静か</v>
      </c>
    </row>
    <row r="329">
      <c r="A329" s="1" t="s">
        <v>330</v>
      </c>
      <c r="B329" t="str">
        <f>IFERROR(__xludf.DUMMYFUNCTION("GOOGLETRANSLATE(A329, ""en"", ""ja"")"),"テキサス")</f>
        <v>テキサス</v>
      </c>
    </row>
    <row r="330">
      <c r="A330" s="1" t="s">
        <v>331</v>
      </c>
      <c r="B330" t="str">
        <f>IFERROR(__xludf.DUMMYFUNCTION("GOOGLETRANSLATE(A330, ""en"", ""ja"")"),"耕作")</f>
        <v>耕作</v>
      </c>
    </row>
    <row r="331">
      <c r="A331" s="1" t="s">
        <v>332</v>
      </c>
      <c r="B331" t="str">
        <f>IFERROR(__xludf.DUMMYFUNCTION("GOOGLETRANSLATE(A331, ""en"", ""ja"")"),"島")</f>
        <v>島</v>
      </c>
    </row>
    <row r="332">
      <c r="A332" s="1" t="s">
        <v>333</v>
      </c>
      <c r="B332" t="str">
        <f>IFERROR(__xludf.DUMMYFUNCTION("GOOGLETRANSLATE(A332, ""en"", ""ja"")"),"幸いにも")</f>
        <v>幸いにも</v>
      </c>
    </row>
    <row r="333">
      <c r="A333" s="1" t="s">
        <v>334</v>
      </c>
      <c r="B333" t="str">
        <f>IFERROR(__xludf.DUMMYFUNCTION("GOOGLETRANSLATE(A333, ""en"", ""ja"")"),"雲")</f>
        <v>雲</v>
      </c>
    </row>
    <row r="334">
      <c r="A334" s="1" t="s">
        <v>335</v>
      </c>
      <c r="B334" t="str">
        <f>IFERROR(__xludf.DUMMYFUNCTION("GOOGLETRANSLATE(A334, ""en"", ""ja"")"),"スウェーデン")</f>
        <v>スウェーデン</v>
      </c>
    </row>
    <row r="335">
      <c r="A335" s="1" t="s">
        <v>336</v>
      </c>
      <c r="B335" t="str">
        <f>IFERROR(__xludf.DUMMYFUNCTION("GOOGLETRANSLATE(A335, ""en"", ""ja"")"),"牛乳")</f>
        <v>牛乳</v>
      </c>
    </row>
    <row r="336">
      <c r="A336" s="1" t="s">
        <v>337</v>
      </c>
      <c r="B336" t="str">
        <f>IFERROR(__xludf.DUMMYFUNCTION("GOOGLETRANSLATE(A336, ""en"", ""ja"")"),"崩壊")</f>
        <v>崩壊</v>
      </c>
    </row>
    <row r="337">
      <c r="A337" s="1" t="s">
        <v>338</v>
      </c>
      <c r="B337" t="str">
        <f>IFERROR(__xludf.DUMMYFUNCTION("GOOGLETRANSLATE(A337, ""en"", ""ja"")"),"背が高いです")</f>
        <v>背が高いです</v>
      </c>
    </row>
    <row r="338">
      <c r="A338" s="1" t="s">
        <v>339</v>
      </c>
      <c r="B338" t="str">
        <f>IFERROR(__xludf.DUMMYFUNCTION("GOOGLETRANSLATE(A338, ""en"", ""ja"")"),"生息")</f>
        <v>生息</v>
      </c>
    </row>
    <row r="339">
      <c r="A339" s="1" t="s">
        <v>340</v>
      </c>
      <c r="B339" t="str">
        <f>IFERROR(__xludf.DUMMYFUNCTION("GOOGLETRANSLATE(A339, ""en"", ""ja"")"),"日本語")</f>
        <v>日本語</v>
      </c>
    </row>
    <row r="340">
      <c r="A340" s="1" t="s">
        <v>341</v>
      </c>
      <c r="B340" t="str">
        <f>IFERROR(__xludf.DUMMYFUNCTION("GOOGLETRANSLATE(A340, ""en"", ""ja"")"),"パネル")</f>
        <v>パネル</v>
      </c>
    </row>
    <row r="341">
      <c r="A341" s="1" t="s">
        <v>342</v>
      </c>
      <c r="B341" t="str">
        <f>IFERROR(__xludf.DUMMYFUNCTION("GOOGLETRANSLATE(A341, ""en"", ""ja"")"),"ベルギー")</f>
        <v>ベルギー</v>
      </c>
    </row>
    <row r="342">
      <c r="A342" s="1" t="s">
        <v>343</v>
      </c>
      <c r="B342" t="str">
        <f>IFERROR(__xludf.DUMMYFUNCTION("GOOGLETRANSLATE(A342, ""en"", ""ja"")"),"フランス")</f>
        <v>フランス</v>
      </c>
    </row>
    <row r="343">
      <c r="A343" s="1" t="s">
        <v>344</v>
      </c>
      <c r="B343" t="str">
        <f>IFERROR(__xludf.DUMMYFUNCTION("GOOGLETRANSLATE(A343, ""en"", ""ja"")"),"敗北")</f>
        <v>敗北</v>
      </c>
    </row>
    <row r="344">
      <c r="A344" s="1" t="s">
        <v>345</v>
      </c>
      <c r="B344" t="str">
        <f>IFERROR(__xludf.DUMMYFUNCTION("GOOGLETRANSLATE(A344, ""en"", ""ja"")"),"根本")</f>
        <v>根本</v>
      </c>
    </row>
    <row r="345">
      <c r="A345" s="1" t="s">
        <v>346</v>
      </c>
      <c r="B345" t="str">
        <f>IFERROR(__xludf.DUMMYFUNCTION("GOOGLETRANSLATE(A345, ""en"", ""ja"")"),"王国")</f>
        <v>王国</v>
      </c>
    </row>
    <row r="346">
      <c r="A346" s="1" t="s">
        <v>347</v>
      </c>
      <c r="B346" t="str">
        <f>IFERROR(__xludf.DUMMYFUNCTION("GOOGLETRANSLATE(A346, ""en"", ""ja"")"),"政府の")</f>
        <v>政府の</v>
      </c>
    </row>
    <row r="347">
      <c r="A347" s="1" t="s">
        <v>348</v>
      </c>
      <c r="B347" t="str">
        <f>IFERROR(__xludf.DUMMYFUNCTION("GOOGLETRANSLATE(A347, ""en"", ""ja"")"),"資金調達")</f>
        <v>資金調達</v>
      </c>
    </row>
    <row r="348">
      <c r="A348" s="1" t="s">
        <v>349</v>
      </c>
      <c r="B348" t="str">
        <f>IFERROR(__xludf.DUMMYFUNCTION("GOOGLETRANSLATE(A348, ""en"", ""ja"")"),"感謝")</f>
        <v>感謝</v>
      </c>
    </row>
    <row r="349">
      <c r="A349" s="1" t="s">
        <v>350</v>
      </c>
      <c r="B349" t="str">
        <f>IFERROR(__xludf.DUMMYFUNCTION("GOOGLETRANSLATE(A349, ""en"", ""ja"")"),"学院")</f>
        <v>学院</v>
      </c>
    </row>
    <row r="350">
      <c r="A350" s="1" t="s">
        <v>351</v>
      </c>
      <c r="B350" t="str">
        <f>IFERROR(__xludf.DUMMYFUNCTION("GOOGLETRANSLATE(A350, ""en"", ""ja"")"),"協議会")</f>
        <v>協議会</v>
      </c>
    </row>
    <row r="351">
      <c r="A351" s="1" t="s">
        <v>352</v>
      </c>
      <c r="B351" t="str">
        <f>IFERROR(__xludf.DUMMYFUNCTION("GOOGLETRANSLATE(A351, ""en"", ""ja"")"),"砂漠")</f>
        <v>砂漠</v>
      </c>
    </row>
    <row r="352">
      <c r="A352" s="1" t="s">
        <v>353</v>
      </c>
      <c r="B352" t="str">
        <f>IFERROR(__xludf.DUMMYFUNCTION("GOOGLETRANSLATE(A352, ""en"", ""ja"")"),"重力")</f>
        <v>重力</v>
      </c>
    </row>
    <row r="353">
      <c r="A353" s="1" t="s">
        <v>354</v>
      </c>
      <c r="B353" t="str">
        <f>IFERROR(__xludf.DUMMYFUNCTION("GOOGLETRANSLATE(A353, ""en"", ""ja"")"),"吸収")</f>
        <v>吸収</v>
      </c>
    </row>
    <row r="354">
      <c r="A354" s="1" t="s">
        <v>355</v>
      </c>
      <c r="B354" t="str">
        <f>IFERROR(__xludf.DUMMYFUNCTION("GOOGLETRANSLATE(A354, ""en"", ""ja"")"),"昇進")</f>
        <v>昇進</v>
      </c>
    </row>
    <row r="355">
      <c r="A355" s="1" t="s">
        <v>356</v>
      </c>
      <c r="B355" t="str">
        <f>IFERROR(__xludf.DUMMYFUNCTION("GOOGLETRANSLATE(A355, ""en"", ""ja"")"),"欠陥")</f>
        <v>欠陥</v>
      </c>
    </row>
    <row r="356">
      <c r="A356" s="1" t="s">
        <v>357</v>
      </c>
      <c r="B356" t="str">
        <f>IFERROR(__xludf.DUMMYFUNCTION("GOOGLETRANSLATE(A356, ""en"", ""ja"")"),"銀")</f>
        <v>銀</v>
      </c>
    </row>
    <row r="357">
      <c r="A357" s="1" t="s">
        <v>358</v>
      </c>
      <c r="B357" t="str">
        <f>IFERROR(__xludf.DUMMYFUNCTION("GOOGLETRANSLATE(A357, ""en"", ""ja"")"),"拡散")</f>
        <v>拡散</v>
      </c>
    </row>
    <row r="358">
      <c r="A358" s="1" t="s">
        <v>359</v>
      </c>
      <c r="B358" t="str">
        <f>IFERROR(__xludf.DUMMYFUNCTION("GOOGLETRANSLATE(A358, ""en"", ""ja"")"),"週末")</f>
        <v>週末</v>
      </c>
    </row>
    <row r="359">
      <c r="A359" s="1" t="s">
        <v>360</v>
      </c>
      <c r="B359" t="str">
        <f>IFERROR(__xludf.DUMMYFUNCTION("GOOGLETRANSLATE(A359, ""en"", ""ja"")"),"金曜日")</f>
        <v>金曜日</v>
      </c>
    </row>
    <row r="360">
      <c r="A360" s="1" t="s">
        <v>361</v>
      </c>
      <c r="B360" t="str">
        <f>IFERROR(__xludf.DUMMYFUNCTION("GOOGLETRANSLATE(A360, ""en"", ""ja"")"),"柔軟")</f>
        <v>柔軟</v>
      </c>
    </row>
    <row r="361">
      <c r="A361" s="1" t="s">
        <v>362</v>
      </c>
      <c r="B361" t="str">
        <f>IFERROR(__xludf.DUMMYFUNCTION("GOOGLETRANSLATE(A361, ""en"", ""ja"")"),"飛行機")</f>
        <v>飛行機</v>
      </c>
    </row>
    <row r="362">
      <c r="A362" s="1" t="s">
        <v>363</v>
      </c>
      <c r="B362" t="str">
        <f>IFERROR(__xludf.DUMMYFUNCTION("GOOGLETRANSLATE(A362, ""en"", ""ja"")"),"価格")</f>
        <v>価格</v>
      </c>
    </row>
    <row r="363">
      <c r="A363" s="1" t="s">
        <v>364</v>
      </c>
      <c r="B363" t="str">
        <f>IFERROR(__xludf.DUMMYFUNCTION("GOOGLETRANSLATE(A363, ""en"", ""ja"")"),"安価な")</f>
        <v>安価な</v>
      </c>
    </row>
    <row r="364">
      <c r="A364" s="1" t="s">
        <v>365</v>
      </c>
      <c r="B364" t="str">
        <f>IFERROR(__xludf.DUMMYFUNCTION("GOOGLETRANSLATE(A364, ""en"", ""ja"")"),"圧縮")</f>
        <v>圧縮</v>
      </c>
    </row>
    <row r="365">
      <c r="A365" s="1" t="s">
        <v>366</v>
      </c>
      <c r="B365" t="str">
        <f>IFERROR(__xludf.DUMMYFUNCTION("GOOGLETRANSLATE(A365, ""en"", ""ja"")"),"再FL ection")</f>
        <v>再FL ection</v>
      </c>
    </row>
    <row r="366">
      <c r="A366" s="1" t="s">
        <v>367</v>
      </c>
      <c r="B366" t="str">
        <f>IFERROR(__xludf.DUMMYFUNCTION("GOOGLETRANSLATE(A366, ""en"", ""ja"")"),"希少")</f>
        <v>希少</v>
      </c>
    </row>
    <row r="367">
      <c r="A367" s="1" t="s">
        <v>368</v>
      </c>
      <c r="B367" t="str">
        <f>IFERROR(__xludf.DUMMYFUNCTION("GOOGLETRANSLATE(A367, ""en"", ""ja"")"),"スーパーインポーズ")</f>
        <v>スーパーインポーズ</v>
      </c>
    </row>
    <row r="368">
      <c r="A368" s="1" t="s">
        <v>369</v>
      </c>
      <c r="B368" t="str">
        <f>IFERROR(__xludf.DUMMYFUNCTION("GOOGLETRANSLATE(A368, ""en"", ""ja"")"),"AIDS")</f>
        <v>AIDS</v>
      </c>
    </row>
    <row r="369">
      <c r="A369" s="1" t="s">
        <v>370</v>
      </c>
      <c r="B369" t="str">
        <f>IFERROR(__xludf.DUMMYFUNCTION("GOOGLETRANSLATE(A369, ""en"", ""ja"")"),"パワード")</f>
        <v>パワード</v>
      </c>
    </row>
    <row r="370">
      <c r="A370" s="1" t="s">
        <v>371</v>
      </c>
      <c r="B370" t="str">
        <f>IFERROR(__xludf.DUMMYFUNCTION("GOOGLETRANSLATE(A370, ""en"", ""ja"")"),"自転車")</f>
        <v>自転車</v>
      </c>
    </row>
    <row r="371">
      <c r="A371" s="1" t="s">
        <v>372</v>
      </c>
      <c r="B371" t="str">
        <f>IFERROR(__xludf.DUMMYFUNCTION("GOOGLETRANSLATE(A371, ""en"", ""ja"")"),"プラグ")</f>
        <v>プラグ</v>
      </c>
    </row>
    <row r="372">
      <c r="A372" s="1" t="s">
        <v>373</v>
      </c>
      <c r="B372" t="str">
        <f>IFERROR(__xludf.DUMMYFUNCTION("GOOGLETRANSLATE(A372, ""en"", ""ja"")"),"移行")</f>
        <v>移行</v>
      </c>
    </row>
    <row r="373">
      <c r="A373" s="1" t="s">
        <v>374</v>
      </c>
      <c r="B373" t="str">
        <f>IFERROR(__xludf.DUMMYFUNCTION("GOOGLETRANSLATE(A373, ""en"", ""ja"")"),"禁止")</f>
        <v>禁止</v>
      </c>
    </row>
    <row r="374">
      <c r="A374" s="1" t="s">
        <v>375</v>
      </c>
      <c r="B374" t="str">
        <f>IFERROR(__xludf.DUMMYFUNCTION("GOOGLETRANSLATE(A374, ""en"", ""ja"")"),"ジャンプ")</f>
        <v>ジャンプ</v>
      </c>
    </row>
    <row r="375">
      <c r="A375" s="1" t="s">
        <v>376</v>
      </c>
      <c r="B375" t="str">
        <f>IFERROR(__xludf.DUMMYFUNCTION("GOOGLETRANSLATE(A375, ""en"", ""ja"")"),"尾")</f>
        <v>尾</v>
      </c>
    </row>
    <row r="376">
      <c r="A376" s="1" t="s">
        <v>377</v>
      </c>
      <c r="B376" t="str">
        <f>IFERROR(__xludf.DUMMYFUNCTION("GOOGLETRANSLATE(A376, ""en"", ""ja"")"),"第9回")</f>
        <v>第9回</v>
      </c>
    </row>
    <row r="377">
      <c r="A377" s="1" t="s">
        <v>378</v>
      </c>
      <c r="B377" t="str">
        <f>IFERROR(__xludf.DUMMYFUNCTION("GOOGLETRANSLATE(A377, ""en"", ""ja"")"),"鮮やかさ")</f>
        <v>鮮やかさ</v>
      </c>
    </row>
    <row r="378">
      <c r="A378" s="1" t="s">
        <v>379</v>
      </c>
      <c r="B378" t="str">
        <f>IFERROR(__xludf.DUMMYFUNCTION("GOOGLETRANSLATE(A378, ""en"", ""ja"")"),"ピーター")</f>
        <v>ピーター</v>
      </c>
    </row>
    <row r="379">
      <c r="A379" s="1" t="s">
        <v>380</v>
      </c>
      <c r="B379" t="str">
        <f>IFERROR(__xludf.DUMMYFUNCTION("GOOGLETRANSLATE(A379, ""en"", ""ja"")"),"ウォルシュ")</f>
        <v>ウォルシュ</v>
      </c>
    </row>
    <row r="380">
      <c r="A380" s="1" t="s">
        <v>381</v>
      </c>
      <c r="B380" t="str">
        <f>IFERROR(__xludf.DUMMYFUNCTION("GOOGLETRANSLATE(A380, ""en"", ""ja"")"),"集中")</f>
        <v>集中</v>
      </c>
    </row>
    <row r="381">
      <c r="A381" s="1" t="s">
        <v>382</v>
      </c>
      <c r="B381" t="str">
        <f>IFERROR(__xludf.DUMMYFUNCTION("GOOGLETRANSLATE(A381, ""en"", ""ja"")"),"FL uentialで")</f>
        <v>FL uentialで</v>
      </c>
    </row>
    <row r="382">
      <c r="A382" s="1" t="s">
        <v>383</v>
      </c>
      <c r="B382" t="str">
        <f>IFERROR(__xludf.DUMMYFUNCTION("GOOGLETRANSLATE(A382, ""en"", ""ja"")"),"公準")</f>
        <v>公準</v>
      </c>
    </row>
    <row r="383">
      <c r="A383" s="1" t="s">
        <v>384</v>
      </c>
      <c r="B383" t="str">
        <f>IFERROR(__xludf.DUMMYFUNCTION("GOOGLETRANSLATE(A383, ""en"", ""ja"")"),"ベンジャミン")</f>
        <v>ベンジャミン</v>
      </c>
    </row>
    <row r="384">
      <c r="A384" s="1" t="s">
        <v>385</v>
      </c>
      <c r="B384" t="str">
        <f>IFERROR(__xludf.DUMMYFUNCTION("GOOGLETRANSLATE(A384, ""en"", ""ja"")"),"ミッド")</f>
        <v>ミッド</v>
      </c>
    </row>
    <row r="385">
      <c r="A385" s="1" t="s">
        <v>386</v>
      </c>
      <c r="B385" t="str">
        <f>IFERROR(__xludf.DUMMYFUNCTION("GOOGLETRANSLATE(A385, ""en"", ""ja"")"),"グラム")</f>
        <v>グラム</v>
      </c>
    </row>
    <row r="386">
      <c r="A386" s="1" t="s">
        <v>387</v>
      </c>
      <c r="B386" t="str">
        <f>IFERROR(__xludf.DUMMYFUNCTION("GOOGLETRANSLATE(A386, ""en"", ""ja"")"),"無秩序")</f>
        <v>無秩序</v>
      </c>
    </row>
    <row r="387">
      <c r="A387" s="1" t="s">
        <v>388</v>
      </c>
      <c r="B387" t="str">
        <f>IFERROR(__xludf.DUMMYFUNCTION("GOOGLETRANSLATE(A387, ""en"", ""ja"")"),"均一")</f>
        <v>均一</v>
      </c>
    </row>
    <row r="388">
      <c r="A388" s="1" t="s">
        <v>389</v>
      </c>
      <c r="B388" t="str">
        <f>IFERROR(__xludf.DUMMYFUNCTION("GOOGLETRANSLATE(A388, ""en"", ""ja"")"),"AB")</f>
        <v>AB</v>
      </c>
    </row>
    <row r="389">
      <c r="A389" s="1" t="s">
        <v>390</v>
      </c>
      <c r="B389" t="str">
        <f>IFERROR(__xludf.DUMMYFUNCTION("GOOGLETRANSLATE(A389, ""en"", ""ja"")"),"不連続")</f>
        <v>不連続</v>
      </c>
    </row>
    <row r="390">
      <c r="A390" s="1" t="s">
        <v>391</v>
      </c>
      <c r="B390" t="str">
        <f>IFERROR(__xludf.DUMMYFUNCTION("GOOGLETRANSLATE(A390, ""en"", ""ja"")"),"排気")</f>
        <v>排気</v>
      </c>
    </row>
    <row r="391">
      <c r="A391" s="1" t="s">
        <v>392</v>
      </c>
      <c r="B391" t="str">
        <f>IFERROR(__xludf.DUMMYFUNCTION("GOOGLETRANSLATE(A391, ""en"", ""ja"")"),"デ")</f>
        <v>デ</v>
      </c>
    </row>
    <row r="392">
      <c r="A392" s="1" t="s">
        <v>393</v>
      </c>
      <c r="B392" t="str">
        <f>IFERROR(__xludf.DUMMYFUNCTION("GOOGLETRANSLATE(A392, ""en"", ""ja"")"),"ルービン")</f>
        <v>ルービン</v>
      </c>
    </row>
    <row r="393">
      <c r="A393" s="1" t="s">
        <v>394</v>
      </c>
      <c r="B393" t="str">
        <f>IFERROR(__xludf.DUMMYFUNCTION("GOOGLETRANSLATE(A393, ""en"", ""ja"")"),"パイプ")</f>
        <v>パイプ</v>
      </c>
    </row>
    <row r="394">
      <c r="A394" s="1" t="s">
        <v>395</v>
      </c>
      <c r="B394" t="str">
        <f>IFERROR(__xludf.DUMMYFUNCTION("GOOGLETRANSLATE(A394, ""en"", ""ja"")"),"住居")</f>
        <v>住居</v>
      </c>
    </row>
    <row r="395">
      <c r="A395" s="1" t="s">
        <v>396</v>
      </c>
      <c r="B395" t="str">
        <f>IFERROR(__xludf.DUMMYFUNCTION("GOOGLETRANSLATE(A395, ""en"", ""ja"")"),"ボトル")</f>
        <v>ボトル</v>
      </c>
    </row>
    <row r="396">
      <c r="A396" s="1" t="s">
        <v>397</v>
      </c>
      <c r="B396" t="str">
        <f>IFERROR(__xludf.DUMMYFUNCTION("GOOGLETRANSLATE(A396, ""en"", ""ja"")"),"かさ")</f>
        <v>かさ</v>
      </c>
    </row>
    <row r="397">
      <c r="A397" s="1" t="s">
        <v>398</v>
      </c>
      <c r="B397" t="str">
        <f>IFERROR(__xludf.DUMMYFUNCTION("GOOGLETRANSLATE(A397, ""en"", ""ja"")"),"隔離")</f>
        <v>隔離</v>
      </c>
    </row>
    <row r="398">
      <c r="A398" s="1" t="s">
        <v>399</v>
      </c>
      <c r="B398" t="str">
        <f>IFERROR(__xludf.DUMMYFUNCTION("GOOGLETRANSLATE(A398, ""en"", ""ja"")"),"容器")</f>
        <v>容器</v>
      </c>
    </row>
    <row r="399">
      <c r="A399" s="1" t="s">
        <v>400</v>
      </c>
      <c r="B399" t="str">
        <f>IFERROR(__xludf.DUMMYFUNCTION("GOOGLETRANSLATE(A399, ""en"", ""ja"")"),"融合")</f>
        <v>融合</v>
      </c>
    </row>
    <row r="400">
      <c r="A400" s="1" t="s">
        <v>401</v>
      </c>
      <c r="B400" t="str">
        <f>IFERROR(__xludf.DUMMYFUNCTION("GOOGLETRANSLATE(A400, ""en"", ""ja"")"),"編集")</f>
        <v>編集</v>
      </c>
    </row>
    <row r="401">
      <c r="A401" s="1" t="s">
        <v>402</v>
      </c>
      <c r="B401" t="str">
        <f>IFERROR(__xludf.DUMMYFUNCTION("GOOGLETRANSLATE(A401, ""en"", ""ja"")"),"オランダ")</f>
        <v>オランダ</v>
      </c>
    </row>
    <row r="402">
      <c r="A402" s="1" t="s">
        <v>403</v>
      </c>
      <c r="B402" t="str">
        <f>IFERROR(__xludf.DUMMYFUNCTION("GOOGLETRANSLATE(A402, ""en"", ""ja"")"),"科学的")</f>
        <v>科学的</v>
      </c>
    </row>
    <row r="403">
      <c r="A403" s="1" t="s">
        <v>404</v>
      </c>
      <c r="B403" t="str">
        <f>IFERROR(__xludf.DUMMYFUNCTION("GOOGLETRANSLATE(A403, ""en"", ""ja"")"),"削除")</f>
        <v>削除</v>
      </c>
    </row>
    <row r="404">
      <c r="A404" s="1" t="s">
        <v>405</v>
      </c>
      <c r="B404" t="str">
        <f>IFERROR(__xludf.DUMMYFUNCTION("GOOGLETRANSLATE(A404, ""en"", ""ja"")"),"憲法")</f>
        <v>憲法</v>
      </c>
    </row>
    <row r="405">
      <c r="A405" s="1" t="s">
        <v>406</v>
      </c>
      <c r="B405" t="str">
        <f>IFERROR(__xludf.DUMMYFUNCTION("GOOGLETRANSLATE(A405, ""en"", ""ja"")"),"TA")</f>
        <v>TA</v>
      </c>
    </row>
    <row r="406">
      <c r="A406" s="1" t="s">
        <v>407</v>
      </c>
      <c r="B406" t="str">
        <f>IFERROR(__xludf.DUMMYFUNCTION("GOOGLETRANSLATE(A406, ""en"", ""ja"")"),"イギリス人")</f>
        <v>イギリス人</v>
      </c>
    </row>
    <row r="407">
      <c r="A407" s="1" t="s">
        <v>408</v>
      </c>
      <c r="B407" t="str">
        <f>IFERROR(__xludf.DUMMYFUNCTION("GOOGLETRANSLATE(A407, ""en"", ""ja"")"),"採取")</f>
        <v>採取</v>
      </c>
    </row>
    <row r="408">
      <c r="A408" s="1" t="s">
        <v>409</v>
      </c>
      <c r="B408" t="str">
        <f>IFERROR(__xludf.DUMMYFUNCTION("GOOGLETRANSLATE(A408, ""en"", ""ja"")"),"大西洋の")</f>
        <v>大西洋の</v>
      </c>
    </row>
    <row r="409">
      <c r="A409" s="1" t="s">
        <v>410</v>
      </c>
      <c r="B409" t="str">
        <f>IFERROR(__xludf.DUMMYFUNCTION("GOOGLETRANSLATE(A409, ""en"", ""ja"")"),"海岸")</f>
        <v>海岸</v>
      </c>
    </row>
    <row r="410">
      <c r="A410" s="1" t="s">
        <v>411</v>
      </c>
      <c r="B410" t="str">
        <f>IFERROR(__xludf.DUMMYFUNCTION("GOOGLETRANSLATE(A410, ""en"", ""ja"")"),"収穫")</f>
        <v>収穫</v>
      </c>
    </row>
    <row r="411">
      <c r="A411" s="1" t="s">
        <v>412</v>
      </c>
      <c r="B411" t="str">
        <f>IFERROR(__xludf.DUMMYFUNCTION("GOOGLETRANSLATE(A411, ""en"", ""ja"")"),"タンパク質")</f>
        <v>タンパク質</v>
      </c>
    </row>
    <row r="412">
      <c r="A412" s="1" t="s">
        <v>413</v>
      </c>
      <c r="B412" t="str">
        <f>IFERROR(__xludf.DUMMYFUNCTION("GOOGLETRANSLATE(A412, ""en"", ""ja"")"),"ダイエット")</f>
        <v>ダイエット</v>
      </c>
    </row>
    <row r="413">
      <c r="A413" s="1" t="s">
        <v>414</v>
      </c>
      <c r="B413" t="str">
        <f>IFERROR(__xludf.DUMMYFUNCTION("GOOGLETRANSLATE(A413, ""en"", ""ja"")"),"迄")</f>
        <v>迄</v>
      </c>
    </row>
    <row r="414">
      <c r="A414" s="1" t="s">
        <v>415</v>
      </c>
      <c r="B414" t="str">
        <f>IFERROR(__xludf.DUMMYFUNCTION("GOOGLETRANSLATE(A414, ""en"", ""ja"")"),"うま")</f>
        <v>うま</v>
      </c>
    </row>
    <row r="415">
      <c r="A415" s="1" t="s">
        <v>416</v>
      </c>
      <c r="B415" t="str">
        <f>IFERROR(__xludf.DUMMYFUNCTION("GOOGLETRANSLATE(A415, ""en"", ""ja"")"),"摂取")</f>
        <v>摂取</v>
      </c>
    </row>
    <row r="416">
      <c r="A416" s="1" t="s">
        <v>417</v>
      </c>
      <c r="B416" t="str">
        <f>IFERROR(__xludf.DUMMYFUNCTION("GOOGLETRANSLATE(A416, ""en"", ""ja"")"),"ボート")</f>
        <v>ボート</v>
      </c>
    </row>
    <row r="417">
      <c r="A417" s="1" t="s">
        <v>418</v>
      </c>
      <c r="B417" t="str">
        <f>IFERROR(__xludf.DUMMYFUNCTION("GOOGLETRANSLATE(A417, ""en"", ""ja"")"),"煮ます")</f>
        <v>煮ます</v>
      </c>
    </row>
    <row r="418">
      <c r="A418" s="1" t="s">
        <v>419</v>
      </c>
      <c r="B418" t="str">
        <f>IFERROR(__xludf.DUMMYFUNCTION("GOOGLETRANSLATE(A418, ""en"", ""ja"")"),"爆発的")</f>
        <v>爆発的</v>
      </c>
    </row>
    <row r="419">
      <c r="A419" s="1" t="s">
        <v>420</v>
      </c>
      <c r="B419" t="str">
        <f>IFERROR(__xludf.DUMMYFUNCTION("GOOGLETRANSLATE(A419, ""en"", ""ja"")"),"エコロジー")</f>
        <v>エコロジー</v>
      </c>
    </row>
    <row r="420">
      <c r="A420" s="1" t="s">
        <v>421</v>
      </c>
      <c r="B420" t="str">
        <f>IFERROR(__xludf.DUMMYFUNCTION("GOOGLETRANSLATE(A420, ""en"", ""ja"")"),"ウィンストン")</f>
        <v>ウィンストン</v>
      </c>
    </row>
    <row r="421">
      <c r="A421" s="1" t="s">
        <v>422</v>
      </c>
      <c r="B421" t="str">
        <f>IFERROR(__xludf.DUMMYFUNCTION("GOOGLETRANSLATE(A421, ""en"", ""ja"")"),"賦課")</f>
        <v>賦課</v>
      </c>
    </row>
    <row r="422">
      <c r="A422" s="1" t="s">
        <v>423</v>
      </c>
      <c r="B422" t="str">
        <f>IFERROR(__xludf.DUMMYFUNCTION("GOOGLETRANSLATE(A422, ""en"", ""ja"")"),"アンカー")</f>
        <v>アンカー</v>
      </c>
    </row>
    <row r="423">
      <c r="A423" s="1" t="s">
        <v>424</v>
      </c>
      <c r="B423" t="str">
        <f>IFERROR(__xludf.DUMMYFUNCTION("GOOGLETRANSLATE(A423, ""en"", ""ja"")"),"鳥")</f>
        <v>鳥</v>
      </c>
    </row>
    <row r="424">
      <c r="A424" s="1" t="s">
        <v>425</v>
      </c>
      <c r="B424" t="str">
        <f>IFERROR(__xludf.DUMMYFUNCTION("GOOGLETRANSLATE(A424, ""en"", ""ja"")"),"山")</f>
        <v>山</v>
      </c>
    </row>
    <row r="425">
      <c r="A425" s="1" t="s">
        <v>426</v>
      </c>
      <c r="B425" t="str">
        <f>IFERROR(__xludf.DUMMYFUNCTION("GOOGLETRANSLATE(A425, ""en"", ""ja"")"),"ハンマー")</f>
        <v>ハンマー</v>
      </c>
    </row>
    <row r="426">
      <c r="A426" s="1" t="s">
        <v>427</v>
      </c>
      <c r="B426" t="str">
        <f>IFERROR(__xludf.DUMMYFUNCTION("GOOGLETRANSLATE(A426, ""en"", ""ja"")"),"爪")</f>
        <v>爪</v>
      </c>
    </row>
    <row r="427">
      <c r="A427" s="1" t="s">
        <v>428</v>
      </c>
      <c r="B427" t="str">
        <f>IFERROR(__xludf.DUMMYFUNCTION("GOOGLETRANSLATE(A427, ""en"", ""ja"")"),"最適化")</f>
        <v>最適化</v>
      </c>
    </row>
    <row r="428">
      <c r="A428" s="1" t="s">
        <v>429</v>
      </c>
      <c r="B428" t="str">
        <f>IFERROR(__xludf.DUMMYFUNCTION("GOOGLETRANSLATE(A428, ""en"", ""ja"")"),"強化する")</f>
        <v>強化する</v>
      </c>
    </row>
    <row r="429">
      <c r="A429" s="1" t="s">
        <v>430</v>
      </c>
      <c r="B429" t="str">
        <f>IFERROR(__xludf.DUMMYFUNCTION("GOOGLETRANSLATE(A429, ""en"", ""ja"")"),"平らな")</f>
        <v>平らな</v>
      </c>
    </row>
    <row r="430">
      <c r="A430" s="1" t="s">
        <v>431</v>
      </c>
      <c r="B430" t="str">
        <f>IFERROR(__xludf.DUMMYFUNCTION("GOOGLETRANSLATE(A430, ""en"", ""ja"")"),"バックアップ")</f>
        <v>バックアップ</v>
      </c>
    </row>
    <row r="431">
      <c r="A431" s="1" t="s">
        <v>432</v>
      </c>
      <c r="B431" t="str">
        <f>IFERROR(__xludf.DUMMYFUNCTION("GOOGLETRANSLATE(A431, ""en"", ""ja"")"),"布")</f>
        <v>布</v>
      </c>
    </row>
    <row r="432">
      <c r="A432" s="1" t="s">
        <v>433</v>
      </c>
      <c r="B432" t="str">
        <f>IFERROR(__xludf.DUMMYFUNCTION("GOOGLETRANSLATE(A432, ""en"", ""ja"")"),"特徴的")</f>
        <v>特徴的</v>
      </c>
    </row>
    <row r="433">
      <c r="A433" s="1" t="s">
        <v>434</v>
      </c>
      <c r="B433" t="str">
        <f>IFERROR(__xludf.DUMMYFUNCTION("GOOGLETRANSLATE(A433, ""en"", ""ja"")"),"職業")</f>
        <v>職業</v>
      </c>
    </row>
    <row r="434">
      <c r="A434" s="1" t="s">
        <v>435</v>
      </c>
      <c r="B434" t="str">
        <f>IFERROR(__xludf.DUMMYFUNCTION("GOOGLETRANSLATE(A434, ""en"", ""ja"")"),"擬似")</f>
        <v>擬似</v>
      </c>
    </row>
    <row r="435">
      <c r="A435" s="1" t="s">
        <v>436</v>
      </c>
      <c r="B435" t="str">
        <f>IFERROR(__xludf.DUMMYFUNCTION("GOOGLETRANSLATE(A435, ""en"", ""ja"")"),"びまん")</f>
        <v>びまん</v>
      </c>
    </row>
    <row r="436">
      <c r="A436" s="1" t="s">
        <v>437</v>
      </c>
      <c r="B436" t="str">
        <f>IFERROR(__xludf.DUMMYFUNCTION("GOOGLETRANSLATE(A436, ""en"", ""ja"")"),"明確な")</f>
        <v>明確な</v>
      </c>
    </row>
    <row r="437">
      <c r="A437" s="1" t="s">
        <v>438</v>
      </c>
      <c r="B437" t="str">
        <f>IFERROR(__xludf.DUMMYFUNCTION("GOOGLETRANSLATE(A437, ""en"", ""ja"")"),"高原")</f>
        <v>高原</v>
      </c>
    </row>
    <row r="438">
      <c r="A438" s="1" t="s">
        <v>439</v>
      </c>
      <c r="B438" t="str">
        <f>IFERROR(__xludf.DUMMYFUNCTION("GOOGLETRANSLATE(A438, ""en"", ""ja"")"),"RC")</f>
        <v>RC</v>
      </c>
    </row>
    <row r="439">
      <c r="A439" s="1" t="s">
        <v>440</v>
      </c>
      <c r="B439" t="str">
        <f>IFERROR(__xludf.DUMMYFUNCTION("GOOGLETRANSLATE(A439, ""en"", ""ja"")"),"螺旋")</f>
        <v>螺旋</v>
      </c>
    </row>
    <row r="440">
      <c r="A440" s="1" t="s">
        <v>441</v>
      </c>
      <c r="B440" t="str">
        <f>IFERROR(__xludf.DUMMYFUNCTION("GOOGLETRANSLATE(A440, ""en"", ""ja"")"),"SI")</f>
        <v>SI</v>
      </c>
    </row>
    <row r="441">
      <c r="A441" s="1" t="s">
        <v>442</v>
      </c>
      <c r="B441" t="str">
        <f>IFERROR(__xludf.DUMMYFUNCTION("GOOGLETRANSLATE(A441, ""en"", ""ja"")"),"1980年代")</f>
        <v>1980年代</v>
      </c>
    </row>
    <row r="442">
      <c r="A442" s="1" t="s">
        <v>443</v>
      </c>
      <c r="B442" t="str">
        <f>IFERROR(__xludf.DUMMYFUNCTION("GOOGLETRANSLATE(A442, ""en"", ""ja"")"),"前駆")</f>
        <v>前駆</v>
      </c>
    </row>
    <row r="443">
      <c r="A443" s="1" t="s">
        <v>444</v>
      </c>
      <c r="B443" t="str">
        <f>IFERROR(__xludf.DUMMYFUNCTION("GOOGLETRANSLATE(A443, ""en"", ""ja"")"),"出し抜きます")</f>
        <v>出し抜きます</v>
      </c>
    </row>
    <row r="444">
      <c r="A444" s="1" t="s">
        <v>445</v>
      </c>
      <c r="B444" t="str">
        <f>IFERROR(__xludf.DUMMYFUNCTION("GOOGLETRANSLATE(A444, ""en"", ""ja"")"),"バーネット")</f>
        <v>バーネット</v>
      </c>
    </row>
    <row r="445">
      <c r="A445" s="1" t="s">
        <v>446</v>
      </c>
      <c r="B445" t="str">
        <f>IFERROR(__xludf.DUMMYFUNCTION("GOOGLETRANSLATE(A445, ""en"", ""ja"")"),"NY")</f>
        <v>NY</v>
      </c>
    </row>
    <row r="446">
      <c r="A446" s="1" t="s">
        <v>447</v>
      </c>
      <c r="B446" t="str">
        <f>IFERROR(__xludf.DUMMYFUNCTION("GOOGLETRANSLATE(A446, ""en"", ""ja"")"),"森")</f>
        <v>森</v>
      </c>
    </row>
    <row r="447">
      <c r="A447" s="1" t="s">
        <v>448</v>
      </c>
      <c r="B447" t="str">
        <f>IFERROR(__xludf.DUMMYFUNCTION("GOOGLETRANSLATE(A447, ""en"", ""ja"")"),"カナダの")</f>
        <v>カナダの</v>
      </c>
    </row>
    <row r="448">
      <c r="A448" s="1" t="s">
        <v>449</v>
      </c>
      <c r="B448" t="str">
        <f>IFERROR(__xludf.DUMMYFUNCTION("GOOGLETRANSLATE(A448, ""en"", ""ja"")"),"特許")</f>
        <v>特許</v>
      </c>
    </row>
    <row r="449">
      <c r="A449" s="1" t="s">
        <v>450</v>
      </c>
      <c r="B449" t="str">
        <f>IFERROR(__xludf.DUMMYFUNCTION("GOOGLETRANSLATE(A449, ""en"", ""ja"")"),"参加する")</f>
        <v>参加する</v>
      </c>
    </row>
    <row r="450">
      <c r="A450" s="1" t="s">
        <v>451</v>
      </c>
      <c r="B450" t="str">
        <f>IFERROR(__xludf.DUMMYFUNCTION("GOOGLETRANSLATE(A450, ""en"", ""ja"")"),"ワーグナー")</f>
        <v>ワーグナー</v>
      </c>
    </row>
    <row r="451">
      <c r="A451" s="1" t="s">
        <v>452</v>
      </c>
      <c r="B451" t="str">
        <f>IFERROR(__xludf.DUMMYFUNCTION("GOOGLETRANSLATE(A451, ""en"", ""ja"")"),"改訂")</f>
        <v>改訂</v>
      </c>
    </row>
    <row r="452">
      <c r="A452" s="1" t="s">
        <v>453</v>
      </c>
      <c r="B452" t="str">
        <f>IFERROR(__xludf.DUMMYFUNCTION("GOOGLETRANSLATE(A452, ""en"", ""ja"")"),"黄")</f>
        <v>黄</v>
      </c>
    </row>
    <row r="453">
      <c r="A453" s="1" t="s">
        <v>454</v>
      </c>
      <c r="B453" t="str">
        <f>IFERROR(__xludf.DUMMYFUNCTION("GOOGLETRANSLATE(A453, ""en"", ""ja"")"),"ほどよく")</f>
        <v>ほどよく</v>
      </c>
    </row>
    <row r="454">
      <c r="A454" s="1" t="s">
        <v>455</v>
      </c>
      <c r="B454" t="str">
        <f>IFERROR(__xludf.DUMMYFUNCTION("GOOGLETRANSLATE(A454, ""en"", ""ja"")"),"提唱")</f>
        <v>提唱</v>
      </c>
    </row>
    <row r="455">
      <c r="A455" s="1" t="s">
        <v>456</v>
      </c>
      <c r="B455" t="str">
        <f>IFERROR(__xludf.DUMMYFUNCTION("GOOGLETRANSLATE(A455, ""en"", ""ja"")"),"触媒")</f>
        <v>触媒</v>
      </c>
    </row>
    <row r="456">
      <c r="A456" s="1" t="s">
        <v>457</v>
      </c>
      <c r="B456" t="str">
        <f>IFERROR(__xludf.DUMMYFUNCTION("GOOGLETRANSLATE(A456, ""en"", ""ja"")"),"すなわち")</f>
        <v>すなわち</v>
      </c>
    </row>
    <row r="457">
      <c r="A457" s="1" t="s">
        <v>458</v>
      </c>
      <c r="B457" t="str">
        <f>IFERROR(__xludf.DUMMYFUNCTION("GOOGLETRANSLATE(A457, ""en"", ""ja"")"),"定量")</f>
        <v>定量</v>
      </c>
    </row>
    <row r="458">
      <c r="A458" s="1" t="s">
        <v>459</v>
      </c>
      <c r="B458" t="str">
        <f>IFERROR(__xludf.DUMMYFUNCTION("GOOGLETRANSLATE(A458, ""en"", ""ja"")"),"ダッシュ")</f>
        <v>ダッシュ</v>
      </c>
    </row>
    <row r="459">
      <c r="A459" s="1" t="s">
        <v>460</v>
      </c>
      <c r="B459" t="str">
        <f>IFERROR(__xludf.DUMMYFUNCTION("GOOGLETRANSLATE(A459, ""en"", ""ja"")"),"予算")</f>
        <v>予算</v>
      </c>
    </row>
    <row r="460">
      <c r="A460" s="1" t="s">
        <v>461</v>
      </c>
      <c r="B460" t="str">
        <f>IFERROR(__xludf.DUMMYFUNCTION("GOOGLETRANSLATE(A460, ""en"", ""ja"")"),"有益")</f>
        <v>有益</v>
      </c>
    </row>
    <row r="461">
      <c r="A461" s="1" t="s">
        <v>462</v>
      </c>
      <c r="B461" t="str">
        <f>IFERROR(__xludf.DUMMYFUNCTION("GOOGLETRANSLATE(A461, ""en"", ""ja"")"),"Fiのtの")</f>
        <v>Fiのtの</v>
      </c>
    </row>
    <row r="462">
      <c r="A462" s="1" t="s">
        <v>463</v>
      </c>
      <c r="B462" t="str">
        <f>IFERROR(__xludf.DUMMYFUNCTION("GOOGLETRANSLATE(A462, ""en"", ""ja"")"),"立場")</f>
        <v>立場</v>
      </c>
    </row>
    <row r="463">
      <c r="A463" s="1" t="s">
        <v>464</v>
      </c>
      <c r="B463" t="str">
        <f>IFERROR(__xludf.DUMMYFUNCTION("GOOGLETRANSLATE(A463, ""en"", ""ja"")"),"運送")</f>
        <v>運送</v>
      </c>
    </row>
    <row r="464">
      <c r="A464" s="1" t="s">
        <v>465</v>
      </c>
      <c r="B464" t="str">
        <f>IFERROR(__xludf.DUMMYFUNCTION("GOOGLETRANSLATE(A464, ""en"", ""ja"")"),"分子の")</f>
        <v>分子の</v>
      </c>
    </row>
    <row r="465">
      <c r="A465" s="1" t="s">
        <v>466</v>
      </c>
      <c r="B465" t="str">
        <f>IFERROR(__xludf.DUMMYFUNCTION("GOOGLETRANSLATE(A465, ""en"", ""ja"")"),"注意")</f>
        <v>注意</v>
      </c>
    </row>
    <row r="466">
      <c r="A466" s="1" t="s">
        <v>467</v>
      </c>
      <c r="B466" t="str">
        <f>IFERROR(__xludf.DUMMYFUNCTION("GOOGLETRANSLATE(A466, ""en"", ""ja"")"),"同封")</f>
        <v>同封</v>
      </c>
    </row>
    <row r="467">
      <c r="A467" s="1" t="s">
        <v>468</v>
      </c>
      <c r="B467" t="str">
        <f>IFERROR(__xludf.DUMMYFUNCTION("GOOGLETRANSLATE(A467, ""en"", ""ja"")"),"EDN")</f>
        <v>EDN</v>
      </c>
    </row>
    <row r="468">
      <c r="A468" s="1" t="s">
        <v>469</v>
      </c>
      <c r="B468" t="str">
        <f>IFERROR(__xludf.DUMMYFUNCTION("GOOGLETRANSLATE(A468, ""en"", ""ja"")"),"サンタ")</f>
        <v>サンタ</v>
      </c>
    </row>
    <row r="469">
      <c r="A469" s="1" t="s">
        <v>470</v>
      </c>
      <c r="B469" t="str">
        <f>IFERROR(__xludf.DUMMYFUNCTION("GOOGLETRANSLATE(A469, ""en"", ""ja"")"),"サンフランシスコ")</f>
        <v>サンフランシスコ</v>
      </c>
    </row>
    <row r="470">
      <c r="A470" s="1" t="s">
        <v>471</v>
      </c>
      <c r="B470" t="str">
        <f>IFERROR(__xludf.DUMMYFUNCTION("GOOGLETRANSLATE(A470, ""en"", ""ja"")"),"int型")</f>
        <v>int型</v>
      </c>
    </row>
    <row r="471">
      <c r="A471" s="1" t="s">
        <v>472</v>
      </c>
      <c r="B471" t="str">
        <f>IFERROR(__xludf.DUMMYFUNCTION("GOOGLETRANSLATE(A471, ""en"", ""ja"")"),"マイナス")</f>
        <v>マイナス</v>
      </c>
    </row>
    <row r="472">
      <c r="A472" s="1" t="s">
        <v>473</v>
      </c>
      <c r="B472" t="str">
        <f>IFERROR(__xludf.DUMMYFUNCTION("GOOGLETRANSLATE(A472, ""en"", ""ja"")"),"ビデオ")</f>
        <v>ビデオ</v>
      </c>
    </row>
    <row r="473">
      <c r="A473" s="1" t="s">
        <v>474</v>
      </c>
      <c r="B473" t="str">
        <f>IFERROR(__xludf.DUMMYFUNCTION("GOOGLETRANSLATE(A473, ""en"", ""ja"")"),"オーバーライド")</f>
        <v>オーバーライド</v>
      </c>
    </row>
    <row r="474">
      <c r="A474" s="1" t="s">
        <v>475</v>
      </c>
      <c r="B474" t="str">
        <f>IFERROR(__xludf.DUMMYFUNCTION("GOOGLETRANSLATE(A474, ""en"", ""ja"")"),"委員会")</f>
        <v>委員会</v>
      </c>
    </row>
    <row r="475">
      <c r="A475" s="1" t="s">
        <v>476</v>
      </c>
      <c r="B475" t="str">
        <f>IFERROR(__xludf.DUMMYFUNCTION("GOOGLETRANSLATE(A475, ""en"", ""ja"")"),"最高の")</f>
        <v>最高の</v>
      </c>
    </row>
    <row r="476">
      <c r="A476" s="1" t="s">
        <v>477</v>
      </c>
      <c r="B476" t="str">
        <f>IFERROR(__xludf.DUMMYFUNCTION("GOOGLETRANSLATE(A476, ""en"", ""ja"")"),"勾配")</f>
        <v>勾配</v>
      </c>
    </row>
    <row r="477">
      <c r="A477" s="1" t="s">
        <v>478</v>
      </c>
      <c r="B477" t="str">
        <f>IFERROR(__xludf.DUMMYFUNCTION("GOOGLETRANSLATE(A477, ""en"", ""ja"")"),"成分")</f>
        <v>成分</v>
      </c>
    </row>
    <row r="478">
      <c r="A478" s="1" t="s">
        <v>479</v>
      </c>
      <c r="B478" t="str">
        <f>IFERROR(__xludf.DUMMYFUNCTION("GOOGLETRANSLATE(A478, ""en"", ""ja"")"),"再FL ecte")</f>
        <v>再FL ecte</v>
      </c>
    </row>
    <row r="479">
      <c r="A479" s="1" t="s">
        <v>480</v>
      </c>
      <c r="B479" t="str">
        <f>IFERROR(__xludf.DUMMYFUNCTION("GOOGLETRANSLATE(A479, ""en"", ""ja"")"),"AA")</f>
        <v>AA</v>
      </c>
    </row>
    <row r="480">
      <c r="A480" s="1" t="s">
        <v>481</v>
      </c>
      <c r="B480" t="str">
        <f>IFERROR(__xludf.DUMMYFUNCTION("GOOGLETRANSLATE(A480, ""en"", ""ja"")"),"それに対応")</f>
        <v>それに対応</v>
      </c>
    </row>
    <row r="481">
      <c r="A481" s="1" t="s">
        <v>482</v>
      </c>
      <c r="B481" t="str">
        <f>IFERROR(__xludf.DUMMYFUNCTION("GOOGLETRANSLATE(A481, ""en"", ""ja"")"),"突然")</f>
        <v>突然</v>
      </c>
    </row>
    <row r="482">
      <c r="A482" s="1" t="s">
        <v>483</v>
      </c>
      <c r="B482" t="str">
        <f>IFERROR(__xludf.DUMMYFUNCTION("GOOGLETRANSLATE(A482, ""en"", ""ja"")"),"逐次")</f>
        <v>逐次</v>
      </c>
    </row>
    <row r="483">
      <c r="A483" s="1" t="s">
        <v>484</v>
      </c>
      <c r="B483" t="str">
        <f>IFERROR(__xludf.DUMMYFUNCTION("GOOGLETRANSLATE(A483, ""en"", ""ja"")"),"根気")</f>
        <v>根気</v>
      </c>
    </row>
    <row r="484">
      <c r="A484" s="1" t="s">
        <v>485</v>
      </c>
      <c r="B484" t="str">
        <f>IFERROR(__xludf.DUMMYFUNCTION("GOOGLETRANSLATE(A484, ""en"", ""ja"")"),"占めています")</f>
        <v>占めています</v>
      </c>
    </row>
    <row r="485">
      <c r="A485" s="1" t="s">
        <v>486</v>
      </c>
      <c r="B485" t="str">
        <f>IFERROR(__xludf.DUMMYFUNCTION("GOOGLETRANSLATE(A485, ""en"", ""ja"")"),"構造的に")</f>
        <v>構造的に</v>
      </c>
    </row>
    <row r="486">
      <c r="A486" s="1" t="s">
        <v>487</v>
      </c>
      <c r="B486" t="str">
        <f>IFERROR(__xludf.DUMMYFUNCTION("GOOGLETRANSLATE(A486, ""en"", ""ja"")"),"リチャードソン")</f>
        <v>リチャードソン</v>
      </c>
    </row>
    <row r="487">
      <c r="A487" s="1" t="s">
        <v>488</v>
      </c>
      <c r="B487" t="str">
        <f>IFERROR(__xludf.DUMMYFUNCTION("GOOGLETRANSLATE(A487, ""en"", ""ja"")"),"ふるい分け")</f>
        <v>ふるい分け</v>
      </c>
    </row>
    <row r="488">
      <c r="A488" s="1" t="s">
        <v>489</v>
      </c>
      <c r="B488" t="str">
        <f>IFERROR(__xludf.DUMMYFUNCTION("GOOGLETRANSLATE(A488, ""en"", ""ja"")"),"突然")</f>
        <v>突然</v>
      </c>
    </row>
    <row r="489">
      <c r="A489" s="1" t="s">
        <v>490</v>
      </c>
      <c r="B489" t="str">
        <f>IFERROR(__xludf.DUMMYFUNCTION("GOOGLETRANSLATE(A489, ""en"", ""ja"")"),"秘密の")</f>
        <v>秘密の</v>
      </c>
    </row>
    <row r="490">
      <c r="A490" s="1" t="s">
        <v>491</v>
      </c>
      <c r="B490" t="str">
        <f>IFERROR(__xludf.DUMMYFUNCTION("GOOGLETRANSLATE(A490, ""en"", ""ja"")"),"詐欺FL ICTE")</f>
        <v>詐欺FL ICTE</v>
      </c>
    </row>
    <row r="491">
      <c r="A491" s="1" t="s">
        <v>492</v>
      </c>
      <c r="B491" t="str">
        <f>IFERROR(__xludf.DUMMYFUNCTION("GOOGLETRANSLATE(A491, ""en"", ""ja"")"),"外国の")</f>
        <v>外国の</v>
      </c>
    </row>
    <row r="492">
      <c r="A492" s="1" t="s">
        <v>493</v>
      </c>
      <c r="B492" t="str">
        <f>IFERROR(__xludf.DUMMYFUNCTION("GOOGLETRANSLATE(A492, ""en"", ""ja"")"),"不運な")</f>
        <v>不運な</v>
      </c>
    </row>
    <row r="493">
      <c r="A493" s="1" t="s">
        <v>494</v>
      </c>
      <c r="B493" t="str">
        <f>IFERROR(__xludf.DUMMYFUNCTION("GOOGLETRANSLATE(A493, ""en"", ""ja"")"),"明らかにする")</f>
        <v>明らかにする</v>
      </c>
    </row>
    <row r="494">
      <c r="A494" s="1" t="s">
        <v>495</v>
      </c>
      <c r="B494" t="str">
        <f>IFERROR(__xludf.DUMMYFUNCTION("GOOGLETRANSLATE(A494, ""en"", ""ja"")"),"スキャン")</f>
        <v>スキャン</v>
      </c>
    </row>
    <row r="495">
      <c r="A495" s="1" t="s">
        <v>496</v>
      </c>
      <c r="B495" t="str">
        <f>IFERROR(__xludf.DUMMYFUNCTION("GOOGLETRANSLATE(A495, ""en"", ""ja"")"),"土")</f>
        <v>土</v>
      </c>
    </row>
    <row r="496">
      <c r="A496" s="1" t="s">
        <v>497</v>
      </c>
      <c r="B496" t="str">
        <f>IFERROR(__xludf.DUMMYFUNCTION("GOOGLETRANSLATE(A496, ""en"", ""ja"")"),"徹底的に")</f>
        <v>徹底的に</v>
      </c>
    </row>
    <row r="497">
      <c r="A497" s="1" t="s">
        <v>498</v>
      </c>
      <c r="B497" t="str">
        <f>IFERROR(__xludf.DUMMYFUNCTION("GOOGLETRANSLATE(A497, ""en"", ""ja"")"),"合理化します")</f>
        <v>合理化します</v>
      </c>
    </row>
    <row r="498">
      <c r="A498" s="1" t="s">
        <v>499</v>
      </c>
      <c r="B498" t="str">
        <f>IFERROR(__xludf.DUMMYFUNCTION("GOOGLETRANSLATE(A498, ""en"", ""ja"")"),"参照")</f>
        <v>参照</v>
      </c>
    </row>
    <row r="499">
      <c r="A499" s="1" t="s">
        <v>500</v>
      </c>
      <c r="B499" t="str">
        <f>IFERROR(__xludf.DUMMYFUNCTION("GOOGLETRANSLATE(A499, ""en"", ""ja"")"),"フィリップス")</f>
        <v>フィリップス</v>
      </c>
    </row>
    <row r="500">
      <c r="A500" s="1" t="s">
        <v>501</v>
      </c>
      <c r="B500" t="str">
        <f>IFERROR(__xludf.DUMMYFUNCTION("GOOGLETRANSLATE(A500, ""en"", ""ja"")"),"ローカライズ")</f>
        <v>ローカライズ</v>
      </c>
    </row>
    <row r="501">
      <c r="A501" s="1" t="s">
        <v>502</v>
      </c>
      <c r="B501" t="str">
        <f>IFERROR(__xludf.DUMMYFUNCTION("GOOGLETRANSLATE(A501, ""en"", ""ja"")"),"アムステルダム")</f>
        <v>アムステルダム</v>
      </c>
    </row>
    <row r="502">
      <c r="A502" s="1" t="s">
        <v>503</v>
      </c>
      <c r="B502" t="str">
        <f>IFERROR(__xludf.DUMMYFUNCTION("GOOGLETRANSLATE(A502, ""en"", ""ja"")"),"レイヤード")</f>
        <v>レイヤード</v>
      </c>
    </row>
    <row r="503">
      <c r="A503" s="1" t="s">
        <v>504</v>
      </c>
      <c r="B503" t="str">
        <f>IFERROR(__xludf.DUMMYFUNCTION("GOOGLETRANSLATE(A503, ""en"", ""ja"")"),"フランス語")</f>
        <v>フランス語</v>
      </c>
    </row>
    <row r="504">
      <c r="A504" s="1" t="s">
        <v>505</v>
      </c>
      <c r="B504" t="str">
        <f>IFERROR(__xludf.DUMMYFUNCTION("GOOGLETRANSLATE(A504, ""en"", ""ja"")"),"流行しています")</f>
        <v>流行しています</v>
      </c>
    </row>
    <row r="505">
      <c r="A505" s="1" t="s">
        <v>506</v>
      </c>
      <c r="B505" t="str">
        <f>IFERROR(__xludf.DUMMYFUNCTION("GOOGLETRANSLATE(A505, ""en"", ""ja"")"),"しっかり")</f>
        <v>しっかり</v>
      </c>
    </row>
    <row r="506">
      <c r="A506" s="1" t="s">
        <v>507</v>
      </c>
      <c r="B506" t="str">
        <f>IFERROR(__xludf.DUMMYFUNCTION("GOOGLETRANSLATE(A506, ""en"", ""ja"")"),"柱")</f>
        <v>柱</v>
      </c>
    </row>
    <row r="507">
      <c r="A507" s="1" t="s">
        <v>508</v>
      </c>
      <c r="B507" t="str">
        <f>IFERROR(__xludf.DUMMYFUNCTION("GOOGLETRANSLATE(A507, ""en"", ""ja"")"),"指示します")</f>
        <v>指示します</v>
      </c>
    </row>
    <row r="508">
      <c r="A508" s="1" t="s">
        <v>509</v>
      </c>
      <c r="B508" t="str">
        <f>IFERROR(__xludf.DUMMYFUNCTION("GOOGLETRANSLATE(A508, ""en"", ""ja"")"),"変性")</f>
        <v>変性</v>
      </c>
    </row>
    <row r="509">
      <c r="A509" s="1" t="s">
        <v>510</v>
      </c>
      <c r="B509" t="str">
        <f>IFERROR(__xludf.DUMMYFUNCTION("GOOGLETRANSLATE(A509, ""en"", ""ja"")"),"近似し")</f>
        <v>近似し</v>
      </c>
    </row>
    <row r="510">
      <c r="A510" s="1" t="s">
        <v>511</v>
      </c>
      <c r="B510" t="str">
        <f>IFERROR(__xludf.DUMMYFUNCTION("GOOGLETRANSLATE(A510, ""en"", ""ja"")"),"フォーラム")</f>
        <v>フォーラム</v>
      </c>
    </row>
    <row r="511">
      <c r="A511" s="1" t="s">
        <v>512</v>
      </c>
      <c r="B511" t="str">
        <f>IFERROR(__xludf.DUMMYFUNCTION("GOOGLETRANSLATE(A511, ""en"", ""ja"")"),"SC")</f>
        <v>SC</v>
      </c>
    </row>
    <row r="512">
      <c r="A512" s="1" t="s">
        <v>513</v>
      </c>
      <c r="B512" t="str">
        <f>IFERROR(__xludf.DUMMYFUNCTION("GOOGLETRANSLATE(A512, ""en"", ""ja"")"),"元に戻します")</f>
        <v>元に戻します</v>
      </c>
    </row>
    <row r="513">
      <c r="A513" s="1" t="s">
        <v>514</v>
      </c>
      <c r="B513" t="str">
        <f>IFERROR(__xludf.DUMMYFUNCTION("GOOGLETRANSLATE(A513, ""en"", ""ja"")"),"いとこ")</f>
        <v>いとこ</v>
      </c>
    </row>
    <row r="514">
      <c r="A514" s="1" t="s">
        <v>515</v>
      </c>
      <c r="B514" t="str">
        <f>IFERROR(__xludf.DUMMYFUNCTION("GOOGLETRANSLATE(A514, ""en"", ""ja"")"),"フェード")</f>
        <v>フェード</v>
      </c>
    </row>
    <row r="515">
      <c r="A515" s="1" t="s">
        <v>516</v>
      </c>
      <c r="B515" t="str">
        <f>IFERROR(__xludf.DUMMYFUNCTION("GOOGLETRANSLATE(A515, ""en"", ""ja"")"),"カメラ")</f>
        <v>カメラ</v>
      </c>
    </row>
    <row r="516">
      <c r="A516" s="1" t="s">
        <v>517</v>
      </c>
      <c r="B516" t="str">
        <f>IFERROR(__xludf.DUMMYFUNCTION("GOOGLETRANSLATE(A516, ""en"", ""ja"")"),"猟師")</f>
        <v>猟師</v>
      </c>
    </row>
    <row r="517">
      <c r="A517" s="1" t="s">
        <v>518</v>
      </c>
      <c r="B517" t="str">
        <f>IFERROR(__xludf.DUMMYFUNCTION("GOOGLETRANSLATE(A517, ""en"", ""ja"")"),"CC")</f>
        <v>CC</v>
      </c>
    </row>
    <row r="518">
      <c r="A518" s="1" t="s">
        <v>519</v>
      </c>
      <c r="B518" t="str">
        <f>IFERROR(__xludf.DUMMYFUNCTION("GOOGLETRANSLATE(A518, ""en"", ""ja"")"),"テレコミュニケーション")</f>
        <v>テレコミュニケーション</v>
      </c>
    </row>
    <row r="519">
      <c r="A519" s="1" t="s">
        <v>520</v>
      </c>
      <c r="B519" t="str">
        <f>IFERROR(__xludf.DUMMYFUNCTION("GOOGLETRANSLATE(A519, ""en"", ""ja"")"),"治す")</f>
        <v>治す</v>
      </c>
    </row>
    <row r="520">
      <c r="A520" s="1" t="s">
        <v>521</v>
      </c>
      <c r="B520" t="str">
        <f>IFERROR(__xludf.DUMMYFUNCTION("GOOGLETRANSLATE(A520, ""en"", ""ja"")"),"バッグ")</f>
        <v>バッグ</v>
      </c>
    </row>
    <row r="521">
      <c r="A521" s="1" t="s">
        <v>522</v>
      </c>
      <c r="B521" t="str">
        <f>IFERROR(__xludf.DUMMYFUNCTION("GOOGLETRANSLATE(A521, ""en"", ""ja"")"),"耐性")</f>
        <v>耐性</v>
      </c>
    </row>
    <row r="522">
      <c r="A522" s="1" t="s">
        <v>523</v>
      </c>
      <c r="B522" t="str">
        <f>IFERROR(__xludf.DUMMYFUNCTION("GOOGLETRANSLATE(A522, ""en"", ""ja"")"),"忍び寄る")</f>
        <v>忍び寄る</v>
      </c>
    </row>
    <row r="523">
      <c r="A523" s="1" t="s">
        <v>524</v>
      </c>
      <c r="B523" t="str">
        <f>IFERROR(__xludf.DUMMYFUNCTION("GOOGLETRANSLATE(A523, ""en"", ""ja"")"),"強化する")</f>
        <v>強化する</v>
      </c>
    </row>
    <row r="524">
      <c r="A524" s="1" t="s">
        <v>525</v>
      </c>
      <c r="B524" t="str">
        <f>IFERROR(__xludf.DUMMYFUNCTION("GOOGLETRANSLATE(A524, ""en"", ""ja"")"),"上部")</f>
        <v>上部</v>
      </c>
    </row>
    <row r="525">
      <c r="A525" s="1" t="s">
        <v>526</v>
      </c>
      <c r="B525" t="str">
        <f>IFERROR(__xludf.DUMMYFUNCTION("GOOGLETRANSLATE(A525, ""en"", ""ja"")"),"マット")</f>
        <v>マット</v>
      </c>
    </row>
    <row r="526">
      <c r="A526" s="1" t="s">
        <v>527</v>
      </c>
      <c r="B526" t="str">
        <f>IFERROR(__xludf.DUMMYFUNCTION("GOOGLETRANSLATE(A526, ""en"", ""ja"")"),"パリ")</f>
        <v>パリ</v>
      </c>
    </row>
    <row r="527">
      <c r="A527" s="1" t="s">
        <v>528</v>
      </c>
      <c r="B527" t="str">
        <f>IFERROR(__xludf.DUMMYFUNCTION("GOOGLETRANSLATE(A527, ""en"", ""ja"")"),"ジョーンズ")</f>
        <v>ジョーンズ</v>
      </c>
    </row>
    <row r="528">
      <c r="A528" s="1" t="s">
        <v>529</v>
      </c>
      <c r="B528" t="str">
        <f>IFERROR(__xludf.DUMMYFUNCTION("GOOGLETRANSLATE(A528, ""en"", ""ja"")"),"パーカー")</f>
        <v>パーカー</v>
      </c>
    </row>
    <row r="529">
      <c r="A529" s="1" t="s">
        <v>530</v>
      </c>
      <c r="B529" t="str">
        <f>IFERROR(__xludf.DUMMYFUNCTION("GOOGLETRANSLATE(A529, ""en"", ""ja"")"),"そう")</f>
        <v>そう</v>
      </c>
    </row>
    <row r="530">
      <c r="A530" s="1" t="s">
        <v>531</v>
      </c>
      <c r="B530" t="str">
        <f>IFERROR(__xludf.DUMMYFUNCTION("GOOGLETRANSLATE(A530, ""en"", ""ja"")"),"生じ")</f>
        <v>生じ</v>
      </c>
    </row>
    <row r="531">
      <c r="A531" s="1" t="s">
        <v>532</v>
      </c>
      <c r="B531" t="str">
        <f>IFERROR(__xludf.DUMMYFUNCTION("GOOGLETRANSLATE(A531, ""en"", ""ja"")"),"PR")</f>
        <v>PR</v>
      </c>
    </row>
    <row r="532">
      <c r="A532" s="1" t="s">
        <v>533</v>
      </c>
      <c r="B532" t="str">
        <f>IFERROR(__xludf.DUMMYFUNCTION("GOOGLETRANSLATE(A532, ""en"", ""ja"")"),"活性化")</f>
        <v>活性化</v>
      </c>
    </row>
    <row r="533">
      <c r="A533" s="1" t="s">
        <v>534</v>
      </c>
      <c r="B533" t="str">
        <f>IFERROR(__xludf.DUMMYFUNCTION("GOOGLETRANSLATE(A533, ""en"", ""ja"")"),"ツイン")</f>
        <v>ツイン</v>
      </c>
    </row>
    <row r="534">
      <c r="A534" s="1" t="s">
        <v>535</v>
      </c>
      <c r="B534" t="str">
        <f>IFERROR(__xludf.DUMMYFUNCTION("GOOGLETRANSLATE(A534, ""en"", ""ja"")"),"コート")</f>
        <v>コート</v>
      </c>
    </row>
    <row r="535">
      <c r="A535" s="1" t="s">
        <v>536</v>
      </c>
      <c r="B535" t="str">
        <f>IFERROR(__xludf.DUMMYFUNCTION("GOOGLETRANSLATE(A535, ""en"", ""ja"")"),"テープ")</f>
        <v>テープ</v>
      </c>
    </row>
    <row r="536">
      <c r="A536" s="1" t="s">
        <v>537</v>
      </c>
      <c r="B536" t="str">
        <f>IFERROR(__xludf.DUMMYFUNCTION("GOOGLETRANSLATE(A536, ""en"", ""ja"")"),"安定")</f>
        <v>安定</v>
      </c>
    </row>
    <row r="537">
      <c r="A537" s="1" t="s">
        <v>538</v>
      </c>
      <c r="B537" t="str">
        <f>IFERROR(__xludf.DUMMYFUNCTION("GOOGLETRANSLATE(A537, ""en"", ""ja"")"),"発症")</f>
        <v>発症</v>
      </c>
    </row>
    <row r="538">
      <c r="A538" s="1" t="s">
        <v>539</v>
      </c>
      <c r="B538" t="str">
        <f>IFERROR(__xludf.DUMMYFUNCTION("GOOGLETRANSLATE(A538, ""en"", ""ja"")"),"ウィンドウズ")</f>
        <v>ウィンドウズ</v>
      </c>
    </row>
    <row r="539">
      <c r="A539" s="1" t="s">
        <v>540</v>
      </c>
      <c r="B539" t="str">
        <f>IFERROR(__xludf.DUMMYFUNCTION("GOOGLETRANSLATE(A539, ""en"", ""ja"")"),"乏しいです")</f>
        <v>乏しいです</v>
      </c>
    </row>
    <row r="540">
      <c r="A540" s="1" t="s">
        <v>541</v>
      </c>
      <c r="B540" t="str">
        <f>IFERROR(__xludf.DUMMYFUNCTION("GOOGLETRANSLATE(A540, ""en"", ""ja"")"),"求道者")</f>
        <v>求道者</v>
      </c>
    </row>
    <row r="541">
      <c r="A541" s="1" t="s">
        <v>542</v>
      </c>
      <c r="B541" t="str">
        <f>IFERROR(__xludf.DUMMYFUNCTION("GOOGLETRANSLATE(A541, ""en"", ""ja"")"),"パズル")</f>
        <v>パズル</v>
      </c>
    </row>
    <row r="542">
      <c r="A542" s="1" t="s">
        <v>543</v>
      </c>
      <c r="B542" t="str">
        <f>IFERROR(__xludf.DUMMYFUNCTION("GOOGLETRANSLATE(A542, ""en"", ""ja"")"),"コンrmation")</f>
        <v>コンrmation</v>
      </c>
    </row>
    <row r="543">
      <c r="A543" s="1" t="s">
        <v>544</v>
      </c>
      <c r="B543" t="str">
        <f>IFERROR(__xludf.DUMMYFUNCTION("GOOGLETRANSLATE(A543, ""en"", ""ja"")"),"GA")</f>
        <v>GA</v>
      </c>
    </row>
    <row r="544">
      <c r="A544" s="1" t="s">
        <v>545</v>
      </c>
      <c r="B544" t="str">
        <f>IFERROR(__xludf.DUMMYFUNCTION("GOOGLETRANSLATE(A544, ""en"", ""ja"")"),"FL")</f>
        <v>FL</v>
      </c>
    </row>
    <row r="545">
      <c r="A545" s="1" t="s">
        <v>546</v>
      </c>
      <c r="B545" t="str">
        <f>IFERROR(__xludf.DUMMYFUNCTION("GOOGLETRANSLATE(A545, ""en"", ""ja"")"),"コスタ")</f>
        <v>コスタ</v>
      </c>
    </row>
    <row r="546">
      <c r="A546" s="1" t="s">
        <v>547</v>
      </c>
      <c r="B546" t="str">
        <f>IFERROR(__xludf.DUMMYFUNCTION("GOOGLETRANSLATE(A546, ""en"", ""ja"")"),"大げさ")</f>
        <v>大げさ</v>
      </c>
    </row>
    <row r="547">
      <c r="A547" s="1" t="s">
        <v>548</v>
      </c>
      <c r="B547" t="str">
        <f>IFERROR(__xludf.DUMMYFUNCTION("GOOGLETRANSLATE(A547, ""en"", ""ja"")"),"劇的")</f>
        <v>劇的</v>
      </c>
    </row>
    <row r="548">
      <c r="A548" s="1" t="s">
        <v>549</v>
      </c>
      <c r="B548" t="str">
        <f>IFERROR(__xludf.DUMMYFUNCTION("GOOGLETRANSLATE(A548, ""en"", ""ja"")"),"繰り返し")</f>
        <v>繰り返し</v>
      </c>
    </row>
    <row r="549">
      <c r="A549" s="1" t="s">
        <v>550</v>
      </c>
      <c r="B549" t="str">
        <f>IFERROR(__xludf.DUMMYFUNCTION("GOOGLETRANSLATE(A549, ""en"", ""ja"")"),"不成功")</f>
        <v>不成功</v>
      </c>
    </row>
    <row r="550">
      <c r="A550" s="1" t="s">
        <v>551</v>
      </c>
      <c r="B550" t="str">
        <f>IFERROR(__xludf.DUMMYFUNCTION("GOOGLETRANSLATE(A550, ""en"", ""ja"")"),"アラインメント")</f>
        <v>アラインメント</v>
      </c>
    </row>
    <row r="551">
      <c r="A551" s="1" t="s">
        <v>552</v>
      </c>
      <c r="B551" t="str">
        <f>IFERROR(__xludf.DUMMYFUNCTION("GOOGLETRANSLATE(A551, ""en"", ""ja"")"),"ボタン")</f>
        <v>ボタン</v>
      </c>
    </row>
    <row r="552">
      <c r="A552" s="1" t="s">
        <v>553</v>
      </c>
      <c r="B552" t="str">
        <f>IFERROR(__xludf.DUMMYFUNCTION("GOOGLETRANSLATE(A552, ""en"", ""ja"")"),"悲惨")</f>
        <v>悲惨</v>
      </c>
    </row>
    <row r="553">
      <c r="A553" s="1" t="s">
        <v>554</v>
      </c>
      <c r="B553" t="str">
        <f>IFERROR(__xludf.DUMMYFUNCTION("GOOGLETRANSLATE(A553, ""en"", ""ja"")"),"隔離")</f>
        <v>隔離</v>
      </c>
    </row>
    <row r="554">
      <c r="A554" s="1" t="s">
        <v>555</v>
      </c>
      <c r="B554" t="str">
        <f>IFERROR(__xludf.DUMMYFUNCTION("GOOGLETRANSLATE(A554, ""en"", ""ja"")"),"息をします")</f>
        <v>息をします</v>
      </c>
    </row>
    <row r="555">
      <c r="A555" s="1" t="s">
        <v>556</v>
      </c>
      <c r="B555" t="str">
        <f>IFERROR(__xludf.DUMMYFUNCTION("GOOGLETRANSLATE(A555, ""en"", ""ja"")"),"ミスマッチ")</f>
        <v>ミスマッチ</v>
      </c>
    </row>
    <row r="556">
      <c r="A556" s="1" t="s">
        <v>557</v>
      </c>
      <c r="B556" t="str">
        <f>IFERROR(__xludf.DUMMYFUNCTION("GOOGLETRANSLATE(A556, ""en"", ""ja"")"),"優先的")</f>
        <v>優先的</v>
      </c>
    </row>
    <row r="557">
      <c r="A557" s="1" t="s">
        <v>558</v>
      </c>
      <c r="B557" t="str">
        <f>IFERROR(__xludf.DUMMYFUNCTION("GOOGLETRANSLATE(A557, ""en"", ""ja"")"),"到達")</f>
        <v>到達</v>
      </c>
    </row>
    <row r="558">
      <c r="A558" s="1" t="s">
        <v>559</v>
      </c>
      <c r="B558" t="str">
        <f>IFERROR(__xludf.DUMMYFUNCTION("GOOGLETRANSLATE(A558, ""en"", ""ja"")"),"フォン")</f>
        <v>フォン</v>
      </c>
    </row>
    <row r="559">
      <c r="A559" s="1" t="s">
        <v>560</v>
      </c>
      <c r="B559" t="str">
        <f>IFERROR(__xludf.DUMMYFUNCTION("GOOGLETRANSLATE(A559, ""en"", ""ja"")"),"ハイテク")</f>
        <v>ハイテク</v>
      </c>
    </row>
    <row r="560">
      <c r="A560" s="1" t="s">
        <v>561</v>
      </c>
      <c r="B560" t="str">
        <f>IFERROR(__xludf.DUMMYFUNCTION("GOOGLETRANSLATE(A560, ""en"", ""ja"")"),"フォード")</f>
        <v>フォード</v>
      </c>
    </row>
    <row r="561">
      <c r="A561" s="1" t="s">
        <v>562</v>
      </c>
      <c r="B561" t="str">
        <f>IFERROR(__xludf.DUMMYFUNCTION("GOOGLETRANSLATE(A561, ""en"", ""ja"")"),"著名")</f>
        <v>著名</v>
      </c>
    </row>
    <row r="562">
      <c r="A562" s="1" t="s">
        <v>563</v>
      </c>
      <c r="B562" t="str">
        <f>IFERROR(__xludf.DUMMYFUNCTION("GOOGLETRANSLATE(A562, ""en"", ""ja"")"),"用心")</f>
        <v>用心</v>
      </c>
    </row>
    <row r="563">
      <c r="A563" s="1" t="s">
        <v>564</v>
      </c>
      <c r="B563" t="str">
        <f>IFERROR(__xludf.DUMMYFUNCTION("GOOGLETRANSLATE(A563, ""en"", ""ja"")"),"辛うじて")</f>
        <v>辛うじて</v>
      </c>
    </row>
    <row r="564">
      <c r="A564" s="1" t="s">
        <v>565</v>
      </c>
      <c r="B564" t="str">
        <f>IFERROR(__xludf.DUMMYFUNCTION("GOOGLETRANSLATE(A564, ""en"", ""ja"")"),"伝えます")</f>
        <v>伝えます</v>
      </c>
    </row>
    <row r="565">
      <c r="A565" s="1" t="s">
        <v>566</v>
      </c>
      <c r="B565" t="str">
        <f>IFERROR(__xludf.DUMMYFUNCTION("GOOGLETRANSLATE(A565, ""en"", ""ja"")"),"再表示")</f>
        <v>再表示</v>
      </c>
    </row>
    <row r="566">
      <c r="A566" s="1" t="s">
        <v>567</v>
      </c>
      <c r="B566" t="str">
        <f>IFERROR(__xludf.DUMMYFUNCTION("GOOGLETRANSLATE(A566, ""en"", ""ja"")"),"確認")</f>
        <v>確認</v>
      </c>
    </row>
    <row r="567">
      <c r="A567" s="1" t="s">
        <v>568</v>
      </c>
      <c r="B567" t="str">
        <f>IFERROR(__xludf.DUMMYFUNCTION("GOOGLETRANSLATE(A567, ""en"", ""ja"")"),"興奮")</f>
        <v>興奮</v>
      </c>
    </row>
    <row r="568">
      <c r="A568" s="1" t="s">
        <v>569</v>
      </c>
      <c r="B568" t="str">
        <f>IFERROR(__xludf.DUMMYFUNCTION("GOOGLETRANSLATE(A568, ""en"", ""ja"")"),"論争")</f>
        <v>論争</v>
      </c>
    </row>
    <row r="569">
      <c r="A569" s="1" t="s">
        <v>570</v>
      </c>
      <c r="B569" t="str">
        <f>IFERROR(__xludf.DUMMYFUNCTION("GOOGLETRANSLATE(A569, ""en"", ""ja"")"),"詐欺FL ICT")</f>
        <v>詐欺FL ICT</v>
      </c>
    </row>
    <row r="570">
      <c r="A570" s="1" t="s">
        <v>571</v>
      </c>
      <c r="B570" t="str">
        <f>IFERROR(__xludf.DUMMYFUNCTION("GOOGLETRANSLATE(A570, ""en"", ""ja"")"),"アベニュー")</f>
        <v>アベニュー</v>
      </c>
    </row>
    <row r="571">
      <c r="A571" s="1" t="s">
        <v>572</v>
      </c>
      <c r="B571" t="str">
        <f>IFERROR(__xludf.DUMMYFUNCTION("GOOGLETRANSLATE(A571, ""en"", ""ja"")"),"ブルース")</f>
        <v>ブルース</v>
      </c>
    </row>
    <row r="572">
      <c r="A572" s="1" t="s">
        <v>573</v>
      </c>
      <c r="B572" t="str">
        <f>IFERROR(__xludf.DUMMYFUNCTION("GOOGLETRANSLATE(A572, ""en"", ""ja"")"),"アームストロング")</f>
        <v>アームストロング</v>
      </c>
    </row>
    <row r="573">
      <c r="A573" s="1" t="s">
        <v>574</v>
      </c>
      <c r="B573" t="str">
        <f>IFERROR(__xludf.DUMMYFUNCTION("GOOGLETRANSLATE(A573, ""en"", ""ja"")"),"カーター")</f>
        <v>カーター</v>
      </c>
    </row>
    <row r="574">
      <c r="A574" s="1" t="s">
        <v>575</v>
      </c>
      <c r="B574" t="str">
        <f>IFERROR(__xludf.DUMMYFUNCTION("GOOGLETRANSLATE(A574, ""en"", ""ja"")"),"寿命")</f>
        <v>寿命</v>
      </c>
    </row>
    <row r="575">
      <c r="A575" s="1" t="s">
        <v>576</v>
      </c>
      <c r="B575" t="str">
        <f>IFERROR(__xludf.DUMMYFUNCTION("GOOGLETRANSLATE(A575, ""en"", ""ja"")"),"偶発的")</f>
        <v>偶発的</v>
      </c>
    </row>
    <row r="576">
      <c r="A576" s="1" t="s">
        <v>577</v>
      </c>
      <c r="B576" t="str">
        <f>IFERROR(__xludf.DUMMYFUNCTION("GOOGLETRANSLATE(A576, ""en"", ""ja"")"),"軽度")</f>
        <v>軽度</v>
      </c>
    </row>
    <row r="577">
      <c r="A577" s="1" t="s">
        <v>578</v>
      </c>
      <c r="B577" t="str">
        <f>IFERROR(__xludf.DUMMYFUNCTION("GOOGLETRANSLATE(A577, ""en"", ""ja"")"),"緩和する")</f>
        <v>緩和する</v>
      </c>
    </row>
    <row r="578">
      <c r="A578" s="1" t="s">
        <v>579</v>
      </c>
      <c r="B578" t="str">
        <f>IFERROR(__xludf.DUMMYFUNCTION("GOOGLETRANSLATE(A578, ""en"", ""ja"")"),"プロFiのル")</f>
        <v>プロFiのル</v>
      </c>
    </row>
    <row r="579">
      <c r="A579" s="1" t="s">
        <v>580</v>
      </c>
      <c r="B579" t="str">
        <f>IFERROR(__xludf.DUMMYFUNCTION("GOOGLETRANSLATE(A579, ""en"", ""ja"")"),"ピッツバーグ")</f>
        <v>ピッツバーグ</v>
      </c>
    </row>
    <row r="580">
      <c r="A580" s="1" t="s">
        <v>581</v>
      </c>
      <c r="B580" t="str">
        <f>IFERROR(__xludf.DUMMYFUNCTION("GOOGLETRANSLATE(A580, ""en"", ""ja"")"),"洗浄")</f>
        <v>洗浄</v>
      </c>
    </row>
    <row r="581">
      <c r="A581" s="1" t="s">
        <v>582</v>
      </c>
      <c r="B581" t="str">
        <f>IFERROR(__xludf.DUMMYFUNCTION("GOOGLETRANSLATE(A581, ""en"", ""ja"")"),"保持")</f>
        <v>保持</v>
      </c>
    </row>
    <row r="582">
      <c r="A582" s="1" t="s">
        <v>583</v>
      </c>
      <c r="B582" t="str">
        <f>IFERROR(__xludf.DUMMYFUNCTION("GOOGLETRANSLATE(A582, ""en"", ""ja"")"),"基本的に")</f>
        <v>基本的に</v>
      </c>
    </row>
    <row r="583">
      <c r="A583" s="1" t="s">
        <v>584</v>
      </c>
      <c r="B583" t="str">
        <f>IFERROR(__xludf.DUMMYFUNCTION("GOOGLETRANSLATE(A583, ""en"", ""ja"")"),"少数")</f>
        <v>少数</v>
      </c>
    </row>
    <row r="584">
      <c r="A584" s="1" t="s">
        <v>585</v>
      </c>
      <c r="B584" t="str">
        <f>IFERROR(__xludf.DUMMYFUNCTION("GOOGLETRANSLATE(A584, ""en"", ""ja"")"),"クラッシュ")</f>
        <v>クラッシュ</v>
      </c>
    </row>
    <row r="585">
      <c r="A585" s="1" t="s">
        <v>586</v>
      </c>
      <c r="B585" t="str">
        <f>IFERROR(__xludf.DUMMYFUNCTION("GOOGLETRANSLATE(A585, ""en"", ""ja"")"),"ローレンス")</f>
        <v>ローレンス</v>
      </c>
    </row>
    <row r="586">
      <c r="A586" s="1" t="s">
        <v>587</v>
      </c>
      <c r="B586" t="str">
        <f>IFERROR(__xludf.DUMMYFUNCTION("GOOGLETRANSLATE(A586, ""en"", ""ja"")"),"金融")</f>
        <v>金融</v>
      </c>
    </row>
    <row r="587">
      <c r="A587" s="1" t="s">
        <v>588</v>
      </c>
      <c r="B587" t="str">
        <f>IFERROR(__xludf.DUMMYFUNCTION("GOOGLETRANSLATE(A587, ""en"", ""ja"")"),"食糧")</f>
        <v>食糧</v>
      </c>
    </row>
    <row r="588">
      <c r="A588" s="1" t="s">
        <v>589</v>
      </c>
      <c r="B588" t="str">
        <f>IFERROR(__xludf.DUMMYFUNCTION("GOOGLETRANSLATE(A588, ""en"", ""ja"")"),"リモートで")</f>
        <v>リモートで</v>
      </c>
    </row>
    <row r="589">
      <c r="A589" s="1" t="s">
        <v>590</v>
      </c>
      <c r="B589" t="str">
        <f>IFERROR(__xludf.DUMMYFUNCTION("GOOGLETRANSLATE(A589, ""en"", ""ja"")"),"ゲイリー")</f>
        <v>ゲイリー</v>
      </c>
    </row>
    <row r="590">
      <c r="A590" s="1" t="s">
        <v>591</v>
      </c>
      <c r="B590" t="str">
        <f>IFERROR(__xludf.DUMMYFUNCTION("GOOGLETRANSLATE(A590, ""en"", ""ja"")"),"ドナルド")</f>
        <v>ドナルド</v>
      </c>
    </row>
    <row r="591">
      <c r="A591" s="1" t="s">
        <v>592</v>
      </c>
      <c r="B591" t="str">
        <f>IFERROR(__xludf.DUMMYFUNCTION("GOOGLETRANSLATE(A591, ""en"", ""ja"")"),"MIT")</f>
        <v>MIT</v>
      </c>
    </row>
    <row r="592">
      <c r="A592" s="1" t="s">
        <v>593</v>
      </c>
      <c r="B592" t="str">
        <f>IFERROR(__xludf.DUMMYFUNCTION("GOOGLETRANSLATE(A592, ""en"", ""ja"")"),"壊滅的な")</f>
        <v>壊滅的な</v>
      </c>
    </row>
    <row r="593">
      <c r="A593" s="1" t="s">
        <v>594</v>
      </c>
      <c r="B593" t="str">
        <f>IFERROR(__xludf.DUMMYFUNCTION("GOOGLETRANSLATE(A593, ""en"", ""ja"")"),"クラーク")</f>
        <v>クラーク</v>
      </c>
    </row>
    <row r="594">
      <c r="A594" s="1" t="s">
        <v>595</v>
      </c>
      <c r="B594" t="str">
        <f>IFERROR(__xludf.DUMMYFUNCTION("GOOGLETRANSLATE(A594, ""en"", ""ja"")"),"ガルシア")</f>
        <v>ガルシア</v>
      </c>
    </row>
    <row r="595">
      <c r="A595" s="1" t="s">
        <v>596</v>
      </c>
      <c r="B595" t="str">
        <f>IFERROR(__xludf.DUMMYFUNCTION("GOOGLETRANSLATE(A595, ""en"", ""ja"")"),"マーシャル")</f>
        <v>マーシャル</v>
      </c>
    </row>
    <row r="596">
      <c r="A596" s="1" t="s">
        <v>597</v>
      </c>
      <c r="B596" t="str">
        <f>IFERROR(__xludf.DUMMYFUNCTION("GOOGLETRANSLATE(A596, ""en"", ""ja"")"),"徐")</f>
        <v>徐</v>
      </c>
    </row>
    <row r="597">
      <c r="A597" s="1" t="s">
        <v>598</v>
      </c>
      <c r="B597" t="str">
        <f>IFERROR(__xludf.DUMMYFUNCTION("GOOGLETRANSLATE(A597, ""en"", ""ja"")"),"チャップマン")</f>
        <v>チャップマン</v>
      </c>
    </row>
    <row r="598">
      <c r="A598" s="1" t="s">
        <v>599</v>
      </c>
      <c r="B598" t="str">
        <f>IFERROR(__xludf.DUMMYFUNCTION("GOOGLETRANSLATE(A598, ""en"", ""ja"")"),"出張")</f>
        <v>出張</v>
      </c>
    </row>
    <row r="599">
      <c r="A599" s="1" t="s">
        <v>600</v>
      </c>
      <c r="B599" t="str">
        <f>IFERROR(__xludf.DUMMYFUNCTION("GOOGLETRANSLATE(A599, ""en"", ""ja"")"),"パイロット")</f>
        <v>パイロット</v>
      </c>
    </row>
    <row r="600">
      <c r="A600" s="1" t="s">
        <v>601</v>
      </c>
      <c r="B600" t="str">
        <f>IFERROR(__xludf.DUMMYFUNCTION("GOOGLETRANSLATE(A600, ""en"", ""ja"")"),"Fi回線CIALの")</f>
        <v>Fi回線CIALの</v>
      </c>
    </row>
    <row r="601">
      <c r="A601" s="1" t="s">
        <v>602</v>
      </c>
      <c r="B601" t="str">
        <f>IFERROR(__xludf.DUMMYFUNCTION("GOOGLETRANSLATE(A601, ""en"", ""ja"")"),"習慣")</f>
        <v>習慣</v>
      </c>
    </row>
    <row r="602">
      <c r="A602" s="1" t="s">
        <v>603</v>
      </c>
      <c r="B602" t="str">
        <f>IFERROR(__xludf.DUMMYFUNCTION("GOOGLETRANSLATE(A602, ""en"", ""ja"")"),"無理")</f>
        <v>無理</v>
      </c>
    </row>
    <row r="603">
      <c r="A603" s="1" t="s">
        <v>604</v>
      </c>
      <c r="B603" t="str">
        <f>IFERROR(__xludf.DUMMYFUNCTION("GOOGLETRANSLATE(A603, ""en"", ""ja"")"),"慎重な")</f>
        <v>慎重な</v>
      </c>
    </row>
    <row r="604">
      <c r="A604" s="1" t="s">
        <v>605</v>
      </c>
      <c r="B604" t="str">
        <f>IFERROR(__xludf.DUMMYFUNCTION("GOOGLETRANSLATE(A604, ""en"", ""ja"")"),"刺激")</f>
        <v>刺激</v>
      </c>
    </row>
    <row r="605">
      <c r="A605" s="1" t="s">
        <v>606</v>
      </c>
      <c r="B605" t="str">
        <f>IFERROR(__xludf.DUMMYFUNCTION("GOOGLETRANSLATE(A605, ""en"", ""ja"")"),"サスペンション")</f>
        <v>サスペンション</v>
      </c>
    </row>
    <row r="606">
      <c r="A606" s="1" t="s">
        <v>607</v>
      </c>
      <c r="B606" t="str">
        <f>IFERROR(__xludf.DUMMYFUNCTION("GOOGLETRANSLATE(A606, ""en"", ""ja"")"),"シュミット")</f>
        <v>シュミット</v>
      </c>
    </row>
    <row r="607">
      <c r="A607" s="1" t="s">
        <v>608</v>
      </c>
      <c r="B607" t="str">
        <f>IFERROR(__xludf.DUMMYFUNCTION("GOOGLETRANSLATE(A607, ""en"", ""ja"")"),"ウィルソン")</f>
        <v>ウィルソン</v>
      </c>
    </row>
    <row r="608">
      <c r="A608" s="1" t="s">
        <v>609</v>
      </c>
      <c r="B608" t="str">
        <f>IFERROR(__xludf.DUMMYFUNCTION("GOOGLETRANSLATE(A608, ""en"", ""ja"")"),"林")</f>
        <v>林</v>
      </c>
    </row>
    <row r="609">
      <c r="A609" s="1" t="s">
        <v>610</v>
      </c>
      <c r="B609" t="str">
        <f>IFERROR(__xludf.DUMMYFUNCTION("GOOGLETRANSLATE(A609, ""en"", ""ja"")"),"続き")</f>
        <v>続き</v>
      </c>
    </row>
    <row r="610">
      <c r="A610" s="1" t="s">
        <v>611</v>
      </c>
      <c r="B610" t="str">
        <f>IFERROR(__xludf.DUMMYFUNCTION("GOOGLETRANSLATE(A610, ""en"", ""ja"")"),"デンマーク")</f>
        <v>デンマーク</v>
      </c>
    </row>
    <row r="611">
      <c r="A611" s="1" t="s">
        <v>612</v>
      </c>
      <c r="B611" t="str">
        <f>IFERROR(__xludf.DUMMYFUNCTION("GOOGLETRANSLATE(A611, ""en"", ""ja"")"),"タップ")</f>
        <v>タップ</v>
      </c>
    </row>
    <row r="612">
      <c r="A612" s="1" t="s">
        <v>613</v>
      </c>
      <c r="B612" t="str">
        <f>IFERROR(__xludf.DUMMYFUNCTION("GOOGLETRANSLATE(A612, ""en"", ""ja"")"),"地域の")</f>
        <v>地域の</v>
      </c>
    </row>
    <row r="613">
      <c r="A613" s="1" t="s">
        <v>614</v>
      </c>
      <c r="B613" t="str">
        <f>IFERROR(__xludf.DUMMYFUNCTION("GOOGLETRANSLATE(A613, ""en"", ""ja"")"),"フレキシブル")</f>
        <v>フレキシブル</v>
      </c>
    </row>
    <row r="614">
      <c r="A614" s="1" t="s">
        <v>615</v>
      </c>
      <c r="B614" t="str">
        <f>IFERROR(__xludf.DUMMYFUNCTION("GOOGLETRANSLATE(A614, ""en"", ""ja"")"),"スペシャリスト")</f>
        <v>スペシャリスト</v>
      </c>
    </row>
    <row r="615">
      <c r="A615" s="1" t="s">
        <v>616</v>
      </c>
      <c r="B615" t="str">
        <f>IFERROR(__xludf.DUMMYFUNCTION("GOOGLETRANSLATE(A615, ""en"", ""ja"")"),"未発表")</f>
        <v>未発表</v>
      </c>
    </row>
    <row r="616">
      <c r="A616" s="1" t="s">
        <v>617</v>
      </c>
      <c r="B616" t="str">
        <f>IFERROR(__xludf.DUMMYFUNCTION("GOOGLETRANSLATE(A616, ""en"", ""ja"")"),"与える")</f>
        <v>与える</v>
      </c>
    </row>
    <row r="617">
      <c r="A617" s="1" t="s">
        <v>618</v>
      </c>
      <c r="B617" t="str">
        <f>IFERROR(__xludf.DUMMYFUNCTION("GOOGLETRANSLATE(A617, ""en"", ""ja"")"),"FL柔軟性")</f>
        <v>FL柔軟性</v>
      </c>
    </row>
    <row r="618">
      <c r="A618" s="1" t="s">
        <v>619</v>
      </c>
      <c r="B618" t="str">
        <f>IFERROR(__xludf.DUMMYFUNCTION("GOOGLETRANSLATE(A618, ""en"", ""ja"")"),"決定論")</f>
        <v>決定論</v>
      </c>
    </row>
    <row r="619">
      <c r="A619" s="1" t="s">
        <v>620</v>
      </c>
      <c r="B619" t="str">
        <f>IFERROR(__xludf.DUMMYFUNCTION("GOOGLETRANSLATE(A619, ""en"", ""ja"")"),"ベンチ")</f>
        <v>ベンチ</v>
      </c>
    </row>
    <row r="620">
      <c r="A620" s="1" t="s">
        <v>621</v>
      </c>
      <c r="B620" t="str">
        <f>IFERROR(__xludf.DUMMYFUNCTION("GOOGLETRANSLATE(A620, ""en"", ""ja"")"),"そらします")</f>
        <v>そらします</v>
      </c>
    </row>
    <row r="621">
      <c r="A621" s="1" t="s">
        <v>622</v>
      </c>
      <c r="B621" t="str">
        <f>IFERROR(__xludf.DUMMYFUNCTION("GOOGLETRANSLATE(A621, ""en"", ""ja"")"),"聴衆")</f>
        <v>聴衆</v>
      </c>
    </row>
    <row r="622">
      <c r="A622" s="1" t="s">
        <v>623</v>
      </c>
      <c r="B622" t="str">
        <f>IFERROR(__xludf.DUMMYFUNCTION("GOOGLETRANSLATE(A622, ""en"", ""ja"")"),"ダニエル")</f>
        <v>ダニエル</v>
      </c>
    </row>
    <row r="623">
      <c r="A623" s="1" t="s">
        <v>624</v>
      </c>
      <c r="B623" t="str">
        <f>IFERROR(__xludf.DUMMYFUNCTION("GOOGLETRANSLATE(A623, ""en"", ""ja"")"),"火")</f>
        <v>火</v>
      </c>
    </row>
    <row r="624">
      <c r="A624" s="1" t="s">
        <v>625</v>
      </c>
      <c r="B624" t="str">
        <f>IFERROR(__xludf.DUMMYFUNCTION("GOOGLETRANSLATE(A624, ""en"", ""ja"")"),"標準化")</f>
        <v>標準化</v>
      </c>
    </row>
    <row r="625">
      <c r="A625" s="1" t="s">
        <v>626</v>
      </c>
      <c r="B625" t="str">
        <f>IFERROR(__xludf.DUMMYFUNCTION("GOOGLETRANSLATE(A625, ""en"", ""ja"")"),"ファイル")</f>
        <v>ファイル</v>
      </c>
    </row>
    <row r="626">
      <c r="A626" s="1" t="s">
        <v>627</v>
      </c>
      <c r="B626" t="str">
        <f>IFERROR(__xludf.DUMMYFUNCTION("GOOGLETRANSLATE(A626, ""en"", ""ja"")"),"モーダル")</f>
        <v>モーダル</v>
      </c>
    </row>
    <row r="627">
      <c r="A627" s="1" t="s">
        <v>628</v>
      </c>
      <c r="B627" t="str">
        <f>IFERROR(__xludf.DUMMYFUNCTION("GOOGLETRANSLATE(A627, ""en"", ""ja"")"),"反復")</f>
        <v>反復</v>
      </c>
    </row>
    <row r="628">
      <c r="A628" s="1" t="s">
        <v>629</v>
      </c>
      <c r="B628" t="str">
        <f>IFERROR(__xludf.DUMMYFUNCTION("GOOGLETRANSLATE(A628, ""en"", ""ja"")"),"チェコ")</f>
        <v>チェコ</v>
      </c>
    </row>
    <row r="629">
      <c r="A629" s="1" t="s">
        <v>630</v>
      </c>
      <c r="B629" t="str">
        <f>IFERROR(__xludf.DUMMYFUNCTION("GOOGLETRANSLATE(A629, ""en"", ""ja"")"),"郵便物")</f>
        <v>郵便物</v>
      </c>
    </row>
    <row r="630">
      <c r="A630" s="1" t="s">
        <v>631</v>
      </c>
      <c r="B630" t="str">
        <f>IFERROR(__xludf.DUMMYFUNCTION("GOOGLETRANSLATE(A630, ""en"", ""ja"")"),"復元")</f>
        <v>復元</v>
      </c>
    </row>
    <row r="631">
      <c r="A631" s="1" t="s">
        <v>632</v>
      </c>
      <c r="B631" t="str">
        <f>IFERROR(__xludf.DUMMYFUNCTION("GOOGLETRANSLATE(A631, ""en"", ""ja"")"),"リニューアル")</f>
        <v>リニューアル</v>
      </c>
    </row>
    <row r="632">
      <c r="A632" s="1" t="s">
        <v>633</v>
      </c>
      <c r="B632" t="str">
        <f>IFERROR(__xludf.DUMMYFUNCTION("GOOGLETRANSLATE(A632, ""en"", ""ja"")"),"ミッション")</f>
        <v>ミッション</v>
      </c>
    </row>
    <row r="633">
      <c r="A633" s="1" t="s">
        <v>634</v>
      </c>
      <c r="B633" t="str">
        <f>IFERROR(__xludf.DUMMYFUNCTION("GOOGLETRANSLATE(A633, ""en"", ""ja"")"),"配置されました")</f>
        <v>配置されました</v>
      </c>
    </row>
    <row r="634">
      <c r="A634" s="1" t="s">
        <v>635</v>
      </c>
      <c r="B634" t="str">
        <f>IFERROR(__xludf.DUMMYFUNCTION("GOOGLETRANSLATE(A634, ""en"", ""ja"")"),"定理")</f>
        <v>定理</v>
      </c>
    </row>
    <row r="635">
      <c r="A635" s="1" t="s">
        <v>636</v>
      </c>
      <c r="B635" t="str">
        <f>IFERROR(__xludf.DUMMYFUNCTION("GOOGLETRANSLATE(A635, ""en"", ""ja"")"),"ナリーFiの")</f>
        <v>ナリーFiの</v>
      </c>
    </row>
    <row r="636">
      <c r="A636" s="1" t="s">
        <v>637</v>
      </c>
      <c r="B636" t="str">
        <f>IFERROR(__xludf.DUMMYFUNCTION("GOOGLETRANSLATE(A636, ""en"", ""ja"")"),"区別")</f>
        <v>区別</v>
      </c>
    </row>
    <row r="637">
      <c r="A637" s="1" t="s">
        <v>638</v>
      </c>
      <c r="B637" t="str">
        <f>IFERROR(__xludf.DUMMYFUNCTION("GOOGLETRANSLATE(A637, ""en"", ""ja"")"),"感覚")</f>
        <v>感覚</v>
      </c>
    </row>
    <row r="638">
      <c r="A638" s="1" t="s">
        <v>639</v>
      </c>
      <c r="B638" t="str">
        <f>IFERROR(__xludf.DUMMYFUNCTION("GOOGLETRANSLATE(A638, ""en"", ""ja"")"),"不慮")</f>
        <v>不慮</v>
      </c>
    </row>
    <row r="639">
      <c r="A639" s="1" t="s">
        <v>640</v>
      </c>
      <c r="B639" t="str">
        <f>IFERROR(__xludf.DUMMYFUNCTION("GOOGLETRANSLATE(A639, ""en"", ""ja"")"),"意味します")</f>
        <v>意味します</v>
      </c>
    </row>
    <row r="640">
      <c r="A640" s="1" t="s">
        <v>641</v>
      </c>
      <c r="B640" t="str">
        <f>IFERROR(__xludf.DUMMYFUNCTION("GOOGLETRANSLATE(A640, ""en"", ""ja"")"),"時には")</f>
        <v>時には</v>
      </c>
    </row>
    <row r="641">
      <c r="A641" s="1" t="s">
        <v>642</v>
      </c>
      <c r="B641" t="str">
        <f>IFERROR(__xludf.DUMMYFUNCTION("GOOGLETRANSLATE(A641, ""en"", ""ja"")"),"互換性")</f>
        <v>互換性</v>
      </c>
    </row>
    <row r="642">
      <c r="A642" s="1" t="s">
        <v>643</v>
      </c>
      <c r="B642" t="str">
        <f>IFERROR(__xludf.DUMMYFUNCTION("GOOGLETRANSLATE(A642, ""en"", ""ja"")"),"トリプル")</f>
        <v>トリプル</v>
      </c>
    </row>
    <row r="643">
      <c r="A643" s="1" t="s">
        <v>644</v>
      </c>
      <c r="B643" t="str">
        <f>IFERROR(__xludf.DUMMYFUNCTION("GOOGLETRANSLATE(A643, ""en"", ""ja"")"),"ダニ")</f>
        <v>ダニ</v>
      </c>
    </row>
    <row r="644">
      <c r="A644" s="1" t="s">
        <v>645</v>
      </c>
      <c r="B644" t="str">
        <f>IFERROR(__xludf.DUMMYFUNCTION("GOOGLETRANSLATE(A644, ""en"", ""ja"")"),"下線")</f>
        <v>下線</v>
      </c>
    </row>
    <row r="645">
      <c r="A645" s="1" t="s">
        <v>646</v>
      </c>
      <c r="B645" t="str">
        <f>IFERROR(__xludf.DUMMYFUNCTION("GOOGLETRANSLATE(A645, ""en"", ""ja"")"),"プロバイダ")</f>
        <v>プロバイダ</v>
      </c>
    </row>
    <row r="646">
      <c r="A646" s="1" t="s">
        <v>647</v>
      </c>
      <c r="B646" t="str">
        <f>IFERROR(__xludf.DUMMYFUNCTION("GOOGLETRANSLATE(A646, ""en"", ""ja"")"),"批判的に")</f>
        <v>批判的に</v>
      </c>
    </row>
    <row r="647">
      <c r="A647" s="1" t="s">
        <v>648</v>
      </c>
      <c r="B647" t="str">
        <f>IFERROR(__xludf.DUMMYFUNCTION("GOOGLETRANSLATE(A647, ""en"", ""ja"")"),"リビジョン")</f>
        <v>リビジョン</v>
      </c>
    </row>
    <row r="648">
      <c r="A648" s="1" t="s">
        <v>649</v>
      </c>
      <c r="B648" t="str">
        <f>IFERROR(__xludf.DUMMYFUNCTION("GOOGLETRANSLATE(A648, ""en"", ""ja"")"),"緊急")</f>
        <v>緊急</v>
      </c>
    </row>
    <row r="649">
      <c r="A649" s="1" t="s">
        <v>650</v>
      </c>
      <c r="B649" t="str">
        <f>IFERROR(__xludf.DUMMYFUNCTION("GOOGLETRANSLATE(A649, ""en"", ""ja"")"),"立法")</f>
        <v>立法</v>
      </c>
    </row>
    <row r="650">
      <c r="A650" s="1" t="s">
        <v>651</v>
      </c>
      <c r="B650" t="str">
        <f>IFERROR(__xludf.DUMMYFUNCTION("GOOGLETRANSLATE(A650, ""en"", ""ja"")"),"減少")</f>
        <v>減少</v>
      </c>
    </row>
    <row r="651">
      <c r="A651" s="1" t="s">
        <v>652</v>
      </c>
      <c r="B651" t="str">
        <f>IFERROR(__xludf.DUMMYFUNCTION("GOOGLETRANSLATE(A651, ""en"", ""ja"")"),"瞬時に")</f>
        <v>瞬時に</v>
      </c>
    </row>
    <row r="652">
      <c r="A652" s="1" t="s">
        <v>653</v>
      </c>
      <c r="B652" t="str">
        <f>IFERROR(__xludf.DUMMYFUNCTION("GOOGLETRANSLATE(A652, ""en"", ""ja"")"),"体系")</f>
        <v>体系</v>
      </c>
    </row>
    <row r="653">
      <c r="A653" s="1" t="s">
        <v>654</v>
      </c>
      <c r="B653" t="str">
        <f>IFERROR(__xludf.DUMMYFUNCTION("GOOGLETRANSLATE(A653, ""en"", ""ja"")"),"本質")</f>
        <v>本質</v>
      </c>
    </row>
    <row r="654">
      <c r="A654" s="1" t="s">
        <v>655</v>
      </c>
      <c r="B654" t="str">
        <f>IFERROR(__xludf.DUMMYFUNCTION("GOOGLETRANSLATE(A654, ""en"", ""ja"")"),"ジュニア")</f>
        <v>ジュニア</v>
      </c>
    </row>
    <row r="655">
      <c r="A655" s="1" t="s">
        <v>656</v>
      </c>
      <c r="B655" t="str">
        <f>IFERROR(__xludf.DUMMYFUNCTION("GOOGLETRANSLATE(A655, ""en"", ""ja"")"),"モノグラフ")</f>
        <v>モノグラフ</v>
      </c>
    </row>
    <row r="656">
      <c r="A656" s="1" t="s">
        <v>657</v>
      </c>
      <c r="B656" t="str">
        <f>IFERROR(__xludf.DUMMYFUNCTION("GOOGLETRANSLATE(A656, ""en"", ""ja"")"),"ウィーン")</f>
        <v>ウィーン</v>
      </c>
    </row>
    <row r="657">
      <c r="A657" s="1" t="s">
        <v>658</v>
      </c>
      <c r="B657" t="str">
        <f>IFERROR(__xludf.DUMMYFUNCTION("GOOGLETRANSLATE(A657, ""en"", ""ja"")"),"コックス")</f>
        <v>コックス</v>
      </c>
    </row>
    <row r="658">
      <c r="A658" s="1" t="s">
        <v>659</v>
      </c>
      <c r="B658" t="str">
        <f>IFERROR(__xludf.DUMMYFUNCTION("GOOGLETRANSLATE(A658, ""en"", ""ja"")"),"ポーランド")</f>
        <v>ポーランド</v>
      </c>
    </row>
    <row r="659">
      <c r="A659" s="1" t="s">
        <v>660</v>
      </c>
      <c r="B659" t="str">
        <f>IFERROR(__xludf.DUMMYFUNCTION("GOOGLETRANSLATE(A659, ""en"", ""ja"")"),"6日")</f>
        <v>6日</v>
      </c>
    </row>
    <row r="660">
      <c r="A660" s="1" t="s">
        <v>661</v>
      </c>
      <c r="B660" t="str">
        <f>IFERROR(__xludf.DUMMYFUNCTION("GOOGLETRANSLATE(A660, ""en"", ""ja"")"),"トムソン")</f>
        <v>トムソン</v>
      </c>
    </row>
    <row r="661">
      <c r="A661" s="1" t="s">
        <v>662</v>
      </c>
      <c r="B661" t="str">
        <f>IFERROR(__xludf.DUMMYFUNCTION("GOOGLETRANSLATE(A661, ""en"", ""ja"")"),"同定FiのES")</f>
        <v>同定FiのES</v>
      </c>
    </row>
    <row r="662">
      <c r="A662" s="1" t="s">
        <v>663</v>
      </c>
      <c r="B662" t="str">
        <f>IFERROR(__xludf.DUMMYFUNCTION("GOOGLETRANSLATE(A662, ""en"", ""ja"")"),"コンピューティング")</f>
        <v>コンピューティング</v>
      </c>
    </row>
    <row r="663">
      <c r="A663" s="1" t="s">
        <v>664</v>
      </c>
      <c r="B663" t="str">
        <f>IFERROR(__xludf.DUMMYFUNCTION("GOOGLETRANSLATE(A663, ""en"", ""ja"")"),"共振")</f>
        <v>共振</v>
      </c>
    </row>
    <row r="664">
      <c r="A664" s="1" t="s">
        <v>665</v>
      </c>
      <c r="B664" t="str">
        <f>IFERROR(__xludf.DUMMYFUNCTION("GOOGLETRANSLATE(A664, ""en"", ""ja"")"),"近頃")</f>
        <v>近頃</v>
      </c>
    </row>
    <row r="665">
      <c r="A665" s="1" t="s">
        <v>666</v>
      </c>
      <c r="B665" t="str">
        <f>IFERROR(__xludf.DUMMYFUNCTION("GOOGLETRANSLATE(A665, ""en"", ""ja"")"),"存在しません")</f>
        <v>存在しません</v>
      </c>
    </row>
    <row r="666">
      <c r="A666" s="1" t="s">
        <v>667</v>
      </c>
      <c r="B666" t="str">
        <f>IFERROR(__xludf.DUMMYFUNCTION("GOOGLETRANSLATE(A666, ""en"", ""ja"")"),"強調")</f>
        <v>強調</v>
      </c>
    </row>
    <row r="667">
      <c r="A667" s="1" t="s">
        <v>668</v>
      </c>
      <c r="B667" t="str">
        <f>IFERROR(__xludf.DUMMYFUNCTION("GOOGLETRANSLATE(A667, ""en"", ""ja"")"),"RECTIFY")</f>
        <v>RECTIFY</v>
      </c>
    </row>
    <row r="668">
      <c r="A668" s="1" t="s">
        <v>669</v>
      </c>
      <c r="B668" t="str">
        <f>IFERROR(__xludf.DUMMYFUNCTION("GOOGLETRANSLATE(A668, ""en"", ""ja"")"),"集合")</f>
        <v>集合</v>
      </c>
    </row>
    <row r="669">
      <c r="A669" s="1" t="s">
        <v>670</v>
      </c>
      <c r="B669" t="str">
        <f>IFERROR(__xludf.DUMMYFUNCTION("GOOGLETRANSLATE(A669, ""en"", ""ja"")"),"約")</f>
        <v>約</v>
      </c>
    </row>
    <row r="670">
      <c r="A670" s="1" t="s">
        <v>671</v>
      </c>
      <c r="B670" t="str">
        <f>IFERROR(__xludf.DUMMYFUNCTION("GOOGLETRANSLATE(A670, ""en"", ""ja"")"),"マイルストーン")</f>
        <v>マイルストーン</v>
      </c>
    </row>
    <row r="671">
      <c r="A671" s="1" t="s">
        <v>672</v>
      </c>
      <c r="B671" t="str">
        <f>IFERROR(__xludf.DUMMYFUNCTION("GOOGLETRANSLATE(A671, ""en"", ""ja"")"),"ブラックウェル")</f>
        <v>ブラックウェル</v>
      </c>
    </row>
    <row r="672">
      <c r="A672" s="1" t="s">
        <v>673</v>
      </c>
      <c r="B672" t="str">
        <f>IFERROR(__xludf.DUMMYFUNCTION("GOOGLETRANSLATE(A672, ""en"", ""ja"")"),"クリストファー")</f>
        <v>クリストファー</v>
      </c>
    </row>
    <row r="673">
      <c r="A673" s="1" t="s">
        <v>674</v>
      </c>
      <c r="B673" t="str">
        <f>IFERROR(__xludf.DUMMYFUNCTION("GOOGLETRANSLATE(A673, ""en"", ""ja"")"),"ロドリゲス")</f>
        <v>ロドリゲス</v>
      </c>
    </row>
    <row r="674">
      <c r="A674" s="1" t="s">
        <v>675</v>
      </c>
      <c r="B674" t="str">
        <f>IFERROR(__xludf.DUMMYFUNCTION("GOOGLETRANSLATE(A674, ""en"", ""ja"")"),"厳しいです")</f>
        <v>厳しいです</v>
      </c>
    </row>
    <row r="675">
      <c r="A675" s="1" t="s">
        <v>676</v>
      </c>
      <c r="B675" t="str">
        <f>IFERROR(__xludf.DUMMYFUNCTION("GOOGLETRANSLATE(A675, ""en"", ""ja"")"),"パテル")</f>
        <v>パテル</v>
      </c>
    </row>
    <row r="676">
      <c r="A676" s="1" t="s">
        <v>677</v>
      </c>
      <c r="B676" t="str">
        <f>IFERROR(__xludf.DUMMYFUNCTION("GOOGLETRANSLATE(A676, ""en"", ""ja"")"),"ニューマン")</f>
        <v>ニューマン</v>
      </c>
    </row>
    <row r="677">
      <c r="A677" s="1" t="s">
        <v>678</v>
      </c>
      <c r="B677" t="str">
        <f>IFERROR(__xludf.DUMMYFUNCTION("GOOGLETRANSLATE(A677, ""en"", ""ja"")"),"通行料金")</f>
        <v>通行料金</v>
      </c>
    </row>
    <row r="678">
      <c r="A678" s="1" t="s">
        <v>679</v>
      </c>
      <c r="B678" t="str">
        <f>IFERROR(__xludf.DUMMYFUNCTION("GOOGLETRANSLATE(A678, ""en"", ""ja"")"),"企て")</f>
        <v>企て</v>
      </c>
    </row>
    <row r="679">
      <c r="A679" s="1" t="s">
        <v>680</v>
      </c>
      <c r="B679" t="str">
        <f>IFERROR(__xludf.DUMMYFUNCTION("GOOGLETRANSLATE(A679, ""en"", ""ja"")"),"共和国")</f>
        <v>共和国</v>
      </c>
    </row>
    <row r="680">
      <c r="A680" s="1" t="s">
        <v>681</v>
      </c>
      <c r="B680" t="str">
        <f>IFERROR(__xludf.DUMMYFUNCTION("GOOGLETRANSLATE(A680, ""en"", ""ja"")"),"時代")</f>
        <v>時代</v>
      </c>
    </row>
    <row r="681">
      <c r="A681" s="1" t="s">
        <v>682</v>
      </c>
      <c r="B681" t="str">
        <f>IFERROR(__xludf.DUMMYFUNCTION("GOOGLETRANSLATE(A681, ""en"", ""ja"")"),"リシェイプ")</f>
        <v>リシェイプ</v>
      </c>
    </row>
    <row r="682">
      <c r="A682" s="1" t="s">
        <v>683</v>
      </c>
      <c r="B682" t="str">
        <f>IFERROR(__xludf.DUMMYFUNCTION("GOOGLETRANSLATE(A682, ""en"", ""ja"")"),"物足りないです")</f>
        <v>物足りないです</v>
      </c>
    </row>
    <row r="683">
      <c r="A683" s="1" t="s">
        <v>684</v>
      </c>
      <c r="B683" t="str">
        <f>IFERROR(__xludf.DUMMYFUNCTION("GOOGLETRANSLATE(A683, ""en"", ""ja"")"),"家賃")</f>
        <v>家賃</v>
      </c>
    </row>
    <row r="684">
      <c r="A684" s="1" t="s">
        <v>685</v>
      </c>
      <c r="B684" t="str">
        <f>IFERROR(__xludf.DUMMYFUNCTION("GOOGLETRANSLATE(A684, ""en"", ""ja"")"),"障害")</f>
        <v>障害</v>
      </c>
    </row>
    <row r="685">
      <c r="A685" s="1" t="s">
        <v>686</v>
      </c>
      <c r="B685" t="str">
        <f>IFERROR(__xludf.DUMMYFUNCTION("GOOGLETRANSLATE(A685, ""en"", ""ja"")"),"ゲージ")</f>
        <v>ゲージ</v>
      </c>
    </row>
    <row r="686">
      <c r="A686" s="1" t="s">
        <v>687</v>
      </c>
      <c r="B686" t="str">
        <f>IFERROR(__xludf.DUMMYFUNCTION("GOOGLETRANSLATE(A686, ""en"", ""ja"")"),"クライアント")</f>
        <v>クライアント</v>
      </c>
    </row>
    <row r="687">
      <c r="A687" s="1" t="s">
        <v>688</v>
      </c>
      <c r="B687" t="str">
        <f>IFERROR(__xludf.DUMMYFUNCTION("GOOGLETRANSLATE(A687, ""en"", ""ja"")"),"解読")</f>
        <v>解読</v>
      </c>
    </row>
    <row r="688">
      <c r="A688" s="1" t="s">
        <v>689</v>
      </c>
      <c r="B688" t="str">
        <f>IFERROR(__xludf.DUMMYFUNCTION("GOOGLETRANSLATE(A688, ""en"", ""ja"")"),"失望")</f>
        <v>失望</v>
      </c>
    </row>
    <row r="689">
      <c r="A689" s="1" t="s">
        <v>690</v>
      </c>
      <c r="B689" t="str">
        <f>IFERROR(__xludf.DUMMYFUNCTION("GOOGLETRANSLATE(A689, ""en"", ""ja"")"),"グレア")</f>
        <v>グレア</v>
      </c>
    </row>
    <row r="690">
      <c r="A690" s="1" t="s">
        <v>691</v>
      </c>
      <c r="B690" t="str">
        <f>IFERROR(__xludf.DUMMYFUNCTION("GOOGLETRANSLATE(A690, ""en"", ""ja"")"),"スタンス")</f>
        <v>スタンス</v>
      </c>
    </row>
    <row r="691">
      <c r="A691" s="1" t="s">
        <v>692</v>
      </c>
      <c r="B691" t="str">
        <f>IFERROR(__xludf.DUMMYFUNCTION("GOOGLETRANSLATE(A691, ""en"", ""ja"")"),"不明")</f>
        <v>不明</v>
      </c>
    </row>
    <row r="692">
      <c r="A692" s="1" t="s">
        <v>693</v>
      </c>
      <c r="B692" t="str">
        <f>IFERROR(__xludf.DUMMYFUNCTION("GOOGLETRANSLATE(A692, ""en"", ""ja"")"),"そばに")</f>
        <v>そばに</v>
      </c>
    </row>
    <row r="693">
      <c r="A693" s="1" t="s">
        <v>694</v>
      </c>
      <c r="B693" t="str">
        <f>IFERROR(__xludf.DUMMYFUNCTION("GOOGLETRANSLATE(A693, ""en"", ""ja"")"),"描写")</f>
        <v>描写</v>
      </c>
    </row>
    <row r="694">
      <c r="A694" s="1" t="s">
        <v>695</v>
      </c>
      <c r="B694" t="str">
        <f>IFERROR(__xludf.DUMMYFUNCTION("GOOGLETRANSLATE(A694, ""en"", ""ja"")"),"ねじれ")</f>
        <v>ねじれ</v>
      </c>
    </row>
    <row r="695">
      <c r="A695" s="1" t="s">
        <v>696</v>
      </c>
      <c r="B695" t="str">
        <f>IFERROR(__xludf.DUMMYFUNCTION("GOOGLETRANSLATE(A695, ""en"", ""ja"")"),"仄めかします")</f>
        <v>仄めかします</v>
      </c>
    </row>
    <row r="696">
      <c r="A696" s="1" t="s">
        <v>697</v>
      </c>
      <c r="B696" t="str">
        <f>IFERROR(__xludf.DUMMYFUNCTION("GOOGLETRANSLATE(A696, ""en"", ""ja"")"),"支障")</f>
        <v>支障</v>
      </c>
    </row>
    <row r="697">
      <c r="A697" s="1" t="s">
        <v>698</v>
      </c>
      <c r="B697" t="str">
        <f>IFERROR(__xludf.DUMMYFUNCTION("GOOGLETRANSLATE(A697, ""en"", ""ja"")"),"重複")</f>
        <v>重複</v>
      </c>
    </row>
    <row r="698">
      <c r="A698" s="1" t="s">
        <v>699</v>
      </c>
      <c r="B698" t="str">
        <f>IFERROR(__xludf.DUMMYFUNCTION("GOOGLETRANSLATE(A698, ""en"", ""ja"")"),"プランナー")</f>
        <v>プランナー</v>
      </c>
    </row>
    <row r="699">
      <c r="A699" s="1" t="s">
        <v>700</v>
      </c>
      <c r="B699" t="str">
        <f>IFERROR(__xludf.DUMMYFUNCTION("GOOGLETRANSLATE(A699, ""en"", ""ja"")"),"ノートパソコン")</f>
        <v>ノートパソコン</v>
      </c>
    </row>
    <row r="700">
      <c r="A700" s="1" t="s">
        <v>701</v>
      </c>
      <c r="B700" t="str">
        <f>IFERROR(__xludf.DUMMYFUNCTION("GOOGLETRANSLATE(A700, ""en"", ""ja"")"),"トレイル")</f>
        <v>トレイル</v>
      </c>
    </row>
    <row r="701">
      <c r="A701" s="1" t="s">
        <v>702</v>
      </c>
      <c r="B701" t="str">
        <f>IFERROR(__xludf.DUMMYFUNCTION("GOOGLETRANSLATE(A701, ""en"", ""ja"")"),"変更")</f>
        <v>変更</v>
      </c>
    </row>
    <row r="702">
      <c r="A702" s="1" t="s">
        <v>703</v>
      </c>
      <c r="B702" t="str">
        <f>IFERROR(__xludf.DUMMYFUNCTION("GOOGLETRANSLATE(A702, ""en"", ""ja"")"),"必要とします")</f>
        <v>必要とします</v>
      </c>
    </row>
    <row r="703">
      <c r="A703" s="1" t="s">
        <v>704</v>
      </c>
      <c r="B703" t="str">
        <f>IFERROR(__xludf.DUMMYFUNCTION("GOOGLETRANSLATE(A703, ""en"", ""ja"")"),"参加")</f>
        <v>参加</v>
      </c>
    </row>
    <row r="704">
      <c r="A704" s="1" t="s">
        <v>705</v>
      </c>
      <c r="B704" t="str">
        <f>IFERROR(__xludf.DUMMYFUNCTION("GOOGLETRANSLATE(A704, ""en"", ""ja"")"),"アダムス")</f>
        <v>アダムス</v>
      </c>
    </row>
    <row r="705">
      <c r="A705" s="1" t="s">
        <v>706</v>
      </c>
      <c r="B705" t="str">
        <f>IFERROR(__xludf.DUMMYFUNCTION("GOOGLETRANSLATE(A705, ""en"", ""ja"")"),"ドキュメンテーション")</f>
        <v>ドキュメンテーション</v>
      </c>
    </row>
    <row r="706">
      <c r="A706" s="1" t="s">
        <v>707</v>
      </c>
      <c r="B706" t="str">
        <f>IFERROR(__xludf.DUMMYFUNCTION("GOOGLETRANSLATE(A706, ""en"", ""ja"")"),"パブ")</f>
        <v>パブ</v>
      </c>
    </row>
    <row r="707">
      <c r="A707" s="1" t="s">
        <v>708</v>
      </c>
      <c r="B707" t="str">
        <f>IFERROR(__xludf.DUMMYFUNCTION("GOOGLETRANSLATE(A707, ""en"", ""ja"")"),"HTML")</f>
        <v>HTML</v>
      </c>
    </row>
    <row r="708">
      <c r="A708" s="1" t="s">
        <v>709</v>
      </c>
      <c r="B708" t="str">
        <f>IFERROR(__xludf.DUMMYFUNCTION("GOOGLETRANSLATE(A708, ""en"", ""ja"")"),"アクセス")</f>
        <v>アクセス</v>
      </c>
    </row>
    <row r="709">
      <c r="A709" s="1" t="s">
        <v>710</v>
      </c>
      <c r="B709" t="str">
        <f>IFERROR(__xludf.DUMMYFUNCTION("GOOGLETRANSLATE(A709, ""en"", ""ja"")"),"凌ぎます")</f>
        <v>凌ぎます</v>
      </c>
    </row>
    <row r="710">
      <c r="A710" s="1" t="s">
        <v>711</v>
      </c>
      <c r="B710" t="str">
        <f>IFERROR(__xludf.DUMMYFUNCTION("GOOGLETRANSLATE(A710, ""en"", ""ja"")"),"強化")</f>
        <v>強化</v>
      </c>
    </row>
    <row r="711">
      <c r="A711" s="1" t="s">
        <v>712</v>
      </c>
      <c r="B711" t="str">
        <f>IFERROR(__xludf.DUMMYFUNCTION("GOOGLETRANSLATE(A711, ""en"", ""ja"")"),"出口")</f>
        <v>出口</v>
      </c>
    </row>
    <row r="712">
      <c r="A712" s="1" t="s">
        <v>713</v>
      </c>
      <c r="B712" t="str">
        <f>IFERROR(__xludf.DUMMYFUNCTION("GOOGLETRANSLATE(A712, ""en"", ""ja"")"),"トランジット")</f>
        <v>トランジット</v>
      </c>
    </row>
    <row r="713">
      <c r="A713" s="1" t="s">
        <v>714</v>
      </c>
      <c r="B713" t="str">
        <f>IFERROR(__xludf.DUMMYFUNCTION("GOOGLETRANSLATE(A713, ""en"", ""ja"")"),"AUTHORIZE")</f>
        <v>AUTHORIZE</v>
      </c>
    </row>
    <row r="714">
      <c r="A714" s="1" t="s">
        <v>715</v>
      </c>
      <c r="B714" t="str">
        <f>IFERROR(__xludf.DUMMYFUNCTION("GOOGLETRANSLATE(A714, ""en"", ""ja"")"),"保証")</f>
        <v>保証</v>
      </c>
    </row>
    <row r="715">
      <c r="A715" s="1" t="s">
        <v>716</v>
      </c>
      <c r="B715" t="str">
        <f>IFERROR(__xludf.DUMMYFUNCTION("GOOGLETRANSLATE(A715, ""en"", ""ja"")"),"近さ")</f>
        <v>近さ</v>
      </c>
    </row>
    <row r="716">
      <c r="A716" s="1" t="s">
        <v>717</v>
      </c>
      <c r="B716" t="str">
        <f>IFERROR(__xludf.DUMMYFUNCTION("GOOGLETRANSLATE(A716, ""en"", ""ja"")"),"優位")</f>
        <v>優位</v>
      </c>
    </row>
    <row r="717">
      <c r="A717" s="1" t="s">
        <v>718</v>
      </c>
      <c r="B717" t="str">
        <f>IFERROR(__xludf.DUMMYFUNCTION("GOOGLETRANSLATE(A717, ""en"", ""ja"")"),"オーストラリア")</f>
        <v>オーストラリア</v>
      </c>
    </row>
    <row r="718">
      <c r="A718" s="1" t="s">
        <v>719</v>
      </c>
      <c r="B718" t="str">
        <f>IFERROR(__xludf.DUMMYFUNCTION("GOOGLETRANSLATE(A718, ""en"", ""ja"")"),"グレゴリー")</f>
        <v>グレゴリー</v>
      </c>
    </row>
    <row r="719">
      <c r="A719" s="1" t="s">
        <v>720</v>
      </c>
      <c r="B719" t="str">
        <f>IFERROR(__xludf.DUMMYFUNCTION("GOOGLETRANSLATE(A719, ""en"", ""ja"")"),"容疑者")</f>
        <v>容疑者</v>
      </c>
    </row>
    <row r="720">
      <c r="A720" s="1" t="s">
        <v>721</v>
      </c>
      <c r="B720" t="str">
        <f>IFERROR(__xludf.DUMMYFUNCTION("GOOGLETRANSLATE(A720, ""en"", ""ja"")"),"識別さカチオン")</f>
        <v>識別さカチオン</v>
      </c>
    </row>
    <row r="721">
      <c r="A721" s="1" t="s">
        <v>722</v>
      </c>
      <c r="B721" t="str">
        <f>IFERROR(__xludf.DUMMYFUNCTION("GOOGLETRANSLATE(A721, ""en"", ""ja"")"),"アンサンブル")</f>
        <v>アンサンブル</v>
      </c>
    </row>
    <row r="722">
      <c r="A722" s="1" t="s">
        <v>723</v>
      </c>
      <c r="B722" t="str">
        <f>IFERROR(__xludf.DUMMYFUNCTION("GOOGLETRANSLATE(A722, ""en"", ""ja"")"),"親密")</f>
        <v>親密</v>
      </c>
    </row>
    <row r="723">
      <c r="A723" s="1" t="s">
        <v>724</v>
      </c>
      <c r="B723" t="str">
        <f>IFERROR(__xludf.DUMMYFUNCTION("GOOGLETRANSLATE(A723, ""en"", ""ja"")"),"東の")</f>
        <v>東の</v>
      </c>
    </row>
    <row r="724">
      <c r="A724" s="1" t="s">
        <v>725</v>
      </c>
      <c r="B724" t="str">
        <f>IFERROR(__xludf.DUMMYFUNCTION("GOOGLETRANSLATE(A724, ""en"", ""ja"")"),"セント")</f>
        <v>セント</v>
      </c>
    </row>
    <row r="725">
      <c r="A725" s="1" t="s">
        <v>726</v>
      </c>
      <c r="B725" t="str">
        <f>IFERROR(__xludf.DUMMYFUNCTION("GOOGLETRANSLATE(A725, ""en"", ""ja"")"),"支払い")</f>
        <v>支払い</v>
      </c>
    </row>
    <row r="726">
      <c r="A726" s="1" t="s">
        <v>727</v>
      </c>
      <c r="B726" t="str">
        <f>IFERROR(__xludf.DUMMYFUNCTION("GOOGLETRANSLATE(A726, ""en"", ""ja"")"),"ディスペンス")</f>
        <v>ディスペンス</v>
      </c>
    </row>
    <row r="727">
      <c r="A727" s="1" t="s">
        <v>728</v>
      </c>
      <c r="B727" t="str">
        <f>IFERROR(__xludf.DUMMYFUNCTION("GOOGLETRANSLATE(A727, ""en"", ""ja"")"),"行政の")</f>
        <v>行政の</v>
      </c>
    </row>
    <row r="728">
      <c r="A728" s="1" t="s">
        <v>729</v>
      </c>
      <c r="B728" t="str">
        <f>IFERROR(__xludf.DUMMYFUNCTION("GOOGLETRANSLATE(A728, ""en"", ""ja"")"),"クラブ")</f>
        <v>クラブ</v>
      </c>
    </row>
    <row r="729">
      <c r="A729" s="1" t="s">
        <v>730</v>
      </c>
      <c r="B729" t="str">
        <f>IFERROR(__xludf.DUMMYFUNCTION("GOOGLETRANSLATE(A729, ""en"", ""ja"")"),"見送ります")</f>
        <v>見送ります</v>
      </c>
    </row>
    <row r="730">
      <c r="A730" s="1" t="s">
        <v>731</v>
      </c>
      <c r="B730" t="str">
        <f>IFERROR(__xludf.DUMMYFUNCTION("GOOGLETRANSLATE(A730, ""en"", ""ja"")"),"普通")</f>
        <v>普通</v>
      </c>
    </row>
    <row r="731">
      <c r="A731" s="1" t="s">
        <v>732</v>
      </c>
      <c r="B731" t="str">
        <f>IFERROR(__xludf.DUMMYFUNCTION("GOOGLETRANSLATE(A731, ""en"", ""ja"")"),"伴い")</f>
        <v>伴い</v>
      </c>
    </row>
    <row r="732">
      <c r="A732" s="1" t="s">
        <v>733</v>
      </c>
      <c r="B732" t="str">
        <f>IFERROR(__xludf.DUMMYFUNCTION("GOOGLETRANSLATE(A732, ""en"", ""ja"")"),"大陸")</f>
        <v>大陸</v>
      </c>
    </row>
    <row r="733">
      <c r="A733" s="1" t="s">
        <v>734</v>
      </c>
      <c r="B733" t="str">
        <f>IFERROR(__xludf.DUMMYFUNCTION("GOOGLETRANSLATE(A733, ""en"", ""ja"")"),"監視対象")</f>
        <v>監視対象</v>
      </c>
    </row>
    <row r="734">
      <c r="A734" s="1" t="s">
        <v>735</v>
      </c>
      <c r="B734" t="str">
        <f>IFERROR(__xludf.DUMMYFUNCTION("GOOGLETRANSLATE(A734, ""en"", ""ja"")"),"チューニング")</f>
        <v>チューニング</v>
      </c>
    </row>
    <row r="735">
      <c r="A735" s="1" t="s">
        <v>736</v>
      </c>
      <c r="B735" t="str">
        <f>IFERROR(__xludf.DUMMYFUNCTION("GOOGLETRANSLATE(A735, ""en"", ""ja"")"),"トレイト")</f>
        <v>トレイト</v>
      </c>
    </row>
    <row r="736">
      <c r="A736" s="1" t="s">
        <v>737</v>
      </c>
      <c r="B736" t="str">
        <f>IFERROR(__xludf.DUMMYFUNCTION("GOOGLETRANSLATE(A736, ""en"", ""ja"")"),"拘束")</f>
        <v>拘束</v>
      </c>
    </row>
    <row r="737">
      <c r="A737" s="1" t="s">
        <v>738</v>
      </c>
      <c r="B737" t="str">
        <f>IFERROR(__xludf.DUMMYFUNCTION("GOOGLETRANSLATE(A737, ""en"", ""ja"")"),"計算")</f>
        <v>計算</v>
      </c>
    </row>
    <row r="738">
      <c r="A738" s="1" t="s">
        <v>739</v>
      </c>
      <c r="B738" t="str">
        <f>IFERROR(__xludf.DUMMYFUNCTION("GOOGLETRANSLATE(A738, ""en"", ""ja"")"),"尤もらしいです")</f>
        <v>尤もらしいです</v>
      </c>
    </row>
    <row r="739">
      <c r="A739" s="1" t="s">
        <v>740</v>
      </c>
      <c r="B739" t="str">
        <f>IFERROR(__xludf.DUMMYFUNCTION("GOOGLETRANSLATE(A739, ""en"", ""ja"")"),"固執")</f>
        <v>固執</v>
      </c>
    </row>
    <row r="740">
      <c r="A740" s="1" t="s">
        <v>741</v>
      </c>
      <c r="B740" t="str">
        <f>IFERROR(__xludf.DUMMYFUNCTION("GOOGLETRANSLATE(A740, ""en"", ""ja"")"),"最大化")</f>
        <v>最大化</v>
      </c>
    </row>
    <row r="741">
      <c r="A741" s="1" t="s">
        <v>742</v>
      </c>
      <c r="B741" t="str">
        <f>IFERROR(__xludf.DUMMYFUNCTION("GOOGLETRANSLATE(A741, ""en"", ""ja"")"),"ウォーレス")</f>
        <v>ウォーレス</v>
      </c>
    </row>
    <row r="742">
      <c r="A742" s="1" t="s">
        <v>743</v>
      </c>
      <c r="B742" t="str">
        <f>IFERROR(__xludf.DUMMYFUNCTION("GOOGLETRANSLATE(A742, ""en"", ""ja"")"),"不均衡")</f>
        <v>不均衡</v>
      </c>
    </row>
    <row r="743">
      <c r="A743" s="1" t="s">
        <v>744</v>
      </c>
      <c r="B743" t="str">
        <f>IFERROR(__xludf.DUMMYFUNCTION("GOOGLETRANSLATE(A743, ""en"", ""ja"")"),"成熟しました")</f>
        <v>成熟しました</v>
      </c>
    </row>
    <row r="744">
      <c r="A744" s="1" t="s">
        <v>745</v>
      </c>
      <c r="B744" t="str">
        <f>IFERROR(__xludf.DUMMYFUNCTION("GOOGLETRANSLATE(A744, ""en"", ""ja"")"),"マイル")</f>
        <v>マイル</v>
      </c>
    </row>
    <row r="745">
      <c r="A745" s="1" t="s">
        <v>746</v>
      </c>
      <c r="B745" t="str">
        <f>IFERROR(__xludf.DUMMYFUNCTION("GOOGLETRANSLATE(A745, ""en"", ""ja"")"),"フットプリント")</f>
        <v>フットプリント</v>
      </c>
    </row>
    <row r="746">
      <c r="A746" s="1" t="s">
        <v>747</v>
      </c>
      <c r="B746" t="str">
        <f>IFERROR(__xludf.DUMMYFUNCTION("GOOGLETRANSLATE(A746, ""en"", ""ja"")"),"ハイネマン")</f>
        <v>ハイネマン</v>
      </c>
    </row>
    <row r="747">
      <c r="A747" s="1" t="s">
        <v>748</v>
      </c>
      <c r="B747" t="str">
        <f>IFERROR(__xludf.DUMMYFUNCTION("GOOGLETRANSLATE(A747, ""en"", ""ja"")"),"友人")</f>
        <v>友人</v>
      </c>
    </row>
    <row r="748">
      <c r="A748" s="1" t="s">
        <v>749</v>
      </c>
      <c r="B748" t="str">
        <f>IFERROR(__xludf.DUMMYFUNCTION("GOOGLETRANSLATE(A748, ""en"", ""ja"")"),"シン")</f>
        <v>シン</v>
      </c>
    </row>
    <row r="749">
      <c r="A749" s="1" t="s">
        <v>750</v>
      </c>
      <c r="B749" t="str">
        <f>IFERROR(__xludf.DUMMYFUNCTION("GOOGLETRANSLATE(A749, ""en"", ""ja"")"),"30")</f>
        <v>30</v>
      </c>
    </row>
    <row r="750">
      <c r="A750" s="1" t="s">
        <v>751</v>
      </c>
      <c r="B750" t="str">
        <f>IFERROR(__xludf.DUMMYFUNCTION("GOOGLETRANSLATE(A750, ""en"", ""ja"")"),"ストックホルム")</f>
        <v>ストックホルム</v>
      </c>
    </row>
    <row r="751">
      <c r="A751" s="1" t="s">
        <v>752</v>
      </c>
      <c r="B751" t="str">
        <f>IFERROR(__xludf.DUMMYFUNCTION("GOOGLETRANSLATE(A751, ""en"", ""ja"")"),"命名法")</f>
        <v>命名法</v>
      </c>
    </row>
    <row r="752">
      <c r="A752" s="1" t="s">
        <v>753</v>
      </c>
      <c r="B752" t="str">
        <f>IFERROR(__xludf.DUMMYFUNCTION("GOOGLETRANSLATE(A752, ""en"", ""ja"")"),"ノートン")</f>
        <v>ノートン</v>
      </c>
    </row>
    <row r="753">
      <c r="A753" s="1" t="s">
        <v>754</v>
      </c>
      <c r="B753" t="str">
        <f>IFERROR(__xludf.DUMMYFUNCTION("GOOGLETRANSLATE(A753, ""en"", ""ja"")"),"エンコード")</f>
        <v>エンコード</v>
      </c>
    </row>
    <row r="754">
      <c r="A754" s="1" t="s">
        <v>755</v>
      </c>
      <c r="B754" t="str">
        <f>IFERROR(__xludf.DUMMYFUNCTION("GOOGLETRANSLATE(A754, ""en"", ""ja"")"),"横")</f>
        <v>横</v>
      </c>
    </row>
    <row r="755">
      <c r="A755" s="1" t="s">
        <v>756</v>
      </c>
      <c r="B755" t="str">
        <f>IFERROR(__xludf.DUMMYFUNCTION("GOOGLETRANSLATE(A755, ""en"", ""ja"")"),"増分")</f>
        <v>増分</v>
      </c>
    </row>
    <row r="756">
      <c r="A756" s="1" t="s">
        <v>757</v>
      </c>
      <c r="B756" t="str">
        <f>IFERROR(__xludf.DUMMYFUNCTION("GOOGLETRANSLATE(A756, ""en"", ""ja"")"),"切実")</f>
        <v>切実</v>
      </c>
    </row>
    <row r="757">
      <c r="A757" s="1" t="s">
        <v>758</v>
      </c>
      <c r="B757" t="str">
        <f>IFERROR(__xludf.DUMMYFUNCTION("GOOGLETRANSLATE(A757, ""en"", ""ja"")"),"ペナルティ")</f>
        <v>ペナルティ</v>
      </c>
    </row>
    <row r="758">
      <c r="A758" s="1" t="s">
        <v>759</v>
      </c>
      <c r="B758" t="str">
        <f>IFERROR(__xludf.DUMMYFUNCTION("GOOGLETRANSLATE(A758, ""en"", ""ja"")"),"生物")</f>
        <v>生物</v>
      </c>
    </row>
    <row r="759">
      <c r="A759" s="1" t="s">
        <v>760</v>
      </c>
      <c r="B759" t="str">
        <f>IFERROR(__xludf.DUMMYFUNCTION("GOOGLETRANSLATE(A759, ""en"", ""ja"")"),"生きています")</f>
        <v>生きています</v>
      </c>
    </row>
    <row r="760">
      <c r="A760" s="1" t="s">
        <v>761</v>
      </c>
      <c r="B760" t="str">
        <f>IFERROR(__xludf.DUMMYFUNCTION("GOOGLETRANSLATE(A760, ""en"", ""ja"")"),"厳しいです")</f>
        <v>厳しいです</v>
      </c>
    </row>
    <row r="761">
      <c r="A761" s="1" t="s">
        <v>762</v>
      </c>
      <c r="B761" t="str">
        <f>IFERROR(__xludf.DUMMYFUNCTION("GOOGLETRANSLATE(A761, ""en"", ""ja"")"),"ケネディ")</f>
        <v>ケネディ</v>
      </c>
    </row>
    <row r="762">
      <c r="A762" s="1" t="s">
        <v>763</v>
      </c>
      <c r="B762" t="str">
        <f>IFERROR(__xludf.DUMMYFUNCTION("GOOGLETRANSLATE(A762, ""en"", ""ja"")"),"探索")</f>
        <v>探索</v>
      </c>
    </row>
    <row r="763">
      <c r="A763" s="1" t="s">
        <v>764</v>
      </c>
      <c r="B763" t="str">
        <f>IFERROR(__xludf.DUMMYFUNCTION("GOOGLETRANSLATE(A763, ""en"", ""ja"")"),"奨励")</f>
        <v>奨励</v>
      </c>
    </row>
    <row r="764">
      <c r="A764" s="1" t="s">
        <v>765</v>
      </c>
      <c r="B764" t="str">
        <f>IFERROR(__xludf.DUMMYFUNCTION("GOOGLETRANSLATE(A764, ""en"", ""ja"")"),"収束")</f>
        <v>収束</v>
      </c>
    </row>
    <row r="765">
      <c r="A765" s="1" t="s">
        <v>766</v>
      </c>
      <c r="B765" t="str">
        <f>IFERROR(__xludf.DUMMYFUNCTION("GOOGLETRANSLATE(A765, ""en"", ""ja"")"),"妥当")</f>
        <v>妥当</v>
      </c>
    </row>
    <row r="766">
      <c r="A766" s="1" t="s">
        <v>767</v>
      </c>
      <c r="B766" t="str">
        <f>IFERROR(__xludf.DUMMYFUNCTION("GOOGLETRANSLATE(A766, ""en"", ""ja"")"),"満足")</f>
        <v>満足</v>
      </c>
    </row>
    <row r="767">
      <c r="A767" s="1" t="s">
        <v>768</v>
      </c>
      <c r="B767" t="str">
        <f>IFERROR(__xludf.DUMMYFUNCTION("GOOGLETRANSLATE(A767, ""en"", ""ja"")"),"方位磁針")</f>
        <v>方位磁針</v>
      </c>
    </row>
    <row r="768">
      <c r="A768" s="1" t="s">
        <v>769</v>
      </c>
      <c r="B768" t="str">
        <f>IFERROR(__xludf.DUMMYFUNCTION("GOOGLETRANSLATE(A768, ""en"", ""ja"")"),"assesse")</f>
        <v>assesse</v>
      </c>
    </row>
    <row r="769">
      <c r="A769" s="1" t="s">
        <v>770</v>
      </c>
      <c r="B769" t="str">
        <f>IFERROR(__xludf.DUMMYFUNCTION("GOOGLETRANSLATE(A769, ""en"", ""ja"")"),"ピンポイント")</f>
        <v>ピンポイント</v>
      </c>
    </row>
    <row r="770">
      <c r="A770" s="1" t="s">
        <v>771</v>
      </c>
      <c r="B770" t="str">
        <f>IFERROR(__xludf.DUMMYFUNCTION("GOOGLETRANSLATE(A770, ""en"", ""ja"")"),"少なくなります")</f>
        <v>少なくなります</v>
      </c>
    </row>
    <row r="771">
      <c r="A771" s="1" t="s">
        <v>772</v>
      </c>
      <c r="B771" t="str">
        <f>IFERROR(__xludf.DUMMYFUNCTION("GOOGLETRANSLATE(A771, ""en"", ""ja"")"),"タフ")</f>
        <v>タフ</v>
      </c>
    </row>
    <row r="772">
      <c r="A772" s="1" t="s">
        <v>773</v>
      </c>
      <c r="B772" t="str">
        <f>IFERROR(__xludf.DUMMYFUNCTION("GOOGLETRANSLATE(A772, ""en"", ""ja"")"),"Fiのル")</f>
        <v>Fiのル</v>
      </c>
    </row>
    <row r="773">
      <c r="A773" s="1" t="s">
        <v>774</v>
      </c>
      <c r="B773" t="str">
        <f>IFERROR(__xludf.DUMMYFUNCTION("GOOGLETRANSLATE(A773, ""en"", ""ja"")"),"アタッチメント")</f>
        <v>アタッチメント</v>
      </c>
    </row>
    <row r="774">
      <c r="A774" s="1" t="s">
        <v>775</v>
      </c>
      <c r="B774" t="str">
        <f>IFERROR(__xludf.DUMMYFUNCTION("GOOGLETRANSLATE(A774, ""en"", ""ja"")"),"免疫")</f>
        <v>免疫</v>
      </c>
    </row>
    <row r="775">
      <c r="A775" s="1" t="s">
        <v>776</v>
      </c>
      <c r="B775" t="str">
        <f>IFERROR(__xludf.DUMMYFUNCTION("GOOGLETRANSLATE(A775, ""en"", ""ja"")"),"クリック")</f>
        <v>クリック</v>
      </c>
    </row>
    <row r="776">
      <c r="A776" s="1" t="s">
        <v>777</v>
      </c>
      <c r="B776" t="str">
        <f>IFERROR(__xludf.DUMMYFUNCTION("GOOGLETRANSLATE(A776, ""en"", ""ja"")"),"電卓")</f>
        <v>電卓</v>
      </c>
    </row>
    <row r="777">
      <c r="A777" s="1" t="s">
        <v>778</v>
      </c>
      <c r="B777" t="str">
        <f>IFERROR(__xludf.DUMMYFUNCTION("GOOGLETRANSLATE(A777, ""en"", ""ja"")"),"定義")</f>
        <v>定義</v>
      </c>
    </row>
    <row r="778">
      <c r="A778" s="1" t="s">
        <v>779</v>
      </c>
      <c r="B778" t="str">
        <f>IFERROR(__xludf.DUMMYFUNCTION("GOOGLETRANSLATE(A778, ""en"", ""ja"")"),"ブランク")</f>
        <v>ブランク</v>
      </c>
    </row>
    <row r="779">
      <c r="A779" s="1" t="s">
        <v>780</v>
      </c>
      <c r="B779" t="str">
        <f>IFERROR(__xludf.DUMMYFUNCTION("GOOGLETRANSLATE(A779, ""en"", ""ja"")"),"休止")</f>
        <v>休止</v>
      </c>
    </row>
    <row r="780">
      <c r="A780" s="1" t="s">
        <v>781</v>
      </c>
      <c r="B780" t="str">
        <f>IFERROR(__xludf.DUMMYFUNCTION("GOOGLETRANSLATE(A780, ""en"", ""ja"")"),"グラフ")</f>
        <v>グラフ</v>
      </c>
    </row>
    <row r="781">
      <c r="A781" s="1" t="s">
        <v>782</v>
      </c>
      <c r="B781" t="str">
        <f>IFERROR(__xludf.DUMMYFUNCTION("GOOGLETRANSLATE(A781, ""en"", ""ja"")"),"ストリング")</f>
        <v>ストリング</v>
      </c>
    </row>
    <row r="782">
      <c r="A782" s="1" t="s">
        <v>783</v>
      </c>
      <c r="B782" t="str">
        <f>IFERROR(__xludf.DUMMYFUNCTION("GOOGLETRANSLATE(A782, ""en"", ""ja"")"),"具現化")</f>
        <v>具現化</v>
      </c>
    </row>
    <row r="783">
      <c r="A783" s="1" t="s">
        <v>784</v>
      </c>
      <c r="B783" t="str">
        <f>IFERROR(__xludf.DUMMYFUNCTION("GOOGLETRANSLATE(A783, ""en"", ""ja"")"),"一方で")</f>
        <v>一方で</v>
      </c>
    </row>
    <row r="784">
      <c r="A784" s="1" t="s">
        <v>785</v>
      </c>
      <c r="B784" t="str">
        <f>IFERROR(__xludf.DUMMYFUNCTION("GOOGLETRANSLATE(A784, ""en"", ""ja"")"),"仕上がり")</f>
        <v>仕上がり</v>
      </c>
    </row>
    <row r="785">
      <c r="A785" s="1" t="s">
        <v>786</v>
      </c>
      <c r="B785" t="str">
        <f>IFERROR(__xludf.DUMMYFUNCTION("GOOGLETRANSLATE(A785, ""en"", ""ja"")"),"有形")</f>
        <v>有形</v>
      </c>
    </row>
    <row r="786">
      <c r="A786" s="1" t="s">
        <v>787</v>
      </c>
      <c r="B786" t="str">
        <f>IFERROR(__xludf.DUMMYFUNCTION("GOOGLETRANSLATE(A786, ""en"", ""ja"")"),"侵襲")</f>
        <v>侵襲</v>
      </c>
    </row>
    <row r="787">
      <c r="A787" s="1" t="s">
        <v>788</v>
      </c>
      <c r="B787" t="str">
        <f>IFERROR(__xludf.DUMMYFUNCTION("GOOGLETRANSLATE(A787, ""en"", ""ja"")"),"グレー")</f>
        <v>グレー</v>
      </c>
    </row>
    <row r="788">
      <c r="A788" s="1" t="s">
        <v>789</v>
      </c>
      <c r="B788" t="str">
        <f>IFERROR(__xludf.DUMMYFUNCTION("GOOGLETRANSLATE(A788, ""en"", ""ja"")"),"SD")</f>
        <v>SD</v>
      </c>
    </row>
    <row r="789">
      <c r="A789" s="1" t="s">
        <v>790</v>
      </c>
      <c r="B789" t="str">
        <f>IFERROR(__xludf.DUMMYFUNCTION("GOOGLETRANSLATE(A789, ""en"", ""ja"")"),"混沌としました")</f>
        <v>混沌としました</v>
      </c>
    </row>
    <row r="790">
      <c r="A790" s="1" t="s">
        <v>791</v>
      </c>
      <c r="B790" t="str">
        <f>IFERROR(__xludf.DUMMYFUNCTION("GOOGLETRANSLATE(A790, ""en"", ""ja"")"),"対話")</f>
        <v>対話</v>
      </c>
    </row>
    <row r="791">
      <c r="A791" s="1" t="s">
        <v>792</v>
      </c>
      <c r="B791" t="str">
        <f>IFERROR(__xludf.DUMMYFUNCTION("GOOGLETRANSLATE(A791, ""en"", ""ja"")"),"定量")</f>
        <v>定量</v>
      </c>
    </row>
    <row r="792">
      <c r="A792" s="1" t="s">
        <v>793</v>
      </c>
      <c r="B792" t="str">
        <f>IFERROR(__xludf.DUMMYFUNCTION("GOOGLETRANSLATE(A792, ""en"", ""ja"")"),"再編成")</f>
        <v>再編成</v>
      </c>
    </row>
    <row r="793">
      <c r="A793" s="1" t="s">
        <v>794</v>
      </c>
      <c r="B793" t="str">
        <f>IFERROR(__xludf.DUMMYFUNCTION("GOOGLETRANSLATE(A793, ""en"", ""ja"")"),"跳躍")</f>
        <v>跳躍</v>
      </c>
    </row>
    <row r="794">
      <c r="A794" s="1" t="s">
        <v>795</v>
      </c>
      <c r="B794" t="str">
        <f>IFERROR(__xludf.DUMMYFUNCTION("GOOGLETRANSLATE(A794, ""en"", ""ja"")"),"歌")</f>
        <v>歌</v>
      </c>
    </row>
    <row r="795">
      <c r="A795" s="1" t="s">
        <v>796</v>
      </c>
      <c r="B795" t="str">
        <f>IFERROR(__xludf.DUMMYFUNCTION("GOOGLETRANSLATE(A795, ""en"", ""ja"")"),"マレー")</f>
        <v>マレー</v>
      </c>
    </row>
    <row r="796">
      <c r="A796" s="1" t="s">
        <v>797</v>
      </c>
      <c r="B796" t="str">
        <f>IFERROR(__xludf.DUMMYFUNCTION("GOOGLETRANSLATE(A796, ""en"", ""ja"")"),"SUF Fi回線CE")</f>
        <v>SUF Fi回線CE</v>
      </c>
    </row>
    <row r="797">
      <c r="A797" s="1" t="s">
        <v>798</v>
      </c>
      <c r="B797" t="str">
        <f>IFERROR(__xludf.DUMMYFUNCTION("GOOGLETRANSLATE(A797, ""en"", ""ja"")"),"参加します")</f>
        <v>参加します</v>
      </c>
    </row>
    <row r="798">
      <c r="A798" s="1" t="s">
        <v>799</v>
      </c>
      <c r="B798" t="str">
        <f>IFERROR(__xludf.DUMMYFUNCTION("GOOGLETRANSLATE(A798, ""en"", ""ja"")"),"貸します")</f>
        <v>貸します</v>
      </c>
    </row>
    <row r="799">
      <c r="A799" s="1" t="s">
        <v>800</v>
      </c>
      <c r="B799" t="str">
        <f>IFERROR(__xludf.DUMMYFUNCTION("GOOGLETRANSLATE(A799, ""en"", ""ja"")"),"v2の")</f>
        <v>v2の</v>
      </c>
    </row>
    <row r="800">
      <c r="A800" s="1" t="s">
        <v>801</v>
      </c>
      <c r="B800" t="str">
        <f>IFERROR(__xludf.DUMMYFUNCTION("GOOGLETRANSLATE(A800, ""en"", ""ja"")"),"ラット")</f>
        <v>ラット</v>
      </c>
    </row>
    <row r="801">
      <c r="A801" s="1" t="s">
        <v>802</v>
      </c>
      <c r="B801" t="str">
        <f>IFERROR(__xludf.DUMMYFUNCTION("GOOGLETRANSLATE(A801, ""en"", ""ja"")"),"性別")</f>
        <v>性別</v>
      </c>
    </row>
    <row r="802">
      <c r="A802" s="1" t="s">
        <v>803</v>
      </c>
      <c r="B802" t="str">
        <f>IFERROR(__xludf.DUMMYFUNCTION("GOOGLETRANSLATE(A802, ""en"", ""ja"")"),"ワークス")</f>
        <v>ワークス</v>
      </c>
    </row>
    <row r="803">
      <c r="A803" s="1" t="s">
        <v>804</v>
      </c>
      <c r="B803" t="str">
        <f>IFERROR(__xludf.DUMMYFUNCTION("GOOGLETRANSLATE(A803, ""en"", ""ja"")"),"アーメド")</f>
        <v>アーメド</v>
      </c>
    </row>
    <row r="804">
      <c r="A804" s="1" t="s">
        <v>805</v>
      </c>
      <c r="B804" t="str">
        <f>IFERROR(__xludf.DUMMYFUNCTION("GOOGLETRANSLATE(A804, ""en"", ""ja"")"),"ゲートウェイ")</f>
        <v>ゲートウェイ</v>
      </c>
    </row>
    <row r="805">
      <c r="A805" s="1" t="s">
        <v>806</v>
      </c>
      <c r="B805" t="str">
        <f>IFERROR(__xludf.DUMMYFUNCTION("GOOGLETRANSLATE(A805, ""en"", ""ja"")"),"最大の")</f>
        <v>最大の</v>
      </c>
    </row>
    <row r="806">
      <c r="A806" s="1" t="s">
        <v>807</v>
      </c>
      <c r="B806" t="str">
        <f>IFERROR(__xludf.DUMMYFUNCTION("GOOGLETRANSLATE(A806, ""en"", ""ja"")"),"収益")</f>
        <v>収益</v>
      </c>
    </row>
    <row r="807">
      <c r="A807" s="1" t="s">
        <v>808</v>
      </c>
      <c r="B807" t="str">
        <f>IFERROR(__xludf.DUMMYFUNCTION("GOOGLETRANSLATE(A807, ""en"", ""ja"")"),"伴います")</f>
        <v>伴います</v>
      </c>
    </row>
    <row r="808">
      <c r="A808" s="1" t="s">
        <v>809</v>
      </c>
      <c r="B808" t="str">
        <f>IFERROR(__xludf.DUMMYFUNCTION("GOOGLETRANSLATE(A808, ""en"", ""ja"")"),"騒々しい")</f>
        <v>騒々しい</v>
      </c>
    </row>
    <row r="809">
      <c r="A809" s="1" t="s">
        <v>810</v>
      </c>
      <c r="B809" t="str">
        <f>IFERROR(__xludf.DUMMYFUNCTION("GOOGLETRANSLATE(A809, ""en"", ""ja"")"),"ボルネ")</f>
        <v>ボルネ</v>
      </c>
    </row>
    <row r="810">
      <c r="A810" s="1" t="s">
        <v>811</v>
      </c>
      <c r="B810" t="str">
        <f>IFERROR(__xludf.DUMMYFUNCTION("GOOGLETRANSLATE(A810, ""en"", ""ja"")"),"余剰")</f>
        <v>余剰</v>
      </c>
    </row>
    <row r="811">
      <c r="A811" s="1" t="s">
        <v>812</v>
      </c>
      <c r="B811" t="str">
        <f>IFERROR(__xludf.DUMMYFUNCTION("GOOGLETRANSLATE(A811, ""en"", ""ja"")"),"幼少")</f>
        <v>幼少</v>
      </c>
    </row>
    <row r="812">
      <c r="A812" s="1" t="s">
        <v>813</v>
      </c>
      <c r="B812" t="str">
        <f>IFERROR(__xludf.DUMMYFUNCTION("GOOGLETRANSLATE(A812, ""en"", ""ja"")"),"国際")</f>
        <v>国際</v>
      </c>
    </row>
    <row r="813">
      <c r="A813" s="1" t="s">
        <v>814</v>
      </c>
      <c r="B813" t="str">
        <f>IFERROR(__xludf.DUMMYFUNCTION("GOOGLETRANSLATE(A813, ""en"", ""ja"")"),"後件")</f>
        <v>後件</v>
      </c>
    </row>
    <row r="814">
      <c r="A814" s="1" t="s">
        <v>815</v>
      </c>
      <c r="B814" t="str">
        <f>IFERROR(__xludf.DUMMYFUNCTION("GOOGLETRANSLATE(A814, ""en"", ""ja"")"),"冗長性")</f>
        <v>冗長性</v>
      </c>
    </row>
    <row r="815">
      <c r="A815" s="1" t="s">
        <v>816</v>
      </c>
      <c r="B815" t="str">
        <f>IFERROR(__xludf.DUMMYFUNCTION("GOOGLETRANSLATE(A815, ""en"", ""ja"")"),"意図的")</f>
        <v>意図的</v>
      </c>
    </row>
    <row r="816">
      <c r="A816" s="1" t="s">
        <v>817</v>
      </c>
      <c r="B816" t="str">
        <f>IFERROR(__xludf.DUMMYFUNCTION("GOOGLETRANSLATE(A816, ""en"", ""ja"")"),"EU")</f>
        <v>EU</v>
      </c>
    </row>
    <row r="817">
      <c r="A817" s="1" t="s">
        <v>818</v>
      </c>
      <c r="B817" t="str">
        <f>IFERROR(__xludf.DUMMYFUNCTION("GOOGLETRANSLATE(A817, ""en"", ""ja"")"),"ダグラス")</f>
        <v>ダグラス</v>
      </c>
    </row>
    <row r="818">
      <c r="A818" s="1" t="s">
        <v>819</v>
      </c>
      <c r="B818" t="str">
        <f>IFERROR(__xludf.DUMMYFUNCTION("GOOGLETRANSLATE(A818, ""en"", ""ja"")"),"可視化")</f>
        <v>可視化</v>
      </c>
    </row>
    <row r="819">
      <c r="A819" s="1" t="s">
        <v>820</v>
      </c>
      <c r="B819" t="str">
        <f>IFERROR(__xludf.DUMMYFUNCTION("GOOGLETRANSLATE(A819, ""en"", ""ja"")"),"終点")</f>
        <v>終点</v>
      </c>
    </row>
    <row r="820">
      <c r="A820" s="1" t="s">
        <v>821</v>
      </c>
      <c r="B820" t="str">
        <f>IFERROR(__xludf.DUMMYFUNCTION("GOOGLETRANSLATE(A820, ""en"", ""ja"")"),"教師")</f>
        <v>教師</v>
      </c>
    </row>
    <row r="821">
      <c r="A821" s="1" t="s">
        <v>822</v>
      </c>
      <c r="B821" t="str">
        <f>IFERROR(__xludf.DUMMYFUNCTION("GOOGLETRANSLATE(A821, ""en"", ""ja"")"),"編集")</f>
        <v>編集</v>
      </c>
    </row>
    <row r="822">
      <c r="A822" s="1" t="s">
        <v>823</v>
      </c>
      <c r="B822" t="str">
        <f>IFERROR(__xludf.DUMMYFUNCTION("GOOGLETRANSLATE(A822, ""en"", ""ja"")"),"コラボレーション")</f>
        <v>コラボレーション</v>
      </c>
    </row>
    <row r="823">
      <c r="A823" s="1" t="s">
        <v>824</v>
      </c>
      <c r="B823" t="str">
        <f>IFERROR(__xludf.DUMMYFUNCTION("GOOGLETRANSLATE(A823, ""en"", ""ja"")"),"録音")</f>
        <v>録音</v>
      </c>
    </row>
    <row r="824">
      <c r="A824" s="1" t="s">
        <v>825</v>
      </c>
      <c r="B824" t="str">
        <f>IFERROR(__xludf.DUMMYFUNCTION("GOOGLETRANSLATE(A824, ""en"", ""ja"")"),"登録")</f>
        <v>登録</v>
      </c>
    </row>
    <row r="825">
      <c r="A825" s="1" t="s">
        <v>826</v>
      </c>
      <c r="B825" t="str">
        <f>IFERROR(__xludf.DUMMYFUNCTION("GOOGLETRANSLATE(A825, ""en"", ""ja"")"),"監視")</f>
        <v>監視</v>
      </c>
    </row>
    <row r="826">
      <c r="A826" s="1" t="s">
        <v>827</v>
      </c>
      <c r="B826" t="str">
        <f>IFERROR(__xludf.DUMMYFUNCTION("GOOGLETRANSLATE(A826, ""en"", ""ja"")"),"Eメール")</f>
        <v>Eメール</v>
      </c>
    </row>
    <row r="827">
      <c r="A827" s="1" t="s">
        <v>828</v>
      </c>
      <c r="B827" t="str">
        <f>IFERROR(__xludf.DUMMYFUNCTION("GOOGLETRANSLATE(A827, ""en"", ""ja"")"),"質問")</f>
        <v>質問</v>
      </c>
    </row>
    <row r="828">
      <c r="A828" s="1" t="s">
        <v>829</v>
      </c>
      <c r="B828" t="str">
        <f>IFERROR(__xludf.DUMMYFUNCTION("GOOGLETRANSLATE(A828, ""en"", ""ja"")"),"慣れ")</f>
        <v>慣れ</v>
      </c>
    </row>
    <row r="829">
      <c r="A829" s="1" t="s">
        <v>830</v>
      </c>
      <c r="B829" t="str">
        <f>IFERROR(__xludf.DUMMYFUNCTION("GOOGLETRANSLATE(A829, ""en"", ""ja"")"),"だれも")</f>
        <v>だれも</v>
      </c>
    </row>
    <row r="830">
      <c r="A830" s="1" t="s">
        <v>831</v>
      </c>
      <c r="B830" t="str">
        <f>IFERROR(__xludf.DUMMYFUNCTION("GOOGLETRANSLATE(A830, ""en"", ""ja"")"),"マテリアライズ")</f>
        <v>マテリアライズ</v>
      </c>
    </row>
    <row r="831">
      <c r="A831" s="1" t="s">
        <v>832</v>
      </c>
      <c r="B831" t="str">
        <f>IFERROR(__xludf.DUMMYFUNCTION("GOOGLETRANSLATE(A831, ""en"", ""ja"")"),"主観")</f>
        <v>主観</v>
      </c>
    </row>
    <row r="832">
      <c r="A832" s="1" t="s">
        <v>833</v>
      </c>
      <c r="B832" t="str">
        <f>IFERROR(__xludf.DUMMYFUNCTION("GOOGLETRANSLATE(A832, ""en"", ""ja"")"),"全身")</f>
        <v>全身</v>
      </c>
    </row>
    <row r="833">
      <c r="A833" s="1" t="s">
        <v>834</v>
      </c>
      <c r="B833" t="str">
        <f>IFERROR(__xludf.DUMMYFUNCTION("GOOGLETRANSLATE(A833, ""en"", ""ja"")"),"故障")</f>
        <v>故障</v>
      </c>
    </row>
    <row r="834">
      <c r="A834" s="1" t="s">
        <v>835</v>
      </c>
      <c r="B834" t="str">
        <f>IFERROR(__xludf.DUMMYFUNCTION("GOOGLETRANSLATE(A834, ""en"", ""ja"")"),"接続性")</f>
        <v>接続性</v>
      </c>
    </row>
    <row r="835">
      <c r="A835" s="1" t="s">
        <v>836</v>
      </c>
      <c r="B835" t="str">
        <f>IFERROR(__xludf.DUMMYFUNCTION("GOOGLETRANSLATE(A835, ""en"", ""ja"")"),"執行")</f>
        <v>執行</v>
      </c>
    </row>
    <row r="836">
      <c r="A836" s="1" t="s">
        <v>837</v>
      </c>
      <c r="B836" t="str">
        <f>IFERROR(__xludf.DUMMYFUNCTION("GOOGLETRANSLATE(A836, ""en"", ""ja"")"),"方")</f>
        <v>方</v>
      </c>
    </row>
    <row r="837">
      <c r="A837" s="1" t="s">
        <v>838</v>
      </c>
      <c r="B837" t="str">
        <f>IFERROR(__xludf.DUMMYFUNCTION("GOOGLETRANSLATE(A837, ""en"", ""ja"")"),"自発的")</f>
        <v>自発的</v>
      </c>
    </row>
    <row r="838">
      <c r="A838" s="1" t="s">
        <v>839</v>
      </c>
      <c r="B838" t="str">
        <f>IFERROR(__xludf.DUMMYFUNCTION("GOOGLETRANSLATE(A838, ""en"", ""ja"")"),"自治")</f>
        <v>自治</v>
      </c>
    </row>
    <row r="839">
      <c r="A839" s="1" t="s">
        <v>840</v>
      </c>
      <c r="B839" t="str">
        <f>IFERROR(__xludf.DUMMYFUNCTION("GOOGLETRANSLATE(A839, ""en"", ""ja"")"),"ファイナンス")</f>
        <v>ファイナンス</v>
      </c>
    </row>
    <row r="840">
      <c r="A840" s="1" t="s">
        <v>841</v>
      </c>
      <c r="B840" t="str">
        <f>IFERROR(__xludf.DUMMYFUNCTION("GOOGLETRANSLATE(A840, ""en"", ""ja"")"),"飲酒")</f>
        <v>飲酒</v>
      </c>
    </row>
    <row r="841">
      <c r="A841" s="1" t="s">
        <v>842</v>
      </c>
      <c r="B841" t="str">
        <f>IFERROR(__xludf.DUMMYFUNCTION("GOOGLETRANSLATE(A841, ""en"", ""ja"")"),"Fi回線nding")</f>
        <v>Fi回線nding</v>
      </c>
    </row>
    <row r="842">
      <c r="A842" s="1" t="s">
        <v>843</v>
      </c>
      <c r="B842" t="str">
        <f>IFERROR(__xludf.DUMMYFUNCTION("GOOGLETRANSLATE(A842, ""en"", ""ja"")"),"スコットランド")</f>
        <v>スコットランド</v>
      </c>
    </row>
    <row r="843">
      <c r="A843" s="1" t="s">
        <v>844</v>
      </c>
      <c r="B843" t="str">
        <f>IFERROR(__xludf.DUMMYFUNCTION("GOOGLETRANSLATE(A843, ""en"", ""ja"")"),"ギルバート")</f>
        <v>ギルバート</v>
      </c>
    </row>
    <row r="844">
      <c r="A844" s="1" t="s">
        <v>845</v>
      </c>
      <c r="B844" t="str">
        <f>IFERROR(__xludf.DUMMYFUNCTION("GOOGLETRANSLATE(A844, ""en"", ""ja"")"),"ロバーツ")</f>
        <v>ロバーツ</v>
      </c>
    </row>
    <row r="845">
      <c r="A845" s="1" t="s">
        <v>846</v>
      </c>
      <c r="B845" t="str">
        <f>IFERROR(__xludf.DUMMYFUNCTION("GOOGLETRANSLATE(A845, ""en"", ""ja"")"),"ACCRUE")</f>
        <v>ACCRUE</v>
      </c>
    </row>
    <row r="846">
      <c r="A846" s="1" t="s">
        <v>847</v>
      </c>
      <c r="B846" t="str">
        <f>IFERROR(__xludf.DUMMYFUNCTION("GOOGLETRANSLATE(A846, ""en"", ""ja"")"),"十一")</f>
        <v>十一</v>
      </c>
    </row>
    <row r="847">
      <c r="A847" s="1" t="s">
        <v>848</v>
      </c>
      <c r="B847" t="str">
        <f>IFERROR(__xludf.DUMMYFUNCTION("GOOGLETRANSLATE(A847, ""en"", ""ja"")"),"危険にさらします")</f>
        <v>危険にさらします</v>
      </c>
    </row>
    <row r="848">
      <c r="A848" s="1" t="s">
        <v>849</v>
      </c>
      <c r="B848" t="str">
        <f>IFERROR(__xludf.DUMMYFUNCTION("GOOGLETRANSLATE(A848, ""en"", ""ja"")"),"ノック")</f>
        <v>ノック</v>
      </c>
    </row>
    <row r="849">
      <c r="A849" s="1" t="s">
        <v>850</v>
      </c>
      <c r="B849" t="str">
        <f>IFERROR(__xludf.DUMMYFUNCTION("GOOGLETRANSLATE(A849, ""en"", ""ja"")"),"州")</f>
        <v>州</v>
      </c>
    </row>
    <row r="850">
      <c r="A850" s="1" t="s">
        <v>851</v>
      </c>
      <c r="B850" t="str">
        <f>IFERROR(__xludf.DUMMYFUNCTION("GOOGLETRANSLATE(A850, ""en"", ""ja"")"),"アカデミー")</f>
        <v>アカデミー</v>
      </c>
    </row>
    <row r="851">
      <c r="A851" s="1" t="s">
        <v>852</v>
      </c>
      <c r="B851" t="str">
        <f>IFERROR(__xludf.DUMMYFUNCTION("GOOGLETRANSLATE(A851, ""en"", ""ja"")"),"クラレンドン")</f>
        <v>クラレンドン</v>
      </c>
    </row>
    <row r="852">
      <c r="A852" s="1" t="s">
        <v>853</v>
      </c>
      <c r="B852" t="str">
        <f>IFERROR(__xludf.DUMMYFUNCTION("GOOGLETRANSLATE(A852, ""en"", ""ja"")"),"疑わしい")</f>
        <v>疑わしい</v>
      </c>
    </row>
    <row r="853">
      <c r="A853" s="1" t="s">
        <v>854</v>
      </c>
      <c r="B853" t="str">
        <f>IFERROR(__xludf.DUMMYFUNCTION("GOOGLETRANSLATE(A853, ""en"", ""ja"")"),"生存")</f>
        <v>生存</v>
      </c>
    </row>
    <row r="854">
      <c r="A854" s="1" t="s">
        <v>855</v>
      </c>
      <c r="B854" t="str">
        <f>IFERROR(__xludf.DUMMYFUNCTION("GOOGLETRANSLATE(A854, ""en"", ""ja"")"),"未曾有")</f>
        <v>未曾有</v>
      </c>
    </row>
    <row r="855">
      <c r="A855" s="1" t="s">
        <v>856</v>
      </c>
      <c r="B855" t="str">
        <f>IFERROR(__xludf.DUMMYFUNCTION("GOOGLETRANSLATE(A855, ""en"", ""ja"")"),"令状")</f>
        <v>令状</v>
      </c>
    </row>
    <row r="856">
      <c r="A856" s="1" t="s">
        <v>857</v>
      </c>
      <c r="B856" t="str">
        <f>IFERROR(__xludf.DUMMYFUNCTION("GOOGLETRANSLATE(A856, ""en"", ""ja"")"),"スイスの")</f>
        <v>スイスの</v>
      </c>
    </row>
    <row r="857">
      <c r="A857" s="1" t="s">
        <v>858</v>
      </c>
      <c r="B857" t="str">
        <f>IFERROR(__xludf.DUMMYFUNCTION("GOOGLETRANSLATE(A857, ""en"", ""ja"")"),"知恵")</f>
        <v>知恵</v>
      </c>
    </row>
    <row r="858">
      <c r="A858" s="1" t="s">
        <v>859</v>
      </c>
      <c r="B858" t="str">
        <f>IFERROR(__xludf.DUMMYFUNCTION("GOOGLETRANSLATE(A858, ""en"", ""ja"")"),"哲学的")</f>
        <v>哲学的</v>
      </c>
    </row>
    <row r="859">
      <c r="A859" s="1" t="s">
        <v>860</v>
      </c>
      <c r="B859" t="str">
        <f>IFERROR(__xludf.DUMMYFUNCTION("GOOGLETRANSLATE(A859, ""en"", ""ja"")"),"標準化")</f>
        <v>標準化</v>
      </c>
    </row>
    <row r="860">
      <c r="A860" s="1" t="s">
        <v>861</v>
      </c>
      <c r="B860" t="str">
        <f>IFERROR(__xludf.DUMMYFUNCTION("GOOGLETRANSLATE(A860, ""en"", ""ja"")"),"ウント")</f>
        <v>ウント</v>
      </c>
    </row>
    <row r="861">
      <c r="A861" s="1" t="s">
        <v>862</v>
      </c>
      <c r="B861" t="str">
        <f>IFERROR(__xludf.DUMMYFUNCTION("GOOGLETRANSLATE(A861, ""en"", ""ja"")"),"フィリップス")</f>
        <v>フィリップス</v>
      </c>
    </row>
    <row r="862">
      <c r="A862" s="1" t="s">
        <v>863</v>
      </c>
      <c r="B862" t="str">
        <f>IFERROR(__xludf.DUMMYFUNCTION("GOOGLETRANSLATE(A862, ""en"", ""ja"")"),"プログラム")</f>
        <v>プログラム</v>
      </c>
    </row>
    <row r="863">
      <c r="A863" s="1" t="s">
        <v>864</v>
      </c>
      <c r="B863" t="str">
        <f>IFERROR(__xludf.DUMMYFUNCTION("GOOGLETRANSLATE(A863, ""en"", ""ja"")"),"引用")</f>
        <v>引用</v>
      </c>
    </row>
    <row r="864">
      <c r="A864" s="1" t="s">
        <v>865</v>
      </c>
      <c r="B864" t="str">
        <f>IFERROR(__xludf.DUMMYFUNCTION("GOOGLETRANSLATE(A864, ""en"", ""ja"")"),"エコノミスト")</f>
        <v>エコノミスト</v>
      </c>
    </row>
    <row r="865">
      <c r="A865" s="1" t="s">
        <v>866</v>
      </c>
      <c r="B865" t="str">
        <f>IFERROR(__xludf.DUMMYFUNCTION("GOOGLETRANSLATE(A865, ""en"", ""ja"")"),"同化")</f>
        <v>同化</v>
      </c>
    </row>
    <row r="866">
      <c r="A866" s="1" t="s">
        <v>867</v>
      </c>
      <c r="B866" t="str">
        <f>IFERROR(__xludf.DUMMYFUNCTION("GOOGLETRANSLATE(A866, ""en"", ""ja"")"),"マニホールド")</f>
        <v>マニホールド</v>
      </c>
    </row>
    <row r="867">
      <c r="A867" s="1" t="s">
        <v>868</v>
      </c>
      <c r="B867" t="str">
        <f>IFERROR(__xludf.DUMMYFUNCTION("GOOGLETRANSLATE(A867, ""en"", ""ja"")"),"祖先")</f>
        <v>祖先</v>
      </c>
    </row>
    <row r="868">
      <c r="A868" s="1" t="s">
        <v>869</v>
      </c>
      <c r="B868" t="str">
        <f>IFERROR(__xludf.DUMMYFUNCTION("GOOGLETRANSLATE(A868, ""en"", ""ja"")"),"社会")</f>
        <v>社会</v>
      </c>
    </row>
    <row r="869">
      <c r="A869" s="1" t="s">
        <v>870</v>
      </c>
      <c r="B869" t="str">
        <f>IFERROR(__xludf.DUMMYFUNCTION("GOOGLETRANSLATE(A869, ""en"", ""ja"")"),"社会的に")</f>
        <v>社会的に</v>
      </c>
    </row>
    <row r="870">
      <c r="A870" s="1" t="s">
        <v>871</v>
      </c>
      <c r="B870" t="str">
        <f>IFERROR(__xludf.DUMMYFUNCTION("GOOGLETRANSLATE(A870, ""en"", ""ja"")"),"死")</f>
        <v>死</v>
      </c>
    </row>
    <row r="871">
      <c r="A871" s="1" t="s">
        <v>872</v>
      </c>
      <c r="B871" t="str">
        <f>IFERROR(__xludf.DUMMYFUNCTION("GOOGLETRANSLATE(A871, ""en"", ""ja"")"),"十分な")</f>
        <v>十分な</v>
      </c>
    </row>
    <row r="872">
      <c r="A872" s="1" t="s">
        <v>873</v>
      </c>
      <c r="B872" t="str">
        <f>IFERROR(__xludf.DUMMYFUNCTION("GOOGLETRANSLATE(A872, ""en"", ""ja"")"),"正義")</f>
        <v>正義</v>
      </c>
    </row>
    <row r="873">
      <c r="A873" s="1" t="s">
        <v>874</v>
      </c>
      <c r="B873" t="str">
        <f>IFERROR(__xludf.DUMMYFUNCTION("GOOGLETRANSLATE(A873, ""en"", ""ja"")"),"とりわけ")</f>
        <v>とりわけ</v>
      </c>
    </row>
    <row r="874">
      <c r="A874" s="1" t="s">
        <v>875</v>
      </c>
      <c r="B874" t="str">
        <f>IFERROR(__xludf.DUMMYFUNCTION("GOOGLETRANSLATE(A874, ""en"", ""ja"")"),"EMANATE")</f>
        <v>EMANATE</v>
      </c>
    </row>
    <row r="875">
      <c r="A875" s="1" t="s">
        <v>876</v>
      </c>
      <c r="B875" t="str">
        <f>IFERROR(__xludf.DUMMYFUNCTION("GOOGLETRANSLATE(A875, ""en"", ""ja"")"),"新人")</f>
        <v>新人</v>
      </c>
    </row>
    <row r="876">
      <c r="A876" s="1" t="s">
        <v>877</v>
      </c>
      <c r="B876" t="str">
        <f>IFERROR(__xludf.DUMMYFUNCTION("GOOGLETRANSLATE(A876, ""en"", ""ja"")"),"喜んで")</f>
        <v>喜んで</v>
      </c>
    </row>
    <row r="877">
      <c r="A877" s="1" t="s">
        <v>878</v>
      </c>
      <c r="B877" t="str">
        <f>IFERROR(__xludf.DUMMYFUNCTION("GOOGLETRANSLATE(A877, ""en"", ""ja"")"),"外側")</f>
        <v>外側</v>
      </c>
    </row>
    <row r="878">
      <c r="A878" s="1" t="s">
        <v>879</v>
      </c>
      <c r="B878" t="str">
        <f>IFERROR(__xludf.DUMMYFUNCTION("GOOGLETRANSLATE(A878, ""en"", ""ja"")"),"シュート")</f>
        <v>シュート</v>
      </c>
    </row>
    <row r="879">
      <c r="A879" s="1" t="s">
        <v>880</v>
      </c>
      <c r="B879" t="str">
        <f>IFERROR(__xludf.DUMMYFUNCTION("GOOGLETRANSLATE(A879, ""en"", ""ja"")"),"戦略的")</f>
        <v>戦略的</v>
      </c>
    </row>
    <row r="880">
      <c r="A880" s="1" t="s">
        <v>881</v>
      </c>
      <c r="B880" t="str">
        <f>IFERROR(__xludf.DUMMYFUNCTION("GOOGLETRANSLATE(A880, ""en"", ""ja"")"),"ヒント")</f>
        <v>ヒント</v>
      </c>
    </row>
    <row r="881">
      <c r="A881" s="1" t="s">
        <v>882</v>
      </c>
      <c r="B881" t="str">
        <f>IFERROR(__xludf.DUMMYFUNCTION("GOOGLETRANSLATE(A881, ""en"", ""ja"")"),"単純化")</f>
        <v>単純化</v>
      </c>
    </row>
    <row r="882">
      <c r="A882" s="1" t="s">
        <v>883</v>
      </c>
      <c r="B882" t="str">
        <f>IFERROR(__xludf.DUMMYFUNCTION("GOOGLETRANSLATE(A882, ""en"", ""ja"")"),"理想的な")</f>
        <v>理想的な</v>
      </c>
    </row>
    <row r="883">
      <c r="A883" s="1" t="s">
        <v>884</v>
      </c>
      <c r="B883" t="str">
        <f>IFERROR(__xludf.DUMMYFUNCTION("GOOGLETRANSLATE(A883, ""en"", ""ja"")"),"スペル")</f>
        <v>スペル</v>
      </c>
    </row>
    <row r="884">
      <c r="A884" s="1" t="s">
        <v>885</v>
      </c>
      <c r="B884" t="str">
        <f>IFERROR(__xludf.DUMMYFUNCTION("GOOGLETRANSLATE(A884, ""en"", ""ja"")"),"刺激的")</f>
        <v>刺激的</v>
      </c>
    </row>
    <row r="885">
      <c r="A885" s="1" t="s">
        <v>886</v>
      </c>
      <c r="B885" t="str">
        <f>IFERROR(__xludf.DUMMYFUNCTION("GOOGLETRANSLATE(A885, ""en"", ""ja"")"),"議題")</f>
        <v>議題</v>
      </c>
    </row>
    <row r="886">
      <c r="A886" s="1" t="s">
        <v>887</v>
      </c>
      <c r="B886" t="str">
        <f>IFERROR(__xludf.DUMMYFUNCTION("GOOGLETRANSLATE(A886, ""en"", ""ja"")"),"テーマ")</f>
        <v>テーマ</v>
      </c>
    </row>
    <row r="887">
      <c r="A887" s="1" t="s">
        <v>888</v>
      </c>
      <c r="B887" t="str">
        <f>IFERROR(__xludf.DUMMYFUNCTION("GOOGLETRANSLATE(A887, ""en"", ""ja"")"),"タクシー")</f>
        <v>タクシー</v>
      </c>
    </row>
    <row r="888">
      <c r="A888" s="1" t="s">
        <v>889</v>
      </c>
      <c r="B888" t="str">
        <f>IFERROR(__xludf.DUMMYFUNCTION("GOOGLETRANSLATE(A888, ""en"", ""ja"")"),"相補性")</f>
        <v>相補性</v>
      </c>
    </row>
    <row r="889">
      <c r="A889" s="1" t="s">
        <v>890</v>
      </c>
      <c r="B889" t="str">
        <f>IFERROR(__xludf.DUMMYFUNCTION("GOOGLETRANSLATE(A889, ""en"", ""ja"")"),"逆説")</f>
        <v>逆説</v>
      </c>
    </row>
    <row r="890">
      <c r="A890" s="1" t="s">
        <v>891</v>
      </c>
      <c r="B890" t="str">
        <f>IFERROR(__xludf.DUMMYFUNCTION("GOOGLETRANSLATE(A890, ""en"", ""ja"")"),"疑い")</f>
        <v>疑い</v>
      </c>
    </row>
    <row r="891">
      <c r="A891" s="1" t="s">
        <v>892</v>
      </c>
      <c r="B891" t="str">
        <f>IFERROR(__xludf.DUMMYFUNCTION("GOOGLETRANSLATE(A891, ""en"", ""ja"")"),"ローマ")</f>
        <v>ローマ</v>
      </c>
    </row>
    <row r="892">
      <c r="A892" s="1" t="s">
        <v>893</v>
      </c>
      <c r="B892" t="str">
        <f>IFERROR(__xludf.DUMMYFUNCTION("GOOGLETRANSLATE(A892, ""en"", ""ja"")"),"かりて")</f>
        <v>かりて</v>
      </c>
    </row>
    <row r="893">
      <c r="A893" s="1" t="s">
        <v>894</v>
      </c>
      <c r="B893" t="str">
        <f>IFERROR(__xludf.DUMMYFUNCTION("GOOGLETRANSLATE(A893, ""en"", ""ja"")"),"ハドソン")</f>
        <v>ハドソン</v>
      </c>
    </row>
    <row r="894">
      <c r="A894" s="1" t="s">
        <v>895</v>
      </c>
      <c r="B894" t="str">
        <f>IFERROR(__xludf.DUMMYFUNCTION("GOOGLETRANSLATE(A894, ""en"", ""ja"")"),"ロナルド")</f>
        <v>ロナルド</v>
      </c>
    </row>
    <row r="895">
      <c r="A895" s="1" t="s">
        <v>896</v>
      </c>
      <c r="B895" t="str">
        <f>IFERROR(__xludf.DUMMYFUNCTION("GOOGLETRANSLATE(A895, ""en"", ""ja"")"),"礎石")</f>
        <v>礎石</v>
      </c>
    </row>
    <row r="896">
      <c r="A896" s="1" t="s">
        <v>897</v>
      </c>
      <c r="B896" t="str">
        <f>IFERROR(__xludf.DUMMYFUNCTION("GOOGLETRANSLATE(A896, ""en"", ""ja"")"),"取引")</f>
        <v>取引</v>
      </c>
    </row>
    <row r="897">
      <c r="A897" s="1" t="s">
        <v>898</v>
      </c>
      <c r="B897" t="str">
        <f>IFERROR(__xludf.DUMMYFUNCTION("GOOGLETRANSLATE(A897, ""en"", ""ja"")"),"俳優")</f>
        <v>俳優</v>
      </c>
    </row>
    <row r="898">
      <c r="A898" s="1" t="s">
        <v>899</v>
      </c>
      <c r="B898" t="str">
        <f>IFERROR(__xludf.DUMMYFUNCTION("GOOGLETRANSLATE(A898, ""en"", ""ja"")"),"レシピ")</f>
        <v>レシピ</v>
      </c>
    </row>
    <row r="899">
      <c r="A899" s="1" t="s">
        <v>900</v>
      </c>
      <c r="B899" t="str">
        <f>IFERROR(__xludf.DUMMYFUNCTION("GOOGLETRANSLATE(A899, ""en"", ""ja"")"),"強")</f>
        <v>強</v>
      </c>
    </row>
    <row r="900">
      <c r="A900" s="1" t="s">
        <v>901</v>
      </c>
      <c r="B900" t="str">
        <f>IFERROR(__xludf.DUMMYFUNCTION("GOOGLETRANSLATE(A900, ""en"", ""ja"")"),"ハーバード")</f>
        <v>ハーバード</v>
      </c>
    </row>
    <row r="901">
      <c r="A901" s="1" t="s">
        <v>902</v>
      </c>
      <c r="B901" t="str">
        <f>IFERROR(__xludf.DUMMYFUNCTION("GOOGLETRANSLATE(A901, ""en"", ""ja"")"),"アルバート")</f>
        <v>アルバート</v>
      </c>
    </row>
    <row r="902">
      <c r="A902" s="1" t="s">
        <v>903</v>
      </c>
      <c r="B902" t="str">
        <f>IFERROR(__xludf.DUMMYFUNCTION("GOOGLETRANSLATE(A902, ""en"", ""ja"")"),"毎年")</f>
        <v>毎年</v>
      </c>
    </row>
    <row r="903">
      <c r="A903" s="1" t="s">
        <v>904</v>
      </c>
      <c r="B903" t="str">
        <f>IFERROR(__xludf.DUMMYFUNCTION("GOOGLETRANSLATE(A903, ""en"", ""ja"")"),"小数")</f>
        <v>小数</v>
      </c>
    </row>
    <row r="904">
      <c r="A904" s="1" t="s">
        <v>905</v>
      </c>
      <c r="B904" t="str">
        <f>IFERROR(__xludf.DUMMYFUNCTION("GOOGLETRANSLATE(A904, ""en"", ""ja"")"),"引き算")</f>
        <v>引き算</v>
      </c>
    </row>
    <row r="905">
      <c r="A905" s="1" t="s">
        <v>906</v>
      </c>
      <c r="B905" t="str">
        <f>IFERROR(__xludf.DUMMYFUNCTION("GOOGLETRANSLATE(A905, ""en"", ""ja"")"),"1950年代")</f>
        <v>1950年代</v>
      </c>
    </row>
    <row r="906">
      <c r="A906" s="1" t="s">
        <v>907</v>
      </c>
      <c r="B906" t="str">
        <f>IFERROR(__xludf.DUMMYFUNCTION("GOOGLETRANSLATE(A906, ""en"", ""ja"")"),"商業")</f>
        <v>商業</v>
      </c>
    </row>
    <row r="907">
      <c r="A907" s="1" t="s">
        <v>908</v>
      </c>
      <c r="B907" t="str">
        <f>IFERROR(__xludf.DUMMYFUNCTION("GOOGLETRANSLATE(A907, ""en"", ""ja"")"),"説明的")</f>
        <v>説明的</v>
      </c>
    </row>
    <row r="908">
      <c r="A908" s="1" t="s">
        <v>909</v>
      </c>
      <c r="B908" t="str">
        <f>IFERROR(__xludf.DUMMYFUNCTION("GOOGLETRANSLATE(A908, ""en"", ""ja"")"),"ボルチモア")</f>
        <v>ボルチモア</v>
      </c>
    </row>
    <row r="909">
      <c r="A909" s="1" t="s">
        <v>910</v>
      </c>
      <c r="B909" t="str">
        <f>IFERROR(__xludf.DUMMYFUNCTION("GOOGLETRANSLATE(A909, ""en"", ""ja"")"),"反響")</f>
        <v>反響</v>
      </c>
    </row>
    <row r="910">
      <c r="A910" s="1" t="s">
        <v>911</v>
      </c>
      <c r="B910" t="str">
        <f>IFERROR(__xludf.DUMMYFUNCTION("GOOGLETRANSLATE(A910, ""en"", ""ja"")"),"地平線")</f>
        <v>地平線</v>
      </c>
    </row>
    <row r="911">
      <c r="A911" s="1" t="s">
        <v>912</v>
      </c>
      <c r="B911" t="str">
        <f>IFERROR(__xludf.DUMMYFUNCTION("GOOGLETRANSLATE(A911, ""en"", ""ja"")"),"ローン")</f>
        <v>ローン</v>
      </c>
    </row>
    <row r="912">
      <c r="A912" s="1" t="s">
        <v>913</v>
      </c>
      <c r="B912" t="str">
        <f>IFERROR(__xludf.DUMMYFUNCTION("GOOGLETRANSLATE(A912, ""en"", ""ja"")"),"企業家")</f>
        <v>企業家</v>
      </c>
    </row>
    <row r="913">
      <c r="A913" s="1" t="s">
        <v>914</v>
      </c>
      <c r="B913" t="str">
        <f>IFERROR(__xludf.DUMMYFUNCTION("GOOGLETRANSLATE(A913, ""en"", ""ja"")"),"富")</f>
        <v>富</v>
      </c>
    </row>
    <row r="914">
      <c r="A914" s="1" t="s">
        <v>915</v>
      </c>
      <c r="B914" t="str">
        <f>IFERROR(__xludf.DUMMYFUNCTION("GOOGLETRANSLATE(A914, ""en"", ""ja"")"),"配当")</f>
        <v>配当</v>
      </c>
    </row>
    <row r="915">
      <c r="A915" s="1" t="s">
        <v>916</v>
      </c>
      <c r="B915" t="str">
        <f>IFERROR(__xludf.DUMMYFUNCTION("GOOGLETRANSLATE(A915, ""en"", ""ja"")"),"過小評価")</f>
        <v>過小評価</v>
      </c>
    </row>
    <row r="916">
      <c r="A916" s="1" t="s">
        <v>917</v>
      </c>
      <c r="B916" t="str">
        <f>IFERROR(__xludf.DUMMYFUNCTION("GOOGLETRANSLATE(A916, ""en"", ""ja"")"),"貴重")</f>
        <v>貴重</v>
      </c>
    </row>
    <row r="917">
      <c r="A917" s="1" t="s">
        <v>918</v>
      </c>
      <c r="B917" t="str">
        <f>IFERROR(__xludf.DUMMYFUNCTION("GOOGLETRANSLATE(A917, ""en"", ""ja"")"),"ネゴシエーション")</f>
        <v>ネゴシエーション</v>
      </c>
    </row>
    <row r="918">
      <c r="A918" s="1" t="s">
        <v>919</v>
      </c>
      <c r="B918" t="str">
        <f>IFERROR(__xludf.DUMMYFUNCTION("GOOGLETRANSLATE(A918, ""en"", ""ja"")"),"疑い深いです")</f>
        <v>疑い深いです</v>
      </c>
    </row>
    <row r="919">
      <c r="A919" s="1" t="s">
        <v>920</v>
      </c>
      <c r="B919" t="str">
        <f>IFERROR(__xludf.DUMMYFUNCTION("GOOGLETRANSLATE(A919, ""en"", ""ja"")"),"意識して")</f>
        <v>意識して</v>
      </c>
    </row>
    <row r="920">
      <c r="A920" s="1" t="s">
        <v>921</v>
      </c>
      <c r="B920" t="str">
        <f>IFERROR(__xludf.DUMMYFUNCTION("GOOGLETRANSLATE(A920, ""en"", ""ja"")"),"ステークホルダー")</f>
        <v>ステークホルダー</v>
      </c>
    </row>
    <row r="921">
      <c r="A921" s="1" t="s">
        <v>922</v>
      </c>
      <c r="B921" t="str">
        <f>IFERROR(__xludf.DUMMYFUNCTION("GOOGLETRANSLATE(A921, ""en"", ""ja"")"),"交渉します")</f>
        <v>交渉します</v>
      </c>
    </row>
    <row r="922">
      <c r="A922" s="1" t="s">
        <v>923</v>
      </c>
      <c r="B922" t="str">
        <f>IFERROR(__xludf.DUMMYFUNCTION("GOOGLETRANSLATE(A922, ""en"", ""ja"")"),"市民")</f>
        <v>市民</v>
      </c>
    </row>
    <row r="923">
      <c r="A923" s="1" t="s">
        <v>924</v>
      </c>
      <c r="B923" t="str">
        <f>IFERROR(__xludf.DUMMYFUNCTION("GOOGLETRANSLATE(A923, ""en"", ""ja"")"),"スキュー")</f>
        <v>スキュー</v>
      </c>
    </row>
    <row r="924">
      <c r="A924" s="1" t="s">
        <v>925</v>
      </c>
      <c r="B924" t="str">
        <f>IFERROR(__xludf.DUMMYFUNCTION("GOOGLETRANSLATE(A924, ""en"", ""ja"")"),"杭")</f>
        <v>杭</v>
      </c>
    </row>
    <row r="925">
      <c r="A925" s="1" t="s">
        <v>926</v>
      </c>
      <c r="B925" t="str">
        <f>IFERROR(__xludf.DUMMYFUNCTION("GOOGLETRANSLATE(A925, ""en"", ""ja"")"),"ベット")</f>
        <v>ベット</v>
      </c>
    </row>
    <row r="926">
      <c r="A926" s="1" t="s">
        <v>927</v>
      </c>
      <c r="B926" t="str">
        <f>IFERROR(__xludf.DUMMYFUNCTION("GOOGLETRANSLATE(A926, ""en"", ""ja"")"),"リージュ")</f>
        <v>リージュ</v>
      </c>
    </row>
    <row r="927">
      <c r="A927" s="1" t="s">
        <v>928</v>
      </c>
      <c r="B927" t="str">
        <f>IFERROR(__xludf.DUMMYFUNCTION("GOOGLETRANSLATE(A927, ""en"", ""ja"")"),"ジャーゴン")</f>
        <v>ジャーゴン</v>
      </c>
    </row>
    <row r="928">
      <c r="A928" s="1" t="s">
        <v>929</v>
      </c>
      <c r="B928" t="str">
        <f>IFERROR(__xludf.DUMMYFUNCTION("GOOGLETRANSLATE(A928, ""en"", ""ja"")"),"非対称")</f>
        <v>非対称</v>
      </c>
    </row>
    <row r="929">
      <c r="A929" s="1" t="s">
        <v>930</v>
      </c>
      <c r="B929" t="str">
        <f>IFERROR(__xludf.DUMMYFUNCTION("GOOGLETRANSLATE(A929, ""en"", ""ja"")"),"使い捨て")</f>
        <v>使い捨て</v>
      </c>
    </row>
    <row r="930">
      <c r="A930" s="1" t="s">
        <v>931</v>
      </c>
      <c r="B930" t="str">
        <f>IFERROR(__xludf.DUMMYFUNCTION("GOOGLETRANSLATE(A930, ""en"", ""ja"")"),"ロジスティック")</f>
        <v>ロジスティック</v>
      </c>
    </row>
    <row r="931">
      <c r="A931" s="1" t="s">
        <v>932</v>
      </c>
      <c r="B931" t="str">
        <f>IFERROR(__xludf.DUMMYFUNCTION("GOOGLETRANSLATE(A931, ""en"", ""ja"")"),"わずか")</f>
        <v>わずか</v>
      </c>
    </row>
    <row r="932">
      <c r="A932" s="1" t="s">
        <v>933</v>
      </c>
      <c r="B932" t="str">
        <f>IFERROR(__xludf.DUMMYFUNCTION("GOOGLETRANSLATE(A932, ""en"", ""ja"")"),"住人")</f>
        <v>住人</v>
      </c>
    </row>
    <row r="933">
      <c r="A933" s="1" t="s">
        <v>934</v>
      </c>
      <c r="B933" t="str">
        <f>IFERROR(__xludf.DUMMYFUNCTION("GOOGLETRANSLATE(A933, ""en"", ""ja"")"),"衝動")</f>
        <v>衝動</v>
      </c>
    </row>
    <row r="934">
      <c r="A934" s="1" t="s">
        <v>935</v>
      </c>
      <c r="B934" t="str">
        <f>IFERROR(__xludf.DUMMYFUNCTION("GOOGLETRANSLATE(A934, ""en"", ""ja"")"),"衝突")</f>
        <v>衝突</v>
      </c>
    </row>
    <row r="935">
      <c r="A935" s="1" t="s">
        <v>936</v>
      </c>
      <c r="B935" t="str">
        <f>IFERROR(__xludf.DUMMYFUNCTION("GOOGLETRANSLATE(A935, ""en"", ""ja"")"),"コンテスト")</f>
        <v>コンテスト</v>
      </c>
    </row>
    <row r="936">
      <c r="A936" s="1" t="s">
        <v>937</v>
      </c>
      <c r="B936" t="str">
        <f>IFERROR(__xludf.DUMMYFUNCTION("GOOGLETRANSLATE(A936, ""en"", ""ja"")"),"特殊性")</f>
        <v>特殊性</v>
      </c>
    </row>
    <row r="937">
      <c r="A937" s="1" t="s">
        <v>938</v>
      </c>
      <c r="B937" t="str">
        <f>IFERROR(__xludf.DUMMYFUNCTION("GOOGLETRANSLATE(A937, ""en"", ""ja"")"),"過度")</f>
        <v>過度</v>
      </c>
    </row>
    <row r="938">
      <c r="A938" s="1" t="s">
        <v>939</v>
      </c>
      <c r="B938" t="str">
        <f>IFERROR(__xludf.DUMMYFUNCTION("GOOGLETRANSLATE(A938, ""en"", ""ja"")"),"シュワルツ")</f>
        <v>シュワルツ</v>
      </c>
    </row>
    <row r="939">
      <c r="A939" s="1" t="s">
        <v>940</v>
      </c>
      <c r="B939" t="str">
        <f>IFERROR(__xludf.DUMMYFUNCTION("GOOGLETRANSLATE(A939, ""en"", ""ja"")"),"水泳")</f>
        <v>水泳</v>
      </c>
    </row>
    <row r="940">
      <c r="A940" s="1" t="s">
        <v>941</v>
      </c>
      <c r="B940" t="str">
        <f>IFERROR(__xludf.DUMMYFUNCTION("GOOGLETRANSLATE(A940, ""en"", ""ja"")"),"エドワード")</f>
        <v>エドワード</v>
      </c>
    </row>
    <row r="941">
      <c r="A941" s="1" t="s">
        <v>942</v>
      </c>
      <c r="B941" t="str">
        <f>IFERROR(__xludf.DUMMYFUNCTION("GOOGLETRANSLATE(A941, ""en"", ""ja"")"),"管理可能")</f>
        <v>管理可能</v>
      </c>
    </row>
    <row r="942">
      <c r="A942" s="1" t="s">
        <v>943</v>
      </c>
      <c r="B942" t="str">
        <f>IFERROR(__xludf.DUMMYFUNCTION("GOOGLETRANSLATE(A942, ""en"", ""ja"")"),"因果関係")</f>
        <v>因果関係</v>
      </c>
    </row>
    <row r="943">
      <c r="A943" s="1" t="s">
        <v>944</v>
      </c>
      <c r="B943" t="str">
        <f>IFERROR(__xludf.DUMMYFUNCTION("GOOGLETRANSLATE(A943, ""en"", ""ja"")"),"パキスタン")</f>
        <v>パキスタン</v>
      </c>
    </row>
    <row r="944">
      <c r="A944" s="1" t="s">
        <v>945</v>
      </c>
      <c r="B944" t="str">
        <f>IFERROR(__xludf.DUMMYFUNCTION("GOOGLETRANSLATE(A944, ""en"", ""ja"")"),"捧げます")</f>
        <v>捧げます</v>
      </c>
    </row>
    <row r="945">
      <c r="A945" s="1" t="s">
        <v>946</v>
      </c>
      <c r="B945" t="str">
        <f>IFERROR(__xludf.DUMMYFUNCTION("GOOGLETRANSLATE(A945, ""en"", ""ja"")"),"通貨")</f>
        <v>通貨</v>
      </c>
    </row>
    <row r="946">
      <c r="A946" s="1" t="s">
        <v>947</v>
      </c>
      <c r="B946" t="str">
        <f>IFERROR(__xludf.DUMMYFUNCTION("GOOGLETRANSLATE(A946, ""en"", ""ja"")"),"バスケット")</f>
        <v>バスケット</v>
      </c>
    </row>
    <row r="947">
      <c r="A947" s="1" t="s">
        <v>948</v>
      </c>
      <c r="B947" t="str">
        <f>IFERROR(__xludf.DUMMYFUNCTION("GOOGLETRANSLATE(A947, ""en"", ""ja"")"),"マック")</f>
        <v>マック</v>
      </c>
    </row>
    <row r="948">
      <c r="A948" s="1" t="s">
        <v>949</v>
      </c>
      <c r="B948" t="str">
        <f>IFERROR(__xludf.DUMMYFUNCTION("GOOGLETRANSLATE(A948, ""en"", ""ja"")"),"従う")</f>
        <v>従う</v>
      </c>
    </row>
    <row r="949">
      <c r="A949" s="1" t="s">
        <v>950</v>
      </c>
      <c r="B949" t="str">
        <f>IFERROR(__xludf.DUMMYFUNCTION("GOOGLETRANSLATE(A949, ""en"", ""ja"")"),"歴史的")</f>
        <v>歴史的</v>
      </c>
    </row>
    <row r="950">
      <c r="A950" s="1" t="s">
        <v>951</v>
      </c>
      <c r="B950" t="str">
        <f>IFERROR(__xludf.DUMMYFUNCTION("GOOGLETRANSLATE(A950, ""en"", ""ja"")"),"カタログ")</f>
        <v>カタログ</v>
      </c>
    </row>
    <row r="951">
      <c r="A951" s="1" t="s">
        <v>952</v>
      </c>
      <c r="B951" t="str">
        <f>IFERROR(__xludf.DUMMYFUNCTION("GOOGLETRANSLATE(A951, ""en"", ""ja"")"),"信頼性")</f>
        <v>信頼性</v>
      </c>
    </row>
    <row r="952">
      <c r="A952" s="1" t="s">
        <v>953</v>
      </c>
      <c r="B952" t="str">
        <f>IFERROR(__xludf.DUMMYFUNCTION("GOOGLETRANSLATE(A952, ""en"", ""ja"")"),"重大に")</f>
        <v>重大に</v>
      </c>
    </row>
    <row r="953">
      <c r="A953" s="1" t="s">
        <v>954</v>
      </c>
      <c r="B953" t="str">
        <f>IFERROR(__xludf.DUMMYFUNCTION("GOOGLETRANSLATE(A953, ""en"", ""ja"")"),"セント")</f>
        <v>セント</v>
      </c>
    </row>
    <row r="954">
      <c r="A954" s="1" t="s">
        <v>955</v>
      </c>
      <c r="B954" t="str">
        <f>IFERROR(__xludf.DUMMYFUNCTION("GOOGLETRANSLATE(A954, ""en"", ""ja"")"),"プリスク")</f>
        <v>プリスク</v>
      </c>
    </row>
    <row r="955">
      <c r="A955" s="1" t="s">
        <v>956</v>
      </c>
      <c r="B955" t="str">
        <f>IFERROR(__xludf.DUMMYFUNCTION("GOOGLETRANSLATE(A955, ""en"", ""ja"")"),"考えられます")</f>
        <v>考えられます</v>
      </c>
    </row>
    <row r="956">
      <c r="A956" s="1" t="s">
        <v>957</v>
      </c>
      <c r="B956" t="str">
        <f>IFERROR(__xludf.DUMMYFUNCTION("GOOGLETRANSLATE(A956, ""en"", ""ja"")"),"緩く")</f>
        <v>緩く</v>
      </c>
    </row>
    <row r="957">
      <c r="A957" s="1" t="s">
        <v>958</v>
      </c>
      <c r="B957" t="str">
        <f>IFERROR(__xludf.DUMMYFUNCTION("GOOGLETRANSLATE(A957, ""en"", ""ja"")"),"不釣り合い")</f>
        <v>不釣り合い</v>
      </c>
    </row>
    <row r="958">
      <c r="A958" s="1" t="s">
        <v>959</v>
      </c>
      <c r="B958" t="str">
        <f>IFERROR(__xludf.DUMMYFUNCTION("GOOGLETRANSLATE(A958, ""en"", ""ja"")"),"呼び出されました")</f>
        <v>呼び出されました</v>
      </c>
    </row>
    <row r="959">
      <c r="A959" s="1" t="s">
        <v>960</v>
      </c>
      <c r="B959" t="str">
        <f>IFERROR(__xludf.DUMMYFUNCTION("GOOGLETRANSLATE(A959, ""en"", ""ja"")"),"くつろぎ")</f>
        <v>くつろぎ</v>
      </c>
    </row>
    <row r="960">
      <c r="A960" s="1" t="s">
        <v>961</v>
      </c>
      <c r="B960" t="str">
        <f>IFERROR(__xludf.DUMMYFUNCTION("GOOGLETRANSLATE(A960, ""en"", ""ja"")"),"そのまま")</f>
        <v>そのまま</v>
      </c>
    </row>
    <row r="961">
      <c r="A961" s="1" t="s">
        <v>962</v>
      </c>
      <c r="B961" t="str">
        <f>IFERROR(__xludf.DUMMYFUNCTION("GOOGLETRANSLATE(A961, ""en"", ""ja"")"),"毛皮")</f>
        <v>毛皮</v>
      </c>
    </row>
    <row r="962">
      <c r="A962" s="1" t="s">
        <v>963</v>
      </c>
      <c r="B962" t="str">
        <f>IFERROR(__xludf.DUMMYFUNCTION("GOOGLETRANSLATE(A962, ""en"", ""ja"")"),"ICS")</f>
        <v>ICS</v>
      </c>
    </row>
    <row r="963">
      <c r="A963" s="1" t="s">
        <v>964</v>
      </c>
      <c r="B963" t="str">
        <f>IFERROR(__xludf.DUMMYFUNCTION("GOOGLETRANSLATE(A963, ""en"", ""ja"")"),"傷行為")</f>
        <v>傷行為</v>
      </c>
    </row>
    <row r="964">
      <c r="A964" s="1" t="s">
        <v>965</v>
      </c>
      <c r="B964" t="str">
        <f>IFERROR(__xludf.DUMMYFUNCTION("GOOGLETRANSLATE(A964, ""en"", ""ja"")"),"同意")</f>
        <v>同意</v>
      </c>
    </row>
    <row r="965">
      <c r="A965" s="1" t="s">
        <v>966</v>
      </c>
      <c r="B965" t="str">
        <f>IFERROR(__xludf.DUMMYFUNCTION("GOOGLETRANSLATE(A965, ""en"", ""ja"")"),"信用できます")</f>
        <v>信用できます</v>
      </c>
    </row>
    <row r="966">
      <c r="A966" s="1" t="s">
        <v>967</v>
      </c>
      <c r="B966" t="str">
        <f>IFERROR(__xludf.DUMMYFUNCTION("GOOGLETRANSLATE(A966, ""en"", ""ja"")"),"資格")</f>
        <v>資格</v>
      </c>
    </row>
    <row r="967">
      <c r="A967" s="1" t="s">
        <v>968</v>
      </c>
      <c r="B967" t="str">
        <f>IFERROR(__xludf.DUMMYFUNCTION("GOOGLETRANSLATE(A967, ""en"", ""ja"")"),"ドレス")</f>
        <v>ドレス</v>
      </c>
    </row>
    <row r="968">
      <c r="A968" s="1" t="s">
        <v>969</v>
      </c>
      <c r="B968" t="str">
        <f>IFERROR(__xludf.DUMMYFUNCTION("GOOGLETRANSLATE(A968, ""en"", ""ja"")"),"破局")</f>
        <v>破局</v>
      </c>
    </row>
    <row r="969">
      <c r="A969" s="1" t="s">
        <v>970</v>
      </c>
      <c r="B969" t="str">
        <f>IFERROR(__xludf.DUMMYFUNCTION("GOOGLETRANSLATE(A969, ""en"", ""ja"")"),"取り下げます")</f>
        <v>取り下げます</v>
      </c>
    </row>
    <row r="970">
      <c r="A970" s="1" t="s">
        <v>971</v>
      </c>
      <c r="B970" t="str">
        <f>IFERROR(__xludf.DUMMYFUNCTION("GOOGLETRANSLATE(A970, ""en"", ""ja"")"),"連想させます")</f>
        <v>連想させます</v>
      </c>
    </row>
    <row r="971">
      <c r="A971" s="1" t="s">
        <v>972</v>
      </c>
      <c r="B971" t="str">
        <f>IFERROR(__xludf.DUMMYFUNCTION("GOOGLETRANSLATE(A971, ""en"", ""ja"")"),"偶発")</f>
        <v>偶発</v>
      </c>
    </row>
    <row r="972">
      <c r="A972" s="1" t="s">
        <v>973</v>
      </c>
      <c r="B972" t="str">
        <f>IFERROR(__xludf.DUMMYFUNCTION("GOOGLETRANSLATE(A972, ""en"", ""ja"")"),"過度")</f>
        <v>過度</v>
      </c>
    </row>
    <row r="973">
      <c r="A973" s="1" t="s">
        <v>974</v>
      </c>
      <c r="B973" t="str">
        <f>IFERROR(__xludf.DUMMYFUNCTION("GOOGLETRANSLATE(A973, ""en"", ""ja"")"),"戦略的に")</f>
        <v>戦略的に</v>
      </c>
    </row>
    <row r="974">
      <c r="A974" s="1" t="s">
        <v>975</v>
      </c>
      <c r="B974" t="str">
        <f>IFERROR(__xludf.DUMMYFUNCTION("GOOGLETRANSLATE(A974, ""en"", ""ja"")"),"再版")</f>
        <v>再版</v>
      </c>
    </row>
    <row r="975">
      <c r="A975" s="1" t="s">
        <v>976</v>
      </c>
      <c r="B975" t="str">
        <f>IFERROR(__xludf.DUMMYFUNCTION("GOOGLETRANSLATE(A975, ""en"", ""ja"")"),"コンセンサス")</f>
        <v>コンセンサス</v>
      </c>
    </row>
    <row r="976">
      <c r="A976" s="1" t="s">
        <v>977</v>
      </c>
      <c r="B976" t="str">
        <f>IFERROR(__xludf.DUMMYFUNCTION("GOOGLETRANSLATE(A976, ""en"", ""ja"")"),"位置決め")</f>
        <v>位置決め</v>
      </c>
    </row>
    <row r="977">
      <c r="A977" s="1" t="s">
        <v>978</v>
      </c>
      <c r="B977" t="str">
        <f>IFERROR(__xludf.DUMMYFUNCTION("GOOGLETRANSLATE(A977, ""en"", ""ja"")"),"興味をそそります")</f>
        <v>興味をそそります</v>
      </c>
    </row>
    <row r="978">
      <c r="A978" s="1" t="s">
        <v>979</v>
      </c>
      <c r="B978" t="str">
        <f>IFERROR(__xludf.DUMMYFUNCTION("GOOGLETRANSLATE(A978, ""en"", ""ja"")"),"リチャード")</f>
        <v>リチャード</v>
      </c>
    </row>
    <row r="979">
      <c r="A979" s="1" t="s">
        <v>980</v>
      </c>
      <c r="B979" t="str">
        <f>IFERROR(__xludf.DUMMYFUNCTION("GOOGLETRANSLATE(A979, ""en"", ""ja"")"),"スターク")</f>
        <v>スターク</v>
      </c>
    </row>
    <row r="980">
      <c r="A980" s="1" t="s">
        <v>981</v>
      </c>
      <c r="B980" t="str">
        <f>IFERROR(__xludf.DUMMYFUNCTION("GOOGLETRANSLATE(A980, ""en"", ""ja"")"),"フィッシャー")</f>
        <v>フィッシャー</v>
      </c>
    </row>
    <row r="981">
      <c r="A981" s="1" t="s">
        <v>982</v>
      </c>
      <c r="B981" t="str">
        <f>IFERROR(__xludf.DUMMYFUNCTION("GOOGLETRANSLATE(A981, ""en"", ""ja"")"),"絶滅")</f>
        <v>絶滅</v>
      </c>
    </row>
    <row r="982">
      <c r="A982" s="1" t="s">
        <v>983</v>
      </c>
      <c r="B982" t="str">
        <f>IFERROR(__xludf.DUMMYFUNCTION("GOOGLETRANSLATE(A982, ""en"", ""ja"")"),"ハート")</f>
        <v>ハート</v>
      </c>
    </row>
    <row r="983">
      <c r="A983" s="1" t="s">
        <v>984</v>
      </c>
      <c r="B983" t="str">
        <f>IFERROR(__xludf.DUMMYFUNCTION("GOOGLETRANSLATE(A983, ""en"", ""ja"")"),"ディレクター")</f>
        <v>ディレクター</v>
      </c>
    </row>
    <row r="984">
      <c r="A984" s="1" t="s">
        <v>985</v>
      </c>
      <c r="B984" t="str">
        <f>IFERROR(__xludf.DUMMYFUNCTION("GOOGLETRANSLATE(A984, ""en"", ""ja"")"),"ウィリアムソン")</f>
        <v>ウィリアムソン</v>
      </c>
    </row>
    <row r="985">
      <c r="A985" s="1" t="s">
        <v>986</v>
      </c>
      <c r="B985" t="str">
        <f>IFERROR(__xludf.DUMMYFUNCTION("GOOGLETRANSLATE(A985, ""en"", ""ja"")"),"アウトサイダー")</f>
        <v>アウトサイダー</v>
      </c>
    </row>
    <row r="986">
      <c r="A986" s="1" t="s">
        <v>987</v>
      </c>
      <c r="B986" t="str">
        <f>IFERROR(__xludf.DUMMYFUNCTION("GOOGLETRANSLATE(A986, ""en"", ""ja"")"),"傷つける")</f>
        <v>傷つける</v>
      </c>
    </row>
    <row r="987">
      <c r="A987" s="1" t="s">
        <v>988</v>
      </c>
      <c r="B987" t="str">
        <f>IFERROR(__xludf.DUMMYFUNCTION("GOOGLETRANSLATE(A987, ""en"", ""ja"")"),"墓")</f>
        <v>墓</v>
      </c>
    </row>
    <row r="988">
      <c r="A988" s="1" t="s">
        <v>989</v>
      </c>
      <c r="B988" t="str">
        <f>IFERROR(__xludf.DUMMYFUNCTION("GOOGLETRANSLATE(A988, ""en"", ""ja"")"),"永久に")</f>
        <v>永久に</v>
      </c>
    </row>
    <row r="989">
      <c r="A989" s="1" t="s">
        <v>990</v>
      </c>
      <c r="B989" t="str">
        <f>IFERROR(__xludf.DUMMYFUNCTION("GOOGLETRANSLATE(A989, ""en"", ""ja"")"),"小屋")</f>
        <v>小屋</v>
      </c>
    </row>
    <row r="990">
      <c r="A990" s="1" t="s">
        <v>991</v>
      </c>
      <c r="B990" t="str">
        <f>IFERROR(__xludf.DUMMYFUNCTION("GOOGLETRANSLATE(A990, ""en"", ""ja"")"),"守る")</f>
        <v>守る</v>
      </c>
    </row>
    <row r="991">
      <c r="A991" s="1" t="s">
        <v>992</v>
      </c>
      <c r="B991" t="str">
        <f>IFERROR(__xludf.DUMMYFUNCTION("GOOGLETRANSLATE(A991, ""en"", ""ja"")"),"囚人")</f>
        <v>囚人</v>
      </c>
    </row>
    <row r="992">
      <c r="A992" s="1" t="s">
        <v>993</v>
      </c>
      <c r="B992" t="str">
        <f>IFERROR(__xludf.DUMMYFUNCTION("GOOGLETRANSLATE(A992, ""en"", ""ja"")"),"退出させる")</f>
        <v>退出させる</v>
      </c>
    </row>
    <row r="993">
      <c r="A993" s="1" t="s">
        <v>994</v>
      </c>
      <c r="B993" t="str">
        <f>IFERROR(__xludf.DUMMYFUNCTION("GOOGLETRANSLATE(A993, ""en"", ""ja"")"),"賞")</f>
        <v>賞</v>
      </c>
    </row>
    <row r="994">
      <c r="A994" s="1" t="s">
        <v>995</v>
      </c>
      <c r="B994" t="str">
        <f>IFERROR(__xludf.DUMMYFUNCTION("GOOGLETRANSLATE(A994, ""en"", ""ja"")"),"アノニマス")</f>
        <v>アノニマス</v>
      </c>
    </row>
    <row r="995">
      <c r="A995" s="1" t="s">
        <v>996</v>
      </c>
      <c r="B995" t="str">
        <f>IFERROR(__xludf.DUMMYFUNCTION("GOOGLETRANSLATE(A995, ""en"", ""ja"")"),"新聞")</f>
        <v>新聞</v>
      </c>
    </row>
    <row r="996">
      <c r="A996" s="1" t="s">
        <v>997</v>
      </c>
      <c r="B996" t="str">
        <f>IFERROR(__xludf.DUMMYFUNCTION("GOOGLETRANSLATE(A996, ""en"", ""ja"")"),"間違いなく")</f>
        <v>間違いなく</v>
      </c>
    </row>
    <row r="997">
      <c r="A997" s="1" t="s">
        <v>998</v>
      </c>
      <c r="B997" t="str">
        <f>IFERROR(__xludf.DUMMYFUNCTION("GOOGLETRANSLATE(A997, ""en"", ""ja"")"),"継承")</f>
        <v>継承</v>
      </c>
    </row>
    <row r="998">
      <c r="A998" s="1" t="s">
        <v>999</v>
      </c>
      <c r="B998" t="str">
        <f>IFERROR(__xludf.DUMMYFUNCTION("GOOGLETRANSLATE(A998, ""en"", ""ja"")"),"鋭く")</f>
        <v>鋭く</v>
      </c>
    </row>
    <row r="999">
      <c r="A999" s="1" t="s">
        <v>1000</v>
      </c>
      <c r="B999" t="str">
        <f>IFERROR(__xludf.DUMMYFUNCTION("GOOGLETRANSLATE(A999, ""en"", ""ja"")"),"バイアス")</f>
        <v>バイアス</v>
      </c>
    </row>
    <row r="1000">
      <c r="A1000" s="1" t="s">
        <v>1001</v>
      </c>
      <c r="B1000" t="str">
        <f>IFERROR(__xludf.DUMMYFUNCTION("GOOGLETRANSLATE(A1000, ""en"", ""ja"")"),"外れ値")</f>
        <v>外れ値</v>
      </c>
    </row>
    <row r="1001">
      <c r="A1001" s="1" t="s">
        <v>1002</v>
      </c>
      <c r="B1001" t="str">
        <f>IFERROR(__xludf.DUMMYFUNCTION("GOOGLETRANSLATE(A1001, ""en"", ""ja"")"),"季刊")</f>
        <v>季刊</v>
      </c>
    </row>
    <row r="1002">
      <c r="A1002" s="1" t="s">
        <v>1003</v>
      </c>
      <c r="B1002" t="str">
        <f>IFERROR(__xludf.DUMMYFUNCTION("GOOGLETRANSLATE(A1002, ""en"", ""ja"")"),"会報")</f>
        <v>会報</v>
      </c>
    </row>
    <row r="1003">
      <c r="A1003" s="1" t="s">
        <v>1004</v>
      </c>
      <c r="B1003" t="str">
        <f>IFERROR(__xludf.DUMMYFUNCTION("GOOGLETRANSLATE(A1003, ""en"", ""ja"")"),"背骨")</f>
        <v>背骨</v>
      </c>
    </row>
    <row r="1004">
      <c r="A1004" s="1" t="s">
        <v>1005</v>
      </c>
      <c r="B1004" t="str">
        <f>IFERROR(__xludf.DUMMYFUNCTION("GOOGLETRANSLATE(A1004, ""en"", ""ja"")"),"現実的に")</f>
        <v>現実的に</v>
      </c>
    </row>
    <row r="1005">
      <c r="A1005" s="1" t="s">
        <v>1006</v>
      </c>
      <c r="B1005" t="str">
        <f>IFERROR(__xludf.DUMMYFUNCTION("GOOGLETRANSLATE(A1005, ""en"", ""ja"")"),"ライオン")</f>
        <v>ライオン</v>
      </c>
    </row>
    <row r="1006">
      <c r="A1006" s="1" t="s">
        <v>1007</v>
      </c>
      <c r="B1006" t="str">
        <f>IFERROR(__xludf.DUMMYFUNCTION("GOOGLETRANSLATE(A1006, ""en"", ""ja"")"),"内側")</f>
        <v>内側</v>
      </c>
    </row>
    <row r="1007">
      <c r="A1007" s="1" t="s">
        <v>1008</v>
      </c>
      <c r="B1007" t="str">
        <f>IFERROR(__xludf.DUMMYFUNCTION("GOOGLETRANSLATE(A1007, ""en"", ""ja"")"),"挑発")</f>
        <v>挑発</v>
      </c>
    </row>
    <row r="1008">
      <c r="A1008" s="1" t="s">
        <v>1009</v>
      </c>
      <c r="B1008" t="str">
        <f>IFERROR(__xludf.DUMMYFUNCTION("GOOGLETRANSLATE(A1008, ""en"", ""ja"")"),"終了")</f>
        <v>終了</v>
      </c>
    </row>
    <row r="1009">
      <c r="A1009" s="1" t="s">
        <v>1010</v>
      </c>
      <c r="B1009" t="str">
        <f>IFERROR(__xludf.DUMMYFUNCTION("GOOGLETRANSLATE(A1009, ""en"", ""ja"")"),"弾み")</f>
        <v>弾み</v>
      </c>
    </row>
    <row r="1010">
      <c r="A1010" s="1" t="s">
        <v>1011</v>
      </c>
      <c r="B1010" t="str">
        <f>IFERROR(__xludf.DUMMYFUNCTION("GOOGLETRANSLATE(A1010, ""en"", ""ja"")"),"ハブ")</f>
        <v>ハブ</v>
      </c>
    </row>
    <row r="1011">
      <c r="A1011" s="1" t="s">
        <v>1012</v>
      </c>
      <c r="B1011" t="str">
        <f>IFERROR(__xludf.DUMMYFUNCTION("GOOGLETRANSLATE(A1011, ""en"", ""ja"")"),"ハリケーン")</f>
        <v>ハリケーン</v>
      </c>
    </row>
    <row r="1012">
      <c r="A1012" s="1" t="s">
        <v>1013</v>
      </c>
      <c r="B1012" t="str">
        <f>IFERROR(__xludf.DUMMYFUNCTION("GOOGLETRANSLATE(A1012, ""en"", ""ja"")"),"算術")</f>
        <v>算術</v>
      </c>
    </row>
    <row r="1013">
      <c r="A1013" s="1" t="s">
        <v>1014</v>
      </c>
      <c r="B1013" t="str">
        <f>IFERROR(__xludf.DUMMYFUNCTION("GOOGLETRANSLATE(A1013, ""en"", ""ja"")"),"かなりの大きさの")</f>
        <v>かなりの大きさの</v>
      </c>
    </row>
    <row r="1014">
      <c r="A1014" s="1" t="s">
        <v>1015</v>
      </c>
      <c r="B1014" t="str">
        <f>IFERROR(__xludf.DUMMYFUNCTION("GOOGLETRANSLATE(A1014, ""en"", ""ja"")"),"存在しません")</f>
        <v>存在しません</v>
      </c>
    </row>
    <row r="1015">
      <c r="A1015" s="1" t="s">
        <v>1016</v>
      </c>
      <c r="B1015" t="str">
        <f>IFERROR(__xludf.DUMMYFUNCTION("GOOGLETRANSLATE(A1015, ""en"", ""ja"")"),"更生")</f>
        <v>更生</v>
      </c>
    </row>
    <row r="1016">
      <c r="A1016" s="1" t="s">
        <v>1017</v>
      </c>
      <c r="B1016" t="str">
        <f>IFERROR(__xludf.DUMMYFUNCTION("GOOGLETRANSLATE(A1016, ""en"", ""ja"")"),"コペンハーゲン")</f>
        <v>コペンハーゲン</v>
      </c>
    </row>
    <row r="1017">
      <c r="A1017" s="1" t="s">
        <v>1018</v>
      </c>
      <c r="B1017" t="str">
        <f>IFERROR(__xludf.DUMMYFUNCTION("GOOGLETRANSLATE(A1017, ""en"", ""ja"")"),"平和")</f>
        <v>平和</v>
      </c>
    </row>
    <row r="1018">
      <c r="A1018" s="1" t="s">
        <v>1019</v>
      </c>
      <c r="B1018" t="str">
        <f>IFERROR(__xludf.DUMMYFUNCTION("GOOGLETRANSLATE(A1018, ""en"", ""ja"")"),"ピエール")</f>
        <v>ピエール</v>
      </c>
    </row>
    <row r="1019">
      <c r="A1019" s="1" t="s">
        <v>1020</v>
      </c>
      <c r="B1019" t="str">
        <f>IFERROR(__xludf.DUMMYFUNCTION("GOOGLETRANSLATE(A1019, ""en"", ""ja"")"),"武器")</f>
        <v>武器</v>
      </c>
    </row>
    <row r="1020">
      <c r="A1020" s="1" t="s">
        <v>1021</v>
      </c>
      <c r="B1020" t="str">
        <f>IFERROR(__xludf.DUMMYFUNCTION("GOOGLETRANSLATE(A1020, ""en"", ""ja"")"),"突然変異")</f>
        <v>突然変異</v>
      </c>
    </row>
    <row r="1021">
      <c r="A1021" s="1" t="s">
        <v>1022</v>
      </c>
      <c r="B1021" t="str">
        <f>IFERROR(__xludf.DUMMYFUNCTION("GOOGLETRANSLATE(A1021, ""en"", ""ja"")"),"モダリティ")</f>
        <v>モダリティ</v>
      </c>
    </row>
    <row r="1022">
      <c r="A1022" s="1" t="s">
        <v>1023</v>
      </c>
      <c r="B1022" t="str">
        <f>IFERROR(__xludf.DUMMYFUNCTION("GOOGLETRANSLATE(A1022, ""en"", ""ja"")"),"心理学者")</f>
        <v>心理学者</v>
      </c>
    </row>
    <row r="1023">
      <c r="A1023" s="1" t="s">
        <v>1024</v>
      </c>
      <c r="B1023" t="str">
        <f>IFERROR(__xludf.DUMMYFUNCTION("GOOGLETRANSLATE(A1023, ""en"", ""ja"")"),"フリードリヒ")</f>
        <v>フリードリヒ</v>
      </c>
    </row>
    <row r="1024">
      <c r="A1024" s="1" t="s">
        <v>1025</v>
      </c>
      <c r="B1024" t="str">
        <f>IFERROR(__xludf.DUMMYFUNCTION("GOOGLETRANSLATE(A1024, ""en"", ""ja"")"),"殺します")</f>
        <v>殺します</v>
      </c>
    </row>
    <row r="1025">
      <c r="A1025" s="1" t="s">
        <v>1026</v>
      </c>
      <c r="B1025" t="str">
        <f>IFERROR(__xludf.DUMMYFUNCTION("GOOGLETRANSLATE(A1025, ""en"", ""ja"")"),"確かに")</f>
        <v>確かに</v>
      </c>
    </row>
    <row r="1026">
      <c r="A1026" s="1" t="s">
        <v>1027</v>
      </c>
      <c r="B1026" t="str">
        <f>IFERROR(__xludf.DUMMYFUNCTION("GOOGLETRANSLATE(A1026, ""en"", ""ja"")"),"反駁します")</f>
        <v>反駁します</v>
      </c>
    </row>
    <row r="1027">
      <c r="A1027" s="1" t="s">
        <v>1028</v>
      </c>
      <c r="B1027" t="str">
        <f>IFERROR(__xludf.DUMMYFUNCTION("GOOGLETRANSLATE(A1027, ""en"", ""ja"")"),"深める")</f>
        <v>深める</v>
      </c>
    </row>
    <row r="1028">
      <c r="A1028" s="1" t="s">
        <v>1029</v>
      </c>
      <c r="B1028" t="str">
        <f>IFERROR(__xludf.DUMMYFUNCTION("GOOGLETRANSLATE(A1028, ""en"", ""ja"")"),"欠けています")</f>
        <v>欠けています</v>
      </c>
    </row>
    <row r="1029">
      <c r="A1029" s="1" t="s">
        <v>1030</v>
      </c>
      <c r="B1029" t="str">
        <f>IFERROR(__xludf.DUMMYFUNCTION("GOOGLETRANSLATE(A1029, ""en"", ""ja"")"),"帽子")</f>
        <v>帽子</v>
      </c>
    </row>
    <row r="1030">
      <c r="A1030" s="1" t="s">
        <v>1031</v>
      </c>
      <c r="B1030" t="str">
        <f>IFERROR(__xludf.DUMMYFUNCTION("GOOGLETRANSLATE(A1030, ""en"", ""ja"")"),"イブニング")</f>
        <v>イブニング</v>
      </c>
    </row>
    <row r="1031">
      <c r="A1031" s="1" t="s">
        <v>1032</v>
      </c>
      <c r="B1031" t="str">
        <f>IFERROR(__xludf.DUMMYFUNCTION("GOOGLETRANSLATE(A1031, ""en"", ""ja"")"),"引退します")</f>
        <v>引退します</v>
      </c>
    </row>
    <row r="1032">
      <c r="A1032" s="1" t="s">
        <v>1033</v>
      </c>
      <c r="B1032" t="str">
        <f>IFERROR(__xludf.DUMMYFUNCTION("GOOGLETRANSLATE(A1032, ""en"", ""ja"")"),"MC")</f>
        <v>MC</v>
      </c>
    </row>
    <row r="1033">
      <c r="A1033" s="1" t="s">
        <v>1034</v>
      </c>
      <c r="B1033" t="str">
        <f>IFERROR(__xludf.DUMMYFUNCTION("GOOGLETRANSLATE(A1033, ""en"", ""ja"")"),"十分")</f>
        <v>十分</v>
      </c>
    </row>
    <row r="1034">
      <c r="A1034" s="1" t="s">
        <v>1035</v>
      </c>
      <c r="B1034" t="str">
        <f>IFERROR(__xludf.DUMMYFUNCTION("GOOGLETRANSLATE(A1034, ""en"", ""ja"")"),"ハッチ")</f>
        <v>ハッチ</v>
      </c>
    </row>
    <row r="1035">
      <c r="A1035" s="1" t="s">
        <v>1036</v>
      </c>
      <c r="B1035" t="str">
        <f>IFERROR(__xludf.DUMMYFUNCTION("GOOGLETRANSLATE(A1035, ""en"", ""ja"")"),"1930年代")</f>
        <v>1930年代</v>
      </c>
    </row>
    <row r="1036">
      <c r="A1036" s="1" t="s">
        <v>1037</v>
      </c>
      <c r="B1036" t="str">
        <f>IFERROR(__xludf.DUMMYFUNCTION("GOOGLETRANSLATE(A1036, ""en"", ""ja"")"),"送信")</f>
        <v>送信</v>
      </c>
    </row>
    <row r="1037">
      <c r="A1037" s="1" t="s">
        <v>1038</v>
      </c>
      <c r="B1037" t="str">
        <f>IFERROR(__xludf.DUMMYFUNCTION("GOOGLETRANSLATE(A1037, ""en"", ""ja"")"),"トリッキー")</f>
        <v>トリッキー</v>
      </c>
    </row>
    <row r="1038">
      <c r="A1038" s="1" t="s">
        <v>1039</v>
      </c>
      <c r="B1038" t="str">
        <f>IFERROR(__xludf.DUMMYFUNCTION("GOOGLETRANSLATE(A1038, ""en"", ""ja"")"),"ぼかし")</f>
        <v>ぼかし</v>
      </c>
    </row>
    <row r="1039">
      <c r="A1039" s="1" t="s">
        <v>1040</v>
      </c>
      <c r="B1039" t="str">
        <f>IFERROR(__xludf.DUMMYFUNCTION("GOOGLETRANSLATE(A1039, ""en"", ""ja"")"),"メリーランド州")</f>
        <v>メリーランド州</v>
      </c>
    </row>
    <row r="1040">
      <c r="A1040" s="1" t="s">
        <v>1041</v>
      </c>
      <c r="B1040" t="str">
        <f>IFERROR(__xludf.DUMMYFUNCTION("GOOGLETRANSLATE(A1040, ""en"", ""ja"")"),"推測")</f>
        <v>推測</v>
      </c>
    </row>
    <row r="1041">
      <c r="A1041" s="1" t="s">
        <v>1042</v>
      </c>
      <c r="B1041" t="str">
        <f>IFERROR(__xludf.DUMMYFUNCTION("GOOGLETRANSLATE(A1041, ""en"", ""ja"")"),"量ります")</f>
        <v>量ります</v>
      </c>
    </row>
    <row r="1042">
      <c r="A1042" s="1" t="s">
        <v>1043</v>
      </c>
      <c r="B1042" t="str">
        <f>IFERROR(__xludf.DUMMYFUNCTION("GOOGLETRANSLATE(A1042, ""en"", ""ja"")"),"ショート-")</f>
        <v>ショート-</v>
      </c>
    </row>
    <row r="1043">
      <c r="A1043" s="1" t="s">
        <v>1044</v>
      </c>
      <c r="B1043" t="str">
        <f>IFERROR(__xludf.DUMMYFUNCTION("GOOGLETRANSLATE(A1043, ""en"", ""ja"")"),"突破口")</f>
        <v>突破口</v>
      </c>
    </row>
    <row r="1044">
      <c r="A1044" s="1" t="s">
        <v>1045</v>
      </c>
      <c r="B1044" t="str">
        <f>IFERROR(__xludf.DUMMYFUNCTION("GOOGLETRANSLATE(A1044, ""en"", ""ja"")"),"自由")</f>
        <v>自由</v>
      </c>
    </row>
    <row r="1045">
      <c r="A1045" s="1" t="s">
        <v>1046</v>
      </c>
      <c r="B1045" t="str">
        <f>IFERROR(__xludf.DUMMYFUNCTION("GOOGLETRANSLATE(A1045, ""en"", ""ja"")"),"奨励")</f>
        <v>奨励</v>
      </c>
    </row>
    <row r="1046">
      <c r="A1046" s="1" t="s">
        <v>1047</v>
      </c>
      <c r="B1046" t="str">
        <f>IFERROR(__xludf.DUMMYFUNCTION("GOOGLETRANSLATE(A1046, ""en"", ""ja"")"),"娘")</f>
        <v>娘</v>
      </c>
    </row>
    <row r="1047">
      <c r="A1047" s="1" t="s">
        <v>1048</v>
      </c>
      <c r="B1047" t="str">
        <f>IFERROR(__xludf.DUMMYFUNCTION("GOOGLETRANSLATE(A1047, ""en"", ""ja"")"),"学院")</f>
        <v>学院</v>
      </c>
    </row>
    <row r="1048">
      <c r="A1048" s="1" t="s">
        <v>1049</v>
      </c>
      <c r="B1048" t="str">
        <f>IFERROR(__xludf.DUMMYFUNCTION("GOOGLETRANSLATE(A1048, ""en"", ""ja"")"),"素晴らしい")</f>
        <v>素晴らしい</v>
      </c>
    </row>
    <row r="1049">
      <c r="A1049" s="1" t="s">
        <v>1050</v>
      </c>
      <c r="B1049" t="str">
        <f>IFERROR(__xludf.DUMMYFUNCTION("GOOGLETRANSLATE(A1049, ""en"", ""ja"")"),"妻")</f>
        <v>妻</v>
      </c>
    </row>
    <row r="1050">
      <c r="A1050" s="1" t="s">
        <v>1051</v>
      </c>
      <c r="B1050" t="str">
        <f>IFERROR(__xludf.DUMMYFUNCTION("GOOGLETRANSLATE(A1050, ""en"", ""ja"")"),"インディアン")</f>
        <v>インディアン</v>
      </c>
    </row>
    <row r="1051">
      <c r="A1051" s="1" t="s">
        <v>1052</v>
      </c>
      <c r="B1051" t="str">
        <f>IFERROR(__xludf.DUMMYFUNCTION("GOOGLETRANSLATE(A1051, ""en"", ""ja"")"),"デリー")</f>
        <v>デリー</v>
      </c>
    </row>
    <row r="1052">
      <c r="A1052" s="1" t="s">
        <v>1053</v>
      </c>
      <c r="B1052" t="str">
        <f>IFERROR(__xludf.DUMMYFUNCTION("GOOGLETRANSLATE(A1052, ""en"", ""ja"")"),"感謝")</f>
        <v>感謝</v>
      </c>
    </row>
    <row r="1053">
      <c r="A1053" s="1" t="s">
        <v>1054</v>
      </c>
      <c r="B1053" t="str">
        <f>IFERROR(__xludf.DUMMYFUNCTION("GOOGLETRANSLATE(A1053, ""en"", ""ja"")"),"受信者")</f>
        <v>受信者</v>
      </c>
    </row>
    <row r="1054">
      <c r="A1054" s="1" t="s">
        <v>1055</v>
      </c>
      <c r="B1054" t="str">
        <f>IFERROR(__xludf.DUMMYFUNCTION("GOOGLETRANSLATE(A1054, ""en"", ""ja"")"),"互換可能")</f>
        <v>互換可能</v>
      </c>
    </row>
    <row r="1055">
      <c r="A1055" s="1" t="s">
        <v>1056</v>
      </c>
      <c r="B1055" t="str">
        <f>IFERROR(__xludf.DUMMYFUNCTION("GOOGLETRANSLATE(A1055, ""en"", ""ja"")"),"筋")</f>
        <v>筋</v>
      </c>
    </row>
    <row r="1056">
      <c r="A1056" s="1" t="s">
        <v>1057</v>
      </c>
      <c r="B1056" t="str">
        <f>IFERROR(__xludf.DUMMYFUNCTION("GOOGLETRANSLATE(A1056, ""en"", ""ja"")"),"千年")</f>
        <v>千年</v>
      </c>
    </row>
    <row r="1057">
      <c r="A1057" s="1" t="s">
        <v>1058</v>
      </c>
      <c r="B1057" t="str">
        <f>IFERROR(__xludf.DUMMYFUNCTION("GOOGLETRANSLATE(A1057, ""en"", ""ja"")"),"代理")</f>
        <v>代理</v>
      </c>
    </row>
    <row r="1058">
      <c r="A1058" s="1" t="s">
        <v>1059</v>
      </c>
      <c r="B1058" t="str">
        <f>IFERROR(__xludf.DUMMYFUNCTION("GOOGLETRANSLATE(A1058, ""en"", ""ja"")"),"幼児")</f>
        <v>幼児</v>
      </c>
    </row>
    <row r="1059">
      <c r="A1059" s="1" t="s">
        <v>1060</v>
      </c>
      <c r="B1059" t="str">
        <f>IFERROR(__xludf.DUMMYFUNCTION("GOOGLETRANSLATE(A1059, ""en"", ""ja"")"),"額装")</f>
        <v>額装</v>
      </c>
    </row>
    <row r="1060">
      <c r="A1060" s="1" t="s">
        <v>1061</v>
      </c>
      <c r="B1060" t="str">
        <f>IFERROR(__xludf.DUMMYFUNCTION("GOOGLETRANSLATE(A1060, ""en"", ""ja"")"),"来たる")</f>
        <v>来たる</v>
      </c>
    </row>
    <row r="1061">
      <c r="A1061" s="1" t="s">
        <v>1062</v>
      </c>
      <c r="B1061" t="str">
        <f>IFERROR(__xludf.DUMMYFUNCTION("GOOGLETRANSLATE(A1061, ""en"", ""ja"")"),"全く")</f>
        <v>全く</v>
      </c>
    </row>
    <row r="1062">
      <c r="A1062" s="1" t="s">
        <v>1063</v>
      </c>
      <c r="B1062" t="str">
        <f>IFERROR(__xludf.DUMMYFUNCTION("GOOGLETRANSLATE(A1062, ""en"", ""ja"")"),"リベラル")</f>
        <v>リベラル</v>
      </c>
    </row>
    <row r="1063">
      <c r="A1063" s="1" t="s">
        <v>1064</v>
      </c>
      <c r="B1063" t="str">
        <f>IFERROR(__xludf.DUMMYFUNCTION("GOOGLETRANSLATE(A1063, ""en"", ""ja"")"),"兆")</f>
        <v>兆</v>
      </c>
    </row>
    <row r="1064">
      <c r="A1064" s="1" t="s">
        <v>1065</v>
      </c>
      <c r="B1064" t="str">
        <f>IFERROR(__xludf.DUMMYFUNCTION("GOOGLETRANSLATE(A1064, ""en"", ""ja"")"),"戦い")</f>
        <v>戦い</v>
      </c>
    </row>
    <row r="1065">
      <c r="A1065" s="1" t="s">
        <v>1066</v>
      </c>
      <c r="B1065" t="str">
        <f>IFERROR(__xludf.DUMMYFUNCTION("GOOGLETRANSLATE(A1065, ""en"", ""ja"")"),"捕獲")</f>
        <v>捕獲</v>
      </c>
    </row>
    <row r="1066">
      <c r="A1066" s="1" t="s">
        <v>1067</v>
      </c>
      <c r="B1066" t="str">
        <f>IFERROR(__xludf.DUMMYFUNCTION("GOOGLETRANSLATE(A1066, ""en"", ""ja"")"),"エントランス")</f>
        <v>エントランス</v>
      </c>
    </row>
    <row r="1067">
      <c r="A1067" s="1" t="s">
        <v>1068</v>
      </c>
      <c r="B1067" t="str">
        <f>IFERROR(__xludf.DUMMYFUNCTION("GOOGLETRANSLATE(A1067, ""en"", ""ja"")"),"夜明け")</f>
        <v>夜明け</v>
      </c>
    </row>
    <row r="1068">
      <c r="A1068" s="1" t="s">
        <v>1069</v>
      </c>
      <c r="B1068" t="str">
        <f>IFERROR(__xludf.DUMMYFUNCTION("GOOGLETRANSLATE(A1068, ""en"", ""ja"")"),"引く")</f>
        <v>引く</v>
      </c>
    </row>
    <row r="1069">
      <c r="A1069" s="1" t="s">
        <v>1070</v>
      </c>
      <c r="B1069" t="str">
        <f>IFERROR(__xludf.DUMMYFUNCTION("GOOGLETRANSLATE(A1069, ""en"", ""ja"")"),"総合")</f>
        <v>総合</v>
      </c>
    </row>
    <row r="1070">
      <c r="A1070" s="1" t="s">
        <v>1071</v>
      </c>
      <c r="B1070" t="str">
        <f>IFERROR(__xludf.DUMMYFUNCTION("GOOGLETRANSLATE(A1070, ""en"", ""ja"")"),"重要")</f>
        <v>重要</v>
      </c>
    </row>
    <row r="1071">
      <c r="A1071" s="1" t="s">
        <v>1072</v>
      </c>
      <c r="B1071" t="str">
        <f>IFERROR(__xludf.DUMMYFUNCTION("GOOGLETRANSLATE(A1071, ""en"", ""ja"")"),"バークレー")</f>
        <v>バークレー</v>
      </c>
    </row>
    <row r="1072">
      <c r="A1072" s="1" t="s">
        <v>1073</v>
      </c>
      <c r="B1072" t="str">
        <f>IFERROR(__xludf.DUMMYFUNCTION("GOOGLETRANSLATE(A1072, ""en"", ""ja"")"),"広告")</f>
        <v>広告</v>
      </c>
    </row>
    <row r="1073">
      <c r="A1073" s="1" t="s">
        <v>1074</v>
      </c>
      <c r="B1073" t="str">
        <f>IFERROR(__xludf.DUMMYFUNCTION("GOOGLETRANSLATE(A1073, ""en"", ""ja"")"),"カリキュラム")</f>
        <v>カリキュラム</v>
      </c>
    </row>
    <row r="1074">
      <c r="A1074" s="1" t="s">
        <v>1075</v>
      </c>
      <c r="B1074" t="str">
        <f>IFERROR(__xludf.DUMMYFUNCTION("GOOGLETRANSLATE(A1074, ""en"", ""ja"")"),"流線")</f>
        <v>流線</v>
      </c>
    </row>
    <row r="1075">
      <c r="A1075" s="1" t="s">
        <v>1076</v>
      </c>
      <c r="B1075" t="str">
        <f>IFERROR(__xludf.DUMMYFUNCTION("GOOGLETRANSLATE(A1075, ""en"", ""ja"")"),"パイ")</f>
        <v>パイ</v>
      </c>
    </row>
    <row r="1076">
      <c r="A1076" s="1" t="s">
        <v>1077</v>
      </c>
      <c r="B1076" t="str">
        <f>IFERROR(__xludf.DUMMYFUNCTION("GOOGLETRANSLATE(A1076, ""en"", ""ja"")"),"フォア")</f>
        <v>フォア</v>
      </c>
    </row>
    <row r="1077">
      <c r="A1077" s="1" t="s">
        <v>1078</v>
      </c>
      <c r="B1077" t="str">
        <f>IFERROR(__xludf.DUMMYFUNCTION("GOOGLETRANSLATE(A1077, ""en"", ""ja"")"),"優勢な")</f>
        <v>優勢な</v>
      </c>
    </row>
    <row r="1078">
      <c r="A1078" s="1" t="s">
        <v>1079</v>
      </c>
      <c r="B1078" t="str">
        <f>IFERROR(__xludf.DUMMYFUNCTION("GOOGLETRANSLATE(A1078, ""en"", ""ja"")"),"尊敬")</f>
        <v>尊敬</v>
      </c>
    </row>
    <row r="1079">
      <c r="A1079" s="1" t="s">
        <v>1080</v>
      </c>
      <c r="B1079" t="str">
        <f>IFERROR(__xludf.DUMMYFUNCTION("GOOGLETRANSLATE(A1079, ""en"", ""ja"")"),"罰")</f>
        <v>罰</v>
      </c>
    </row>
    <row r="1080">
      <c r="A1080" s="1" t="s">
        <v>1081</v>
      </c>
      <c r="B1080" t="str">
        <f>IFERROR(__xludf.DUMMYFUNCTION("GOOGLETRANSLATE(A1080, ""en"", ""ja"")"),"目的税")</f>
        <v>目的税</v>
      </c>
    </row>
    <row r="1081">
      <c r="A1081" s="1" t="s">
        <v>1082</v>
      </c>
      <c r="B1081" t="str">
        <f>IFERROR(__xludf.DUMMYFUNCTION("GOOGLETRANSLATE(A1081, ""en"", ""ja"")"),"第十八")</f>
        <v>第十八</v>
      </c>
    </row>
    <row r="1082">
      <c r="A1082" s="1" t="s">
        <v>1083</v>
      </c>
      <c r="B1082" t="str">
        <f>IFERROR(__xludf.DUMMYFUNCTION("GOOGLETRANSLATE(A1082, ""en"", ""ja"")"),"複雑に")</f>
        <v>複雑に</v>
      </c>
    </row>
    <row r="1083">
      <c r="A1083" s="1" t="s">
        <v>1084</v>
      </c>
      <c r="B1083" t="str">
        <f>IFERROR(__xludf.DUMMYFUNCTION("GOOGLETRANSLATE(A1083, ""en"", ""ja"")"),"椅子")</f>
        <v>椅子</v>
      </c>
    </row>
    <row r="1084">
      <c r="A1084" s="1" t="s">
        <v>1085</v>
      </c>
      <c r="B1084" t="str">
        <f>IFERROR(__xludf.DUMMYFUNCTION("GOOGLETRANSLATE(A1084, ""en"", ""ja"")"),"必ず")</f>
        <v>必ず</v>
      </c>
    </row>
    <row r="1085">
      <c r="A1085" s="1" t="s">
        <v>1086</v>
      </c>
      <c r="B1085" t="str">
        <f>IFERROR(__xludf.DUMMYFUNCTION("GOOGLETRANSLATE(A1085, ""en"", ""ja"")"),"ユナイト")</f>
        <v>ユナイト</v>
      </c>
    </row>
    <row r="1086">
      <c r="A1086" s="1" t="s">
        <v>1087</v>
      </c>
      <c r="B1086" t="str">
        <f>IFERROR(__xludf.DUMMYFUNCTION("GOOGLETRANSLATE(A1086, ""en"", ""ja"")"),"手数料")</f>
        <v>手数料</v>
      </c>
    </row>
    <row r="1087">
      <c r="A1087" s="1" t="s">
        <v>1088</v>
      </c>
      <c r="B1087" t="str">
        <f>IFERROR(__xludf.DUMMYFUNCTION("GOOGLETRANSLATE(A1087, ""en"", ""ja"")"),"内")</f>
        <v>内</v>
      </c>
    </row>
    <row r="1088">
      <c r="A1088" s="1" t="s">
        <v>1089</v>
      </c>
      <c r="B1088" t="str">
        <f>IFERROR(__xludf.DUMMYFUNCTION("GOOGLETRANSLATE(A1088, ""en"", ""ja"")"),"管理者")</f>
        <v>管理者</v>
      </c>
    </row>
    <row r="1089">
      <c r="A1089" s="1" t="s">
        <v>1090</v>
      </c>
      <c r="B1089" t="str">
        <f>IFERROR(__xludf.DUMMYFUNCTION("GOOGLETRANSLATE(A1089, ""en"", ""ja"")"),"純粋に")</f>
        <v>純粋に</v>
      </c>
    </row>
    <row r="1090">
      <c r="A1090" s="1" t="s">
        <v>1091</v>
      </c>
      <c r="B1090" t="str">
        <f>IFERROR(__xludf.DUMMYFUNCTION("GOOGLETRANSLATE(A1090, ""en"", ""ja"")"),"倉庫")</f>
        <v>倉庫</v>
      </c>
    </row>
    <row r="1091">
      <c r="A1091" s="1" t="s">
        <v>1092</v>
      </c>
      <c r="B1091" t="str">
        <f>IFERROR(__xludf.DUMMYFUNCTION("GOOGLETRANSLATE(A1091, ""en"", ""ja"")"),"ご飯")</f>
        <v>ご飯</v>
      </c>
    </row>
    <row r="1092">
      <c r="A1092" s="1" t="s">
        <v>1093</v>
      </c>
      <c r="B1092" t="str">
        <f>IFERROR(__xludf.DUMMYFUNCTION("GOOGLETRANSLATE(A1092, ""en"", ""ja"")"),"従順な")</f>
        <v>従順な</v>
      </c>
    </row>
    <row r="1093">
      <c r="A1093" s="1" t="s">
        <v>1094</v>
      </c>
      <c r="B1093" t="str">
        <f>IFERROR(__xludf.DUMMYFUNCTION("GOOGLETRANSLATE(A1093, ""en"", ""ja"")"),"カスタマイズ")</f>
        <v>カスタマイズ</v>
      </c>
    </row>
    <row r="1094">
      <c r="A1094" s="1" t="s">
        <v>1095</v>
      </c>
      <c r="B1094" t="str">
        <f>IFERROR(__xludf.DUMMYFUNCTION("GOOGLETRANSLATE(A1094, ""en"", ""ja"")"),"代数")</f>
        <v>代数</v>
      </c>
    </row>
    <row r="1095">
      <c r="A1095" s="1" t="s">
        <v>1096</v>
      </c>
      <c r="B1095" t="str">
        <f>IFERROR(__xludf.DUMMYFUNCTION("GOOGLETRANSLATE(A1095, ""en"", ""ja"")"),"診断")</f>
        <v>診断</v>
      </c>
    </row>
    <row r="1096">
      <c r="A1096" s="1" t="s">
        <v>1097</v>
      </c>
      <c r="B1096" t="str">
        <f>IFERROR(__xludf.DUMMYFUNCTION("GOOGLETRANSLATE(A1096, ""en"", ""ja"")"),"multifacete")</f>
        <v>multifacete</v>
      </c>
    </row>
    <row r="1097">
      <c r="A1097" s="1" t="s">
        <v>1098</v>
      </c>
      <c r="B1097" t="str">
        <f>IFERROR(__xludf.DUMMYFUNCTION("GOOGLETRANSLATE(A1097, ""en"", ""ja"")"),"認識")</f>
        <v>認識</v>
      </c>
    </row>
    <row r="1098">
      <c r="A1098" s="1" t="s">
        <v>1099</v>
      </c>
      <c r="B1098" t="str">
        <f>IFERROR(__xludf.DUMMYFUNCTION("GOOGLETRANSLATE(A1098, ""en"", ""ja"")"),"講話")</f>
        <v>講話</v>
      </c>
    </row>
    <row r="1099">
      <c r="A1099" s="1" t="s">
        <v>1100</v>
      </c>
      <c r="B1099" t="str">
        <f>IFERROR(__xludf.DUMMYFUNCTION("GOOGLETRANSLATE(A1099, ""en"", ""ja"")"),"学習します")</f>
        <v>学習します</v>
      </c>
    </row>
    <row r="1100">
      <c r="A1100" s="1" t="s">
        <v>1101</v>
      </c>
      <c r="B1100" t="str">
        <f>IFERROR(__xludf.DUMMYFUNCTION("GOOGLETRANSLATE(A1100, ""en"", ""ja"")"),"禁止")</f>
        <v>禁止</v>
      </c>
    </row>
    <row r="1101">
      <c r="A1101" s="1" t="s">
        <v>1102</v>
      </c>
      <c r="B1101" t="str">
        <f>IFERROR(__xludf.DUMMYFUNCTION("GOOGLETRANSLATE(A1101, ""en"", ""ja"")"),"アリストテレス")</f>
        <v>アリストテレス</v>
      </c>
    </row>
    <row r="1102">
      <c r="A1102" s="1" t="s">
        <v>1103</v>
      </c>
      <c r="B1102" t="str">
        <f>IFERROR(__xludf.DUMMYFUNCTION("GOOGLETRANSLATE(A1102, ""en"", ""ja"")"),"異議")</f>
        <v>異議</v>
      </c>
    </row>
    <row r="1103">
      <c r="A1103" s="1" t="s">
        <v>1104</v>
      </c>
      <c r="B1103" t="str">
        <f>IFERROR(__xludf.DUMMYFUNCTION("GOOGLETRANSLATE(A1103, ""en"", ""ja"")"),"感情")</f>
        <v>感情</v>
      </c>
    </row>
    <row r="1104">
      <c r="A1104" s="1" t="s">
        <v>1105</v>
      </c>
      <c r="B1104" t="str">
        <f>IFERROR(__xludf.DUMMYFUNCTION("GOOGLETRANSLATE(A1104, ""en"", ""ja"")"),"マルクス")</f>
        <v>マルクス</v>
      </c>
    </row>
    <row r="1105">
      <c r="A1105" s="1" t="s">
        <v>1106</v>
      </c>
      <c r="B1105" t="str">
        <f>IFERROR(__xludf.DUMMYFUNCTION("GOOGLETRANSLATE(A1105, ""en"", ""ja"")"),"操舵")</f>
        <v>操舵</v>
      </c>
    </row>
    <row r="1106">
      <c r="A1106" s="1" t="s">
        <v>1107</v>
      </c>
      <c r="B1106" t="str">
        <f>IFERROR(__xludf.DUMMYFUNCTION("GOOGLETRANSLATE(A1106, ""en"", ""ja"")"),"エンターテインメント")</f>
        <v>エンターテインメント</v>
      </c>
    </row>
    <row r="1107">
      <c r="A1107" s="1" t="s">
        <v>1108</v>
      </c>
      <c r="B1107" t="str">
        <f>IFERROR(__xludf.DUMMYFUNCTION("GOOGLETRANSLATE(A1107, ""en"", ""ja"")"),"不正確")</f>
        <v>不正確</v>
      </c>
    </row>
    <row r="1108">
      <c r="A1108" s="1" t="s">
        <v>1109</v>
      </c>
      <c r="B1108" t="str">
        <f>IFERROR(__xludf.DUMMYFUNCTION("GOOGLETRANSLATE(A1108, ""en"", ""ja"")"),"タック")</f>
        <v>タック</v>
      </c>
    </row>
    <row r="1109">
      <c r="A1109" s="1" t="s">
        <v>1110</v>
      </c>
      <c r="B1109" t="str">
        <f>IFERROR(__xludf.DUMMYFUNCTION("GOOGLETRANSLATE(A1109, ""en"", ""ja"")"),"言語学")</f>
        <v>言語学</v>
      </c>
    </row>
    <row r="1110">
      <c r="A1110" s="1" t="s">
        <v>1111</v>
      </c>
      <c r="B1110" t="str">
        <f>IFERROR(__xludf.DUMMYFUNCTION("GOOGLETRANSLATE(A1110, ""en"", ""ja"")"),"入ってきます")</f>
        <v>入ってきます</v>
      </c>
    </row>
    <row r="1111">
      <c r="A1111" s="1" t="s">
        <v>1112</v>
      </c>
      <c r="B1111" t="str">
        <f>IFERROR(__xludf.DUMMYFUNCTION("GOOGLETRANSLATE(A1111, ""en"", ""ja"")"),"比喩")</f>
        <v>比喩</v>
      </c>
    </row>
    <row r="1112">
      <c r="A1112" s="1" t="s">
        <v>1113</v>
      </c>
      <c r="B1112" t="str">
        <f>IFERROR(__xludf.DUMMYFUNCTION("GOOGLETRANSLATE(A1112, ""en"", ""ja"")"),"コンサート")</f>
        <v>コンサート</v>
      </c>
    </row>
    <row r="1113">
      <c r="A1113" s="1" t="s">
        <v>1114</v>
      </c>
      <c r="B1113" t="str">
        <f>IFERROR(__xludf.DUMMYFUNCTION("GOOGLETRANSLATE(A1113, ""en"", ""ja"")"),"パラ")</f>
        <v>パラ</v>
      </c>
    </row>
    <row r="1114">
      <c r="A1114" s="1" t="s">
        <v>1115</v>
      </c>
      <c r="B1114" t="str">
        <f>IFERROR(__xludf.DUMMYFUNCTION("GOOGLETRANSLATE(A1114, ""en"", ""ja"")"),"ロペス")</f>
        <v>ロペス</v>
      </c>
    </row>
    <row r="1115">
      <c r="A1115" s="1" t="s">
        <v>1116</v>
      </c>
      <c r="B1115" t="str">
        <f>IFERROR(__xludf.DUMMYFUNCTION("GOOGLETRANSLATE(A1115, ""en"", ""ja"")"),"BS")</f>
        <v>BS</v>
      </c>
    </row>
    <row r="1116">
      <c r="A1116" s="1" t="s">
        <v>1117</v>
      </c>
      <c r="B1116" t="str">
        <f>IFERROR(__xludf.DUMMYFUNCTION("GOOGLETRANSLATE(A1116, ""en"", ""ja"")"),"ライアン")</f>
        <v>ライアン</v>
      </c>
    </row>
    <row r="1117">
      <c r="A1117" s="1" t="s">
        <v>1118</v>
      </c>
      <c r="B1117" t="str">
        <f>IFERROR(__xludf.DUMMYFUNCTION("GOOGLETRANSLATE(A1117, ""en"", ""ja"")"),"ファン")</f>
        <v>ファン</v>
      </c>
    </row>
    <row r="1118">
      <c r="A1118" s="1" t="s">
        <v>1119</v>
      </c>
      <c r="B1118" t="str">
        <f>IFERROR(__xludf.DUMMYFUNCTION("GOOGLETRANSLATE(A1118, ""en"", ""ja"")"),"検出器")</f>
        <v>検出器</v>
      </c>
    </row>
    <row r="1119">
      <c r="A1119" s="1" t="s">
        <v>1120</v>
      </c>
      <c r="B1119" t="str">
        <f>IFERROR(__xludf.DUMMYFUNCTION("GOOGLETRANSLATE(A1119, ""en"", ""ja"")"),"緯度")</f>
        <v>緯度</v>
      </c>
    </row>
    <row r="1120">
      <c r="A1120" s="1" t="s">
        <v>1121</v>
      </c>
      <c r="B1120" t="str">
        <f>IFERROR(__xludf.DUMMYFUNCTION("GOOGLETRANSLATE(A1120, ""en"", ""ja"")"),"羽")</f>
        <v>羽</v>
      </c>
    </row>
    <row r="1121">
      <c r="A1121" s="1" t="s">
        <v>1122</v>
      </c>
      <c r="B1121" t="str">
        <f>IFERROR(__xludf.DUMMYFUNCTION("GOOGLETRANSLATE(A1121, ""en"", ""ja"")"),"特別")</f>
        <v>特別</v>
      </c>
    </row>
    <row r="1122">
      <c r="A1122" s="1" t="s">
        <v>1123</v>
      </c>
      <c r="B1122" t="str">
        <f>IFERROR(__xludf.DUMMYFUNCTION("GOOGLETRANSLATE(A1122, ""en"", ""ja"")"),"トレード・オフ")</f>
        <v>トレード・オフ</v>
      </c>
    </row>
    <row r="1123">
      <c r="A1123" s="1" t="s">
        <v>1124</v>
      </c>
      <c r="B1123" t="str">
        <f>IFERROR(__xludf.DUMMYFUNCTION("GOOGLETRANSLATE(A1123, ""en"", ""ja"")"),"おもむきます")</f>
        <v>おもむきます</v>
      </c>
    </row>
    <row r="1124">
      <c r="A1124" s="1" t="s">
        <v>1125</v>
      </c>
      <c r="B1124" t="str">
        <f>IFERROR(__xludf.DUMMYFUNCTION("GOOGLETRANSLATE(A1124, ""en"", ""ja"")"),"履歴書")</f>
        <v>履歴書</v>
      </c>
    </row>
    <row r="1125">
      <c r="A1125" s="1" t="s">
        <v>1126</v>
      </c>
      <c r="B1125" t="str">
        <f>IFERROR(__xludf.DUMMYFUNCTION("GOOGLETRANSLATE(A1125, ""en"", ""ja"")"),"引っ張ります")</f>
        <v>引っ張ります</v>
      </c>
    </row>
    <row r="1126">
      <c r="A1126" s="1" t="s">
        <v>1127</v>
      </c>
      <c r="B1126" t="str">
        <f>IFERROR(__xludf.DUMMYFUNCTION("GOOGLETRANSLATE(A1126, ""en"", ""ja"")"),"引っ張ります")</f>
        <v>引っ張ります</v>
      </c>
    </row>
    <row r="1127">
      <c r="A1127" s="1" t="s">
        <v>1128</v>
      </c>
      <c r="B1127" t="str">
        <f>IFERROR(__xludf.DUMMYFUNCTION("GOOGLETRANSLATE(A1127, ""en"", ""ja"")"),"易感染性")</f>
        <v>易感染性</v>
      </c>
    </row>
    <row r="1128">
      <c r="A1128" s="1" t="s">
        <v>1129</v>
      </c>
      <c r="B1128" t="str">
        <f>IFERROR(__xludf.DUMMYFUNCTION("GOOGLETRANSLATE(A1128, ""en"", ""ja"")"),"便利に")</f>
        <v>便利に</v>
      </c>
    </row>
    <row r="1129">
      <c r="A1129" s="1" t="s">
        <v>1130</v>
      </c>
      <c r="B1129" t="str">
        <f>IFERROR(__xludf.DUMMYFUNCTION("GOOGLETRANSLATE(A1129, ""en"", ""ja"")"),"予め")</f>
        <v>予め</v>
      </c>
    </row>
    <row r="1130">
      <c r="A1130" s="1" t="s">
        <v>1131</v>
      </c>
      <c r="B1130" t="str">
        <f>IFERROR(__xludf.DUMMYFUNCTION("GOOGLETRANSLATE(A1130, ""en"", ""ja"")"),"掃除")</f>
        <v>掃除</v>
      </c>
    </row>
    <row r="1131">
      <c r="A1131" s="1" t="s">
        <v>1132</v>
      </c>
      <c r="B1131" t="str">
        <f>IFERROR(__xludf.DUMMYFUNCTION("GOOGLETRANSLATE(A1131, ""en"", ""ja"")"),"かろうじて")</f>
        <v>かろうじて</v>
      </c>
    </row>
    <row r="1132">
      <c r="A1132" s="1" t="s">
        <v>1133</v>
      </c>
      <c r="B1132" t="str">
        <f>IFERROR(__xludf.DUMMYFUNCTION("GOOGLETRANSLATE(A1132, ""en"", ""ja"")"),"衣類")</f>
        <v>衣類</v>
      </c>
    </row>
    <row r="1133">
      <c r="A1133" s="1" t="s">
        <v>1134</v>
      </c>
      <c r="B1133" t="str">
        <f>IFERROR(__xludf.DUMMYFUNCTION("GOOGLETRANSLATE(A1133, ""en"", ""ja"")"),"SU")</f>
        <v>SU</v>
      </c>
    </row>
    <row r="1134">
      <c r="A1134" s="1" t="s">
        <v>1135</v>
      </c>
      <c r="B1134" t="str">
        <f>IFERROR(__xludf.DUMMYFUNCTION("GOOGLETRANSLATE(A1134, ""en"", ""ja"")"),"良性の")</f>
        <v>良性の</v>
      </c>
    </row>
    <row r="1135">
      <c r="A1135" s="1" t="s">
        <v>1136</v>
      </c>
      <c r="B1135" t="str">
        <f>IFERROR(__xludf.DUMMYFUNCTION("GOOGLETRANSLATE(A1135, ""en"", ""ja"")"),"貸します")</f>
        <v>貸します</v>
      </c>
    </row>
    <row r="1136">
      <c r="A1136" s="1" t="s">
        <v>1137</v>
      </c>
      <c r="B1136" t="str">
        <f>IFERROR(__xludf.DUMMYFUNCTION("GOOGLETRANSLATE(A1136, ""en"", ""ja"")"),"TABULATE")</f>
        <v>TABULATE</v>
      </c>
    </row>
    <row r="1137">
      <c r="A1137" s="1" t="s">
        <v>1138</v>
      </c>
      <c r="B1137" t="str">
        <f>IFERROR(__xludf.DUMMYFUNCTION("GOOGLETRANSLATE(A1137, ""en"", ""ja"")"),"インフォ")</f>
        <v>インフォ</v>
      </c>
    </row>
    <row r="1138">
      <c r="A1138" s="1" t="s">
        <v>1139</v>
      </c>
      <c r="B1138" t="str">
        <f>IFERROR(__xludf.DUMMYFUNCTION("GOOGLETRANSLATE(A1138, ""en"", ""ja"")"),"手術")</f>
        <v>手術</v>
      </c>
    </row>
    <row r="1139">
      <c r="A1139" s="1" t="s">
        <v>1140</v>
      </c>
      <c r="B1139" t="str">
        <f>IFERROR(__xludf.DUMMYFUNCTION("GOOGLETRANSLATE(A1139, ""en"", ""ja"")"),"口頭")</f>
        <v>口頭</v>
      </c>
    </row>
    <row r="1140">
      <c r="A1140" s="1" t="s">
        <v>1141</v>
      </c>
      <c r="B1140" t="str">
        <f>IFERROR(__xludf.DUMMYFUNCTION("GOOGLETRANSLATE(A1140, ""en"", ""ja"")"),"特徴づけます")</f>
        <v>特徴づけます</v>
      </c>
    </row>
    <row r="1141">
      <c r="A1141" s="1" t="s">
        <v>1142</v>
      </c>
      <c r="B1141" t="str">
        <f>IFERROR(__xludf.DUMMYFUNCTION("GOOGLETRANSLATE(A1141, ""en"", ""ja"")"),"確実に")</f>
        <v>確実に</v>
      </c>
    </row>
    <row r="1142">
      <c r="A1142" s="1" t="s">
        <v>1143</v>
      </c>
      <c r="B1142" t="str">
        <f>IFERROR(__xludf.DUMMYFUNCTION("GOOGLETRANSLATE(A1142, ""en"", ""ja"")"),"ウルトラ")</f>
        <v>ウルトラ</v>
      </c>
    </row>
    <row r="1143">
      <c r="A1143" s="1" t="s">
        <v>1144</v>
      </c>
      <c r="B1143" t="str">
        <f>IFERROR(__xludf.DUMMYFUNCTION("GOOGLETRANSLATE(A1143, ""en"", ""ja"")"),"考え方")</f>
        <v>考え方</v>
      </c>
    </row>
    <row r="1144">
      <c r="A1144" s="1" t="s">
        <v>1145</v>
      </c>
      <c r="B1144" t="str">
        <f>IFERROR(__xludf.DUMMYFUNCTION("GOOGLETRANSLATE(A1144, ""en"", ""ja"")"),"収束")</f>
        <v>収束</v>
      </c>
    </row>
    <row r="1145">
      <c r="A1145" s="1" t="s">
        <v>1146</v>
      </c>
      <c r="B1145" t="str">
        <f>IFERROR(__xludf.DUMMYFUNCTION("GOOGLETRANSLATE(A1145, ""en"", ""ja"")"),"信じられません")</f>
        <v>信じられません</v>
      </c>
    </row>
    <row r="1146">
      <c r="A1146" s="1" t="s">
        <v>1147</v>
      </c>
      <c r="B1146" t="str">
        <f>IFERROR(__xludf.DUMMYFUNCTION("GOOGLETRANSLATE(A1146, ""en"", ""ja"")"),"グラインド")</f>
        <v>グラインド</v>
      </c>
    </row>
    <row r="1147">
      <c r="A1147" s="1" t="s">
        <v>1148</v>
      </c>
      <c r="B1147" t="str">
        <f>IFERROR(__xludf.DUMMYFUNCTION("GOOGLETRANSLATE(A1147, ""en"", ""ja"")"),"ジェイコブス")</f>
        <v>ジェイコブス</v>
      </c>
    </row>
    <row r="1148">
      <c r="A1148" s="1" t="s">
        <v>1149</v>
      </c>
      <c r="B1148" t="str">
        <f>IFERROR(__xludf.DUMMYFUNCTION("GOOGLETRANSLATE(A1148, ""en"", ""ja"")"),"上向きに")</f>
        <v>上向きに</v>
      </c>
    </row>
    <row r="1149">
      <c r="A1149" s="1" t="s">
        <v>1150</v>
      </c>
      <c r="B1149" t="str">
        <f>IFERROR(__xludf.DUMMYFUNCTION("GOOGLETRANSLATE(A1149, ""en"", ""ja"")"),"撲滅")</f>
        <v>撲滅</v>
      </c>
    </row>
    <row r="1150">
      <c r="A1150" s="1" t="s">
        <v>1151</v>
      </c>
      <c r="B1150" t="str">
        <f>IFERROR(__xludf.DUMMYFUNCTION("GOOGLETRANSLATE(A1150, ""en"", ""ja"")"),"サイレント")</f>
        <v>サイレント</v>
      </c>
    </row>
    <row r="1151">
      <c r="A1151" s="1" t="s">
        <v>1152</v>
      </c>
      <c r="B1151" t="str">
        <f>IFERROR(__xludf.DUMMYFUNCTION("GOOGLETRANSLATE(A1151, ""en"", ""ja"")"),"無神経")</f>
        <v>無神経</v>
      </c>
    </row>
    <row r="1152">
      <c r="A1152" s="1" t="s">
        <v>1153</v>
      </c>
      <c r="B1152" t="str">
        <f>IFERROR(__xludf.DUMMYFUNCTION("GOOGLETRANSLATE(A1152, ""en"", ""ja"")"),"ハンドル")</f>
        <v>ハンドル</v>
      </c>
    </row>
    <row r="1153">
      <c r="A1153" s="1" t="s">
        <v>1154</v>
      </c>
      <c r="B1153" t="str">
        <f>IFERROR(__xludf.DUMMYFUNCTION("GOOGLETRANSLATE(A1153, ""en"", ""ja"")"),"主務")</f>
        <v>主務</v>
      </c>
    </row>
    <row r="1154">
      <c r="A1154" s="1" t="s">
        <v>1155</v>
      </c>
      <c r="B1154" t="str">
        <f>IFERROR(__xludf.DUMMYFUNCTION("GOOGLETRANSLATE(A1154, ""en"", ""ja"")"),"キット")</f>
        <v>キット</v>
      </c>
    </row>
    <row r="1155">
      <c r="A1155" s="1" t="s">
        <v>1156</v>
      </c>
      <c r="B1155" t="str">
        <f>IFERROR(__xludf.DUMMYFUNCTION("GOOGLETRANSLATE(A1155, ""en"", ""ja"")"),"肖像画")</f>
        <v>肖像画</v>
      </c>
    </row>
    <row r="1156">
      <c r="A1156" s="1" t="s">
        <v>1157</v>
      </c>
      <c r="B1156" t="str">
        <f>IFERROR(__xludf.DUMMYFUNCTION("GOOGLETRANSLATE(A1156, ""en"", ""ja"")"),"例示します")</f>
        <v>例示します</v>
      </c>
    </row>
    <row r="1157">
      <c r="A1157" s="1" t="s">
        <v>1158</v>
      </c>
      <c r="B1157" t="str">
        <f>IFERROR(__xludf.DUMMYFUNCTION("GOOGLETRANSLATE(A1157, ""en"", ""ja"")"),"応答性")</f>
        <v>応答性</v>
      </c>
    </row>
    <row r="1158">
      <c r="A1158" s="1" t="s">
        <v>1159</v>
      </c>
      <c r="B1158" t="str">
        <f>IFERROR(__xludf.DUMMYFUNCTION("GOOGLETRANSLATE(A1158, ""en"", ""ja"")"),"チュートリアル")</f>
        <v>チュートリアル</v>
      </c>
    </row>
    <row r="1159">
      <c r="A1159" s="1" t="s">
        <v>1160</v>
      </c>
      <c r="B1159" t="str">
        <f>IFERROR(__xludf.DUMMYFUNCTION("GOOGLETRANSLATE(A1159, ""en"", ""ja"")"),"sity")</f>
        <v>sity</v>
      </c>
    </row>
    <row r="1160">
      <c r="A1160" s="1" t="s">
        <v>1161</v>
      </c>
      <c r="B1160" t="str">
        <f>IFERROR(__xludf.DUMMYFUNCTION("GOOGLETRANSLATE(A1160, ""en"", ""ja"")"),"異常な")</f>
        <v>異常な</v>
      </c>
    </row>
    <row r="1161">
      <c r="A1161" s="1" t="s">
        <v>1162</v>
      </c>
      <c r="B1161" t="str">
        <f>IFERROR(__xludf.DUMMYFUNCTION("GOOGLETRANSLATE(A1161, ""en"", ""ja"")"),"意図的")</f>
        <v>意図的</v>
      </c>
    </row>
    <row r="1162">
      <c r="A1162" s="1" t="s">
        <v>1163</v>
      </c>
      <c r="B1162" t="str">
        <f>IFERROR(__xludf.DUMMYFUNCTION("GOOGLETRANSLATE(A1162, ""en"", ""ja"")"),"数え切れません")</f>
        <v>数え切れません</v>
      </c>
    </row>
    <row r="1163">
      <c r="A1163" s="1" t="s">
        <v>1164</v>
      </c>
      <c r="B1163" t="str">
        <f>IFERROR(__xludf.DUMMYFUNCTION("GOOGLETRANSLATE(A1163, ""en"", ""ja"")"),"応答")</f>
        <v>応答</v>
      </c>
    </row>
    <row r="1164">
      <c r="A1164" s="1" t="s">
        <v>1165</v>
      </c>
      <c r="B1164" t="str">
        <f>IFERROR(__xludf.DUMMYFUNCTION("GOOGLETRANSLATE(A1164, ""en"", ""ja"")"),"うんざり")</f>
        <v>うんざり</v>
      </c>
    </row>
    <row r="1165">
      <c r="A1165" s="1" t="s">
        <v>1166</v>
      </c>
      <c r="B1165" t="str">
        <f>IFERROR(__xludf.DUMMYFUNCTION("GOOGLETRANSLATE(A1165, ""en"", ""ja"")"),"弁護士")</f>
        <v>弁護士</v>
      </c>
    </row>
    <row r="1166">
      <c r="A1166" s="1" t="s">
        <v>1167</v>
      </c>
      <c r="B1166" t="str">
        <f>IFERROR(__xludf.DUMMYFUNCTION("GOOGLETRANSLATE(A1166, ""en"", ""ja"")"),"ウィリアム")</f>
        <v>ウィリアム</v>
      </c>
    </row>
    <row r="1167">
      <c r="A1167" s="1" t="s">
        <v>1168</v>
      </c>
      <c r="B1167" t="str">
        <f>IFERROR(__xludf.DUMMYFUNCTION("GOOGLETRANSLATE(A1167, ""en"", ""ja"")"),"邪魔")</f>
        <v>邪魔</v>
      </c>
    </row>
    <row r="1168">
      <c r="A1168" s="1" t="s">
        <v>1169</v>
      </c>
      <c r="B1168" t="str">
        <f>IFERROR(__xludf.DUMMYFUNCTION("GOOGLETRANSLATE(A1168, ""en"", ""ja"")"),"リセット")</f>
        <v>リセット</v>
      </c>
    </row>
    <row r="1169">
      <c r="A1169" s="1" t="s">
        <v>1170</v>
      </c>
      <c r="B1169" t="str">
        <f>IFERROR(__xludf.DUMMYFUNCTION("GOOGLETRANSLATE(A1169, ""en"", ""ja"")"),"感動")</f>
        <v>感動</v>
      </c>
    </row>
    <row r="1170">
      <c r="A1170" s="1" t="s">
        <v>1171</v>
      </c>
      <c r="B1170" t="str">
        <f>IFERROR(__xludf.DUMMYFUNCTION("GOOGLETRANSLATE(A1170, ""en"", ""ja"")"),"パートナーシップ")</f>
        <v>パートナーシップ</v>
      </c>
    </row>
    <row r="1171">
      <c r="A1171" s="1" t="s">
        <v>1172</v>
      </c>
      <c r="B1171" t="str">
        <f>IFERROR(__xludf.DUMMYFUNCTION("GOOGLETRANSLATE(A1171, ""en"", ""ja"")"),"上級")</f>
        <v>上級</v>
      </c>
    </row>
    <row r="1172">
      <c r="A1172" s="1" t="s">
        <v>1173</v>
      </c>
      <c r="B1172" t="str">
        <f>IFERROR(__xludf.DUMMYFUNCTION("GOOGLETRANSLATE(A1172, ""en"", ""ja"")"),"喜び")</f>
        <v>喜び</v>
      </c>
    </row>
    <row r="1173">
      <c r="A1173" s="1" t="s">
        <v>1174</v>
      </c>
      <c r="B1173" t="str">
        <f>IFERROR(__xludf.DUMMYFUNCTION("GOOGLETRANSLATE(A1173, ""en"", ""ja"")"),"体液")</f>
        <v>体液</v>
      </c>
    </row>
    <row r="1174">
      <c r="A1174" s="1" t="s">
        <v>1175</v>
      </c>
      <c r="B1174" t="str">
        <f>IFERROR(__xludf.DUMMYFUNCTION("GOOGLETRANSLATE(A1174, ""en"", ""ja"")"),"運命")</f>
        <v>運命</v>
      </c>
    </row>
    <row r="1175">
      <c r="A1175" s="1" t="s">
        <v>1176</v>
      </c>
      <c r="B1175" t="str">
        <f>IFERROR(__xludf.DUMMYFUNCTION("GOOGLETRANSLATE(A1175, ""en"", ""ja"")"),"走査")</f>
        <v>走査</v>
      </c>
    </row>
    <row r="1176">
      <c r="A1176" s="1" t="s">
        <v>1177</v>
      </c>
      <c r="B1176" t="str">
        <f>IFERROR(__xludf.DUMMYFUNCTION("GOOGLETRANSLATE(A1176, ""en"", ""ja"")"),"分類")</f>
        <v>分類</v>
      </c>
    </row>
    <row r="1177">
      <c r="A1177" s="1" t="s">
        <v>1178</v>
      </c>
      <c r="B1177" t="str">
        <f>IFERROR(__xludf.DUMMYFUNCTION("GOOGLETRANSLATE(A1177, ""en"", ""ja"")"),"職業の")</f>
        <v>職業の</v>
      </c>
    </row>
    <row r="1178">
      <c r="A1178" s="1" t="s">
        <v>1179</v>
      </c>
      <c r="B1178" t="str">
        <f>IFERROR(__xludf.DUMMYFUNCTION("GOOGLETRANSLATE(A1178, ""en"", ""ja"")"),"症候群")</f>
        <v>症候群</v>
      </c>
    </row>
    <row r="1179">
      <c r="A1179" s="1" t="s">
        <v>1180</v>
      </c>
      <c r="B1179" t="str">
        <f>IFERROR(__xludf.DUMMYFUNCTION("GOOGLETRANSLATE(A1179, ""en"", ""ja"")"),"天井")</f>
        <v>天井</v>
      </c>
    </row>
    <row r="1180">
      <c r="A1180" s="1" t="s">
        <v>1181</v>
      </c>
      <c r="B1180" t="str">
        <f>IFERROR(__xludf.DUMMYFUNCTION("GOOGLETRANSLATE(A1180, ""en"", ""ja"")"),"互換")</f>
        <v>互換</v>
      </c>
    </row>
    <row r="1181">
      <c r="A1181" s="1" t="s">
        <v>1182</v>
      </c>
      <c r="B1181" t="str">
        <f>IFERROR(__xludf.DUMMYFUNCTION("GOOGLETRANSLATE(A1181, ""en"", ""ja"")"),"いつか")</f>
        <v>いつか</v>
      </c>
    </row>
    <row r="1182">
      <c r="A1182" s="1" t="s">
        <v>1183</v>
      </c>
      <c r="B1182" t="str">
        <f>IFERROR(__xludf.DUMMYFUNCTION("GOOGLETRANSLATE(A1182, ""en"", ""ja"")"),"可視")</f>
        <v>可視</v>
      </c>
    </row>
    <row r="1183">
      <c r="A1183" s="1" t="s">
        <v>1184</v>
      </c>
      <c r="B1183" t="str">
        <f>IFERROR(__xludf.DUMMYFUNCTION("GOOGLETRANSLATE(A1183, ""en"", ""ja"")"),"先輩")</f>
        <v>先輩</v>
      </c>
    </row>
    <row r="1184">
      <c r="A1184" s="1" t="s">
        <v>1185</v>
      </c>
      <c r="B1184" t="str">
        <f>IFERROR(__xludf.DUMMYFUNCTION("GOOGLETRANSLATE(A1184, ""en"", ""ja"")"),"子供時代")</f>
        <v>子供時代</v>
      </c>
    </row>
    <row r="1185">
      <c r="A1185" s="1" t="s">
        <v>1186</v>
      </c>
      <c r="B1185" t="str">
        <f>IFERROR(__xludf.DUMMYFUNCTION("GOOGLETRANSLATE(A1185, ""en"", ""ja"")"),"不一致")</f>
        <v>不一致</v>
      </c>
    </row>
    <row r="1186">
      <c r="A1186" s="1" t="s">
        <v>1187</v>
      </c>
      <c r="B1186" t="str">
        <f>IFERROR(__xludf.DUMMYFUNCTION("GOOGLETRANSLATE(A1186, ""en"", ""ja"")"),"図")</f>
        <v>図</v>
      </c>
    </row>
    <row r="1187">
      <c r="A1187" s="1" t="s">
        <v>1188</v>
      </c>
      <c r="B1187" t="str">
        <f>IFERROR(__xludf.DUMMYFUNCTION("GOOGLETRANSLATE(A1187, ""en"", ""ja"")"),"ロサンゼルス")</f>
        <v>ロサンゼルス</v>
      </c>
    </row>
    <row r="1188">
      <c r="A1188" s="1" t="s">
        <v>1189</v>
      </c>
      <c r="B1188" t="str">
        <f>IFERROR(__xludf.DUMMYFUNCTION("GOOGLETRANSLATE(A1188, ""en"", ""ja"")"),"ロサンゼルス")</f>
        <v>ロサンゼルス</v>
      </c>
    </row>
    <row r="1189">
      <c r="A1189" s="1" t="s">
        <v>1190</v>
      </c>
      <c r="B1189" t="str">
        <f>IFERROR(__xludf.DUMMYFUNCTION("GOOGLETRANSLATE(A1189, ""en"", ""ja"")"),"意味のありません")</f>
        <v>意味のありません</v>
      </c>
    </row>
    <row r="1190">
      <c r="A1190" s="1" t="s">
        <v>1191</v>
      </c>
      <c r="B1190" t="str">
        <f>IFERROR(__xludf.DUMMYFUNCTION("GOOGLETRANSLATE(A1190, ""en"", ""ja"")"),"グラム")</f>
        <v>グラム</v>
      </c>
    </row>
    <row r="1191">
      <c r="A1191" s="1" t="s">
        <v>1192</v>
      </c>
      <c r="B1191" t="str">
        <f>IFERROR(__xludf.DUMMYFUNCTION("GOOGLETRANSLATE(A1191, ""en"", ""ja"")"),"ボカ")</f>
        <v>ボカ</v>
      </c>
    </row>
    <row r="1192">
      <c r="A1192" s="1" t="s">
        <v>1193</v>
      </c>
      <c r="B1192" t="str">
        <f>IFERROR(__xludf.DUMMYFUNCTION("GOOGLETRANSLATE(A1192, ""en"", ""ja"")"),"致命的")</f>
        <v>致命的</v>
      </c>
    </row>
    <row r="1193">
      <c r="A1193" s="1" t="s">
        <v>1194</v>
      </c>
      <c r="B1193" t="str">
        <f>IFERROR(__xludf.DUMMYFUNCTION("GOOGLETRANSLATE(A1193, ""en"", ""ja"")"),"MD")</f>
        <v>MD</v>
      </c>
    </row>
    <row r="1194">
      <c r="A1194" s="1" t="s">
        <v>1195</v>
      </c>
      <c r="B1194" t="str">
        <f>IFERROR(__xludf.DUMMYFUNCTION("GOOGLETRANSLATE(A1194, ""en"", ""ja"")"),"その中で")</f>
        <v>その中で</v>
      </c>
    </row>
    <row r="1195">
      <c r="A1195" s="1" t="s">
        <v>1196</v>
      </c>
      <c r="B1195" t="str">
        <f>IFERROR(__xludf.DUMMYFUNCTION("GOOGLETRANSLATE(A1195, ""en"", ""ja"")"),"ペリー")</f>
        <v>ペリー</v>
      </c>
    </row>
    <row r="1196">
      <c r="A1196" s="1" t="s">
        <v>1197</v>
      </c>
      <c r="B1196" t="str">
        <f>IFERROR(__xludf.DUMMYFUNCTION("GOOGLETRANSLATE(A1196, ""en"", ""ja"")"),"フロリダ")</f>
        <v>フロリダ</v>
      </c>
    </row>
    <row r="1197">
      <c r="A1197" s="1" t="s">
        <v>1198</v>
      </c>
      <c r="B1197" t="str">
        <f>IFERROR(__xludf.DUMMYFUNCTION("GOOGLETRANSLATE(A1197, ""en"", ""ja"")"),"RES")</f>
        <v>RES</v>
      </c>
    </row>
    <row r="1198">
      <c r="A1198" s="1" t="s">
        <v>1199</v>
      </c>
      <c r="B1198" t="str">
        <f>IFERROR(__xludf.DUMMYFUNCTION("GOOGLETRANSLATE(A1198, ""en"", ""ja"")"),"ビール")</f>
        <v>ビール</v>
      </c>
    </row>
    <row r="1199">
      <c r="A1199" s="1" t="s">
        <v>1200</v>
      </c>
      <c r="B1199" t="str">
        <f>IFERROR(__xludf.DUMMYFUNCTION("GOOGLETRANSLATE(A1199, ""en"", ""ja"")"),"厳密")</f>
        <v>厳密</v>
      </c>
    </row>
    <row r="1200">
      <c r="A1200" s="1" t="s">
        <v>1201</v>
      </c>
      <c r="B1200" t="str">
        <f>IFERROR(__xludf.DUMMYFUNCTION("GOOGLETRANSLATE(A1200, ""en"", ""ja"")"),"コーエン")</f>
        <v>コーエン</v>
      </c>
    </row>
    <row r="1201">
      <c r="A1201" s="1" t="s">
        <v>1202</v>
      </c>
      <c r="B1201" t="str">
        <f>IFERROR(__xludf.DUMMYFUNCTION("GOOGLETRANSLATE(A1201, ""en"", ""ja"")"),"つかむ")</f>
        <v>つかむ</v>
      </c>
    </row>
    <row r="1202">
      <c r="A1202" s="1" t="s">
        <v>1203</v>
      </c>
      <c r="B1202" t="str">
        <f>IFERROR(__xludf.DUMMYFUNCTION("GOOGLETRANSLATE(A1202, ""en"", ""ja"")"),"ショップ")</f>
        <v>ショップ</v>
      </c>
    </row>
    <row r="1203">
      <c r="A1203" s="1" t="s">
        <v>1204</v>
      </c>
      <c r="B1203" t="str">
        <f>IFERROR(__xludf.DUMMYFUNCTION("GOOGLETRANSLATE(A1203, ""en"", ""ja"")"),"空隙")</f>
        <v>空隙</v>
      </c>
    </row>
    <row r="1204">
      <c r="A1204" s="1" t="s">
        <v>1205</v>
      </c>
      <c r="B1204" t="str">
        <f>IFERROR(__xludf.DUMMYFUNCTION("GOOGLETRANSLATE(A1204, ""en"", ""ja"")"),"ワーナー")</f>
        <v>ワーナー</v>
      </c>
    </row>
    <row r="1205">
      <c r="A1205" s="1" t="s">
        <v>1206</v>
      </c>
      <c r="B1205" t="str">
        <f>IFERROR(__xludf.DUMMYFUNCTION("GOOGLETRANSLATE(A1205, ""en"", ""ja"")"),"デイビス")</f>
        <v>デイビス</v>
      </c>
    </row>
    <row r="1206">
      <c r="A1206" s="1" t="s">
        <v>1207</v>
      </c>
      <c r="B1206" t="str">
        <f>IFERROR(__xludf.DUMMYFUNCTION("GOOGLETRANSLATE(A1206, ""en"", ""ja"")"),"ロングマン")</f>
        <v>ロングマン</v>
      </c>
    </row>
    <row r="1207">
      <c r="A1207" s="1" t="s">
        <v>1208</v>
      </c>
      <c r="B1207" t="str">
        <f>IFERROR(__xludf.DUMMYFUNCTION("GOOGLETRANSLATE(A1207, ""en"", ""ja"")"),"汚れた")</f>
        <v>汚れた</v>
      </c>
    </row>
    <row r="1208">
      <c r="A1208" s="1" t="s">
        <v>1209</v>
      </c>
      <c r="B1208" t="str">
        <f>IFERROR(__xludf.DUMMYFUNCTION("GOOGLETRANSLATE(A1208, ""en"", ""ja"")"),"FL IGHT")</f>
        <v>FL IGHT</v>
      </c>
    </row>
    <row r="1209">
      <c r="A1209" s="1" t="s">
        <v>1210</v>
      </c>
      <c r="B1209" t="str">
        <f>IFERROR(__xludf.DUMMYFUNCTION("GOOGLETRANSLATE(A1209, ""en"", ""ja"")"),"出発")</f>
        <v>出発</v>
      </c>
    </row>
    <row r="1210">
      <c r="A1210" s="1" t="s">
        <v>1211</v>
      </c>
      <c r="B1210" t="str">
        <f>IFERROR(__xludf.DUMMYFUNCTION("GOOGLETRANSLATE(A1210, ""en"", ""ja"")"),"デイビー")</f>
        <v>デイビー</v>
      </c>
    </row>
    <row r="1211">
      <c r="A1211" s="1" t="s">
        <v>1212</v>
      </c>
      <c r="B1211" t="str">
        <f>IFERROR(__xludf.DUMMYFUNCTION("GOOGLETRANSLATE(A1211, ""en"", ""ja"")"),"指数")</f>
        <v>指数</v>
      </c>
    </row>
    <row r="1212">
      <c r="A1212" s="1" t="s">
        <v>1213</v>
      </c>
      <c r="B1212" t="str">
        <f>IFERROR(__xludf.DUMMYFUNCTION("GOOGLETRANSLATE(A1212, ""en"", ""ja"")"),"参考文献")</f>
        <v>参考文献</v>
      </c>
    </row>
    <row r="1213">
      <c r="A1213" s="1" t="s">
        <v>1214</v>
      </c>
      <c r="B1213" t="str">
        <f>IFERROR(__xludf.DUMMYFUNCTION("GOOGLETRANSLATE(A1213, ""en"", ""ja"")"),"ハーヴェイ")</f>
        <v>ハーヴェイ</v>
      </c>
    </row>
    <row r="1214">
      <c r="A1214" s="1" t="s">
        <v>1215</v>
      </c>
      <c r="B1214" t="str">
        <f>IFERROR(__xludf.DUMMYFUNCTION("GOOGLETRANSLATE(A1214, ""en"", ""ja"")"),"暗いです")</f>
        <v>暗いです</v>
      </c>
    </row>
    <row r="1215">
      <c r="A1215" s="1" t="s">
        <v>1216</v>
      </c>
      <c r="B1215" t="str">
        <f>IFERROR(__xludf.DUMMYFUNCTION("GOOGLETRANSLATE(A1215, ""en"", ""ja"")"),"1940年代")</f>
        <v>1940年代</v>
      </c>
    </row>
    <row r="1216">
      <c r="A1216" s="1" t="s">
        <v>1217</v>
      </c>
      <c r="B1216" t="str">
        <f>IFERROR(__xludf.DUMMYFUNCTION("GOOGLETRANSLATE(A1216, ""en"", ""ja"")"),"ユタ州")</f>
        <v>ユタ州</v>
      </c>
    </row>
    <row r="1217">
      <c r="A1217" s="1" t="s">
        <v>1218</v>
      </c>
      <c r="B1217" t="str">
        <f>IFERROR(__xludf.DUMMYFUNCTION("GOOGLETRANSLATE(A1217, ""en"", ""ja"")"),"前")</f>
        <v>前</v>
      </c>
    </row>
    <row r="1218">
      <c r="A1218" s="1" t="s">
        <v>1219</v>
      </c>
      <c r="B1218" t="str">
        <f>IFERROR(__xludf.DUMMYFUNCTION("GOOGLETRANSLATE(A1218, ""en"", ""ja"")"),"攪拌")</f>
        <v>攪拌</v>
      </c>
    </row>
    <row r="1219">
      <c r="A1219" s="1" t="s">
        <v>1220</v>
      </c>
      <c r="B1219" t="str">
        <f>IFERROR(__xludf.DUMMYFUNCTION("GOOGLETRANSLATE(A1219, ""en"", ""ja"")"),"アンドリュース")</f>
        <v>アンドリュース</v>
      </c>
    </row>
    <row r="1220">
      <c r="A1220" s="1" t="s">
        <v>1221</v>
      </c>
      <c r="B1220" t="str">
        <f>IFERROR(__xludf.DUMMYFUNCTION("GOOGLETRANSLATE(A1220, ""en"", ""ja"")"),"クラッシュ")</f>
        <v>クラッシュ</v>
      </c>
    </row>
    <row r="1221">
      <c r="A1221" s="1" t="s">
        <v>1222</v>
      </c>
      <c r="B1221" t="str">
        <f>IFERROR(__xludf.DUMMYFUNCTION("GOOGLETRANSLATE(A1221, ""en"", ""ja"")"),"解放")</f>
        <v>解放</v>
      </c>
    </row>
    <row r="1222">
      <c r="A1222" s="1" t="s">
        <v>1223</v>
      </c>
      <c r="B1222" t="str">
        <f>IFERROR(__xludf.DUMMYFUNCTION("GOOGLETRANSLATE(A1222, ""en"", ""ja"")"),"細菌")</f>
        <v>細菌</v>
      </c>
    </row>
    <row r="1223">
      <c r="A1223" s="1" t="s">
        <v>1224</v>
      </c>
      <c r="B1223" t="str">
        <f>IFERROR(__xludf.DUMMYFUNCTION("GOOGLETRANSLATE(A1223, ""en"", ""ja"")"),"涙")</f>
        <v>涙</v>
      </c>
    </row>
    <row r="1224">
      <c r="A1224" s="1" t="s">
        <v>1225</v>
      </c>
      <c r="B1224" t="str">
        <f>IFERROR(__xludf.DUMMYFUNCTION("GOOGLETRANSLATE(A1224, ""en"", ""ja"")"),"投げ捨てる")</f>
        <v>投げ捨てる</v>
      </c>
    </row>
    <row r="1225">
      <c r="A1225" s="1" t="s">
        <v>1226</v>
      </c>
      <c r="B1225" t="str">
        <f>IFERROR(__xludf.DUMMYFUNCTION("GOOGLETRANSLATE(A1225, ""en"", ""ja"")"),"香り")</f>
        <v>香り</v>
      </c>
    </row>
    <row r="1226">
      <c r="A1226" s="1" t="s">
        <v>1227</v>
      </c>
      <c r="B1226" t="str">
        <f>IFERROR(__xludf.DUMMYFUNCTION("GOOGLETRANSLATE(A1226, ""en"", ""ja"")"),"卵")</f>
        <v>卵</v>
      </c>
    </row>
    <row r="1227">
      <c r="A1227" s="1" t="s">
        <v>1228</v>
      </c>
      <c r="B1227" t="str">
        <f>IFERROR(__xludf.DUMMYFUNCTION("GOOGLETRANSLATE(A1227, ""en"", ""ja"")"),"カール")</f>
        <v>カール</v>
      </c>
    </row>
    <row r="1228">
      <c r="A1228" s="1" t="s">
        <v>1229</v>
      </c>
      <c r="B1228" t="str">
        <f>IFERROR(__xludf.DUMMYFUNCTION("GOOGLETRANSLATE(A1228, ""en"", ""ja"")"),"ペット")</f>
        <v>ペット</v>
      </c>
    </row>
    <row r="1229">
      <c r="A1229" s="1" t="s">
        <v>1230</v>
      </c>
      <c r="B1229" t="str">
        <f>IFERROR(__xludf.DUMMYFUNCTION("GOOGLETRANSLATE(A1229, ""en"", ""ja"")"),"劇的")</f>
        <v>劇的</v>
      </c>
    </row>
    <row r="1230">
      <c r="A1230" s="1" t="s">
        <v>1231</v>
      </c>
      <c r="B1230" t="str">
        <f>IFERROR(__xludf.DUMMYFUNCTION("GOOGLETRANSLATE(A1230, ""en"", ""ja"")"),"フリードマン")</f>
        <v>フリードマン</v>
      </c>
    </row>
    <row r="1231">
      <c r="A1231" s="1" t="s">
        <v>1232</v>
      </c>
      <c r="B1231" t="str">
        <f>IFERROR(__xludf.DUMMYFUNCTION("GOOGLETRANSLATE(A1231, ""en"", ""ja"")"),"アイオワ州")</f>
        <v>アイオワ州</v>
      </c>
    </row>
    <row r="1232">
      <c r="A1232" s="1" t="s">
        <v>1233</v>
      </c>
      <c r="B1232" t="str">
        <f>IFERROR(__xludf.DUMMYFUNCTION("GOOGLETRANSLATE(A1232, ""en"", ""ja"")"),"下に")</f>
        <v>下に</v>
      </c>
    </row>
    <row r="1233">
      <c r="A1233" s="1" t="s">
        <v>1234</v>
      </c>
      <c r="B1233" t="str">
        <f>IFERROR(__xludf.DUMMYFUNCTION("GOOGLETRANSLATE(A1233, ""en"", ""ja"")"),"リサイクル")</f>
        <v>リサイクル</v>
      </c>
    </row>
    <row r="1234">
      <c r="A1234" s="1" t="s">
        <v>1235</v>
      </c>
      <c r="B1234" t="str">
        <f>IFERROR(__xludf.DUMMYFUNCTION("GOOGLETRANSLATE(A1234, ""en"", ""ja"")"),"末梢")</f>
        <v>末梢</v>
      </c>
    </row>
    <row r="1235">
      <c r="A1235" s="1" t="s">
        <v>1236</v>
      </c>
      <c r="B1235" t="str">
        <f>IFERROR(__xludf.DUMMYFUNCTION("GOOGLETRANSLATE(A1235, ""en"", ""ja"")"),"局所")</f>
        <v>局所</v>
      </c>
    </row>
    <row r="1236">
      <c r="A1236" s="1" t="s">
        <v>1237</v>
      </c>
      <c r="B1236" t="str">
        <f>IFERROR(__xludf.DUMMYFUNCTION("GOOGLETRANSLATE(A1236, ""en"", ""ja"")"),"主")</f>
        <v>主</v>
      </c>
    </row>
    <row r="1237">
      <c r="A1237" s="1" t="s">
        <v>1238</v>
      </c>
      <c r="B1237" t="str">
        <f>IFERROR(__xludf.DUMMYFUNCTION("GOOGLETRANSLATE(A1237, ""en"", ""ja"")"),"壊れました")</f>
        <v>壊れました</v>
      </c>
    </row>
    <row r="1238">
      <c r="A1238" s="1" t="s">
        <v>1239</v>
      </c>
      <c r="B1238" t="str">
        <f>IFERROR(__xludf.DUMMYFUNCTION("GOOGLETRANSLATE(A1238, ""en"", ""ja"")"),"パージ")</f>
        <v>パージ</v>
      </c>
    </row>
    <row r="1239">
      <c r="A1239" s="1" t="s">
        <v>1240</v>
      </c>
      <c r="B1239" t="str">
        <f>IFERROR(__xludf.DUMMYFUNCTION("GOOGLETRANSLATE(A1239, ""en"", ""ja"")"),"日常")</f>
        <v>日常</v>
      </c>
    </row>
    <row r="1240">
      <c r="A1240" s="1" t="s">
        <v>1241</v>
      </c>
      <c r="B1240" t="str">
        <f>IFERROR(__xludf.DUMMYFUNCTION("GOOGLETRANSLATE(A1240, ""en"", ""ja"")"),"エル")</f>
        <v>エル</v>
      </c>
    </row>
    <row r="1241">
      <c r="A1241" s="1" t="s">
        <v>1242</v>
      </c>
      <c r="B1241" t="str">
        <f>IFERROR(__xludf.DUMMYFUNCTION("GOOGLETRANSLATE(A1241, ""en"", ""ja"")"),"谷")</f>
        <v>谷</v>
      </c>
    </row>
    <row r="1242">
      <c r="A1242" s="1" t="s">
        <v>1243</v>
      </c>
      <c r="B1242" t="str">
        <f>IFERROR(__xludf.DUMMYFUNCTION("GOOGLETRANSLATE(A1242, ""en"", ""ja"")"),"朝")</f>
        <v>朝</v>
      </c>
    </row>
    <row r="1243">
      <c r="A1243" s="1" t="s">
        <v>1244</v>
      </c>
      <c r="B1243" t="str">
        <f>IFERROR(__xludf.DUMMYFUNCTION("GOOGLETRANSLATE(A1243, ""en"", ""ja"")"),"連続しました")</f>
        <v>連続しました</v>
      </c>
    </row>
    <row r="1244">
      <c r="A1244" s="1" t="s">
        <v>1245</v>
      </c>
      <c r="B1244" t="str">
        <f>IFERROR(__xludf.DUMMYFUNCTION("GOOGLETRANSLATE(A1244, ""en"", ""ja"")"),"フィラデルフィア")</f>
        <v>フィラデルフィア</v>
      </c>
    </row>
    <row r="1245">
      <c r="A1245" s="1" t="s">
        <v>1246</v>
      </c>
      <c r="B1245" t="str">
        <f>IFERROR(__xludf.DUMMYFUNCTION("GOOGLETRANSLATE(A1245, ""en"", ""ja"")"),"バーバラ")</f>
        <v>バーバラ</v>
      </c>
    </row>
    <row r="1246">
      <c r="A1246" s="1" t="s">
        <v>1247</v>
      </c>
      <c r="B1246" t="str">
        <f>IFERROR(__xludf.DUMMYFUNCTION("GOOGLETRANSLATE(A1246, ""en"", ""ja"")"),"ES")</f>
        <v>ES</v>
      </c>
    </row>
    <row r="1247">
      <c r="A1247" s="1" t="s">
        <v>1248</v>
      </c>
      <c r="B1247" t="str">
        <f>IFERROR(__xludf.DUMMYFUNCTION("GOOGLETRANSLATE(A1247, ""en"", ""ja"")"),"耕す")</f>
        <v>耕す</v>
      </c>
    </row>
    <row r="1248">
      <c r="A1248" s="1" t="s">
        <v>1249</v>
      </c>
      <c r="B1248" t="str">
        <f>IFERROR(__xludf.DUMMYFUNCTION("GOOGLETRANSLATE(A1248, ""en"", ""ja"")"),"不適切")</f>
        <v>不適切</v>
      </c>
    </row>
    <row r="1249">
      <c r="A1249" s="1" t="s">
        <v>1250</v>
      </c>
      <c r="B1249" t="str">
        <f>IFERROR(__xludf.DUMMYFUNCTION("GOOGLETRANSLATE(A1249, ""en"", ""ja"")"),"ついでに")</f>
        <v>ついでに</v>
      </c>
    </row>
    <row r="1250">
      <c r="A1250" s="1" t="s">
        <v>1251</v>
      </c>
      <c r="B1250" t="str">
        <f>IFERROR(__xludf.DUMMYFUNCTION("GOOGLETRANSLATE(A1250, ""en"", ""ja"")"),"ペインティング")</f>
        <v>ペインティング</v>
      </c>
    </row>
    <row r="1251">
      <c r="A1251" s="1" t="s">
        <v>1252</v>
      </c>
      <c r="B1251" t="str">
        <f>IFERROR(__xludf.DUMMYFUNCTION("GOOGLETRANSLATE(A1251, ""en"", ""ja"")"),"治療")</f>
        <v>治療</v>
      </c>
    </row>
    <row r="1252">
      <c r="A1252" s="1" t="s">
        <v>1253</v>
      </c>
      <c r="B1252" t="str">
        <f>IFERROR(__xludf.DUMMYFUNCTION("GOOGLETRANSLATE(A1252, ""en"", ""ja"")"),"カップ")</f>
        <v>カップ</v>
      </c>
    </row>
    <row r="1253">
      <c r="A1253" s="1" t="s">
        <v>1254</v>
      </c>
      <c r="B1253" t="str">
        <f>IFERROR(__xludf.DUMMYFUNCTION("GOOGLETRANSLATE(A1253, ""en"", ""ja"")"),"完全")</f>
        <v>完全</v>
      </c>
    </row>
    <row r="1254">
      <c r="A1254" s="1" t="s">
        <v>1255</v>
      </c>
      <c r="B1254" t="str">
        <f>IFERROR(__xludf.DUMMYFUNCTION("GOOGLETRANSLATE(A1254, ""en"", ""ja"")"),"喫煙")</f>
        <v>喫煙</v>
      </c>
    </row>
    <row r="1255">
      <c r="A1255" s="1" t="s">
        <v>1256</v>
      </c>
      <c r="B1255" t="str">
        <f>IFERROR(__xludf.DUMMYFUNCTION("GOOGLETRANSLATE(A1255, ""en"", ""ja"")"),"靴")</f>
        <v>靴</v>
      </c>
    </row>
    <row r="1256">
      <c r="A1256" s="1" t="s">
        <v>1257</v>
      </c>
      <c r="B1256" t="str">
        <f>IFERROR(__xludf.DUMMYFUNCTION("GOOGLETRANSLATE(A1256, ""en"", ""ja"")"),"生理的な")</f>
        <v>生理的な</v>
      </c>
    </row>
    <row r="1257">
      <c r="A1257" s="1" t="s">
        <v>1258</v>
      </c>
      <c r="B1257" t="str">
        <f>IFERROR(__xludf.DUMMYFUNCTION("GOOGLETRANSLATE(A1257, ""en"", ""ja"")"),"CE")</f>
        <v>CE</v>
      </c>
    </row>
    <row r="1258">
      <c r="A1258" s="1" t="s">
        <v>1259</v>
      </c>
      <c r="B1258" t="str">
        <f>IFERROR(__xludf.DUMMYFUNCTION("GOOGLETRANSLATE(A1258, ""en"", ""ja"")"),"教室")</f>
        <v>教室</v>
      </c>
    </row>
    <row r="1259">
      <c r="A1259" s="1" t="s">
        <v>1260</v>
      </c>
      <c r="B1259" t="str">
        <f>IFERROR(__xludf.DUMMYFUNCTION("GOOGLETRANSLATE(A1259, ""en"", ""ja"")"),"レビン")</f>
        <v>レビン</v>
      </c>
    </row>
    <row r="1260">
      <c r="A1260" s="1" t="s">
        <v>1261</v>
      </c>
      <c r="B1260" t="str">
        <f>IFERROR(__xludf.DUMMYFUNCTION("GOOGLETRANSLATE(A1260, ""en"", ""ja"")"),"百科事典")</f>
        <v>百科事典</v>
      </c>
    </row>
    <row r="1261">
      <c r="A1261" s="1" t="s">
        <v>1262</v>
      </c>
      <c r="B1261" t="str">
        <f>IFERROR(__xludf.DUMMYFUNCTION("GOOGLETRANSLATE(A1261, ""en"", ""ja"")"),"祝う")</f>
        <v>祝う</v>
      </c>
    </row>
    <row r="1262">
      <c r="A1262" s="1" t="s">
        <v>1263</v>
      </c>
      <c r="B1262" t="str">
        <f>IFERROR(__xludf.DUMMYFUNCTION("GOOGLETRANSLATE(A1262, ""en"", ""ja"")"),"幸運")</f>
        <v>幸運</v>
      </c>
    </row>
    <row r="1263">
      <c r="A1263" s="1" t="s">
        <v>1264</v>
      </c>
      <c r="B1263" t="str">
        <f>IFERROR(__xludf.DUMMYFUNCTION("GOOGLETRANSLATE(A1263, ""en"", ""ja"")"),"AU")</f>
        <v>AU</v>
      </c>
    </row>
    <row r="1264">
      <c r="A1264" s="1" t="s">
        <v>1265</v>
      </c>
      <c r="B1264" t="str">
        <f>IFERROR(__xludf.DUMMYFUNCTION("GOOGLETRANSLATE(A1264, ""en"", ""ja"")"),"適当")</f>
        <v>適当</v>
      </c>
    </row>
    <row r="1265">
      <c r="A1265" s="1" t="s">
        <v>1266</v>
      </c>
      <c r="B1265" t="str">
        <f>IFERROR(__xludf.DUMMYFUNCTION("GOOGLETRANSLATE(A1265, ""en"", ""ja"")"),"願望")</f>
        <v>願望</v>
      </c>
    </row>
    <row r="1266">
      <c r="A1266" s="1" t="s">
        <v>1267</v>
      </c>
      <c r="B1266" t="str">
        <f>IFERROR(__xludf.DUMMYFUNCTION("GOOGLETRANSLATE(A1266, ""en"", ""ja"")"),"最先端")</f>
        <v>最先端</v>
      </c>
    </row>
    <row r="1267">
      <c r="A1267" s="1" t="s">
        <v>1268</v>
      </c>
      <c r="B1267" t="str">
        <f>IFERROR(__xludf.DUMMYFUNCTION("GOOGLETRANSLATE(A1267, ""en"", ""ja"")"),"壮観な")</f>
        <v>壮観な</v>
      </c>
    </row>
    <row r="1268">
      <c r="A1268" s="1" t="s">
        <v>1269</v>
      </c>
      <c r="B1268" t="str">
        <f>IFERROR(__xludf.DUMMYFUNCTION("GOOGLETRANSLATE(A1268, ""en"", ""ja"")"),"テクニシャン")</f>
        <v>テクニシャン</v>
      </c>
    </row>
    <row r="1269">
      <c r="A1269" s="1" t="s">
        <v>1270</v>
      </c>
      <c r="B1269" t="str">
        <f>IFERROR(__xludf.DUMMYFUNCTION("GOOGLETRANSLATE(A1269, ""en"", ""ja"")"),"アントニオ")</f>
        <v>アントニオ</v>
      </c>
    </row>
    <row r="1270">
      <c r="A1270" s="1" t="s">
        <v>1271</v>
      </c>
      <c r="B1270" t="str">
        <f>IFERROR(__xludf.DUMMYFUNCTION("GOOGLETRANSLATE(A1270, ""en"", ""ja"")"),"レガシー")</f>
        <v>レガシー</v>
      </c>
    </row>
    <row r="1271">
      <c r="A1271" s="1" t="s">
        <v>1272</v>
      </c>
      <c r="B1271" t="str">
        <f>IFERROR(__xludf.DUMMYFUNCTION("GOOGLETRANSLATE(A1271, ""en"", ""ja"")"),"フォロワー")</f>
        <v>フォロワー</v>
      </c>
    </row>
    <row r="1272">
      <c r="A1272" s="1" t="s">
        <v>1273</v>
      </c>
      <c r="B1272" t="str">
        <f>IFERROR(__xludf.DUMMYFUNCTION("GOOGLETRANSLATE(A1272, ""en"", ""ja"")"),"パッチ")</f>
        <v>パッチ</v>
      </c>
    </row>
    <row r="1273">
      <c r="A1273" s="1" t="s">
        <v>1274</v>
      </c>
      <c r="B1273" t="str">
        <f>IFERROR(__xludf.DUMMYFUNCTION("GOOGLETRANSLATE(A1273, ""en"", ""ja"")"),"広げます")</f>
        <v>広げます</v>
      </c>
    </row>
    <row r="1274">
      <c r="A1274" s="1" t="s">
        <v>1275</v>
      </c>
      <c r="B1274" t="str">
        <f>IFERROR(__xludf.DUMMYFUNCTION("GOOGLETRANSLATE(A1274, ""en"", ""ja"")"),"図1b")</f>
        <v>図1b</v>
      </c>
    </row>
    <row r="1275">
      <c r="A1275" s="1" t="s">
        <v>1276</v>
      </c>
      <c r="B1275" t="str">
        <f>IFERROR(__xludf.DUMMYFUNCTION("GOOGLETRANSLATE(A1275, ""en"", ""ja"")"),"点灯")</f>
        <v>点灯</v>
      </c>
    </row>
    <row r="1276">
      <c r="A1276" s="1" t="s">
        <v>1277</v>
      </c>
      <c r="B1276" t="str">
        <f>IFERROR(__xludf.DUMMYFUNCTION("GOOGLETRANSLATE(A1276, ""en"", ""ja"")"),"アタッシュケース")</f>
        <v>アタッシュケース</v>
      </c>
    </row>
    <row r="1277">
      <c r="A1277" s="1" t="s">
        <v>1278</v>
      </c>
      <c r="B1277" t="str">
        <f>IFERROR(__xludf.DUMMYFUNCTION("GOOGLETRANSLATE(A1277, ""en"", ""ja"")"),"ジョージア")</f>
        <v>ジョージア</v>
      </c>
    </row>
    <row r="1278">
      <c r="A1278" s="1" t="s">
        <v>1279</v>
      </c>
      <c r="B1278" t="str">
        <f>IFERROR(__xludf.DUMMYFUNCTION("GOOGLETRANSLATE(A1278, ""en"", ""ja"")"),"建築家")</f>
        <v>建築家</v>
      </c>
    </row>
    <row r="1279">
      <c r="A1279" s="1" t="s">
        <v>1280</v>
      </c>
      <c r="B1279" t="str">
        <f>IFERROR(__xludf.DUMMYFUNCTION("GOOGLETRANSLATE(A1279, ""en"", ""ja"")"),"特権")</f>
        <v>特権</v>
      </c>
    </row>
    <row r="1280">
      <c r="A1280" s="1" t="s">
        <v>1281</v>
      </c>
      <c r="B1280" t="str">
        <f>IFERROR(__xludf.DUMMYFUNCTION("GOOGLETRANSLATE(A1280, ""en"", ""ja"")"),"タブレット")</f>
        <v>タブレット</v>
      </c>
    </row>
    <row r="1281">
      <c r="A1281" s="1" t="s">
        <v>1282</v>
      </c>
      <c r="B1281" t="str">
        <f>IFERROR(__xludf.DUMMYFUNCTION("GOOGLETRANSLATE(A1281, ""en"", ""ja"")"),"裸")</f>
        <v>裸</v>
      </c>
    </row>
    <row r="1282">
      <c r="A1282" s="1" t="s">
        <v>1283</v>
      </c>
      <c r="B1282" t="str">
        <f>IFERROR(__xludf.DUMMYFUNCTION("GOOGLETRANSLATE(A1282, ""en"", ""ja"")"),"具体")</f>
        <v>具体</v>
      </c>
    </row>
    <row r="1283">
      <c r="A1283" s="1" t="s">
        <v>1284</v>
      </c>
      <c r="B1283" t="str">
        <f>IFERROR(__xludf.DUMMYFUNCTION("GOOGLETRANSLATE(A1283, ""en"", ""ja"")"),"タイピング")</f>
        <v>タイピング</v>
      </c>
    </row>
    <row r="1284">
      <c r="A1284" s="1" t="s">
        <v>1285</v>
      </c>
      <c r="B1284" t="str">
        <f>IFERROR(__xludf.DUMMYFUNCTION("GOOGLETRANSLATE(A1284, ""en"", ""ja"")"),"地理")</f>
        <v>地理</v>
      </c>
    </row>
    <row r="1285">
      <c r="A1285" s="1" t="s">
        <v>1286</v>
      </c>
      <c r="B1285" t="str">
        <f>IFERROR(__xludf.DUMMYFUNCTION("GOOGLETRANSLATE(A1285, ""en"", ""ja"")"),"放送")</f>
        <v>放送</v>
      </c>
    </row>
    <row r="1286">
      <c r="A1286" s="1" t="s">
        <v>1287</v>
      </c>
      <c r="B1286" t="str">
        <f>IFERROR(__xludf.DUMMYFUNCTION("GOOGLETRANSLATE(A1286, ""en"", ""ja"")"),"ラッセル")</f>
        <v>ラッセル</v>
      </c>
    </row>
    <row r="1287">
      <c r="A1287" s="1" t="s">
        <v>1288</v>
      </c>
      <c r="B1287" t="str">
        <f>IFERROR(__xludf.DUMMYFUNCTION("GOOGLETRANSLATE(A1287, ""en"", ""ja"")"),"バージニア州")</f>
        <v>バージニア州</v>
      </c>
    </row>
    <row r="1288">
      <c r="A1288" s="1" t="s">
        <v>1289</v>
      </c>
      <c r="B1288" t="str">
        <f>IFERROR(__xludf.DUMMYFUNCTION("GOOGLETRANSLATE(A1288, ""en"", ""ja"")"),"誤解")</f>
        <v>誤解</v>
      </c>
    </row>
    <row r="1289">
      <c r="A1289" s="1" t="s">
        <v>1290</v>
      </c>
      <c r="B1289" t="str">
        <f>IFERROR(__xludf.DUMMYFUNCTION("GOOGLETRANSLATE(A1289, ""en"", ""ja"")"),"ライト")</f>
        <v>ライト</v>
      </c>
    </row>
    <row r="1290">
      <c r="A1290" s="1" t="s">
        <v>1291</v>
      </c>
      <c r="B1290" t="str">
        <f>IFERROR(__xludf.DUMMYFUNCTION("GOOGLETRANSLATE(A1290, ""en"", ""ja"")"),"モーリス")</f>
        <v>モーリス</v>
      </c>
    </row>
    <row r="1291">
      <c r="A1291" s="1" t="s">
        <v>1292</v>
      </c>
      <c r="B1291" t="str">
        <f>IFERROR(__xludf.DUMMYFUNCTION("GOOGLETRANSLATE(A1291, ""en"", ""ja"")"),"シアトル")</f>
        <v>シアトル</v>
      </c>
    </row>
    <row r="1292">
      <c r="A1292" s="1" t="s">
        <v>1293</v>
      </c>
      <c r="B1292" t="str">
        <f>IFERROR(__xludf.DUMMYFUNCTION("GOOGLETRANSLATE(A1292, ""en"", ""ja"")"),"階段")</f>
        <v>階段</v>
      </c>
    </row>
    <row r="1293">
      <c r="A1293" s="1" t="s">
        <v>1294</v>
      </c>
      <c r="B1293" t="str">
        <f>IFERROR(__xludf.DUMMYFUNCTION("GOOGLETRANSLATE(A1293, ""en"", ""ja"")"),"1-")</f>
        <v>1-</v>
      </c>
    </row>
    <row r="1294">
      <c r="A1294" s="1" t="s">
        <v>1295</v>
      </c>
      <c r="B1294" t="str">
        <f>IFERROR(__xludf.DUMMYFUNCTION("GOOGLETRANSLATE(A1294, ""en"", ""ja"")"),"学期")</f>
        <v>学期</v>
      </c>
    </row>
    <row r="1295">
      <c r="A1295" s="1" t="s">
        <v>1296</v>
      </c>
      <c r="B1295" t="str">
        <f>IFERROR(__xludf.DUMMYFUNCTION("GOOGLETRANSLATE(A1295, ""en"", ""ja"")"),"時系列")</f>
        <v>時系列</v>
      </c>
    </row>
    <row r="1296">
      <c r="A1296" s="1" t="s">
        <v>1297</v>
      </c>
      <c r="B1296" t="str">
        <f>IFERROR(__xludf.DUMMYFUNCTION("GOOGLETRANSLATE(A1296, ""en"", ""ja"")"),"研磨")</f>
        <v>研磨</v>
      </c>
    </row>
    <row r="1297">
      <c r="A1297" s="1" t="s">
        <v>1298</v>
      </c>
      <c r="B1297" t="str">
        <f>IFERROR(__xludf.DUMMYFUNCTION("GOOGLETRANSLATE(A1297, ""en"", ""ja"")"),"勝者")</f>
        <v>勝者</v>
      </c>
    </row>
    <row r="1298">
      <c r="A1298" s="1" t="s">
        <v>1299</v>
      </c>
      <c r="B1298" t="str">
        <f>IFERROR(__xludf.DUMMYFUNCTION("GOOGLETRANSLATE(A1298, ""en"", ""ja"")"),"ブルックス")</f>
        <v>ブルックス</v>
      </c>
    </row>
    <row r="1299">
      <c r="A1299" s="1" t="s">
        <v>1300</v>
      </c>
      <c r="B1299" t="str">
        <f>IFERROR(__xludf.DUMMYFUNCTION("GOOGLETRANSLATE(A1299, ""en"", ""ja"")"),"コーヒー")</f>
        <v>コーヒー</v>
      </c>
    </row>
    <row r="1300">
      <c r="A1300" s="1" t="s">
        <v>1301</v>
      </c>
      <c r="B1300" t="str">
        <f>IFERROR(__xludf.DUMMYFUNCTION("GOOGLETRANSLATE(A1300, ""en"", ""ja"")"),"クルーズ")</f>
        <v>クルーズ</v>
      </c>
    </row>
    <row r="1301">
      <c r="A1301" s="1" t="s">
        <v>1302</v>
      </c>
      <c r="B1301" t="str">
        <f>IFERROR(__xludf.DUMMYFUNCTION("GOOGLETRANSLATE(A1301, ""en"", ""ja"")"),"ウォン")</f>
        <v>ウォン</v>
      </c>
    </row>
    <row r="1302">
      <c r="A1302" s="1" t="s">
        <v>1303</v>
      </c>
      <c r="B1302" t="str">
        <f>IFERROR(__xludf.DUMMYFUNCTION("GOOGLETRANSLATE(A1302, ""en"", ""ja"")"),"集中")</f>
        <v>集中</v>
      </c>
    </row>
    <row r="1303">
      <c r="A1303" s="1" t="s">
        <v>1304</v>
      </c>
      <c r="B1303" t="str">
        <f>IFERROR(__xludf.DUMMYFUNCTION("GOOGLETRANSLATE(A1303, ""en"", ""ja"")"),"EST（東部基準時")</f>
        <v>EST（東部基準時</v>
      </c>
    </row>
    <row r="1304">
      <c r="A1304" s="1" t="s">
        <v>1305</v>
      </c>
      <c r="B1304" t="str">
        <f>IFERROR(__xludf.DUMMYFUNCTION("GOOGLETRANSLATE(A1304, ""en"", ""ja"")"),"その後")</f>
        <v>その後</v>
      </c>
    </row>
    <row r="1305">
      <c r="A1305" s="1" t="s">
        <v>1306</v>
      </c>
      <c r="B1305" t="str">
        <f>IFERROR(__xludf.DUMMYFUNCTION("GOOGLETRANSLATE(A1305, ""en"", ""ja"")"),"ソート")</f>
        <v>ソート</v>
      </c>
    </row>
    <row r="1306">
      <c r="A1306" s="1" t="s">
        <v>1307</v>
      </c>
      <c r="B1306" t="str">
        <f>IFERROR(__xludf.DUMMYFUNCTION("GOOGLETRANSLATE(A1306, ""en"", ""ja"")"),"スペイン語")</f>
        <v>スペイン語</v>
      </c>
    </row>
    <row r="1307">
      <c r="A1307" s="1" t="s">
        <v>1308</v>
      </c>
      <c r="B1307" t="str">
        <f>IFERROR(__xludf.DUMMYFUNCTION("GOOGLETRANSLATE(A1307, ""en"", ""ja"")"),"グレー")</f>
        <v>グレー</v>
      </c>
    </row>
    <row r="1308">
      <c r="A1308" s="1" t="s">
        <v>1309</v>
      </c>
      <c r="B1308" t="str">
        <f>IFERROR(__xludf.DUMMYFUNCTION("GOOGLETRANSLATE(A1308, ""en"", ""ja"")"),"デコード")</f>
        <v>デコード</v>
      </c>
    </row>
    <row r="1309">
      <c r="A1309" s="1" t="s">
        <v>1310</v>
      </c>
      <c r="B1309" t="str">
        <f>IFERROR(__xludf.DUMMYFUNCTION("GOOGLETRANSLATE(A1309, ""en"", ""ja"")"),"仲間")</f>
        <v>仲間</v>
      </c>
    </row>
    <row r="1310">
      <c r="A1310" s="1" t="s">
        <v>1311</v>
      </c>
      <c r="B1310" t="str">
        <f>IFERROR(__xludf.DUMMYFUNCTION("GOOGLETRANSLATE(A1310, ""en"", ""ja"")"),"クラスタ化")</f>
        <v>クラスタ化</v>
      </c>
    </row>
    <row r="1311">
      <c r="A1311" s="1" t="s">
        <v>1312</v>
      </c>
      <c r="B1311" t="str">
        <f>IFERROR(__xludf.DUMMYFUNCTION("GOOGLETRANSLATE(A1311, ""en"", ""ja"")"),"スナップショット")</f>
        <v>スナップショット</v>
      </c>
    </row>
    <row r="1312">
      <c r="A1312" s="1" t="s">
        <v>1313</v>
      </c>
      <c r="B1312" t="str">
        <f>IFERROR(__xludf.DUMMYFUNCTION("GOOGLETRANSLATE(A1312, ""en"", ""ja"")"),"監督")</f>
        <v>監督</v>
      </c>
    </row>
    <row r="1313">
      <c r="A1313" s="1" t="s">
        <v>1314</v>
      </c>
      <c r="B1313" t="str">
        <f>IFERROR(__xludf.DUMMYFUNCTION("GOOGLETRANSLATE(A1313, ""en"", ""ja"")"),"判決")</f>
        <v>判決</v>
      </c>
    </row>
    <row r="1314">
      <c r="A1314" s="1" t="s">
        <v>1315</v>
      </c>
      <c r="B1314" t="str">
        <f>IFERROR(__xludf.DUMMYFUNCTION("GOOGLETRANSLATE(A1314, ""en"", ""ja"")"),"スタイン")</f>
        <v>スタイン</v>
      </c>
    </row>
    <row r="1315">
      <c r="A1315" s="1" t="s">
        <v>1316</v>
      </c>
      <c r="B1315" t="str">
        <f>IFERROR(__xludf.DUMMYFUNCTION("GOOGLETRANSLATE(A1315, ""en"", ""ja"")"),"アライアンス")</f>
        <v>アライアンス</v>
      </c>
    </row>
    <row r="1316">
      <c r="A1316" s="1" t="s">
        <v>1317</v>
      </c>
      <c r="B1316" t="str">
        <f>IFERROR(__xludf.DUMMYFUNCTION("GOOGLETRANSLATE(A1316, ""en"", ""ja"")"),"漠然としました")</f>
        <v>漠然としました</v>
      </c>
    </row>
    <row r="1317">
      <c r="A1317" s="1" t="s">
        <v>1318</v>
      </c>
      <c r="B1317" t="str">
        <f>IFERROR(__xludf.DUMMYFUNCTION("GOOGLETRANSLATE(A1317, ""en"", ""ja"")"),"ニュアンス")</f>
        <v>ニュアンス</v>
      </c>
    </row>
    <row r="1318">
      <c r="A1318" s="1" t="s">
        <v>1319</v>
      </c>
      <c r="B1318" t="str">
        <f>IFERROR(__xludf.DUMMYFUNCTION("GOOGLETRANSLATE(A1318, ""en"", ""ja"")"),"セマンティック")</f>
        <v>セマンティック</v>
      </c>
    </row>
    <row r="1319">
      <c r="A1319" s="1" t="s">
        <v>1320</v>
      </c>
      <c r="B1319" t="str">
        <f>IFERROR(__xludf.DUMMYFUNCTION("GOOGLETRANSLATE(A1319, ""en"", ""ja"")"),"葉")</f>
        <v>葉</v>
      </c>
    </row>
    <row r="1320">
      <c r="A1320" s="1" t="s">
        <v>1321</v>
      </c>
      <c r="B1320" t="str">
        <f>IFERROR(__xludf.DUMMYFUNCTION("GOOGLETRANSLATE(A1320, ""en"", ""ja"")"),"フェンス")</f>
        <v>フェンス</v>
      </c>
    </row>
    <row r="1321">
      <c r="A1321" s="1" t="s">
        <v>1322</v>
      </c>
      <c r="B1321" t="str">
        <f>IFERROR(__xludf.DUMMYFUNCTION("GOOGLETRANSLATE(A1321, ""en"", ""ja"")"),"オーラル")</f>
        <v>オーラル</v>
      </c>
    </row>
    <row r="1322">
      <c r="A1322" s="1" t="s">
        <v>1323</v>
      </c>
      <c r="B1322" t="str">
        <f>IFERROR(__xludf.DUMMYFUNCTION("GOOGLETRANSLATE(A1322, ""en"", ""ja"")"),"デンバー")</f>
        <v>デンバー</v>
      </c>
    </row>
    <row r="1323">
      <c r="A1323" s="1" t="s">
        <v>1324</v>
      </c>
      <c r="B1323" t="str">
        <f>IFERROR(__xludf.DUMMYFUNCTION("GOOGLETRANSLATE(A1323, ""en"", ""ja"")"),"特に")</f>
        <v>特に</v>
      </c>
    </row>
    <row r="1324">
      <c r="A1324" s="1" t="s">
        <v>1325</v>
      </c>
      <c r="B1324" t="str">
        <f>IFERROR(__xludf.DUMMYFUNCTION("GOOGLETRANSLATE(A1324, ""en"", ""ja"")"),"マイクロフィルム")</f>
        <v>マイクロフィルム</v>
      </c>
    </row>
    <row r="1325">
      <c r="A1325" s="1" t="s">
        <v>1326</v>
      </c>
      <c r="B1325" t="str">
        <f>IFERROR(__xludf.DUMMYFUNCTION("GOOGLETRANSLATE(A1325, ""en"", ""ja"")"),"加入")</f>
        <v>加入</v>
      </c>
    </row>
    <row r="1326">
      <c r="A1326" s="1" t="s">
        <v>1327</v>
      </c>
      <c r="B1326" t="str">
        <f>IFERROR(__xludf.DUMMYFUNCTION("GOOGLETRANSLATE(A1326, ""en"", ""ja"")"),"アダム")</f>
        <v>アダム</v>
      </c>
    </row>
    <row r="1327">
      <c r="A1327" s="1" t="s">
        <v>1328</v>
      </c>
      <c r="B1327" t="str">
        <f>IFERROR(__xludf.DUMMYFUNCTION("GOOGLETRANSLATE(A1327, ""en"", ""ja"")"),"エリック")</f>
        <v>エリック</v>
      </c>
    </row>
    <row r="1328">
      <c r="A1328" s="1" t="s">
        <v>1329</v>
      </c>
      <c r="B1328" t="str">
        <f>IFERROR(__xludf.DUMMYFUNCTION("GOOGLETRANSLATE(A1328, ""en"", ""ja"")"),"スタッフ")</f>
        <v>スタッフ</v>
      </c>
    </row>
    <row r="1329">
      <c r="A1329" s="1" t="s">
        <v>1330</v>
      </c>
      <c r="B1329" t="str">
        <f>IFERROR(__xludf.DUMMYFUNCTION("GOOGLETRANSLATE(A1329, ""en"", ""ja"")"),"聞く")</f>
        <v>聞く</v>
      </c>
    </row>
    <row r="1330">
      <c r="A1330" s="1" t="s">
        <v>1331</v>
      </c>
      <c r="B1330" t="str">
        <f>IFERROR(__xludf.DUMMYFUNCTION("GOOGLETRANSLATE(A1330, ""en"", ""ja"")"),"理論家")</f>
        <v>理論家</v>
      </c>
    </row>
    <row r="1331">
      <c r="A1331" s="1" t="s">
        <v>1332</v>
      </c>
      <c r="B1331" t="str">
        <f>IFERROR(__xludf.DUMMYFUNCTION("GOOGLETRANSLATE(A1331, ""en"", ""ja"")"),"了解")</f>
        <v>了解</v>
      </c>
    </row>
    <row r="1332">
      <c r="A1332" s="1" t="s">
        <v>1333</v>
      </c>
      <c r="B1332" t="str">
        <f>IFERROR(__xludf.DUMMYFUNCTION("GOOGLETRANSLATE(A1332, ""en"", ""ja"")"),"金融")</f>
        <v>金融</v>
      </c>
    </row>
    <row r="1333">
      <c r="A1333" s="1" t="s">
        <v>1334</v>
      </c>
      <c r="B1333" t="str">
        <f>IFERROR(__xludf.DUMMYFUNCTION("GOOGLETRANSLATE(A1333, ""en"", ""ja"")"),"ジム")</f>
        <v>ジム</v>
      </c>
    </row>
    <row r="1334">
      <c r="A1334" s="1" t="s">
        <v>1335</v>
      </c>
      <c r="B1334" t="str">
        <f>IFERROR(__xludf.DUMMYFUNCTION("GOOGLETRANSLATE(A1334, ""en"", ""ja"")"),"アーノルド")</f>
        <v>アーノルド</v>
      </c>
    </row>
    <row r="1335">
      <c r="A1335" s="1" t="s">
        <v>1336</v>
      </c>
      <c r="B1335" t="str">
        <f>IFERROR(__xludf.DUMMYFUNCTION("GOOGLETRANSLATE(A1335, ""en"", ""ja"")"),"評論")</f>
        <v>評論</v>
      </c>
    </row>
    <row r="1336">
      <c r="A1336" s="1" t="s">
        <v>1337</v>
      </c>
      <c r="B1336" t="str">
        <f>IFERROR(__xludf.DUMMYFUNCTION("GOOGLETRANSLATE(A1336, ""en"", ""ja"")"),"科学的")</f>
        <v>科学的</v>
      </c>
    </row>
    <row r="1337">
      <c r="A1337" s="1" t="s">
        <v>1338</v>
      </c>
      <c r="B1337" t="str">
        <f>IFERROR(__xludf.DUMMYFUNCTION("GOOGLETRANSLATE(A1337, ""en"", ""ja"")"),"悪の")</f>
        <v>悪の</v>
      </c>
    </row>
    <row r="1338">
      <c r="A1338" s="1" t="s">
        <v>1339</v>
      </c>
      <c r="B1338" t="str">
        <f>IFERROR(__xludf.DUMMYFUNCTION("GOOGLETRANSLATE(A1338, ""en"", ""ja"")"),"魚")</f>
        <v>魚</v>
      </c>
    </row>
    <row r="1339">
      <c r="A1339" s="1" t="s">
        <v>1340</v>
      </c>
      <c r="B1339" t="str">
        <f>IFERROR(__xludf.DUMMYFUNCTION("GOOGLETRANSLATE(A1339, ""en"", ""ja"")"),"意識して")</f>
        <v>意識して</v>
      </c>
    </row>
    <row r="1340">
      <c r="A1340" s="1" t="s">
        <v>1341</v>
      </c>
      <c r="B1340" t="str">
        <f>IFERROR(__xludf.DUMMYFUNCTION("GOOGLETRANSLATE(A1340, ""en"", ""ja"")"),"戦い")</f>
        <v>戦い</v>
      </c>
    </row>
    <row r="1341">
      <c r="A1341" s="1" t="s">
        <v>1342</v>
      </c>
      <c r="B1341" t="str">
        <f>IFERROR(__xludf.DUMMYFUNCTION("GOOGLETRANSLATE(A1341, ""en"", ""ja"")"),"うまくいけば")</f>
        <v>うまくいけば</v>
      </c>
    </row>
    <row r="1342">
      <c r="A1342" s="1" t="s">
        <v>1343</v>
      </c>
      <c r="B1342" t="str">
        <f>IFERROR(__xludf.DUMMYFUNCTION("GOOGLETRANSLATE(A1342, ""en"", ""ja"")"),"年配")</f>
        <v>年配</v>
      </c>
    </row>
    <row r="1343">
      <c r="A1343" s="1" t="s">
        <v>1344</v>
      </c>
      <c r="B1343" t="str">
        <f>IFERROR(__xludf.DUMMYFUNCTION("GOOGLETRANSLATE(A1343, ""en"", ""ja"")"),"主流")</f>
        <v>主流</v>
      </c>
    </row>
    <row r="1344">
      <c r="A1344" s="1" t="s">
        <v>1345</v>
      </c>
      <c r="B1344" t="str">
        <f>IFERROR(__xludf.DUMMYFUNCTION("GOOGLETRANSLATE(A1344, ""en"", ""ja"")"),"晩ごはん")</f>
        <v>晩ごはん</v>
      </c>
    </row>
    <row r="1345">
      <c r="A1345" s="1" t="s">
        <v>1346</v>
      </c>
      <c r="B1345" t="str">
        <f>IFERROR(__xludf.DUMMYFUNCTION("GOOGLETRANSLATE(A1345, ""en"", ""ja"")"),"マジック")</f>
        <v>マジック</v>
      </c>
    </row>
    <row r="1346">
      <c r="A1346" s="1" t="s">
        <v>1347</v>
      </c>
      <c r="B1346" t="str">
        <f>IFERROR(__xludf.DUMMYFUNCTION("GOOGLETRANSLATE(A1346, ""en"", ""ja"")"),"自己-")</f>
        <v>自己-</v>
      </c>
    </row>
    <row r="1347">
      <c r="A1347" s="1" t="s">
        <v>1348</v>
      </c>
      <c r="B1347" t="str">
        <f>IFERROR(__xludf.DUMMYFUNCTION("GOOGLETRANSLATE(A1347, ""en"", ""ja"")"),"銃")</f>
        <v>銃</v>
      </c>
    </row>
    <row r="1348">
      <c r="A1348" s="1" t="s">
        <v>1349</v>
      </c>
      <c r="B1348" t="str">
        <f>IFERROR(__xludf.DUMMYFUNCTION("GOOGLETRANSLATE(A1348, ""en"", ""ja"")"),"概念化")</f>
        <v>概念化</v>
      </c>
    </row>
    <row r="1349">
      <c r="A1349" s="1" t="s">
        <v>1350</v>
      </c>
      <c r="B1349" t="str">
        <f>IFERROR(__xludf.DUMMYFUNCTION("GOOGLETRANSLATE(A1349, ""en"", ""ja"")"),"性別")</f>
        <v>性別</v>
      </c>
    </row>
    <row r="1350">
      <c r="A1350" s="1" t="s">
        <v>1351</v>
      </c>
      <c r="B1350" t="str">
        <f>IFERROR(__xludf.DUMMYFUNCTION("GOOGLETRANSLATE(A1350, ""en"", ""ja"")"),"難しいです")</f>
        <v>難しいです</v>
      </c>
    </row>
    <row r="1351">
      <c r="A1351" s="1" t="s">
        <v>1352</v>
      </c>
      <c r="B1351" t="str">
        <f>IFERROR(__xludf.DUMMYFUNCTION("GOOGLETRANSLATE(A1351, ""en"", ""ja"")"),"反射する")</f>
        <v>反射する</v>
      </c>
    </row>
    <row r="1352">
      <c r="A1352" s="1" t="s">
        <v>1353</v>
      </c>
      <c r="B1352" t="str">
        <f>IFERROR(__xludf.DUMMYFUNCTION("GOOGLETRANSLATE(A1352, ""en"", ""ja"")"),"ストランド")</f>
        <v>ストランド</v>
      </c>
    </row>
    <row r="1353">
      <c r="A1353" s="1" t="s">
        <v>1354</v>
      </c>
      <c r="B1353" t="str">
        <f>IFERROR(__xludf.DUMMYFUNCTION("GOOGLETRANSLATE(A1353, ""en"", ""ja"")"),"ダブ")</f>
        <v>ダブ</v>
      </c>
    </row>
    <row r="1354">
      <c r="A1354" s="1" t="s">
        <v>1355</v>
      </c>
      <c r="B1354" t="str">
        <f>IFERROR(__xludf.DUMMYFUNCTION("GOOGLETRANSLATE(A1354, ""en"", ""ja"")"),"公式")</f>
        <v>公式</v>
      </c>
    </row>
    <row r="1355">
      <c r="A1355" s="1" t="s">
        <v>1356</v>
      </c>
      <c r="B1355" t="str">
        <f>IFERROR(__xludf.DUMMYFUNCTION("GOOGLETRANSLATE(A1355, ""en"", ""ja"")"),"侵入")</f>
        <v>侵入</v>
      </c>
    </row>
    <row r="1356">
      <c r="A1356" s="1" t="s">
        <v>1357</v>
      </c>
      <c r="B1356" t="str">
        <f>IFERROR(__xludf.DUMMYFUNCTION("GOOGLETRANSLATE(A1356, ""en"", ""ja"")"),"訴えます")</f>
        <v>訴えます</v>
      </c>
    </row>
    <row r="1357">
      <c r="A1357" s="1" t="s">
        <v>1358</v>
      </c>
      <c r="B1357" t="str">
        <f>IFERROR(__xludf.DUMMYFUNCTION("GOOGLETRANSLATE(A1357, ""en"", ""ja"")"),"アメリカ人")</f>
        <v>アメリカ人</v>
      </c>
    </row>
    <row r="1358">
      <c r="A1358" s="1" t="s">
        <v>1359</v>
      </c>
      <c r="B1358" t="str">
        <f>IFERROR(__xludf.DUMMYFUNCTION("GOOGLETRANSLATE(A1358, ""en"", ""ja"")"),"確信して")</f>
        <v>確信して</v>
      </c>
    </row>
    <row r="1359">
      <c r="A1359" s="1" t="s">
        <v>1360</v>
      </c>
      <c r="B1359" t="str">
        <f>IFERROR(__xludf.DUMMYFUNCTION("GOOGLETRANSLATE(A1359, ""en"", ""ja"")"),"たぶん")</f>
        <v>たぶん</v>
      </c>
    </row>
    <row r="1360">
      <c r="A1360" s="1" t="s">
        <v>1361</v>
      </c>
      <c r="B1360" t="str">
        <f>IFERROR(__xludf.DUMMYFUNCTION("GOOGLETRANSLATE(A1360, ""en"", ""ja"")"),"切手")</f>
        <v>切手</v>
      </c>
    </row>
    <row r="1361">
      <c r="A1361" s="1" t="s">
        <v>1362</v>
      </c>
      <c r="B1361" t="str">
        <f>IFERROR(__xludf.DUMMYFUNCTION("GOOGLETRANSLATE(A1361, ""en"", ""ja"")"),"感情の")</f>
        <v>感情の</v>
      </c>
    </row>
    <row r="1362">
      <c r="A1362" s="1" t="s">
        <v>1363</v>
      </c>
      <c r="B1362" t="str">
        <f>IFERROR(__xludf.DUMMYFUNCTION("GOOGLETRANSLATE(A1362, ""en"", ""ja"")"),"驚きました")</f>
        <v>驚きました</v>
      </c>
    </row>
    <row r="1363">
      <c r="A1363" s="1" t="s">
        <v>1364</v>
      </c>
      <c r="B1363" t="str">
        <f>IFERROR(__xludf.DUMMYFUNCTION("GOOGLETRANSLATE(A1363, ""en"", ""ja"")"),"卵")</f>
        <v>卵</v>
      </c>
    </row>
    <row r="1364">
      <c r="A1364" s="1" t="s">
        <v>1365</v>
      </c>
      <c r="B1364" t="str">
        <f>IFERROR(__xludf.DUMMYFUNCTION("GOOGLETRANSLATE(A1364, ""en"", ""ja"")"),"飼いならさ")</f>
        <v>飼いならさ</v>
      </c>
    </row>
    <row r="1365">
      <c r="A1365" s="1" t="s">
        <v>1366</v>
      </c>
      <c r="B1365" t="str">
        <f>IFERROR(__xludf.DUMMYFUNCTION("GOOGLETRANSLATE(A1365, ""en"", ""ja"")"),"幸福")</f>
        <v>幸福</v>
      </c>
    </row>
    <row r="1366">
      <c r="A1366" s="1" t="s">
        <v>1367</v>
      </c>
      <c r="B1366" t="str">
        <f>IFERROR(__xludf.DUMMYFUNCTION("GOOGLETRANSLATE(A1366, ""en"", ""ja"")"),"レンズ")</f>
        <v>レンズ</v>
      </c>
    </row>
    <row r="1367">
      <c r="A1367" s="1" t="s">
        <v>1368</v>
      </c>
      <c r="B1367" t="str">
        <f>IFERROR(__xludf.DUMMYFUNCTION("GOOGLETRANSLATE(A1367, ""en"", ""ja"")"),"ニコラス")</f>
        <v>ニコラス</v>
      </c>
    </row>
    <row r="1368">
      <c r="A1368" s="1" t="s">
        <v>1369</v>
      </c>
      <c r="B1368" t="str">
        <f>IFERROR(__xludf.DUMMYFUNCTION("GOOGLETRANSLATE(A1368, ""en"", ""ja"")"),"ファクト")</f>
        <v>ファクト</v>
      </c>
    </row>
    <row r="1369">
      <c r="A1369" s="1" t="s">
        <v>1370</v>
      </c>
      <c r="B1369" t="str">
        <f>IFERROR(__xludf.DUMMYFUNCTION("GOOGLETRANSLATE(A1369, ""en"", ""ja"")"),"有限の")</f>
        <v>有限の</v>
      </c>
    </row>
    <row r="1370">
      <c r="A1370" s="1" t="s">
        <v>1371</v>
      </c>
      <c r="B1370" t="str">
        <f>IFERROR(__xludf.DUMMYFUNCTION("GOOGLETRANSLATE(A1370, ""en"", ""ja"")"),"信仰")</f>
        <v>信仰</v>
      </c>
    </row>
    <row r="1371">
      <c r="A1371" s="1" t="s">
        <v>1372</v>
      </c>
      <c r="B1371" t="str">
        <f>IFERROR(__xludf.DUMMYFUNCTION("GOOGLETRANSLATE(A1371, ""en"", ""ja"")"),"コンフリクト")</f>
        <v>コンフリクト</v>
      </c>
    </row>
    <row r="1372">
      <c r="A1372" s="1" t="s">
        <v>1373</v>
      </c>
      <c r="B1372" t="str">
        <f>IFERROR(__xludf.DUMMYFUNCTION("GOOGLETRANSLATE(A1372, ""en"", ""ja"")"),"ライバル")</f>
        <v>ライバル</v>
      </c>
    </row>
    <row r="1373">
      <c r="A1373" s="1" t="s">
        <v>1374</v>
      </c>
      <c r="B1373" t="str">
        <f>IFERROR(__xludf.DUMMYFUNCTION("GOOGLETRANSLATE(A1373, ""en"", ""ja"")"),"ペン")</f>
        <v>ペン</v>
      </c>
    </row>
    <row r="1374">
      <c r="A1374" s="1" t="s">
        <v>1375</v>
      </c>
      <c r="B1374" t="str">
        <f>IFERROR(__xludf.DUMMYFUNCTION("GOOGLETRANSLATE(A1374, ""en"", ""ja"")"),"言い聞かせる")</f>
        <v>言い聞かせる</v>
      </c>
    </row>
    <row r="1375">
      <c r="A1375" s="1" t="s">
        <v>1376</v>
      </c>
      <c r="B1375" t="str">
        <f>IFERROR(__xludf.DUMMYFUNCTION("GOOGLETRANSLATE(A1375, ""en"", ""ja"")"),"お茶")</f>
        <v>お茶</v>
      </c>
    </row>
    <row r="1376">
      <c r="A1376" s="1" t="s">
        <v>1377</v>
      </c>
      <c r="B1376" t="str">
        <f>IFERROR(__xludf.DUMMYFUNCTION("GOOGLETRANSLATE(A1376, ""en"", ""ja"")"),"依頼")</f>
        <v>依頼</v>
      </c>
    </row>
    <row r="1377">
      <c r="A1377" s="1" t="s">
        <v>1378</v>
      </c>
      <c r="B1377" t="str">
        <f>IFERROR(__xludf.DUMMYFUNCTION("GOOGLETRANSLATE(A1377, ""en"", ""ja"")"),"序文")</f>
        <v>序文</v>
      </c>
    </row>
    <row r="1378">
      <c r="A1378" s="1" t="s">
        <v>1379</v>
      </c>
      <c r="B1378" t="str">
        <f>IFERROR(__xludf.DUMMYFUNCTION("GOOGLETRANSLATE(A1378, ""en"", ""ja"")"),"余暇")</f>
        <v>余暇</v>
      </c>
    </row>
    <row r="1379">
      <c r="A1379" s="1" t="s">
        <v>1380</v>
      </c>
      <c r="B1379" t="str">
        <f>IFERROR(__xludf.DUMMYFUNCTION("GOOGLETRANSLATE(A1379, ""en"", ""ja"")"),"アーティスト")</f>
        <v>アーティスト</v>
      </c>
    </row>
    <row r="1380">
      <c r="A1380" s="1" t="s">
        <v>1381</v>
      </c>
      <c r="B1380" t="str">
        <f>IFERROR(__xludf.DUMMYFUNCTION("GOOGLETRANSLATE(A1380, ""en"", ""ja"")"),"ワーキング")</f>
        <v>ワーキング</v>
      </c>
    </row>
    <row r="1381">
      <c r="A1381" s="1" t="s">
        <v>1382</v>
      </c>
      <c r="B1381" t="str">
        <f>IFERROR(__xludf.DUMMYFUNCTION("GOOGLETRANSLATE(A1381, ""en"", ""ja"")"),"差し迫った")</f>
        <v>差し迫った</v>
      </c>
    </row>
    <row r="1382">
      <c r="A1382" s="1" t="s">
        <v>1383</v>
      </c>
      <c r="B1382" t="str">
        <f>IFERROR(__xludf.DUMMYFUNCTION("GOOGLETRANSLATE(A1382, ""en"", ""ja"")"),"ペスト")</f>
        <v>ペスト</v>
      </c>
    </row>
    <row r="1383">
      <c r="A1383" s="1" t="s">
        <v>1384</v>
      </c>
      <c r="B1383" t="str">
        <f>IFERROR(__xludf.DUMMYFUNCTION("GOOGLETRANSLATE(A1383, ""en"", ""ja"")"),"幸運")</f>
        <v>幸運</v>
      </c>
    </row>
    <row r="1384">
      <c r="A1384" s="1" t="s">
        <v>1385</v>
      </c>
      <c r="B1384" t="str">
        <f>IFERROR(__xludf.DUMMYFUNCTION("GOOGLETRANSLATE(A1384, ""en"", ""ja"")"),"従業員")</f>
        <v>従業員</v>
      </c>
    </row>
    <row r="1385">
      <c r="A1385" s="1" t="s">
        <v>1386</v>
      </c>
      <c r="B1385" t="str">
        <f>IFERROR(__xludf.DUMMYFUNCTION("GOOGLETRANSLATE(A1385, ""en"", ""ja"")"),"簡素化")</f>
        <v>簡素化</v>
      </c>
    </row>
    <row r="1386">
      <c r="A1386" s="1" t="s">
        <v>1387</v>
      </c>
      <c r="B1386" t="str">
        <f>IFERROR(__xludf.DUMMYFUNCTION("GOOGLETRANSLATE(A1386, ""en"", ""ja"")"),"ロビンソン")</f>
        <v>ロビンソン</v>
      </c>
    </row>
    <row r="1387">
      <c r="A1387" s="1" t="s">
        <v>1388</v>
      </c>
      <c r="B1387" t="str">
        <f>IFERROR(__xludf.DUMMYFUNCTION("GOOGLETRANSLATE(A1387, ""en"", ""ja"")"),"ショッピング")</f>
        <v>ショッピング</v>
      </c>
    </row>
    <row r="1388">
      <c r="A1388" s="1" t="s">
        <v>1389</v>
      </c>
      <c r="B1388" t="str">
        <f>IFERROR(__xludf.DUMMYFUNCTION("GOOGLETRANSLATE(A1388, ""en"", ""ja"")"),"微妙")</f>
        <v>微妙</v>
      </c>
    </row>
    <row r="1389">
      <c r="A1389" s="1" t="s">
        <v>1390</v>
      </c>
      <c r="B1389" t="str">
        <f>IFERROR(__xludf.DUMMYFUNCTION("GOOGLETRANSLATE(A1389, ""en"", ""ja"")"),"雇用者")</f>
        <v>雇用者</v>
      </c>
    </row>
    <row r="1390">
      <c r="A1390" s="1" t="s">
        <v>1391</v>
      </c>
      <c r="B1390" t="str">
        <f>IFERROR(__xludf.DUMMYFUNCTION("GOOGLETRANSLATE(A1390, ""en"", ""ja"")"),"支配")</f>
        <v>支配</v>
      </c>
    </row>
    <row r="1391">
      <c r="A1391" s="1" t="s">
        <v>1392</v>
      </c>
      <c r="B1391" t="str">
        <f>IFERROR(__xludf.DUMMYFUNCTION("GOOGLETRANSLATE(A1391, ""en"", ""ja"")"),"処方")</f>
        <v>処方</v>
      </c>
    </row>
    <row r="1392">
      <c r="A1392" s="1" t="s">
        <v>1393</v>
      </c>
      <c r="B1392" t="str">
        <f>IFERROR(__xludf.DUMMYFUNCTION("GOOGLETRANSLATE(A1392, ""en"", ""ja"")"),"提案者")</f>
        <v>提案者</v>
      </c>
    </row>
    <row r="1393">
      <c r="A1393" s="1" t="s">
        <v>1394</v>
      </c>
      <c r="B1393" t="str">
        <f>IFERROR(__xludf.DUMMYFUNCTION("GOOGLETRANSLATE(A1393, ""en"", ""ja"")"),"クラシファイド")</f>
        <v>クラシファイド</v>
      </c>
    </row>
    <row r="1394">
      <c r="A1394" s="1" t="s">
        <v>1395</v>
      </c>
      <c r="B1394" t="str">
        <f>IFERROR(__xludf.DUMMYFUNCTION("GOOGLETRANSLATE(A1394, ""en"", ""ja"")"),"評論家")</f>
        <v>評論家</v>
      </c>
    </row>
    <row r="1395">
      <c r="A1395" s="1" t="s">
        <v>1396</v>
      </c>
      <c r="B1395" t="str">
        <f>IFERROR(__xludf.DUMMYFUNCTION("GOOGLETRANSLATE(A1395, ""en"", ""ja"")"),"師匠")</f>
        <v>師匠</v>
      </c>
    </row>
    <row r="1396">
      <c r="A1396" s="1" t="s">
        <v>1397</v>
      </c>
      <c r="B1396" t="str">
        <f>IFERROR(__xludf.DUMMYFUNCTION("GOOGLETRANSLATE(A1396, ""en"", ""ja"")"),"変形")</f>
        <v>変形</v>
      </c>
    </row>
    <row r="1397">
      <c r="A1397" s="1" t="s">
        <v>1398</v>
      </c>
      <c r="B1397" t="str">
        <f>IFERROR(__xludf.DUMMYFUNCTION("GOOGLETRANSLATE(A1397, ""en"", ""ja"")"),"支援者")</f>
        <v>支援者</v>
      </c>
    </row>
    <row r="1398">
      <c r="A1398" s="1" t="s">
        <v>1399</v>
      </c>
      <c r="B1398" t="str">
        <f>IFERROR(__xludf.DUMMYFUNCTION("GOOGLETRANSLATE(A1398, ""en"", ""ja"")"),"アーサー")</f>
        <v>アーサー</v>
      </c>
    </row>
    <row r="1399">
      <c r="A1399" s="1" t="s">
        <v>1400</v>
      </c>
      <c r="B1399" t="str">
        <f>IFERROR(__xludf.DUMMYFUNCTION("GOOGLETRANSLATE(A1399, ""en"", ""ja"")"),"待つ")</f>
        <v>待つ</v>
      </c>
    </row>
    <row r="1400">
      <c r="A1400" s="1" t="s">
        <v>1401</v>
      </c>
      <c r="B1400" t="str">
        <f>IFERROR(__xludf.DUMMYFUNCTION("GOOGLETRANSLATE(A1400, ""en"", ""ja"")"),"発見")</f>
        <v>発見</v>
      </c>
    </row>
    <row r="1401">
      <c r="A1401" s="1" t="s">
        <v>1402</v>
      </c>
      <c r="B1401" t="str">
        <f>IFERROR(__xludf.DUMMYFUNCTION("GOOGLETRANSLATE(A1401, ""en"", ""ja"")"),"ミシェル")</f>
        <v>ミシェル</v>
      </c>
    </row>
    <row r="1402">
      <c r="A1402" s="1" t="s">
        <v>1403</v>
      </c>
      <c r="B1402" t="str">
        <f>IFERROR(__xludf.DUMMYFUNCTION("GOOGLETRANSLATE(A1402, ""en"", ""ja"")"),"神話")</f>
        <v>神話</v>
      </c>
    </row>
    <row r="1403">
      <c r="A1403" s="1" t="s">
        <v>1404</v>
      </c>
      <c r="B1403" t="str">
        <f>IFERROR(__xludf.DUMMYFUNCTION("GOOGLETRANSLATE(A1403, ""en"", ""ja"")"),"スイート")</f>
        <v>スイート</v>
      </c>
    </row>
    <row r="1404">
      <c r="A1404" s="1" t="s">
        <v>1405</v>
      </c>
      <c r="B1404" t="str">
        <f>IFERROR(__xludf.DUMMYFUNCTION("GOOGLETRANSLATE(A1404, ""en"", ""ja"")"),"検証")</f>
        <v>検証</v>
      </c>
    </row>
    <row r="1405">
      <c r="A1405" s="1" t="s">
        <v>1406</v>
      </c>
      <c r="B1405" t="str">
        <f>IFERROR(__xludf.DUMMYFUNCTION("GOOGLETRANSLATE(A1405, ""en"", ""ja"")"),"奇妙な")</f>
        <v>奇妙な</v>
      </c>
    </row>
    <row r="1406">
      <c r="A1406" s="1" t="s">
        <v>1407</v>
      </c>
      <c r="B1406" t="str">
        <f>IFERROR(__xludf.DUMMYFUNCTION("GOOGLETRANSLATE(A1406, ""en"", ""ja"")"),"騙します")</f>
        <v>騙します</v>
      </c>
    </row>
    <row r="1407">
      <c r="A1407" s="1" t="s">
        <v>1408</v>
      </c>
      <c r="B1407" t="str">
        <f>IFERROR(__xludf.DUMMYFUNCTION("GOOGLETRANSLATE(A1407, ""en"", ""ja"")"),"アリーナ")</f>
        <v>アリーナ</v>
      </c>
    </row>
    <row r="1408">
      <c r="A1408" s="1" t="s">
        <v>1409</v>
      </c>
      <c r="B1408" t="str">
        <f>IFERROR(__xludf.DUMMYFUNCTION("GOOGLETRANSLATE(A1408, ""en"", ""ja"")"),"互恵")</f>
        <v>互恵</v>
      </c>
    </row>
    <row r="1409">
      <c r="A1409" s="1" t="s">
        <v>1410</v>
      </c>
      <c r="B1409" t="str">
        <f>IFERROR(__xludf.DUMMYFUNCTION("GOOGLETRANSLATE(A1409, ""en"", ""ja"")"),"Lane")</f>
        <v>Lane</v>
      </c>
    </row>
    <row r="1410">
      <c r="A1410" s="1" t="s">
        <v>1411</v>
      </c>
      <c r="B1410" t="str">
        <f>IFERROR(__xludf.DUMMYFUNCTION("GOOGLETRANSLATE(A1410, ""en"", ""ja"")"),"エール")</f>
        <v>エール</v>
      </c>
    </row>
    <row r="1411">
      <c r="A1411" s="1" t="s">
        <v>1412</v>
      </c>
      <c r="B1411" t="str">
        <f>IFERROR(__xludf.DUMMYFUNCTION("GOOGLETRANSLATE(A1411, ""en"", ""ja"")"),"納得のいきます")</f>
        <v>納得のいきます</v>
      </c>
    </row>
    <row r="1412">
      <c r="A1412" s="1" t="s">
        <v>1413</v>
      </c>
      <c r="B1412" t="str">
        <f>IFERROR(__xludf.DUMMYFUNCTION("GOOGLETRANSLATE(A1412, ""en"", ""ja"")"),"クリーム")</f>
        <v>クリーム</v>
      </c>
    </row>
    <row r="1413">
      <c r="A1413" s="1" t="s">
        <v>1414</v>
      </c>
      <c r="B1413" t="str">
        <f>IFERROR(__xludf.DUMMYFUNCTION("GOOGLETRANSLATE(A1413, ""en"", ""ja"")"),"情熱")</f>
        <v>情熱</v>
      </c>
    </row>
    <row r="1414">
      <c r="A1414" s="1" t="s">
        <v>1415</v>
      </c>
      <c r="B1414" t="str">
        <f>IFERROR(__xludf.DUMMYFUNCTION("GOOGLETRANSLATE(A1414, ""en"", ""ja"")"),"不能")</f>
        <v>不能</v>
      </c>
    </row>
    <row r="1415">
      <c r="A1415" s="1" t="s">
        <v>1416</v>
      </c>
      <c r="B1415" t="str">
        <f>IFERROR(__xludf.DUMMYFUNCTION("GOOGLETRANSLATE(A1415, ""en"", ""ja"")"),"穏やか")</f>
        <v>穏やか</v>
      </c>
    </row>
    <row r="1416">
      <c r="A1416" s="1" t="s">
        <v>1417</v>
      </c>
      <c r="B1416" t="str">
        <f>IFERROR(__xludf.DUMMYFUNCTION("GOOGLETRANSLATE(A1416, ""en"", ""ja"")"),"想像力")</f>
        <v>想像力</v>
      </c>
    </row>
    <row r="1417">
      <c r="A1417" s="1" t="s">
        <v>1418</v>
      </c>
      <c r="B1417" t="str">
        <f>IFERROR(__xludf.DUMMYFUNCTION("GOOGLETRANSLATE(A1417, ""en"", ""ja"")"),"CIAL")</f>
        <v>CIAL</v>
      </c>
    </row>
    <row r="1418">
      <c r="A1418" s="1" t="s">
        <v>1419</v>
      </c>
      <c r="B1418" t="str">
        <f>IFERROR(__xludf.DUMMYFUNCTION("GOOGLETRANSLATE(A1418, ""en"", ""ja"")"),"繁栄")</f>
        <v>繁栄</v>
      </c>
    </row>
    <row r="1419">
      <c r="A1419" s="1" t="s">
        <v>1420</v>
      </c>
      <c r="B1419" t="str">
        <f>IFERROR(__xludf.DUMMYFUNCTION("GOOGLETRANSLATE(A1419, ""en"", ""ja"")"),"餌食")</f>
        <v>餌食</v>
      </c>
    </row>
    <row r="1420">
      <c r="A1420" s="1" t="s">
        <v>1421</v>
      </c>
      <c r="B1420" t="str">
        <f>IFERROR(__xludf.DUMMYFUNCTION("GOOGLETRANSLATE(A1420, ""en"", ""ja"")"),"再考")</f>
        <v>再考</v>
      </c>
    </row>
    <row r="1421">
      <c r="A1421" s="1" t="s">
        <v>1422</v>
      </c>
      <c r="B1421" t="str">
        <f>IFERROR(__xludf.DUMMYFUNCTION("GOOGLETRANSLATE(A1421, ""en"", ""ja"")"),"はしご")</f>
        <v>はしご</v>
      </c>
    </row>
    <row r="1422">
      <c r="A1422" s="1" t="s">
        <v>1423</v>
      </c>
      <c r="B1422" t="str">
        <f>IFERROR(__xludf.DUMMYFUNCTION("GOOGLETRANSLATE(A1422, ""en"", ""ja"")"),"スティーブ")</f>
        <v>スティーブ</v>
      </c>
    </row>
    <row r="1423">
      <c r="A1423" s="1" t="s">
        <v>1424</v>
      </c>
      <c r="B1423" t="str">
        <f>IFERROR(__xludf.DUMMYFUNCTION("GOOGLETRANSLATE(A1423, ""en"", ""ja"")"),"社説")</f>
        <v>社説</v>
      </c>
    </row>
    <row r="1424">
      <c r="A1424" s="1" t="s">
        <v>1425</v>
      </c>
      <c r="B1424" t="str">
        <f>IFERROR(__xludf.DUMMYFUNCTION("GOOGLETRANSLATE(A1424, ""en"", ""ja"")"),"高い-")</f>
        <v>高い-</v>
      </c>
    </row>
    <row r="1425">
      <c r="A1425" s="1" t="s">
        <v>1426</v>
      </c>
      <c r="B1425" t="str">
        <f>IFERROR(__xludf.DUMMYFUNCTION("GOOGLETRANSLATE(A1425, ""en"", ""ja"")"),"レンダリング")</f>
        <v>レンダリング</v>
      </c>
    </row>
    <row r="1426">
      <c r="A1426" s="1" t="s">
        <v>1427</v>
      </c>
      <c r="B1426" t="str">
        <f>IFERROR(__xludf.DUMMYFUNCTION("GOOGLETRANSLATE(A1426, ""en"", ""ja"")"),"認識")</f>
        <v>認識</v>
      </c>
    </row>
    <row r="1427">
      <c r="A1427" s="1" t="s">
        <v>1428</v>
      </c>
      <c r="B1427" t="str">
        <f>IFERROR(__xludf.DUMMYFUNCTION("GOOGLETRANSLATE(A1427, ""en"", ""ja"")"),"来たる")</f>
        <v>来たる</v>
      </c>
    </row>
    <row r="1428">
      <c r="A1428" s="1" t="s">
        <v>1429</v>
      </c>
      <c r="B1428" t="str">
        <f>IFERROR(__xludf.DUMMYFUNCTION("GOOGLETRANSLATE(A1428, ""en"", ""ja"")"),"ジレンマ")</f>
        <v>ジレンマ</v>
      </c>
    </row>
    <row r="1429">
      <c r="A1429" s="1" t="s">
        <v>1430</v>
      </c>
      <c r="B1429" t="str">
        <f>IFERROR(__xludf.DUMMYFUNCTION("GOOGLETRANSLATE(A1429, ""en"", ""ja"")"),"まともな")</f>
        <v>まともな</v>
      </c>
    </row>
    <row r="1430">
      <c r="A1430" s="1" t="s">
        <v>1431</v>
      </c>
      <c r="B1430" t="str">
        <f>IFERROR(__xludf.DUMMYFUNCTION("GOOGLETRANSLATE(A1430, ""en"", ""ja"")"),"キャンプ")</f>
        <v>キャンプ</v>
      </c>
    </row>
    <row r="1431">
      <c r="A1431" s="1" t="s">
        <v>1432</v>
      </c>
      <c r="B1431" t="str">
        <f>IFERROR(__xludf.DUMMYFUNCTION("GOOGLETRANSLATE(A1431, ""en"", ""ja"")"),"責め")</f>
        <v>責め</v>
      </c>
    </row>
    <row r="1432">
      <c r="A1432" s="1" t="s">
        <v>1433</v>
      </c>
      <c r="B1432" t="str">
        <f>IFERROR(__xludf.DUMMYFUNCTION("GOOGLETRANSLATE(A1432, ""en"", ""ja"")"),"静脈")</f>
        <v>静脈</v>
      </c>
    </row>
    <row r="1433">
      <c r="A1433" s="1" t="s">
        <v>1434</v>
      </c>
      <c r="B1433" t="str">
        <f>IFERROR(__xludf.DUMMYFUNCTION("GOOGLETRANSLATE(A1433, ""en"", ""ja"")"),"サッカー")</f>
        <v>サッカー</v>
      </c>
    </row>
    <row r="1434">
      <c r="A1434" s="1" t="s">
        <v>1435</v>
      </c>
      <c r="B1434" t="str">
        <f>IFERROR(__xludf.DUMMYFUNCTION("GOOGLETRANSLATE(A1434, ""en"", ""ja"")"),"爆発します")</f>
        <v>爆発します</v>
      </c>
    </row>
    <row r="1435">
      <c r="A1435" s="1" t="s">
        <v>1436</v>
      </c>
      <c r="B1435" t="str">
        <f>IFERROR(__xludf.DUMMYFUNCTION("GOOGLETRANSLATE(A1435, ""en"", ""ja"")"),"ルートレッジ")</f>
        <v>ルートレッジ</v>
      </c>
    </row>
    <row r="1436">
      <c r="A1436" s="1" t="s">
        <v>1437</v>
      </c>
      <c r="B1436" t="str">
        <f>IFERROR(__xludf.DUMMYFUNCTION("GOOGLETRANSLATE(A1436, ""en"", ""ja"")"),"サミュエル")</f>
        <v>サミュエル</v>
      </c>
    </row>
    <row r="1437">
      <c r="A1437" s="1" t="s">
        <v>1438</v>
      </c>
      <c r="B1437" t="str">
        <f>IFERROR(__xludf.DUMMYFUNCTION("GOOGLETRANSLATE(A1437, ""en"", ""ja"")"),"相互")</f>
        <v>相互</v>
      </c>
    </row>
    <row r="1438">
      <c r="A1438" s="1" t="s">
        <v>1439</v>
      </c>
      <c r="B1438" t="str">
        <f>IFERROR(__xludf.DUMMYFUNCTION("GOOGLETRANSLATE(A1438, ""en"", ""ja"")"),"ダース")</f>
        <v>ダース</v>
      </c>
    </row>
    <row r="1439">
      <c r="A1439" s="1" t="s">
        <v>1440</v>
      </c>
      <c r="B1439" t="str">
        <f>IFERROR(__xludf.DUMMYFUNCTION("GOOGLETRANSLATE(A1439, ""en"", ""ja"")"),"ローマン")</f>
        <v>ローマン</v>
      </c>
    </row>
    <row r="1440">
      <c r="A1440" s="1" t="s">
        <v>1441</v>
      </c>
      <c r="B1440" t="str">
        <f>IFERROR(__xludf.DUMMYFUNCTION("GOOGLETRANSLATE(A1440, ""en"", ""ja"")"),"アイルランド")</f>
        <v>アイルランド</v>
      </c>
    </row>
    <row r="1441">
      <c r="A1441" s="1" t="s">
        <v>1442</v>
      </c>
      <c r="B1441" t="str">
        <f>IFERROR(__xludf.DUMMYFUNCTION("GOOGLETRANSLATE(A1441, ""en"", ""ja"")"),"貢ぎ")</f>
        <v>貢ぎ</v>
      </c>
    </row>
    <row r="1442">
      <c r="A1442" s="1" t="s">
        <v>1443</v>
      </c>
      <c r="B1442" t="str">
        <f>IFERROR(__xludf.DUMMYFUNCTION("GOOGLETRANSLATE(A1442, ""en"", ""ja"")"),"論争")</f>
        <v>論争</v>
      </c>
    </row>
    <row r="1443">
      <c r="A1443" s="1" t="s">
        <v>1444</v>
      </c>
      <c r="B1443" t="str">
        <f>IFERROR(__xludf.DUMMYFUNCTION("GOOGLETRANSLATE(A1443, ""en"", ""ja"")"),"教育します")</f>
        <v>教育します</v>
      </c>
    </row>
    <row r="1444">
      <c r="A1444" s="1" t="s">
        <v>1445</v>
      </c>
      <c r="B1444" t="str">
        <f>IFERROR(__xludf.DUMMYFUNCTION("GOOGLETRANSLATE(A1444, ""en"", ""ja"")"),"不快な")</f>
        <v>不快な</v>
      </c>
    </row>
    <row r="1445">
      <c r="A1445" s="1" t="s">
        <v>1446</v>
      </c>
      <c r="B1445" t="str">
        <f>IFERROR(__xludf.DUMMYFUNCTION("GOOGLETRANSLATE(A1445, ""en"", ""ja"")"),"味方")</f>
        <v>味方</v>
      </c>
    </row>
    <row r="1446">
      <c r="A1446" s="1" t="s">
        <v>1447</v>
      </c>
      <c r="B1446" t="str">
        <f>IFERROR(__xludf.DUMMYFUNCTION("GOOGLETRANSLATE(A1446, ""en"", ""ja"")"),"キング")</f>
        <v>キング</v>
      </c>
    </row>
    <row r="1447">
      <c r="A1447" s="1" t="s">
        <v>1448</v>
      </c>
      <c r="B1447" t="str">
        <f>IFERROR(__xludf.DUMMYFUNCTION("GOOGLETRANSLATE(A1447, ""en"", ""ja"")"),"任命します")</f>
        <v>任命します</v>
      </c>
    </row>
    <row r="1448">
      <c r="A1448" s="1" t="s">
        <v>1449</v>
      </c>
      <c r="B1448" t="str">
        <f>IFERROR(__xludf.DUMMYFUNCTION("GOOGLETRANSLATE(A1448, ""en"", ""ja"")"),"壊れました")</f>
        <v>壊れました</v>
      </c>
    </row>
    <row r="1449">
      <c r="A1449" s="1" t="s">
        <v>1450</v>
      </c>
      <c r="B1449" t="str">
        <f>IFERROR(__xludf.DUMMYFUNCTION("GOOGLETRANSLATE(A1449, ""en"", ""ja"")"),"魅力的")</f>
        <v>魅力的</v>
      </c>
    </row>
    <row r="1450">
      <c r="A1450" s="1" t="s">
        <v>1451</v>
      </c>
      <c r="B1450" t="str">
        <f>IFERROR(__xludf.DUMMYFUNCTION("GOOGLETRANSLATE(A1450, ""en"", ""ja"")"),"ワイン")</f>
        <v>ワイン</v>
      </c>
    </row>
    <row r="1451">
      <c r="A1451" s="1" t="s">
        <v>1452</v>
      </c>
      <c r="B1451" t="str">
        <f>IFERROR(__xludf.DUMMYFUNCTION("GOOGLETRANSLATE(A1451, ""en"", ""ja"")"),"宗教")</f>
        <v>宗教</v>
      </c>
    </row>
    <row r="1452">
      <c r="A1452" s="1" t="s">
        <v>1453</v>
      </c>
      <c r="B1452" t="str">
        <f>IFERROR(__xludf.DUMMYFUNCTION("GOOGLETRANSLATE(A1452, ""en"", ""ja"")"),"圧倒的")</f>
        <v>圧倒的</v>
      </c>
    </row>
    <row r="1453">
      <c r="A1453" s="1" t="s">
        <v>1454</v>
      </c>
      <c r="B1453" t="str">
        <f>IFERROR(__xludf.DUMMYFUNCTION("GOOGLETRANSLATE(A1453, ""en"", ""ja"")"),"数十")</f>
        <v>数十</v>
      </c>
    </row>
    <row r="1454">
      <c r="A1454" s="1" t="s">
        <v>1455</v>
      </c>
      <c r="B1454" t="str">
        <f>IFERROR(__xludf.DUMMYFUNCTION("GOOGLETRANSLATE(A1454, ""en"", ""ja"")"),"全体")</f>
        <v>全体</v>
      </c>
    </row>
    <row r="1455">
      <c r="A1455" s="1" t="s">
        <v>1456</v>
      </c>
      <c r="B1455" t="str">
        <f>IFERROR(__xludf.DUMMYFUNCTION("GOOGLETRANSLATE(A1455, ""en"", ""ja"")"),"シガレット")</f>
        <v>シガレット</v>
      </c>
    </row>
    <row r="1456">
      <c r="A1456" s="1" t="s">
        <v>1457</v>
      </c>
      <c r="B1456" t="str">
        <f>IFERROR(__xludf.DUMMYFUNCTION("GOOGLETRANSLATE(A1456, ""en"", ""ja"")"),"仕様")</f>
        <v>仕様</v>
      </c>
    </row>
    <row r="1457">
      <c r="A1457" s="1" t="s">
        <v>1458</v>
      </c>
      <c r="B1457" t="str">
        <f>IFERROR(__xludf.DUMMYFUNCTION("GOOGLETRANSLATE(A1457, ""en"", ""ja"")"),"恐ろしいです")</f>
        <v>恐ろしいです</v>
      </c>
    </row>
    <row r="1458">
      <c r="A1458" s="1" t="s">
        <v>1459</v>
      </c>
      <c r="B1458" t="str">
        <f>IFERROR(__xludf.DUMMYFUNCTION("GOOGLETRANSLATE(A1458, ""en"", ""ja"")"),"退却")</f>
        <v>退却</v>
      </c>
    </row>
    <row r="1459">
      <c r="A1459" s="1" t="s">
        <v>1460</v>
      </c>
      <c r="B1459" t="str">
        <f>IFERROR(__xludf.DUMMYFUNCTION("GOOGLETRANSLATE(A1459, ""en"", ""ja"")"),"侵します")</f>
        <v>侵します</v>
      </c>
    </row>
    <row r="1460">
      <c r="A1460" s="1" t="s">
        <v>1461</v>
      </c>
      <c r="B1460" t="str">
        <f>IFERROR(__xludf.DUMMYFUNCTION("GOOGLETRANSLATE(A1460, ""en"", ""ja"")"),"移民")</f>
        <v>移民</v>
      </c>
    </row>
    <row r="1461">
      <c r="A1461" s="1" t="s">
        <v>1462</v>
      </c>
      <c r="B1461" t="str">
        <f>IFERROR(__xludf.DUMMYFUNCTION("GOOGLETRANSLATE(A1461, ""en"", ""ja"")"),"ENCE")</f>
        <v>ENCE</v>
      </c>
    </row>
    <row r="1462">
      <c r="A1462" s="1" t="s">
        <v>1463</v>
      </c>
      <c r="B1462" t="str">
        <f>IFERROR(__xludf.DUMMYFUNCTION("GOOGLETRANSLATE(A1462, ""en"", ""ja"")"),"振り返ってみると")</f>
        <v>振り返ってみると</v>
      </c>
    </row>
    <row r="1463">
      <c r="A1463" s="1" t="s">
        <v>1464</v>
      </c>
      <c r="B1463" t="str">
        <f>IFERROR(__xludf.DUMMYFUNCTION("GOOGLETRANSLATE(A1463, ""en"", ""ja"")"),"信頼")</f>
        <v>信頼</v>
      </c>
    </row>
    <row r="1464">
      <c r="A1464" s="1" t="s">
        <v>1465</v>
      </c>
      <c r="B1464" t="str">
        <f>IFERROR(__xludf.DUMMYFUNCTION("GOOGLETRANSLATE(A1464, ""en"", ""ja"")"),"劇場")</f>
        <v>劇場</v>
      </c>
    </row>
    <row r="1465">
      <c r="A1465" s="1" t="s">
        <v>1466</v>
      </c>
      <c r="B1465" t="str">
        <f>IFERROR(__xludf.DUMMYFUNCTION("GOOGLETRANSLATE(A1465, ""en"", ""ja"")"),"お父さん")</f>
        <v>お父さん</v>
      </c>
    </row>
    <row r="1466">
      <c r="A1466" s="1" t="s">
        <v>1467</v>
      </c>
      <c r="B1466" t="str">
        <f>IFERROR(__xludf.DUMMYFUNCTION("GOOGLETRANSLATE(A1466, ""en"", ""ja"")"),"リワーク")</f>
        <v>リワーク</v>
      </c>
    </row>
    <row r="1467">
      <c r="A1467" s="1" t="s">
        <v>1468</v>
      </c>
      <c r="B1467" t="str">
        <f>IFERROR(__xludf.DUMMYFUNCTION("GOOGLETRANSLATE(A1467, ""en"", ""ja"")"),"オンワード")</f>
        <v>オンワード</v>
      </c>
    </row>
    <row r="1468">
      <c r="A1468" s="1" t="s">
        <v>1469</v>
      </c>
      <c r="B1468" t="str">
        <f>IFERROR(__xludf.DUMMYFUNCTION("GOOGLETRANSLATE(A1468, ""en"", ""ja"")"),"再構築")</f>
        <v>再構築</v>
      </c>
    </row>
    <row r="1469">
      <c r="A1469" s="1" t="s">
        <v>1470</v>
      </c>
      <c r="B1469" t="str">
        <f>IFERROR(__xludf.DUMMYFUNCTION("GOOGLETRANSLATE(A1469, ""en"", ""ja"")"),"コンフィギュレーション")</f>
        <v>コンフィギュレーション</v>
      </c>
    </row>
    <row r="1470">
      <c r="A1470" s="1" t="s">
        <v>1471</v>
      </c>
      <c r="B1470" t="str">
        <f>IFERROR(__xludf.DUMMYFUNCTION("GOOGLETRANSLATE(A1470, ""en"", ""ja"")"),"アルファベット")</f>
        <v>アルファベット</v>
      </c>
    </row>
    <row r="1471">
      <c r="A1471" s="1" t="s">
        <v>1472</v>
      </c>
      <c r="B1471" t="str">
        <f>IFERROR(__xludf.DUMMYFUNCTION("GOOGLETRANSLATE(A1471, ""en"", ""ja"")"),"退職")</f>
        <v>退職</v>
      </c>
    </row>
    <row r="1472">
      <c r="A1472" s="1" t="s">
        <v>1473</v>
      </c>
      <c r="B1472" t="str">
        <f>IFERROR(__xludf.DUMMYFUNCTION("GOOGLETRANSLATE(A1472, ""en"", ""ja"")"),"ヘビ")</f>
        <v>ヘビ</v>
      </c>
    </row>
    <row r="1473">
      <c r="A1473" s="1" t="s">
        <v>1474</v>
      </c>
      <c r="B1473" t="str">
        <f>IFERROR(__xludf.DUMMYFUNCTION("GOOGLETRANSLATE(A1473, ""en"", ""ja"")"),"パン")</f>
        <v>パン</v>
      </c>
    </row>
    <row r="1474">
      <c r="A1474" s="1" t="s">
        <v>1475</v>
      </c>
      <c r="B1474" t="str">
        <f>IFERROR(__xludf.DUMMYFUNCTION("GOOGLETRANSLATE(A1474, ""en"", ""ja"")"),"ハーパー")</f>
        <v>ハーパー</v>
      </c>
    </row>
    <row r="1475">
      <c r="A1475" s="1" t="s">
        <v>1476</v>
      </c>
      <c r="B1475" t="str">
        <f>IFERROR(__xludf.DUMMYFUNCTION("GOOGLETRANSLATE(A1475, ""en"", ""ja"")"),"フラグメンテーション")</f>
        <v>フラグメンテーション</v>
      </c>
    </row>
    <row r="1476">
      <c r="A1476" s="1" t="s">
        <v>1477</v>
      </c>
      <c r="B1476" t="str">
        <f>IFERROR(__xludf.DUMMYFUNCTION("GOOGLETRANSLATE(A1476, ""en"", ""ja"")"),"コンへこみ")</f>
        <v>コンへこみ</v>
      </c>
    </row>
    <row r="1477">
      <c r="A1477" s="1" t="s">
        <v>1478</v>
      </c>
      <c r="B1477" t="str">
        <f>IFERROR(__xludf.DUMMYFUNCTION("GOOGLETRANSLATE(A1477, ""en"", ""ja"")"),"パターン")</f>
        <v>パターン</v>
      </c>
    </row>
    <row r="1478">
      <c r="A1478" s="1" t="s">
        <v>1479</v>
      </c>
      <c r="B1478" t="str">
        <f>IFERROR(__xludf.DUMMYFUNCTION("GOOGLETRANSLATE(A1478, ""en"", ""ja"")"),"出席")</f>
        <v>出席</v>
      </c>
    </row>
    <row r="1479">
      <c r="A1479" s="1" t="s">
        <v>1480</v>
      </c>
      <c r="B1479" t="str">
        <f>IFERROR(__xludf.DUMMYFUNCTION("GOOGLETRANSLATE(A1479, ""en"", ""ja"")"),"バートレット")</f>
        <v>バートレット</v>
      </c>
    </row>
    <row r="1480">
      <c r="A1480" s="1" t="s">
        <v>1481</v>
      </c>
      <c r="B1480" t="str">
        <f>IFERROR(__xludf.DUMMYFUNCTION("GOOGLETRANSLATE(A1480, ""en"", ""ja"")"),"フィッティング")</f>
        <v>フィッティング</v>
      </c>
    </row>
    <row r="1481">
      <c r="A1481" s="1" t="s">
        <v>1482</v>
      </c>
      <c r="B1481" t="str">
        <f>IFERROR(__xludf.DUMMYFUNCTION("GOOGLETRANSLATE(A1481, ""en"", ""ja"")"),"代名詞")</f>
        <v>代名詞</v>
      </c>
    </row>
    <row r="1482">
      <c r="A1482" s="1" t="s">
        <v>1483</v>
      </c>
      <c r="B1482" t="str">
        <f>IFERROR(__xludf.DUMMYFUNCTION("GOOGLETRANSLATE(A1482, ""en"", ""ja"")"),"モルガン")</f>
        <v>モルガン</v>
      </c>
    </row>
    <row r="1483">
      <c r="A1483" s="1" t="s">
        <v>1484</v>
      </c>
      <c r="B1483" t="str">
        <f>IFERROR(__xludf.DUMMYFUNCTION("GOOGLETRANSLATE(A1483, ""en"", ""ja"")"),"退屈な")</f>
        <v>退屈な</v>
      </c>
    </row>
    <row r="1484">
      <c r="A1484" s="1" t="s">
        <v>1485</v>
      </c>
      <c r="B1484" t="str">
        <f>IFERROR(__xludf.DUMMYFUNCTION("GOOGLETRANSLATE(A1484, ""en"", ""ja"")"),"リクルート")</f>
        <v>リクルート</v>
      </c>
    </row>
    <row r="1485">
      <c r="A1485" s="1" t="s">
        <v>1486</v>
      </c>
      <c r="B1485" t="str">
        <f>IFERROR(__xludf.DUMMYFUNCTION("GOOGLETRANSLATE(A1485, ""en"", ""ja"")"),"エアライン")</f>
        <v>エアライン</v>
      </c>
    </row>
    <row r="1486">
      <c r="A1486" s="1" t="s">
        <v>1487</v>
      </c>
      <c r="B1486" t="str">
        <f>IFERROR(__xludf.DUMMYFUNCTION("GOOGLETRANSLATE(A1486, ""en"", ""ja"")"),"相似")</f>
        <v>相似</v>
      </c>
    </row>
    <row r="1487">
      <c r="A1487" s="1" t="s">
        <v>1488</v>
      </c>
      <c r="B1487" t="str">
        <f>IFERROR(__xludf.DUMMYFUNCTION("GOOGLETRANSLATE(A1487, ""en"", ""ja"")"),"オープン性")</f>
        <v>オープン性</v>
      </c>
    </row>
    <row r="1488">
      <c r="A1488" s="1" t="s">
        <v>1489</v>
      </c>
      <c r="B1488" t="str">
        <f>IFERROR(__xludf.DUMMYFUNCTION("GOOGLETRANSLATE(A1488, ""en"", ""ja"")"),"ホールマーク")</f>
        <v>ホールマーク</v>
      </c>
    </row>
    <row r="1489">
      <c r="A1489" s="1" t="s">
        <v>1490</v>
      </c>
      <c r="B1489" t="str">
        <f>IFERROR(__xludf.DUMMYFUNCTION("GOOGLETRANSLATE(A1489, ""en"", ""ja"")"),"オフィス")</f>
        <v>オフィス</v>
      </c>
    </row>
    <row r="1490">
      <c r="A1490" s="1" t="s">
        <v>1491</v>
      </c>
      <c r="B1490" t="str">
        <f>IFERROR(__xludf.DUMMYFUNCTION("GOOGLETRANSLATE(A1490, ""en"", ""ja"")"),"心配")</f>
        <v>心配</v>
      </c>
    </row>
    <row r="1491">
      <c r="A1491" s="1" t="s">
        <v>1492</v>
      </c>
      <c r="B1491" t="str">
        <f>IFERROR(__xludf.DUMMYFUNCTION("GOOGLETRANSLATE(A1491, ""en"", ""ja"")"),"疑わしいです")</f>
        <v>疑わしいです</v>
      </c>
    </row>
    <row r="1492">
      <c r="A1492" s="1" t="s">
        <v>1493</v>
      </c>
      <c r="B1492" t="str">
        <f>IFERROR(__xludf.DUMMYFUNCTION("GOOGLETRANSLATE(A1492, ""en"", ""ja"")"),"ハロルド")</f>
        <v>ハロルド</v>
      </c>
    </row>
    <row r="1493">
      <c r="A1493" s="1" t="s">
        <v>1494</v>
      </c>
      <c r="B1493" t="str">
        <f>IFERROR(__xludf.DUMMYFUNCTION("GOOGLETRANSLATE(A1493, ""en"", ""ja"")"),"指示")</f>
        <v>指示</v>
      </c>
    </row>
    <row r="1494">
      <c r="A1494" s="1" t="s">
        <v>1495</v>
      </c>
      <c r="B1494" t="str">
        <f>IFERROR(__xludf.DUMMYFUNCTION("GOOGLETRANSLATE(A1494, ""en"", ""ja"")"),"老人")</f>
        <v>老人</v>
      </c>
    </row>
    <row r="1495">
      <c r="A1495" s="1" t="s">
        <v>1496</v>
      </c>
      <c r="B1495" t="str">
        <f>IFERROR(__xludf.DUMMYFUNCTION("GOOGLETRANSLATE(A1495, ""en"", ""ja"")"),"継承")</f>
        <v>継承</v>
      </c>
    </row>
    <row r="1496">
      <c r="A1496" s="1" t="s">
        <v>1497</v>
      </c>
      <c r="B1496" t="str">
        <f>IFERROR(__xludf.DUMMYFUNCTION("GOOGLETRANSLATE(A1496, ""en"", ""ja"")"),"過多")</f>
        <v>過多</v>
      </c>
    </row>
    <row r="1497">
      <c r="A1497" s="1" t="s">
        <v>1498</v>
      </c>
      <c r="B1497" t="str">
        <f>IFERROR(__xludf.DUMMYFUNCTION("GOOGLETRANSLATE(A1497, ""en"", ""ja"")"),"ミネソタ州")</f>
        <v>ミネソタ州</v>
      </c>
    </row>
    <row r="1498">
      <c r="A1498" s="1" t="s">
        <v>1499</v>
      </c>
      <c r="B1498" t="str">
        <f>IFERROR(__xludf.DUMMYFUNCTION("GOOGLETRANSLATE(A1498, ""en"", ""ja"")"),"安全対策")</f>
        <v>安全対策</v>
      </c>
    </row>
    <row r="1499">
      <c r="A1499" s="1" t="s">
        <v>1500</v>
      </c>
      <c r="B1499" t="str">
        <f>IFERROR(__xludf.DUMMYFUNCTION("GOOGLETRANSLATE(A1499, ""en"", ""ja"")"),"無制限")</f>
        <v>無制限</v>
      </c>
    </row>
    <row r="1500">
      <c r="A1500" s="1" t="s">
        <v>1501</v>
      </c>
      <c r="B1500" t="str">
        <f>IFERROR(__xludf.DUMMYFUNCTION("GOOGLETRANSLATE(A1500, ""en"", ""ja"")"),"レビン")</f>
        <v>レビン</v>
      </c>
    </row>
    <row r="1501">
      <c r="A1501" s="1" t="s">
        <v>1502</v>
      </c>
      <c r="B1501" t="str">
        <f>IFERROR(__xludf.DUMMYFUNCTION("GOOGLETRANSLATE(A1501, ""en"", ""ja"")"),"弾丸")</f>
        <v>弾丸</v>
      </c>
    </row>
    <row r="1502">
      <c r="A1502" s="1" t="s">
        <v>1503</v>
      </c>
      <c r="B1502" t="str">
        <f>IFERROR(__xludf.DUMMYFUNCTION("GOOGLETRANSLATE(A1502, ""en"", ""ja"")"),"ランドマーク")</f>
        <v>ランドマーク</v>
      </c>
    </row>
    <row r="1503">
      <c r="A1503" s="1" t="s">
        <v>1504</v>
      </c>
      <c r="B1503" t="str">
        <f>IFERROR(__xludf.DUMMYFUNCTION("GOOGLETRANSLATE(A1503, ""en"", ""ja"")"),"溺れる")</f>
        <v>溺れる</v>
      </c>
    </row>
    <row r="1504">
      <c r="A1504" s="1" t="s">
        <v>1505</v>
      </c>
      <c r="B1504" t="str">
        <f>IFERROR(__xludf.DUMMYFUNCTION("GOOGLETRANSLATE(A1504, ""en"", ""ja"")"),"郡")</f>
        <v>郡</v>
      </c>
    </row>
    <row r="1505">
      <c r="A1505" s="1" t="s">
        <v>1506</v>
      </c>
      <c r="B1505" t="str">
        <f>IFERROR(__xludf.DUMMYFUNCTION("GOOGLETRANSLATE(A1505, ""en"", ""ja"")"),"バウアー")</f>
        <v>バウアー</v>
      </c>
    </row>
    <row r="1506">
      <c r="A1506" s="1" t="s">
        <v>1507</v>
      </c>
      <c r="B1506" t="str">
        <f>IFERROR(__xludf.DUMMYFUNCTION("GOOGLETRANSLATE(A1506, ""en"", ""ja"")"),"意識")</f>
        <v>意識</v>
      </c>
    </row>
    <row r="1507">
      <c r="A1507" s="1" t="s">
        <v>1508</v>
      </c>
      <c r="B1507" t="str">
        <f>IFERROR(__xludf.DUMMYFUNCTION("GOOGLETRANSLATE(A1507, ""en"", ""ja"")"),"フライト")</f>
        <v>フライト</v>
      </c>
    </row>
    <row r="1508">
      <c r="A1508" s="1" t="s">
        <v>1509</v>
      </c>
      <c r="B1508" t="str">
        <f>IFERROR(__xludf.DUMMYFUNCTION("GOOGLETRANSLATE(A1508, ""en"", ""ja"")"),"正しく")</f>
        <v>正しく</v>
      </c>
    </row>
    <row r="1509">
      <c r="A1509" s="1" t="s">
        <v>1510</v>
      </c>
      <c r="B1509" t="str">
        <f>IFERROR(__xludf.DUMMYFUNCTION("GOOGLETRANSLATE(A1509, ""en"", ""ja"")"),"仮説を立てます")</f>
        <v>仮説を立てます</v>
      </c>
    </row>
    <row r="1510">
      <c r="A1510" s="1" t="s">
        <v>1511</v>
      </c>
      <c r="B1510" t="str">
        <f>IFERROR(__xludf.DUMMYFUNCTION("GOOGLETRANSLATE(A1510, ""en"", ""ja"")"),"特有")</f>
        <v>特有</v>
      </c>
    </row>
    <row r="1511">
      <c r="A1511" s="1" t="s">
        <v>1512</v>
      </c>
      <c r="B1511" t="str">
        <f>IFERROR(__xludf.DUMMYFUNCTION("GOOGLETRANSLATE(A1511, ""en"", ""ja"")"),"ネコ")</f>
        <v>ネコ</v>
      </c>
    </row>
    <row r="1512">
      <c r="A1512" s="1" t="s">
        <v>1513</v>
      </c>
      <c r="B1512" t="str">
        <f>IFERROR(__xludf.DUMMYFUNCTION("GOOGLETRANSLATE(A1512, ""en"", ""ja"")"),"カーソン")</f>
        <v>カーソン</v>
      </c>
    </row>
    <row r="1513">
      <c r="A1513" s="1" t="s">
        <v>1514</v>
      </c>
      <c r="B1513" t="str">
        <f>IFERROR(__xludf.DUMMYFUNCTION("GOOGLETRANSLATE(A1513, ""en"", ""ja"")"),"空港")</f>
        <v>空港</v>
      </c>
    </row>
    <row r="1514">
      <c r="A1514" s="1" t="s">
        <v>1515</v>
      </c>
      <c r="B1514" t="str">
        <f>IFERROR(__xludf.DUMMYFUNCTION("GOOGLETRANSLATE(A1514, ""en"", ""ja"")"),"バケツ")</f>
        <v>バケツ</v>
      </c>
    </row>
    <row r="1515">
      <c r="A1515" s="1" t="s">
        <v>1516</v>
      </c>
      <c r="B1515" t="str">
        <f>IFERROR(__xludf.DUMMYFUNCTION("GOOGLETRANSLATE(A1515, ""en"", ""ja"")"),"ワイプ")</f>
        <v>ワイプ</v>
      </c>
    </row>
    <row r="1516">
      <c r="A1516" s="1" t="s">
        <v>1517</v>
      </c>
      <c r="B1516" t="str">
        <f>IFERROR(__xludf.DUMMYFUNCTION("GOOGLETRANSLATE(A1516, ""en"", ""ja"")"),"メトロポリタン")</f>
        <v>メトロポリタン</v>
      </c>
    </row>
    <row r="1517">
      <c r="A1517" s="1" t="s">
        <v>1518</v>
      </c>
      <c r="B1517" t="str">
        <f>IFERROR(__xludf.DUMMYFUNCTION("GOOGLETRANSLATE(A1517, ""en"", ""ja"")"),"定義")</f>
        <v>定義</v>
      </c>
    </row>
    <row r="1518">
      <c r="A1518" s="1" t="s">
        <v>1519</v>
      </c>
      <c r="B1518" t="str">
        <f>IFERROR(__xludf.DUMMYFUNCTION("GOOGLETRANSLATE(A1518, ""en"", ""ja"")"),"思い出させます")</f>
        <v>思い出させます</v>
      </c>
    </row>
    <row r="1519">
      <c r="A1519" s="1" t="s">
        <v>1520</v>
      </c>
      <c r="B1519" t="str">
        <f>IFERROR(__xludf.DUMMYFUNCTION("GOOGLETRANSLATE(A1519, ""en"", ""ja"")"),"ハイパー")</f>
        <v>ハイパー</v>
      </c>
    </row>
    <row r="1520">
      <c r="A1520" s="1" t="s">
        <v>1521</v>
      </c>
      <c r="B1520" t="str">
        <f>IFERROR(__xludf.DUMMYFUNCTION("GOOGLETRANSLATE(A1520, ""en"", ""ja"")"),"濃厚")</f>
        <v>濃厚</v>
      </c>
    </row>
    <row r="1521">
      <c r="A1521" s="1" t="s">
        <v>1522</v>
      </c>
      <c r="B1521" t="str">
        <f>IFERROR(__xludf.DUMMYFUNCTION("GOOGLETRANSLATE(A1521, ""en"", ""ja"")"),"単語")</f>
        <v>単語</v>
      </c>
    </row>
    <row r="1522">
      <c r="A1522" s="1" t="s">
        <v>1523</v>
      </c>
      <c r="B1522" t="str">
        <f>IFERROR(__xludf.DUMMYFUNCTION("GOOGLETRANSLATE(A1522, ""en"", ""ja"")"),"丸みを帯びました")</f>
        <v>丸みを帯びました</v>
      </c>
    </row>
    <row r="1523">
      <c r="A1523" s="1" t="s">
        <v>1524</v>
      </c>
      <c r="B1523" t="str">
        <f>IFERROR(__xludf.DUMMYFUNCTION("GOOGLETRANSLATE(A1523, ""en"", ""ja"")"),"ぎこちありません")</f>
        <v>ぎこちありません</v>
      </c>
    </row>
    <row r="1524">
      <c r="A1524" s="1" t="s">
        <v>1525</v>
      </c>
      <c r="B1524" t="str">
        <f>IFERROR(__xludf.DUMMYFUNCTION("GOOGLETRANSLATE(A1524, ""en"", ""ja"")"),"同族の")</f>
        <v>同族の</v>
      </c>
    </row>
    <row r="1525">
      <c r="A1525" s="1" t="s">
        <v>1526</v>
      </c>
      <c r="B1525" t="str">
        <f>IFERROR(__xludf.DUMMYFUNCTION("GOOGLETRANSLATE(A1525, ""en"", ""ja"")"),"最高経営責任者（CEO")</f>
        <v>最高経営責任者（CEO</v>
      </c>
    </row>
    <row r="1526">
      <c r="A1526" s="1" t="s">
        <v>1527</v>
      </c>
      <c r="B1526" t="str">
        <f>IFERROR(__xludf.DUMMYFUNCTION("GOOGLETRANSLATE(A1526, ""en"", ""ja"")"),"簡素化")</f>
        <v>簡素化</v>
      </c>
    </row>
    <row r="1527">
      <c r="A1527" s="1" t="s">
        <v>1528</v>
      </c>
      <c r="B1527" t="str">
        <f>IFERROR(__xludf.DUMMYFUNCTION("GOOGLETRANSLATE(A1527, ""en"", ""ja"")"),"誤信")</f>
        <v>誤信</v>
      </c>
    </row>
    <row r="1528">
      <c r="A1528" s="1" t="s">
        <v>1529</v>
      </c>
      <c r="B1528" t="str">
        <f>IFERROR(__xludf.DUMMYFUNCTION("GOOGLETRANSLATE(A1528, ""en"", ""ja"")"),"カジュアル")</f>
        <v>カジュアル</v>
      </c>
    </row>
    <row r="1529">
      <c r="A1529" s="1" t="s">
        <v>1530</v>
      </c>
      <c r="B1529" t="str">
        <f>IFERROR(__xludf.DUMMYFUNCTION("GOOGLETRANSLATE(A1529, ""en"", ""ja"")"),"お誕生日")</f>
        <v>お誕生日</v>
      </c>
    </row>
    <row r="1530">
      <c r="A1530" s="1" t="s">
        <v>1531</v>
      </c>
      <c r="B1530" t="str">
        <f>IFERROR(__xludf.DUMMYFUNCTION("GOOGLETRANSLATE(A1530, ""en"", ""ja"")"),"偏見")</f>
        <v>偏見</v>
      </c>
    </row>
    <row r="1531">
      <c r="A1531" s="1" t="s">
        <v>1532</v>
      </c>
      <c r="B1531" t="str">
        <f>IFERROR(__xludf.DUMMYFUNCTION("GOOGLETRANSLATE(A1531, ""en"", ""ja"")"),"コーネル")</f>
        <v>コーネル</v>
      </c>
    </row>
    <row r="1532">
      <c r="A1532" s="1" t="s">
        <v>1533</v>
      </c>
      <c r="B1532" t="str">
        <f>IFERROR(__xludf.DUMMYFUNCTION("GOOGLETRANSLATE(A1532, ""en"", ""ja"")"),"ジャクソン")</f>
        <v>ジャクソン</v>
      </c>
    </row>
    <row r="1533">
      <c r="A1533" s="1" t="s">
        <v>1534</v>
      </c>
      <c r="B1533" t="str">
        <f>IFERROR(__xludf.DUMMYFUNCTION("GOOGLETRANSLATE(A1533, ""en"", ""ja"")"),"功績")</f>
        <v>功績</v>
      </c>
    </row>
    <row r="1534">
      <c r="A1534" s="1" t="s">
        <v>1535</v>
      </c>
      <c r="B1534" t="str">
        <f>IFERROR(__xludf.DUMMYFUNCTION("GOOGLETRANSLATE(A1534, ""en"", ""ja"")"),"心")</f>
        <v>心</v>
      </c>
    </row>
    <row r="1535">
      <c r="A1535" s="1" t="s">
        <v>1536</v>
      </c>
      <c r="B1535" t="str">
        <f>IFERROR(__xludf.DUMMYFUNCTION("GOOGLETRANSLATE(A1535, ""en"", ""ja"")"),"アブラハム")</f>
        <v>アブラハム</v>
      </c>
    </row>
    <row r="1536">
      <c r="A1536" s="1" t="s">
        <v>1537</v>
      </c>
      <c r="B1536" t="str">
        <f>IFERROR(__xludf.DUMMYFUNCTION("GOOGLETRANSLATE(A1536, ""en"", ""ja"")"),"物議を醸します")</f>
        <v>物議を醸します</v>
      </c>
    </row>
    <row r="1537">
      <c r="A1537" s="1" t="s">
        <v>1538</v>
      </c>
      <c r="B1537" t="str">
        <f>IFERROR(__xludf.DUMMYFUNCTION("GOOGLETRANSLATE(A1537, ""en"", ""ja"")"),"ラベリング")</f>
        <v>ラベリング</v>
      </c>
    </row>
    <row r="1538">
      <c r="A1538" s="1" t="s">
        <v>1539</v>
      </c>
      <c r="B1538" t="str">
        <f>IFERROR(__xludf.DUMMYFUNCTION("GOOGLETRANSLATE(A1538, ""en"", ""ja"")"),"有害")</f>
        <v>有害</v>
      </c>
    </row>
    <row r="1539">
      <c r="A1539" s="1" t="s">
        <v>1540</v>
      </c>
      <c r="B1539" t="str">
        <f>IFERROR(__xludf.DUMMYFUNCTION("GOOGLETRANSLATE(A1539, ""en"", ""ja"")"),"地域")</f>
        <v>地域</v>
      </c>
    </row>
    <row r="1540">
      <c r="A1540" s="1" t="s">
        <v>1541</v>
      </c>
      <c r="B1540" t="str">
        <f>IFERROR(__xludf.DUMMYFUNCTION("GOOGLETRANSLATE(A1540, ""en"", ""ja"")"),"視覚的に")</f>
        <v>視覚的に</v>
      </c>
    </row>
    <row r="1541">
      <c r="A1541" s="1" t="s">
        <v>1542</v>
      </c>
      <c r="B1541" t="str">
        <f>IFERROR(__xludf.DUMMYFUNCTION("GOOGLETRANSLATE(A1541, ""en"", ""ja"")"),"インストラクター")</f>
        <v>インストラクター</v>
      </c>
    </row>
    <row r="1542">
      <c r="A1542" s="1" t="s">
        <v>1543</v>
      </c>
      <c r="B1542" t="str">
        <f>IFERROR(__xludf.DUMMYFUNCTION("GOOGLETRANSLATE(A1542, ""en"", ""ja"")"),"コンサルタント")</f>
        <v>コンサルタント</v>
      </c>
    </row>
    <row r="1543">
      <c r="A1543" s="1" t="s">
        <v>1544</v>
      </c>
      <c r="B1543" t="str">
        <f>IFERROR(__xludf.DUMMYFUNCTION("GOOGLETRANSLATE(A1543, ""en"", ""ja"")"),"ドラフト")</f>
        <v>ドラフト</v>
      </c>
    </row>
    <row r="1544">
      <c r="A1544" s="1" t="s">
        <v>1545</v>
      </c>
      <c r="B1544" t="str">
        <f>IFERROR(__xludf.DUMMYFUNCTION("GOOGLETRANSLATE(A1544, ""en"", ""ja"")"),"ディレクトリ")</f>
        <v>ディレクトリ</v>
      </c>
    </row>
    <row r="1545">
      <c r="A1545" s="1" t="s">
        <v>1546</v>
      </c>
      <c r="B1545" t="str">
        <f>IFERROR(__xludf.DUMMYFUNCTION("GOOGLETRANSLATE(A1545, ""en"", ""ja"")"),"解剖学")</f>
        <v>解剖学</v>
      </c>
    </row>
    <row r="1546">
      <c r="A1546" s="1" t="s">
        <v>1547</v>
      </c>
      <c r="B1546" t="str">
        <f>IFERROR(__xludf.DUMMYFUNCTION("GOOGLETRANSLATE(A1546, ""en"", ""ja"")"),"中心")</f>
        <v>中心</v>
      </c>
    </row>
    <row r="1547">
      <c r="A1547" s="1" t="s">
        <v>1548</v>
      </c>
      <c r="B1547" t="str">
        <f>IFERROR(__xludf.DUMMYFUNCTION("GOOGLETRANSLATE(A1547, ""en"", ""ja"")"),"初歩的な")</f>
        <v>初歩的な</v>
      </c>
    </row>
    <row r="1548">
      <c r="A1548" s="1" t="s">
        <v>1549</v>
      </c>
      <c r="B1548" t="str">
        <f>IFERROR(__xludf.DUMMYFUNCTION("GOOGLETRANSLATE(A1548, ""en"", ""ja"")"),"消去")</f>
        <v>消去</v>
      </c>
    </row>
    <row r="1549">
      <c r="A1549" s="1" t="s">
        <v>1550</v>
      </c>
      <c r="B1549" t="str">
        <f>IFERROR(__xludf.DUMMYFUNCTION("GOOGLETRANSLATE(A1549, ""en"", ""ja"")"),"シュル")</f>
        <v>シュル</v>
      </c>
    </row>
    <row r="1550">
      <c r="A1550" s="1" t="s">
        <v>1551</v>
      </c>
      <c r="B1550" t="str">
        <f>IFERROR(__xludf.DUMMYFUNCTION("GOOGLETRANSLATE(A1550, ""en"", ""ja"")"),"移入")</f>
        <v>移入</v>
      </c>
    </row>
    <row r="1551">
      <c r="A1551" s="1" t="s">
        <v>1552</v>
      </c>
      <c r="B1551" t="str">
        <f>IFERROR(__xludf.DUMMYFUNCTION("GOOGLETRANSLATE(A1551, ""en"", ""ja"")"),"裏付けます")</f>
        <v>裏付けます</v>
      </c>
    </row>
    <row r="1552">
      <c r="A1552" s="1" t="s">
        <v>1553</v>
      </c>
      <c r="B1552" t="str">
        <f>IFERROR(__xludf.DUMMYFUNCTION("GOOGLETRANSLATE(A1552, ""en"", ""ja"")"),"エコー")</f>
        <v>エコー</v>
      </c>
    </row>
    <row r="1553">
      <c r="A1553" s="1" t="s">
        <v>1554</v>
      </c>
      <c r="B1553" t="str">
        <f>IFERROR(__xludf.DUMMYFUNCTION("GOOGLETRANSLATE(A1553, ""en"", ""ja"")"),"アンダースコア")</f>
        <v>アンダースコア</v>
      </c>
    </row>
    <row r="1554">
      <c r="A1554" s="1" t="s">
        <v>1555</v>
      </c>
      <c r="B1554" t="str">
        <f>IFERROR(__xludf.DUMMYFUNCTION("GOOGLETRANSLATE(A1554, ""en"", ""ja"")"),"糸")</f>
        <v>糸</v>
      </c>
    </row>
    <row r="1555">
      <c r="A1555" s="1" t="s">
        <v>1556</v>
      </c>
      <c r="B1555" t="str">
        <f>IFERROR(__xludf.DUMMYFUNCTION("GOOGLETRANSLATE(A1555, ""en"", ""ja"")"),"楽しいです")</f>
        <v>楽しいです</v>
      </c>
    </row>
    <row r="1556">
      <c r="A1556" s="1" t="s">
        <v>1557</v>
      </c>
      <c r="B1556" t="str">
        <f>IFERROR(__xludf.DUMMYFUNCTION("GOOGLETRANSLATE(A1556, ""en"", ""ja"")"),"呼び出し")</f>
        <v>呼び出し</v>
      </c>
    </row>
    <row r="1557">
      <c r="A1557" s="1" t="s">
        <v>1558</v>
      </c>
      <c r="B1557" t="str">
        <f>IFERROR(__xludf.DUMMYFUNCTION("GOOGLETRANSLATE(A1557, ""en"", ""ja"")"),"違法")</f>
        <v>違法</v>
      </c>
    </row>
    <row r="1558">
      <c r="A1558" s="1" t="s">
        <v>1559</v>
      </c>
      <c r="B1558" t="str">
        <f>IFERROR(__xludf.DUMMYFUNCTION("GOOGLETRANSLATE(A1558, ""en"", ""ja"")"),"二分法")</f>
        <v>二分法</v>
      </c>
    </row>
    <row r="1559">
      <c r="A1559" s="1" t="s">
        <v>1560</v>
      </c>
      <c r="B1559" t="str">
        <f>IFERROR(__xludf.DUMMYFUNCTION("GOOGLETRANSLATE(A1559, ""en"", ""ja"")"),"アマゾン")</f>
        <v>アマゾン</v>
      </c>
    </row>
    <row r="1560">
      <c r="A1560" s="1" t="s">
        <v>1561</v>
      </c>
      <c r="B1560" t="str">
        <f>IFERROR(__xludf.DUMMYFUNCTION("GOOGLETRANSLATE(A1560, ""en"", ""ja"")"),"非公式")</f>
        <v>非公式</v>
      </c>
    </row>
    <row r="1561">
      <c r="A1561" s="1" t="s">
        <v>1562</v>
      </c>
      <c r="B1561" t="str">
        <f>IFERROR(__xludf.DUMMYFUNCTION("GOOGLETRANSLATE(A1561, ""en"", ""ja"")"),"助長")</f>
        <v>助長</v>
      </c>
    </row>
    <row r="1562">
      <c r="A1562" s="1" t="s">
        <v>1563</v>
      </c>
      <c r="B1562" t="str">
        <f>IFERROR(__xludf.DUMMYFUNCTION("GOOGLETRANSLATE(A1562, ""en"", ""ja"")"),"ミリアンペア")</f>
        <v>ミリアンペア</v>
      </c>
    </row>
    <row r="1563">
      <c r="A1563" s="1" t="s">
        <v>1564</v>
      </c>
      <c r="B1563" t="str">
        <f>IFERROR(__xludf.DUMMYFUNCTION("GOOGLETRANSLATE(A1563, ""en"", ""ja"")"),"番")</f>
        <v>番</v>
      </c>
    </row>
    <row r="1564">
      <c r="A1564" s="1" t="s">
        <v>1565</v>
      </c>
      <c r="B1564" t="str">
        <f>IFERROR(__xludf.DUMMYFUNCTION("GOOGLETRANSLATE(A1564, ""en"", ""ja"")"),"整列")</f>
        <v>整列</v>
      </c>
    </row>
    <row r="1565">
      <c r="A1565" s="1" t="s">
        <v>1566</v>
      </c>
      <c r="B1565" t="str">
        <f>IFERROR(__xludf.DUMMYFUNCTION("GOOGLETRANSLATE(A1565, ""en"", ""ja"")"),"Fi回線CERの")</f>
        <v>Fi回線CERの</v>
      </c>
    </row>
    <row r="1566">
      <c r="A1566" s="1" t="s">
        <v>1567</v>
      </c>
      <c r="B1566" t="str">
        <f>IFERROR(__xludf.DUMMYFUNCTION("GOOGLETRANSLATE(A1566, ""en"", ""ja"")"),"流行")</f>
        <v>流行</v>
      </c>
    </row>
    <row r="1567">
      <c r="A1567" s="1" t="s">
        <v>1568</v>
      </c>
      <c r="B1567" t="str">
        <f>IFERROR(__xludf.DUMMYFUNCTION("GOOGLETRANSLATE(A1567, ""en"", ""ja"")"),"偽")</f>
        <v>偽</v>
      </c>
    </row>
    <row r="1568">
      <c r="A1568" s="1" t="s">
        <v>1569</v>
      </c>
      <c r="B1568" t="str">
        <f>IFERROR(__xludf.DUMMYFUNCTION("GOOGLETRANSLATE(A1568, ""en"", ""ja"")"),"テント")</f>
        <v>テント</v>
      </c>
    </row>
    <row r="1569">
      <c r="A1569" s="1" t="s">
        <v>1570</v>
      </c>
      <c r="B1569" t="str">
        <f>IFERROR(__xludf.DUMMYFUNCTION("GOOGLETRANSLATE(A1569, ""en"", ""ja"")"),"耳")</f>
        <v>耳</v>
      </c>
    </row>
    <row r="1570">
      <c r="A1570" s="1" t="s">
        <v>1571</v>
      </c>
      <c r="B1570" t="str">
        <f>IFERROR(__xludf.DUMMYFUNCTION("GOOGLETRANSLATE(A1570, ""en"", ""ja"")"),"不平等")</f>
        <v>不平等</v>
      </c>
    </row>
    <row r="1571">
      <c r="A1571" s="1" t="s">
        <v>1572</v>
      </c>
      <c r="B1571" t="str">
        <f>IFERROR(__xludf.DUMMYFUNCTION("GOOGLETRANSLATE(A1571, ""en"", ""ja"")"),"因数分解")</f>
        <v>因数分解</v>
      </c>
    </row>
    <row r="1572">
      <c r="A1572" s="1" t="s">
        <v>1573</v>
      </c>
      <c r="B1572" t="str">
        <f>IFERROR(__xludf.DUMMYFUNCTION("GOOGLETRANSLATE(A1572, ""en"", ""ja"")"),"識別")</f>
        <v>識別</v>
      </c>
    </row>
    <row r="1573">
      <c r="A1573" s="1" t="s">
        <v>1574</v>
      </c>
      <c r="B1573" t="str">
        <f>IFERROR(__xludf.DUMMYFUNCTION("GOOGLETRANSLATE(A1573, ""en"", ""ja"")"),"男性")</f>
        <v>男性</v>
      </c>
    </row>
    <row r="1574">
      <c r="A1574" s="1" t="s">
        <v>1575</v>
      </c>
      <c r="B1574" t="str">
        <f>IFERROR(__xludf.DUMMYFUNCTION("GOOGLETRANSLATE(A1574, ""en"", ""ja"")"),"推敲")</f>
        <v>推敲</v>
      </c>
    </row>
    <row r="1575">
      <c r="A1575" s="1" t="s">
        <v>1576</v>
      </c>
      <c r="B1575" t="str">
        <f>IFERROR(__xludf.DUMMYFUNCTION("GOOGLETRANSLATE(A1575, ""en"", ""ja"")"),"アンフェア")</f>
        <v>アンフェア</v>
      </c>
    </row>
    <row r="1576">
      <c r="A1576" s="1" t="s">
        <v>1577</v>
      </c>
      <c r="B1576" t="str">
        <f>IFERROR(__xludf.DUMMYFUNCTION("GOOGLETRANSLATE(A1576, ""en"", ""ja"")"),"忙しい")</f>
        <v>忙しい</v>
      </c>
    </row>
    <row r="1577">
      <c r="A1577" s="1" t="s">
        <v>1578</v>
      </c>
      <c r="B1577" t="str">
        <f>IFERROR(__xludf.DUMMYFUNCTION("GOOGLETRANSLATE(A1577, ""en"", ""ja"")"),"Lane")</f>
        <v>Lane</v>
      </c>
    </row>
    <row r="1578">
      <c r="A1578" s="1" t="s">
        <v>1579</v>
      </c>
      <c r="B1578" t="str">
        <f>IFERROR(__xludf.DUMMYFUNCTION("GOOGLETRANSLATE(A1578, ""en"", ""ja"")"),"方便")</f>
        <v>方便</v>
      </c>
    </row>
    <row r="1579">
      <c r="A1579" s="1" t="s">
        <v>1580</v>
      </c>
      <c r="B1579" t="str">
        <f>IFERROR(__xludf.DUMMYFUNCTION("GOOGLETRANSLATE(A1579, ""en"", ""ja"")"),"MS")</f>
        <v>MS</v>
      </c>
    </row>
    <row r="1580">
      <c r="A1580" s="1" t="s">
        <v>1581</v>
      </c>
      <c r="B1580" t="str">
        <f>IFERROR(__xludf.DUMMYFUNCTION("GOOGLETRANSLATE(A1580, ""en"", ""ja"")"),"二倍")</f>
        <v>二倍</v>
      </c>
    </row>
    <row r="1581">
      <c r="A1581" s="1" t="s">
        <v>1582</v>
      </c>
      <c r="B1581" t="str">
        <f>IFERROR(__xludf.DUMMYFUNCTION("GOOGLETRANSLATE(A1581, ""en"", ""ja"")"),"素晴らしいです")</f>
        <v>素晴らしいです</v>
      </c>
    </row>
    <row r="1582">
      <c r="A1582" s="1" t="s">
        <v>1583</v>
      </c>
      <c r="B1582" t="str">
        <f>IFERROR(__xludf.DUMMYFUNCTION("GOOGLETRANSLATE(A1582, ""en"", ""ja"")"),"写真")</f>
        <v>写真</v>
      </c>
    </row>
    <row r="1583">
      <c r="A1583" s="1" t="s">
        <v>1584</v>
      </c>
      <c r="B1583" t="str">
        <f>IFERROR(__xludf.DUMMYFUNCTION("GOOGLETRANSLATE(A1583, ""en"", ""ja"")"),"マイヤー")</f>
        <v>マイヤー</v>
      </c>
    </row>
    <row r="1584">
      <c r="A1584" s="1" t="s">
        <v>1585</v>
      </c>
      <c r="B1584" t="str">
        <f>IFERROR(__xludf.DUMMYFUNCTION("GOOGLETRANSLATE(A1584, ""en"", ""ja"")"),"慣れます")</f>
        <v>慣れます</v>
      </c>
    </row>
    <row r="1585">
      <c r="A1585" s="1" t="s">
        <v>1586</v>
      </c>
      <c r="B1585" t="str">
        <f>IFERROR(__xludf.DUMMYFUNCTION("GOOGLETRANSLATE(A1585, ""en"", ""ja"")"),"現実的")</f>
        <v>現実的</v>
      </c>
    </row>
    <row r="1586">
      <c r="A1586" s="1" t="s">
        <v>1587</v>
      </c>
      <c r="B1586" t="str">
        <f>IFERROR(__xludf.DUMMYFUNCTION("GOOGLETRANSLATE(A1586, ""en"", ""ja"")"),"突き刺します")</f>
        <v>突き刺します</v>
      </c>
    </row>
    <row r="1587">
      <c r="A1587" s="1" t="s">
        <v>1588</v>
      </c>
      <c r="B1587" t="str">
        <f>IFERROR(__xludf.DUMMYFUNCTION("GOOGLETRANSLATE(A1587, ""en"", ""ja"")"),"解釈")</f>
        <v>解釈</v>
      </c>
    </row>
    <row r="1588">
      <c r="A1588" s="1" t="s">
        <v>1589</v>
      </c>
      <c r="B1588" t="str">
        <f>IFERROR(__xludf.DUMMYFUNCTION("GOOGLETRANSLATE(A1588, ""en"", ""ja"")"),"つづり")</f>
        <v>つづり</v>
      </c>
    </row>
    <row r="1589">
      <c r="A1589" s="1" t="s">
        <v>1590</v>
      </c>
      <c r="B1589" t="str">
        <f>IFERROR(__xludf.DUMMYFUNCTION("GOOGLETRANSLATE(A1589, ""en"", ""ja"")"),"レプリケーション")</f>
        <v>レプリケーション</v>
      </c>
    </row>
    <row r="1590">
      <c r="A1590" s="1" t="s">
        <v>1591</v>
      </c>
      <c r="B1590" t="str">
        <f>IFERROR(__xludf.DUMMYFUNCTION("GOOGLETRANSLATE(A1590, ""en"", ""ja"")"),"網羅")</f>
        <v>網羅</v>
      </c>
    </row>
    <row r="1591">
      <c r="A1591" s="1" t="s">
        <v>1592</v>
      </c>
      <c r="B1591" t="str">
        <f>IFERROR(__xludf.DUMMYFUNCTION("GOOGLETRANSLATE(A1591, ""en"", ""ja"")"),"正直な")</f>
        <v>正直な</v>
      </c>
    </row>
    <row r="1592">
      <c r="A1592" s="1" t="s">
        <v>1593</v>
      </c>
      <c r="B1592" t="str">
        <f>IFERROR(__xludf.DUMMYFUNCTION("GOOGLETRANSLATE(A1592, ""en"", ""ja"")"),"パーキング")</f>
        <v>パーキング</v>
      </c>
    </row>
    <row r="1593">
      <c r="A1593" s="1" t="s">
        <v>1594</v>
      </c>
      <c r="B1593" t="str">
        <f>IFERROR(__xludf.DUMMYFUNCTION("GOOGLETRANSLATE(A1593, ""en"", ""ja"")"),"融通")</f>
        <v>融通</v>
      </c>
    </row>
    <row r="1594">
      <c r="A1594" s="1" t="s">
        <v>1595</v>
      </c>
      <c r="B1594" t="str">
        <f>IFERROR(__xludf.DUMMYFUNCTION("GOOGLETRANSLATE(A1594, ""en"", ""ja"")"),"相互依存")</f>
        <v>相互依存</v>
      </c>
    </row>
    <row r="1595">
      <c r="A1595" s="1" t="s">
        <v>1596</v>
      </c>
      <c r="B1595" t="str">
        <f>IFERROR(__xludf.DUMMYFUNCTION("GOOGLETRANSLATE(A1595, ""en"", ""ja"")"),"ステア")</f>
        <v>ステア</v>
      </c>
    </row>
    <row r="1596">
      <c r="A1596" s="1" t="s">
        <v>1597</v>
      </c>
      <c r="B1596" t="str">
        <f>IFERROR(__xludf.DUMMYFUNCTION("GOOGLETRANSLATE(A1596, ""en"", ""ja"")"),"ベネット")</f>
        <v>ベネット</v>
      </c>
    </row>
    <row r="1597">
      <c r="A1597" s="1" t="s">
        <v>1598</v>
      </c>
      <c r="B1597" t="str">
        <f>IFERROR(__xludf.DUMMYFUNCTION("GOOGLETRANSLATE(A1597, ""en"", ""ja"")"),"メキシコ")</f>
        <v>メキシコ</v>
      </c>
    </row>
    <row r="1598">
      <c r="A1598" s="1" t="s">
        <v>1599</v>
      </c>
      <c r="B1598" t="str">
        <f>IFERROR(__xludf.DUMMYFUNCTION("GOOGLETRANSLATE(A1598, ""en"", ""ja"")"),"ケリー")</f>
        <v>ケリー</v>
      </c>
    </row>
    <row r="1599">
      <c r="A1599" s="1" t="s">
        <v>1600</v>
      </c>
      <c r="B1599" t="str">
        <f>IFERROR(__xludf.DUMMYFUNCTION("GOOGLETRANSLATE(A1599, ""en"", ""ja"")"),"権威")</f>
        <v>権威</v>
      </c>
    </row>
    <row r="1600">
      <c r="A1600" s="1" t="s">
        <v>1601</v>
      </c>
      <c r="B1600" t="str">
        <f>IFERROR(__xludf.DUMMYFUNCTION("GOOGLETRANSLATE(A1600, ""en"", ""ja"")"),"行動")</f>
        <v>行動</v>
      </c>
    </row>
    <row r="1601">
      <c r="A1601" s="1" t="s">
        <v>1602</v>
      </c>
      <c r="B1601" t="str">
        <f>IFERROR(__xludf.DUMMYFUNCTION("GOOGLETRANSLATE(A1601, ""en"", ""ja"")"),"事実の")</f>
        <v>事実の</v>
      </c>
    </row>
    <row r="1602">
      <c r="A1602" s="1" t="s">
        <v>1603</v>
      </c>
      <c r="B1602" t="str">
        <f>IFERROR(__xludf.DUMMYFUNCTION("GOOGLETRANSLATE(A1602, ""en"", ""ja"")"),"分類")</f>
        <v>分類</v>
      </c>
    </row>
    <row r="1603">
      <c r="A1603" s="1" t="s">
        <v>1604</v>
      </c>
      <c r="B1603" t="str">
        <f>IFERROR(__xludf.DUMMYFUNCTION("GOOGLETRANSLATE(A1603, ""en"", ""ja"")"),"キース")</f>
        <v>キース</v>
      </c>
    </row>
    <row r="1604">
      <c r="A1604" s="1" t="s">
        <v>1605</v>
      </c>
      <c r="B1604" t="str">
        <f>IFERROR(__xludf.DUMMYFUNCTION("GOOGLETRANSLATE(A1604, ""en"", ""ja"")"),"熱心")</f>
        <v>熱心</v>
      </c>
    </row>
    <row r="1605">
      <c r="A1605" s="1" t="s">
        <v>1606</v>
      </c>
      <c r="B1605" t="str">
        <f>IFERROR(__xludf.DUMMYFUNCTION("GOOGLETRANSLATE(A1605, ""en"", ""ja"")"),"一致")</f>
        <v>一致</v>
      </c>
    </row>
    <row r="1606">
      <c r="A1606" s="1" t="s">
        <v>1607</v>
      </c>
      <c r="B1606" t="str">
        <f>IFERROR(__xludf.DUMMYFUNCTION("GOOGLETRANSLATE(A1606, ""en"", ""ja"")"),"最低限")</f>
        <v>最低限</v>
      </c>
    </row>
    <row r="1607">
      <c r="A1607" s="1" t="s">
        <v>1608</v>
      </c>
      <c r="B1607" t="str">
        <f>IFERROR(__xludf.DUMMYFUNCTION("GOOGLETRANSLATE(A1607, ""en"", ""ja"")"),"やっかいな")</f>
        <v>やっかいな</v>
      </c>
    </row>
    <row r="1608">
      <c r="A1608" s="1" t="s">
        <v>1609</v>
      </c>
      <c r="B1608" t="str">
        <f>IFERROR(__xludf.DUMMYFUNCTION("GOOGLETRANSLATE(A1608, ""en"", ""ja"")"),"MN")</f>
        <v>MN</v>
      </c>
    </row>
    <row r="1609">
      <c r="A1609" s="1" t="s">
        <v>1610</v>
      </c>
      <c r="B1609" t="str">
        <f>IFERROR(__xludf.DUMMYFUNCTION("GOOGLETRANSLATE(A1609, ""en"", ""ja"")"),"申し込む")</f>
        <v>申し込む</v>
      </c>
    </row>
    <row r="1610">
      <c r="A1610" s="1" t="s">
        <v>1611</v>
      </c>
      <c r="B1610" t="str">
        <f>IFERROR(__xludf.DUMMYFUNCTION("GOOGLETRANSLATE(A1610, ""en"", ""ja"")"),"犯罪者")</f>
        <v>犯罪者</v>
      </c>
    </row>
    <row r="1611">
      <c r="A1611" s="1" t="s">
        <v>1612</v>
      </c>
      <c r="B1611" t="str">
        <f>IFERROR(__xludf.DUMMYFUNCTION("GOOGLETRANSLATE(A1611, ""en"", ""ja"")"),"マックス")</f>
        <v>マックス</v>
      </c>
    </row>
  </sheetData>
  <drawing r:id="rId1"/>
</worksheet>
</file>