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\Desktop\"/>
    </mc:Choice>
  </mc:AlternateContent>
  <xr:revisionPtr revIDLastSave="0" documentId="13_ncr:1_{0CB74D11-985A-43E9-82F6-4882742013F1}" xr6:coauthVersionLast="47" xr6:coauthVersionMax="47" xr10:uidLastSave="{00000000-0000-0000-0000-000000000000}"/>
  <bookViews>
    <workbookView xWindow="-120" yWindow="-120" windowWidth="29040" windowHeight="16440" xr2:uid="{454C70C0-46A4-4FEF-9B19-4B075850384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P10" i="1"/>
  <c r="R8" i="1"/>
  <c r="O1" i="1"/>
  <c r="P1" i="1" s="1"/>
  <c r="V2" i="1"/>
  <c r="C17" i="3"/>
  <c r="C12" i="3"/>
  <c r="C10" i="3"/>
  <c r="C9" i="3"/>
  <c r="C8" i="3"/>
  <c r="C7" i="3"/>
  <c r="C5" i="3"/>
  <c r="C6" i="3"/>
  <c r="C4" i="3"/>
  <c r="I15" i="1"/>
  <c r="H13" i="1"/>
  <c r="H17" i="1" s="1"/>
  <c r="G17" i="1"/>
  <c r="C10" i="1"/>
  <c r="C12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M3" i="2"/>
  <c r="P6" i="2" s="1"/>
  <c r="Q6" i="2" s="1"/>
  <c r="Q1" i="1" l="1"/>
  <c r="T1" i="1" s="1"/>
  <c r="C14" i="3"/>
  <c r="E12" i="1"/>
  <c r="P9" i="2"/>
  <c r="U1" i="1" l="1"/>
  <c r="S1" i="1"/>
  <c r="R1" i="1"/>
  <c r="P2" i="1"/>
  <c r="Q2" i="1" s="1"/>
  <c r="T2" i="1" l="1"/>
  <c r="U2" i="1" s="1"/>
  <c r="P3" i="1"/>
  <c r="Q3" i="1" s="1"/>
  <c r="T3" i="1" s="1"/>
  <c r="U3" i="1" s="1"/>
  <c r="R2" i="1" l="1"/>
  <c r="S2" i="1"/>
  <c r="P4" i="1"/>
  <c r="R3" i="1" l="1"/>
  <c r="S3" i="1"/>
  <c r="P5" i="1"/>
  <c r="Q4" i="1"/>
  <c r="T4" i="1" l="1"/>
  <c r="U4" i="1"/>
  <c r="R4" i="1"/>
  <c r="S4" i="1"/>
  <c r="P6" i="1"/>
  <c r="Q5" i="1"/>
  <c r="T5" i="1" l="1"/>
  <c r="U5" i="1"/>
  <c r="R5" i="1"/>
  <c r="S5" i="1"/>
  <c r="P7" i="1"/>
  <c r="Q6" i="1"/>
  <c r="T6" i="1" l="1"/>
  <c r="U6" i="1"/>
  <c r="S6" i="1"/>
  <c r="R6" i="1"/>
  <c r="P8" i="1"/>
  <c r="Q7" i="1"/>
  <c r="T7" i="1" l="1"/>
  <c r="U7" i="1"/>
  <c r="S7" i="1"/>
  <c r="R7" i="1"/>
  <c r="P9" i="1"/>
  <c r="Q8" i="1"/>
  <c r="S8" i="1" l="1"/>
  <c r="T8" i="1"/>
  <c r="U8" i="1" s="1"/>
  <c r="Q9" i="1"/>
  <c r="T9" i="1" l="1"/>
  <c r="U9" i="1"/>
  <c r="S9" i="1"/>
  <c r="R9" i="1"/>
  <c r="P11" i="1"/>
  <c r="Q10" i="1"/>
  <c r="T10" i="1" l="1"/>
  <c r="U10" i="1" s="1"/>
  <c r="S10" i="1"/>
  <c r="R10" i="1"/>
  <c r="P12" i="1"/>
  <c r="Q11" i="1"/>
  <c r="T11" i="1" l="1"/>
  <c r="U11" i="1"/>
  <c r="R11" i="1"/>
  <c r="S11" i="1"/>
  <c r="P13" i="1"/>
  <c r="Q12" i="1"/>
  <c r="T12" i="1" l="1"/>
  <c r="U12" i="1" s="1"/>
  <c r="S12" i="1"/>
  <c r="R12" i="1"/>
  <c r="P14" i="1"/>
  <c r="Q13" i="1"/>
  <c r="T13" i="1" l="1"/>
  <c r="U13" i="1" s="1"/>
  <c r="R13" i="1"/>
  <c r="S13" i="1"/>
  <c r="P15" i="1"/>
  <c r="Q14" i="1"/>
  <c r="T14" i="1" l="1"/>
  <c r="U14" i="1" s="1"/>
  <c r="S14" i="1"/>
  <c r="R14" i="1"/>
  <c r="P16" i="1"/>
  <c r="Q15" i="1"/>
  <c r="T15" i="1" l="1"/>
  <c r="U15" i="1" s="1"/>
  <c r="S15" i="1"/>
  <c r="R15" i="1"/>
  <c r="P17" i="1"/>
  <c r="Q16" i="1"/>
  <c r="T16" i="1" l="1"/>
  <c r="U16" i="1" s="1"/>
  <c r="S16" i="1"/>
  <c r="R16" i="1"/>
  <c r="P18" i="1"/>
  <c r="Q17" i="1"/>
  <c r="T17" i="1" l="1"/>
  <c r="U17" i="1" s="1"/>
  <c r="S17" i="1"/>
  <c r="R17" i="1"/>
  <c r="P19" i="1"/>
  <c r="Q18" i="1"/>
  <c r="T18" i="1" l="1"/>
  <c r="U18" i="1" s="1"/>
  <c r="R18" i="1"/>
  <c r="S18" i="1"/>
  <c r="P20" i="1"/>
  <c r="Q19" i="1"/>
  <c r="T19" i="1" l="1"/>
  <c r="U19" i="1" s="1"/>
  <c r="R19" i="1"/>
  <c r="S19" i="1"/>
  <c r="P21" i="1"/>
  <c r="Q20" i="1"/>
  <c r="R20" i="1" l="1"/>
  <c r="S20" i="1"/>
  <c r="P22" i="1"/>
  <c r="Q21" i="1"/>
  <c r="S21" i="1" l="1"/>
  <c r="R21" i="1"/>
  <c r="P23" i="1"/>
  <c r="Q22" i="1"/>
  <c r="R22" i="1" l="1"/>
  <c r="S22" i="1"/>
  <c r="P24" i="1"/>
  <c r="Q23" i="1"/>
  <c r="S23" i="1" l="1"/>
  <c r="R23" i="1"/>
  <c r="P25" i="1"/>
  <c r="Q24" i="1"/>
  <c r="S24" i="1" l="1"/>
  <c r="R24" i="1"/>
  <c r="P26" i="1"/>
  <c r="Q25" i="1"/>
  <c r="S25" i="1" l="1"/>
  <c r="R25" i="1"/>
  <c r="P27" i="1"/>
  <c r="Q26" i="1"/>
  <c r="S26" i="1" l="1"/>
  <c r="R26" i="1"/>
  <c r="P28" i="1"/>
  <c r="Q27" i="1"/>
  <c r="S27" i="1" l="1"/>
  <c r="R27" i="1"/>
  <c r="P29" i="1"/>
  <c r="Q28" i="1"/>
  <c r="S28" i="1" l="1"/>
  <c r="R28" i="1"/>
  <c r="P30" i="1"/>
  <c r="Q29" i="1"/>
  <c r="R29" i="1" l="1"/>
  <c r="S29" i="1"/>
  <c r="P31" i="1"/>
  <c r="Q30" i="1"/>
  <c r="S30" i="1" l="1"/>
  <c r="R30" i="1"/>
  <c r="P32" i="1"/>
  <c r="Q31" i="1"/>
  <c r="R31" i="1" l="1"/>
  <c r="P33" i="1"/>
  <c r="Q32" i="1"/>
  <c r="S32" i="1" l="1"/>
  <c r="R32" i="1"/>
  <c r="P34" i="1"/>
  <c r="Q33" i="1"/>
  <c r="S33" i="1" l="1"/>
  <c r="R33" i="1"/>
  <c r="P35" i="1"/>
  <c r="Q34" i="1"/>
  <c r="R34" i="1" l="1"/>
  <c r="S34" i="1"/>
  <c r="P36" i="1"/>
  <c r="Q35" i="1"/>
  <c r="R35" i="1" l="1"/>
  <c r="S35" i="1"/>
  <c r="P37" i="1"/>
  <c r="Q36" i="1"/>
  <c r="R36" i="1" l="1"/>
  <c r="S36" i="1"/>
  <c r="P38" i="1"/>
  <c r="Q37" i="1"/>
  <c r="S37" i="1" l="1"/>
  <c r="R37" i="1"/>
  <c r="P39" i="1"/>
  <c r="Q38" i="1"/>
  <c r="S38" i="1" l="1"/>
  <c r="R38" i="1"/>
  <c r="P40" i="1"/>
  <c r="Q39" i="1"/>
  <c r="S39" i="1" l="1"/>
  <c r="R39" i="1"/>
  <c r="P41" i="1"/>
  <c r="Q40" i="1"/>
  <c r="S40" i="1" l="1"/>
  <c r="R40" i="1"/>
  <c r="P42" i="1"/>
  <c r="Q41" i="1"/>
  <c r="S41" i="1" l="1"/>
  <c r="R41" i="1"/>
  <c r="P43" i="1"/>
  <c r="Q42" i="1"/>
  <c r="R42" i="1" l="1"/>
  <c r="S42" i="1"/>
  <c r="P44" i="1"/>
  <c r="Q43" i="1"/>
  <c r="S43" i="1" l="1"/>
  <c r="R43" i="1"/>
  <c r="P45" i="1"/>
  <c r="Q44" i="1"/>
  <c r="R44" i="1" l="1"/>
  <c r="S44" i="1"/>
  <c r="P46" i="1"/>
  <c r="Q45" i="1"/>
  <c r="R45" i="1" l="1"/>
  <c r="S45" i="1"/>
  <c r="P47" i="1"/>
  <c r="Q46" i="1"/>
  <c r="S46" i="1" l="1"/>
  <c r="R46" i="1"/>
  <c r="P48" i="1"/>
  <c r="Q47" i="1"/>
  <c r="S47" i="1" l="1"/>
  <c r="R47" i="1"/>
  <c r="P49" i="1"/>
  <c r="Q48" i="1"/>
  <c r="S48" i="1" l="1"/>
  <c r="R48" i="1"/>
  <c r="P50" i="1"/>
  <c r="Q49" i="1"/>
  <c r="S49" i="1" l="1"/>
  <c r="R49" i="1"/>
  <c r="P51" i="1"/>
  <c r="Q50" i="1"/>
  <c r="R50" i="1" l="1"/>
  <c r="S50" i="1"/>
  <c r="Q51" i="1"/>
  <c r="R51" i="1" s="1"/>
  <c r="R52" i="1" l="1"/>
  <c r="S51" i="1"/>
</calcChain>
</file>

<file path=xl/sharedStrings.xml><?xml version="1.0" encoding="utf-8"?>
<sst xmlns="http://schemas.openxmlformats.org/spreadsheetml/2006/main" count="139" uniqueCount="71">
  <si>
    <t>small caps</t>
  </si>
  <si>
    <t>vt</t>
  </si>
  <si>
    <t>voo</t>
  </si>
  <si>
    <t>qqq</t>
  </si>
  <si>
    <t>tech</t>
  </si>
  <si>
    <t xml:space="preserve">21bc </t>
  </si>
  <si>
    <t>avws</t>
  </si>
  <si>
    <t>lyp6</t>
  </si>
  <si>
    <t>5mvl</t>
  </si>
  <si>
    <t>iwqu</t>
  </si>
  <si>
    <t>ijpe</t>
  </si>
  <si>
    <t>xdwc</t>
  </si>
  <si>
    <t>mgt</t>
  </si>
  <si>
    <t>xdwt</t>
  </si>
  <si>
    <t>anos</t>
  </si>
  <si>
    <t>Information Technology</t>
  </si>
  <si>
    <t>Communication Services</t>
  </si>
  <si>
    <t>Consumer Discretionary</t>
  </si>
  <si>
    <t>Health Care</t>
  </si>
  <si>
    <t>Financials</t>
  </si>
  <si>
    <t>Consumer Staples</t>
  </si>
  <si>
    <t>Energy</t>
  </si>
  <si>
    <t>Materials</t>
  </si>
  <si>
    <t>Industrials</t>
  </si>
  <si>
    <t>Amundi DJ Global Titans 50 UCITS ETF Dist</t>
  </si>
  <si>
    <t>USD</t>
  </si>
  <si>
    <t>TWD</t>
  </si>
  <si>
    <t>CHF</t>
  </si>
  <si>
    <t>EUR</t>
  </si>
  <si>
    <t>GBP</t>
  </si>
  <si>
    <t>DKK</t>
  </si>
  <si>
    <t>JPY</t>
  </si>
  <si>
    <t>KRW</t>
  </si>
  <si>
    <t>CAD</t>
  </si>
  <si>
    <t>Others</t>
  </si>
  <si>
    <t>Technology</t>
  </si>
  <si>
    <t>Telecommunication</t>
  </si>
  <si>
    <t>Basic Materials</t>
  </si>
  <si>
    <t>United States</t>
  </si>
  <si>
    <t>Switzerland</t>
  </si>
  <si>
    <t>United Kingdom</t>
  </si>
  <si>
    <t>Japan</t>
  </si>
  <si>
    <t>Other</t>
  </si>
  <si>
    <t>iShares Edge MSCI World Quality Factor UCITS ETF</t>
  </si>
  <si>
    <t>Netherlands</t>
  </si>
  <si>
    <t>Germany</t>
  </si>
  <si>
    <t>Ireland</t>
  </si>
  <si>
    <t>Canada</t>
  </si>
  <si>
    <t>Xtrackers MSCI World Information Technology UCITS ETF 1C</t>
  </si>
  <si>
    <t xml:space="preserve"> </t>
  </si>
  <si>
    <t>France</t>
  </si>
  <si>
    <t>Uruguay</t>
  </si>
  <si>
    <t>Spain</t>
  </si>
  <si>
    <t>Xtrackers MSCI World Consumer Discretionary</t>
  </si>
  <si>
    <t>Sweden</t>
  </si>
  <si>
    <t>Italy</t>
  </si>
  <si>
    <t>Denmark</t>
  </si>
  <si>
    <t>Utilities</t>
  </si>
  <si>
    <t>Amundi Stoxx Europe 600 UCITS ETF</t>
  </si>
  <si>
    <t>Real Estate</t>
  </si>
  <si>
    <t xml:space="preserve">Japan hedged </t>
  </si>
  <si>
    <t>China</t>
  </si>
  <si>
    <t>Taiwan</t>
  </si>
  <si>
    <t>South Korea</t>
  </si>
  <si>
    <t>India</t>
  </si>
  <si>
    <t>Hong Kong</t>
  </si>
  <si>
    <t>United Arab Emirates</t>
  </si>
  <si>
    <t>Turkey</t>
  </si>
  <si>
    <t>Mexico</t>
  </si>
  <si>
    <t>Brazil</t>
  </si>
  <si>
    <t>EM Value Facto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</si>
</sst>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%"/>
    <numFmt numFmtId="166" formatCode="0.000000%"/>
    <numFmt numFmtId="167" formatCode="0.00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43" fontId="0" fillId="0" borderId="0" xfId="0" applyNumberFormat="1"/>
    <xf numFmtId="43" fontId="0" fillId="7" borderId="0" xfId="1" applyFont="1" applyFill="1"/>
    <xf numFmtId="0" fontId="0" fillId="7" borderId="0" xfId="0" applyFill="1"/>
    <xf numFmtId="43" fontId="3" fillId="7" borderId="0" xfId="1" applyFont="1" applyFill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8" borderId="0" xfId="0" applyFill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2B99-BCA6-41FB-9120-6BF0926967A3}">
  <dimension ref="B1:W52"/>
  <sheetViews>
    <sheetView tabSelected="1" zoomScale="95" zoomScaleNormal="95" workbookViewId="0">
      <selection activeCell="R30" sqref="R30"/>
    </sheetView>
  </sheetViews>
  <sheetFormatPr defaultRowHeight="15" x14ac:dyDescent="0.25"/>
  <cols>
    <col min="3" max="3" width="11.42578125" customWidth="1"/>
    <col min="11" max="11" width="9.7109375" customWidth="1"/>
    <col min="12" max="12" width="10.7109375" customWidth="1"/>
    <col min="15" max="15" width="14.5703125" customWidth="1"/>
    <col min="16" max="18" width="15.85546875" customWidth="1"/>
    <col min="19" max="19" width="22.28515625" customWidth="1"/>
    <col min="20" max="20" width="22.28515625" style="12" customWidth="1"/>
    <col min="21" max="21" width="13.7109375" customWidth="1"/>
  </cols>
  <sheetData>
    <row r="1" spans="3:23" x14ac:dyDescent="0.25">
      <c r="K1" s="6">
        <v>12</v>
      </c>
      <c r="L1" s="5">
        <v>22</v>
      </c>
      <c r="M1" s="5">
        <v>2025</v>
      </c>
      <c r="O1" s="7">
        <f>K2*12</f>
        <v>240</v>
      </c>
      <c r="P1" s="8">
        <f>O1*E10</f>
        <v>259.20000000000005</v>
      </c>
      <c r="Q1" s="8">
        <f>P1-(P1*$V$2)</f>
        <v>258.33507552000003</v>
      </c>
      <c r="R1" s="8">
        <f>P1-Q1</f>
        <v>0.86492448000001332</v>
      </c>
      <c r="S1" s="9">
        <f>Q1-O1</f>
        <v>18.335075520000032</v>
      </c>
      <c r="T1" s="13">
        <f>Q1*0.02</f>
        <v>5.1667015104000011</v>
      </c>
      <c r="U1" s="10">
        <f>Q1-T1</f>
        <v>253.16837400960003</v>
      </c>
    </row>
    <row r="2" spans="3:23" x14ac:dyDescent="0.25">
      <c r="K2" s="6">
        <v>20</v>
      </c>
      <c r="L2" s="5">
        <v>23</v>
      </c>
      <c r="M2" s="5">
        <v>2026</v>
      </c>
      <c r="O2" s="7">
        <f t="shared" ref="O2:O33" si="0">K2*12 +O1</f>
        <v>480</v>
      </c>
      <c r="P2" s="8">
        <f>(P1+(K2*$K$1))*$E$10</f>
        <v>539.13600000000008</v>
      </c>
      <c r="Q2" s="8">
        <f>P2-(P2*$V$2)</f>
        <v>537.33695708160008</v>
      </c>
      <c r="R2" s="8">
        <f>P2-Q2</f>
        <v>1.799042918400005</v>
      </c>
      <c r="S2" s="9">
        <f t="shared" ref="S2:S51" si="1">Q2-O2</f>
        <v>57.336957081600076</v>
      </c>
      <c r="T2" s="13">
        <f t="shared" ref="T2:T19" si="2">Q2*0.02</f>
        <v>10.746739141632002</v>
      </c>
      <c r="U2" s="10">
        <f>Q2-T2</f>
        <v>526.59021793996806</v>
      </c>
      <c r="V2" s="20">
        <f>Sheet2!M3</f>
        <v>3.3369000000000003E-3</v>
      </c>
      <c r="W2" s="20"/>
    </row>
    <row r="3" spans="3:23" x14ac:dyDescent="0.25">
      <c r="K3" s="6">
        <v>20</v>
      </c>
      <c r="L3" s="5">
        <v>24</v>
      </c>
      <c r="M3" s="5">
        <v>2027</v>
      </c>
      <c r="O3" s="7">
        <f t="shared" si="0"/>
        <v>720</v>
      </c>
      <c r="P3" s="8">
        <f t="shared" ref="P3:P51" si="3">(P2+(K3*$K$1))*$E$10</f>
        <v>841.46688000000017</v>
      </c>
      <c r="Q3" s="8">
        <f>P3-(P3*$V$2)</f>
        <v>838.65898916812819</v>
      </c>
      <c r="R3" s="8">
        <f t="shared" ref="R3:R50" si="4">P3-Q3</f>
        <v>2.8078908318719868</v>
      </c>
      <c r="S3" s="9">
        <f t="shared" si="1"/>
        <v>118.65898916812819</v>
      </c>
      <c r="T3" s="13">
        <f t="shared" si="2"/>
        <v>16.773179783362565</v>
      </c>
      <c r="U3" s="10">
        <f t="shared" ref="U3:U19" si="5">Q3-T3</f>
        <v>821.88580938476559</v>
      </c>
      <c r="V3" s="20"/>
      <c r="W3" s="20"/>
    </row>
    <row r="4" spans="3:23" x14ac:dyDescent="0.25">
      <c r="C4">
        <v>10</v>
      </c>
      <c r="D4">
        <v>60</v>
      </c>
      <c r="E4">
        <v>50</v>
      </c>
      <c r="F4">
        <v>50</v>
      </c>
      <c r="G4">
        <v>20</v>
      </c>
      <c r="K4" s="6">
        <v>20</v>
      </c>
      <c r="L4" s="5">
        <v>25</v>
      </c>
      <c r="M4" s="5">
        <v>2028</v>
      </c>
      <c r="O4" s="7">
        <f t="shared" si="0"/>
        <v>960</v>
      </c>
      <c r="P4" s="8">
        <f t="shared" si="3"/>
        <v>1167.9842304000003</v>
      </c>
      <c r="Q4" s="8">
        <f t="shared" ref="Q2:Q51" si="6">P4-(P4*$V$2)</f>
        <v>1164.0867838215786</v>
      </c>
      <c r="R4" s="8">
        <f t="shared" si="4"/>
        <v>3.89744657842175</v>
      </c>
      <c r="S4" s="9">
        <f t="shared" si="1"/>
        <v>204.08678382157859</v>
      </c>
      <c r="T4" s="13">
        <f t="shared" si="2"/>
        <v>23.281735676431573</v>
      </c>
      <c r="U4" s="10">
        <f t="shared" si="5"/>
        <v>1140.8050481451471</v>
      </c>
    </row>
    <row r="5" spans="3:23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K5" s="6">
        <v>20</v>
      </c>
      <c r="L5" s="5">
        <v>26</v>
      </c>
      <c r="M5" s="5">
        <v>2029</v>
      </c>
      <c r="O5" s="7">
        <f t="shared" si="0"/>
        <v>1200</v>
      </c>
      <c r="P5" s="8">
        <f t="shared" si="3"/>
        <v>1520.6229688320004</v>
      </c>
      <c r="Q5" s="8">
        <f t="shared" si="6"/>
        <v>1515.5488020473049</v>
      </c>
      <c r="R5" s="8">
        <f t="shared" si="4"/>
        <v>5.0741667846955352</v>
      </c>
      <c r="S5" s="9">
        <f t="shared" si="1"/>
        <v>315.54880204730489</v>
      </c>
      <c r="T5" s="13">
        <f t="shared" si="2"/>
        <v>30.310976040946098</v>
      </c>
      <c r="U5" s="10">
        <f t="shared" si="5"/>
        <v>1485.2378260063588</v>
      </c>
    </row>
    <row r="6" spans="3:23" x14ac:dyDescent="0.25">
      <c r="C6" s="3">
        <v>0.06</v>
      </c>
      <c r="D6" s="1">
        <v>0.08</v>
      </c>
      <c r="E6" s="1">
        <v>0.1</v>
      </c>
      <c r="F6" s="1">
        <v>0.14000000000000001</v>
      </c>
      <c r="G6" s="1">
        <v>0.14000000000000001</v>
      </c>
      <c r="K6" s="6">
        <v>20</v>
      </c>
      <c r="L6" s="5">
        <v>27</v>
      </c>
      <c r="M6" s="5">
        <v>2030</v>
      </c>
      <c r="O6" s="7">
        <f t="shared" si="0"/>
        <v>1440</v>
      </c>
      <c r="P6" s="8">
        <f t="shared" si="3"/>
        <v>1901.4728063385605</v>
      </c>
      <c r="Q6" s="8">
        <f t="shared" si="6"/>
        <v>1895.1277817310895</v>
      </c>
      <c r="R6" s="8">
        <f t="shared" si="4"/>
        <v>6.3450246074710321</v>
      </c>
      <c r="S6" s="9">
        <f t="shared" si="1"/>
        <v>455.1277817310895</v>
      </c>
      <c r="T6" s="13">
        <f t="shared" si="2"/>
        <v>37.902555634621791</v>
      </c>
      <c r="U6" s="10">
        <f t="shared" si="5"/>
        <v>1857.2252260964676</v>
      </c>
    </row>
    <row r="7" spans="3:23" x14ac:dyDescent="0.25">
      <c r="K7" s="6">
        <v>20</v>
      </c>
      <c r="L7" s="5">
        <v>28</v>
      </c>
      <c r="M7" s="5">
        <v>2031</v>
      </c>
      <c r="O7" s="7">
        <f t="shared" si="0"/>
        <v>1680</v>
      </c>
      <c r="P7" s="8">
        <f t="shared" si="3"/>
        <v>2312.7906308456454</v>
      </c>
      <c r="Q7" s="8">
        <f t="shared" si="6"/>
        <v>2305.0730797895767</v>
      </c>
      <c r="R7" s="8">
        <f t="shared" si="4"/>
        <v>7.7175510560687144</v>
      </c>
      <c r="S7" s="9">
        <f t="shared" si="1"/>
        <v>625.0730797895767</v>
      </c>
      <c r="T7" s="13">
        <f t="shared" si="2"/>
        <v>46.101461595791534</v>
      </c>
      <c r="U7" s="10">
        <f t="shared" si="5"/>
        <v>2258.9716181937852</v>
      </c>
    </row>
    <row r="8" spans="3:23" x14ac:dyDescent="0.25">
      <c r="K8" s="6">
        <v>20</v>
      </c>
      <c r="L8" s="5">
        <v>29</v>
      </c>
      <c r="M8" s="5">
        <v>2032</v>
      </c>
      <c r="O8" s="7">
        <f t="shared" si="0"/>
        <v>1920</v>
      </c>
      <c r="P8" s="8">
        <f t="shared" si="3"/>
        <v>2757.0138813132971</v>
      </c>
      <c r="Q8" s="8">
        <f t="shared" si="6"/>
        <v>2747.8140016927427</v>
      </c>
      <c r="R8" s="8">
        <f>P8-Q8</f>
        <v>9.199879620554384</v>
      </c>
      <c r="S8" s="9">
        <f>Q8-O8</f>
        <v>827.81400169274275</v>
      </c>
      <c r="T8" s="13">
        <f t="shared" si="2"/>
        <v>54.956280033854853</v>
      </c>
      <c r="U8" s="10">
        <f t="shared" si="5"/>
        <v>2692.8577216588878</v>
      </c>
    </row>
    <row r="9" spans="3:23" x14ac:dyDescent="0.25">
      <c r="K9" s="6">
        <v>20</v>
      </c>
      <c r="L9" s="5">
        <v>30</v>
      </c>
      <c r="M9" s="5">
        <v>2033</v>
      </c>
      <c r="O9" s="7">
        <f t="shared" si="0"/>
        <v>2160</v>
      </c>
      <c r="P9" s="8">
        <f t="shared" si="3"/>
        <v>3236.7749918183613</v>
      </c>
      <c r="Q9" s="8">
        <f t="shared" si="6"/>
        <v>3225.9741973481628</v>
      </c>
      <c r="R9" s="8">
        <f t="shared" si="4"/>
        <v>10.800794470198525</v>
      </c>
      <c r="S9" s="9">
        <f t="shared" si="1"/>
        <v>1065.9741973481628</v>
      </c>
      <c r="T9" s="13">
        <f t="shared" si="2"/>
        <v>64.519483946963263</v>
      </c>
      <c r="U9" s="10">
        <f t="shared" si="5"/>
        <v>3161.4547134011996</v>
      </c>
    </row>
    <row r="10" spans="3:23" x14ac:dyDescent="0.25">
      <c r="C10" s="19">
        <f>(C6*C4+D6*D4 +G6*G4 +H6*H4)/100 + 1</f>
        <v>1.0820000000000001</v>
      </c>
      <c r="E10" s="19">
        <v>1.08</v>
      </c>
      <c r="K10" s="6">
        <v>20</v>
      </c>
      <c r="L10" s="5">
        <v>31</v>
      </c>
      <c r="M10" s="5">
        <v>2034</v>
      </c>
      <c r="O10" s="7">
        <f t="shared" si="0"/>
        <v>2400</v>
      </c>
      <c r="P10" s="8">
        <f>(P9+(K10*$K$1))*$E$10</f>
        <v>3754.9169911638305</v>
      </c>
      <c r="Q10" s="8">
        <f t="shared" si="6"/>
        <v>3742.3872086560159</v>
      </c>
      <c r="R10" s="8">
        <f t="shared" si="4"/>
        <v>12.529782507814616</v>
      </c>
      <c r="S10" s="9">
        <f t="shared" si="1"/>
        <v>1342.3872086560159</v>
      </c>
      <c r="T10" s="13">
        <f t="shared" si="2"/>
        <v>74.847744173120319</v>
      </c>
      <c r="U10" s="10">
        <f t="shared" si="5"/>
        <v>3667.5394644828957</v>
      </c>
    </row>
    <row r="11" spans="3:23" x14ac:dyDescent="0.25">
      <c r="C11" s="19"/>
      <c r="E11" s="19"/>
      <c r="K11" s="6">
        <v>1000</v>
      </c>
      <c r="L11" s="5">
        <v>32</v>
      </c>
      <c r="M11" s="5">
        <v>2035</v>
      </c>
      <c r="O11" s="7">
        <f t="shared" si="0"/>
        <v>14400</v>
      </c>
      <c r="P11" s="8">
        <f t="shared" si="3"/>
        <v>17015.310350456937</v>
      </c>
      <c r="Q11" s="8">
        <f t="shared" si="6"/>
        <v>16958.531961348497</v>
      </c>
      <c r="R11" s="8">
        <f t="shared" si="4"/>
        <v>56.778389108440024</v>
      </c>
      <c r="S11" s="9">
        <f t="shared" si="1"/>
        <v>2558.5319613484971</v>
      </c>
      <c r="T11" s="13">
        <f t="shared" si="2"/>
        <v>339.17063922696997</v>
      </c>
      <c r="U11" s="10">
        <f t="shared" si="5"/>
        <v>16619.361322121527</v>
      </c>
    </row>
    <row r="12" spans="3:23" x14ac:dyDescent="0.25">
      <c r="C12" s="3">
        <f>C10-1</f>
        <v>8.2000000000000073E-2</v>
      </c>
      <c r="D12" s="3"/>
      <c r="E12" s="3">
        <f t="shared" ref="E12" si="7">E10-1</f>
        <v>8.0000000000000071E-2</v>
      </c>
      <c r="G12">
        <v>300000</v>
      </c>
      <c r="H12" s="1">
        <v>0.01</v>
      </c>
      <c r="K12" s="6">
        <v>1000</v>
      </c>
      <c r="L12" s="5">
        <v>33</v>
      </c>
      <c r="M12" s="5">
        <v>2036</v>
      </c>
      <c r="O12" s="7">
        <f t="shared" si="0"/>
        <v>26400</v>
      </c>
      <c r="P12" s="8">
        <f t="shared" si="3"/>
        <v>31336.535178493494</v>
      </c>
      <c r="Q12" s="8">
        <f t="shared" si="6"/>
        <v>31231.968294256378</v>
      </c>
      <c r="R12" s="8">
        <f t="shared" si="4"/>
        <v>104.56688423711603</v>
      </c>
      <c r="S12" s="9">
        <f t="shared" si="1"/>
        <v>4831.9682942563777</v>
      </c>
      <c r="T12" s="13">
        <f t="shared" si="2"/>
        <v>624.63936588512752</v>
      </c>
      <c r="U12" s="10">
        <f t="shared" si="5"/>
        <v>30607.328928371251</v>
      </c>
    </row>
    <row r="13" spans="3:23" x14ac:dyDescent="0.25">
      <c r="H13">
        <f>G12*0.01</f>
        <v>3000</v>
      </c>
      <c r="K13" s="6">
        <v>1000</v>
      </c>
      <c r="L13" s="5">
        <v>34</v>
      </c>
      <c r="M13" s="5">
        <v>2037</v>
      </c>
      <c r="O13" s="7">
        <f t="shared" si="0"/>
        <v>38400</v>
      </c>
      <c r="P13" s="8">
        <f t="shared" si="3"/>
        <v>46803.457992772972</v>
      </c>
      <c r="Q13" s="8">
        <f t="shared" si="6"/>
        <v>46647.279533796886</v>
      </c>
      <c r="R13" s="8">
        <f t="shared" si="4"/>
        <v>156.1784589760864</v>
      </c>
      <c r="S13" s="9">
        <f t="shared" si="1"/>
        <v>8247.2795337968855</v>
      </c>
      <c r="T13" s="13">
        <f t="shared" si="2"/>
        <v>932.94559067593775</v>
      </c>
      <c r="U13" s="10">
        <f t="shared" si="5"/>
        <v>45714.333943120946</v>
      </c>
    </row>
    <row r="14" spans="3:23" x14ac:dyDescent="0.25">
      <c r="K14" s="6">
        <v>1000</v>
      </c>
      <c r="L14" s="5">
        <v>35</v>
      </c>
      <c r="M14" s="5">
        <v>2038</v>
      </c>
      <c r="O14" s="7">
        <f t="shared" si="0"/>
        <v>50400</v>
      </c>
      <c r="P14" s="8">
        <f t="shared" si="3"/>
        <v>63507.734632194813</v>
      </c>
      <c r="Q14" s="8">
        <f t="shared" si="6"/>
        <v>63295.815672500641</v>
      </c>
      <c r="R14" s="8">
        <f t="shared" si="4"/>
        <v>211.91895969417237</v>
      </c>
      <c r="S14" s="9">
        <f t="shared" si="1"/>
        <v>12895.815672500641</v>
      </c>
      <c r="T14" s="13">
        <f t="shared" si="2"/>
        <v>1265.9163134500129</v>
      </c>
      <c r="U14" s="10">
        <f t="shared" si="5"/>
        <v>62029.899359050629</v>
      </c>
    </row>
    <row r="15" spans="3:23" x14ac:dyDescent="0.25">
      <c r="I15">
        <f>H17+H13</f>
        <v>329700</v>
      </c>
      <c r="K15" s="6">
        <v>1000</v>
      </c>
      <c r="L15" s="5">
        <v>36</v>
      </c>
      <c r="M15" s="5">
        <v>2039</v>
      </c>
      <c r="O15" s="7">
        <f t="shared" si="0"/>
        <v>62400</v>
      </c>
      <c r="P15" s="8">
        <f t="shared" si="3"/>
        <v>81548.353402770401</v>
      </c>
      <c r="Q15" s="8">
        <f t="shared" si="6"/>
        <v>81276.234702300702</v>
      </c>
      <c r="R15" s="8">
        <f t="shared" si="4"/>
        <v>272.11870046969852</v>
      </c>
      <c r="S15" s="9">
        <f t="shared" si="1"/>
        <v>18876.234702300702</v>
      </c>
      <c r="T15" s="13">
        <f t="shared" si="2"/>
        <v>1625.524694046014</v>
      </c>
      <c r="U15" s="10">
        <f t="shared" si="5"/>
        <v>79650.710008254682</v>
      </c>
    </row>
    <row r="16" spans="3:23" x14ac:dyDescent="0.25">
      <c r="K16" s="6">
        <v>1000</v>
      </c>
      <c r="L16" s="5">
        <v>37</v>
      </c>
      <c r="M16" s="5">
        <v>2040</v>
      </c>
      <c r="O16" s="7">
        <f t="shared" si="0"/>
        <v>74400</v>
      </c>
      <c r="P16" s="8">
        <f t="shared" si="3"/>
        <v>101032.22167499203</v>
      </c>
      <c r="Q16" s="8">
        <f t="shared" si="6"/>
        <v>100695.08725448475</v>
      </c>
      <c r="R16" s="8">
        <f t="shared" si="4"/>
        <v>337.1344205072819</v>
      </c>
      <c r="S16" s="9">
        <f t="shared" si="1"/>
        <v>26295.087254484752</v>
      </c>
      <c r="T16" s="13">
        <f t="shared" si="2"/>
        <v>2013.9017450896952</v>
      </c>
      <c r="U16" s="10">
        <f t="shared" si="5"/>
        <v>98681.185509395058</v>
      </c>
    </row>
    <row r="17" spans="2:21" x14ac:dyDescent="0.25">
      <c r="F17" s="1">
        <v>0.1</v>
      </c>
      <c r="G17">
        <f>G12*1.1</f>
        <v>330000</v>
      </c>
      <c r="H17">
        <f>(G12-H13)*1.1</f>
        <v>326700</v>
      </c>
      <c r="K17" s="6">
        <v>1000</v>
      </c>
      <c r="L17" s="5">
        <v>38</v>
      </c>
      <c r="M17" s="5">
        <v>2041</v>
      </c>
      <c r="O17" s="7">
        <f t="shared" si="0"/>
        <v>86400</v>
      </c>
      <c r="P17" s="8">
        <f t="shared" si="3"/>
        <v>122074.7994089914</v>
      </c>
      <c r="Q17" s="8">
        <f t="shared" si="6"/>
        <v>121667.44801084354</v>
      </c>
      <c r="R17" s="8">
        <f t="shared" si="4"/>
        <v>407.35139814786089</v>
      </c>
      <c r="S17" s="9">
        <f t="shared" si="1"/>
        <v>35267.448010843538</v>
      </c>
      <c r="T17" s="13">
        <f t="shared" si="2"/>
        <v>2433.3489602168706</v>
      </c>
      <c r="U17" s="10">
        <f t="shared" si="5"/>
        <v>119234.09905062667</v>
      </c>
    </row>
    <row r="18" spans="2:21" x14ac:dyDescent="0.25">
      <c r="K18" s="6">
        <v>1000</v>
      </c>
      <c r="L18" s="5">
        <v>39</v>
      </c>
      <c r="M18" s="5">
        <v>2042</v>
      </c>
      <c r="O18" s="7">
        <f t="shared" si="0"/>
        <v>98400</v>
      </c>
      <c r="P18" s="8">
        <f t="shared" si="3"/>
        <v>144800.78336171072</v>
      </c>
      <c r="Q18" s="8">
        <f t="shared" si="6"/>
        <v>144317.59762771105</v>
      </c>
      <c r="R18" s="8">
        <f t="shared" si="4"/>
        <v>483.18573399967863</v>
      </c>
      <c r="S18" s="9">
        <f t="shared" si="1"/>
        <v>45917.597627711046</v>
      </c>
      <c r="T18" s="13">
        <f t="shared" si="2"/>
        <v>2886.351952554221</v>
      </c>
      <c r="U18" s="10">
        <f t="shared" si="5"/>
        <v>141431.24567515682</v>
      </c>
    </row>
    <row r="19" spans="2:21" x14ac:dyDescent="0.25">
      <c r="B19">
        <v>20</v>
      </c>
      <c r="K19" s="6">
        <v>1000</v>
      </c>
      <c r="L19" s="5">
        <v>40</v>
      </c>
      <c r="M19" s="5">
        <v>2043</v>
      </c>
      <c r="O19" s="7">
        <f t="shared" si="0"/>
        <v>110400</v>
      </c>
      <c r="P19" s="8">
        <f t="shared" si="3"/>
        <v>169344.8460306476</v>
      </c>
      <c r="Q19" s="8">
        <f t="shared" si="6"/>
        <v>168779.75921392793</v>
      </c>
      <c r="R19" s="8">
        <f t="shared" si="4"/>
        <v>565.08681671967497</v>
      </c>
      <c r="S19" s="9">
        <f t="shared" si="1"/>
        <v>58379.75921392793</v>
      </c>
      <c r="T19" s="13">
        <f t="shared" si="2"/>
        <v>3375.5951842785585</v>
      </c>
      <c r="U19" s="10">
        <f t="shared" si="5"/>
        <v>165404.16402964937</v>
      </c>
    </row>
    <row r="20" spans="2:21" x14ac:dyDescent="0.25">
      <c r="K20" s="6">
        <v>1000</v>
      </c>
      <c r="L20" s="5">
        <v>41</v>
      </c>
      <c r="M20" s="5">
        <v>2044</v>
      </c>
      <c r="O20" s="7">
        <f t="shared" si="0"/>
        <v>122400</v>
      </c>
      <c r="P20" s="8">
        <f t="shared" si="3"/>
        <v>195852.43371309942</v>
      </c>
      <c r="Q20" s="8">
        <f t="shared" si="6"/>
        <v>195198.89372704219</v>
      </c>
      <c r="R20" s="8">
        <f t="shared" si="4"/>
        <v>653.53998605723609</v>
      </c>
      <c r="S20" s="9">
        <f t="shared" si="1"/>
        <v>72798.893727042188</v>
      </c>
      <c r="T20" s="11"/>
    </row>
    <row r="21" spans="2:21" x14ac:dyDescent="0.25">
      <c r="K21" s="6">
        <v>1000</v>
      </c>
      <c r="L21" s="5">
        <v>42</v>
      </c>
      <c r="M21" s="5">
        <v>2045</v>
      </c>
      <c r="O21" s="7">
        <f t="shared" si="0"/>
        <v>134400</v>
      </c>
      <c r="P21" s="8">
        <f t="shared" si="3"/>
        <v>224480.62841014739</v>
      </c>
      <c r="Q21" s="8">
        <f t="shared" si="6"/>
        <v>223731.55900120558</v>
      </c>
      <c r="R21" s="8">
        <f t="shared" si="4"/>
        <v>749.06940894181025</v>
      </c>
      <c r="S21" s="9">
        <f t="shared" si="1"/>
        <v>89331.559001205576</v>
      </c>
      <c r="T21" s="11"/>
    </row>
    <row r="22" spans="2:21" x14ac:dyDescent="0.25">
      <c r="K22" s="6">
        <v>1000</v>
      </c>
      <c r="L22" s="5">
        <v>43</v>
      </c>
      <c r="M22" s="5">
        <v>2046</v>
      </c>
      <c r="O22" s="7">
        <f t="shared" si="0"/>
        <v>146400</v>
      </c>
      <c r="P22" s="8">
        <f t="shared" si="3"/>
        <v>255399.0786829592</v>
      </c>
      <c r="Q22" s="8">
        <f t="shared" si="6"/>
        <v>254546.83749730204</v>
      </c>
      <c r="R22" s="8">
        <f t="shared" si="4"/>
        <v>852.24118565715617</v>
      </c>
      <c r="S22" s="9">
        <f t="shared" si="1"/>
        <v>108146.83749730204</v>
      </c>
      <c r="T22" s="11"/>
    </row>
    <row r="23" spans="2:21" x14ac:dyDescent="0.25">
      <c r="K23" s="6">
        <v>1000</v>
      </c>
      <c r="L23" s="5">
        <v>44</v>
      </c>
      <c r="M23" s="5">
        <v>2047</v>
      </c>
      <c r="O23" s="7">
        <f t="shared" si="0"/>
        <v>158400</v>
      </c>
      <c r="P23" s="8">
        <f t="shared" si="3"/>
        <v>288791.00497759593</v>
      </c>
      <c r="Q23" s="8">
        <f t="shared" si="6"/>
        <v>287827.33827308618</v>
      </c>
      <c r="R23" s="8">
        <f t="shared" si="4"/>
        <v>963.66670450975653</v>
      </c>
      <c r="S23" s="9">
        <f t="shared" si="1"/>
        <v>129427.33827308618</v>
      </c>
      <c r="T23" s="11"/>
    </row>
    <row r="24" spans="2:21" x14ac:dyDescent="0.25">
      <c r="K24" s="6">
        <v>1000</v>
      </c>
      <c r="L24" s="5">
        <v>45</v>
      </c>
      <c r="M24" s="5">
        <v>2048</v>
      </c>
      <c r="O24" s="7">
        <f t="shared" si="0"/>
        <v>170400</v>
      </c>
      <c r="P24" s="8">
        <f t="shared" si="3"/>
        <v>324854.28537580365</v>
      </c>
      <c r="Q24" s="8">
        <f t="shared" si="6"/>
        <v>323770.27911093313</v>
      </c>
      <c r="R24" s="8">
        <f t="shared" si="4"/>
        <v>1084.0062648705207</v>
      </c>
      <c r="S24" s="9">
        <f t="shared" si="1"/>
        <v>153370.27911093313</v>
      </c>
      <c r="T24" s="11"/>
    </row>
    <row r="25" spans="2:21" x14ac:dyDescent="0.25">
      <c r="K25" s="6">
        <v>1000</v>
      </c>
      <c r="L25" s="5">
        <v>46</v>
      </c>
      <c r="M25" s="5">
        <v>2049</v>
      </c>
      <c r="O25" s="7">
        <f t="shared" si="0"/>
        <v>182400</v>
      </c>
      <c r="P25" s="8">
        <f t="shared" si="3"/>
        <v>363802.62820586795</v>
      </c>
      <c r="Q25" s="8">
        <f t="shared" si="6"/>
        <v>362588.65521580778</v>
      </c>
      <c r="R25" s="8">
        <f t="shared" si="4"/>
        <v>1213.9729900601669</v>
      </c>
      <c r="S25" s="9">
        <f t="shared" si="1"/>
        <v>180188.65521580778</v>
      </c>
      <c r="T25" s="11"/>
    </row>
    <row r="26" spans="2:21" x14ac:dyDescent="0.25">
      <c r="K26" s="6">
        <v>1000</v>
      </c>
      <c r="L26" s="5">
        <v>47</v>
      </c>
      <c r="M26" s="5">
        <v>2050</v>
      </c>
      <c r="O26" s="7">
        <f t="shared" si="0"/>
        <v>194400</v>
      </c>
      <c r="P26" s="8">
        <f t="shared" si="3"/>
        <v>405866.83846233739</v>
      </c>
      <c r="Q26" s="8">
        <f t="shared" si="6"/>
        <v>404512.50140907243</v>
      </c>
      <c r="R26" s="8">
        <f t="shared" si="4"/>
        <v>1354.3370532649569</v>
      </c>
      <c r="S26" s="9">
        <f t="shared" si="1"/>
        <v>210112.50140907243</v>
      </c>
      <c r="T26" s="11"/>
    </row>
    <row r="27" spans="2:21" x14ac:dyDescent="0.25">
      <c r="K27" s="6">
        <v>1000</v>
      </c>
      <c r="L27" s="5">
        <v>48</v>
      </c>
      <c r="M27" s="5">
        <v>2051</v>
      </c>
      <c r="O27" s="7">
        <f t="shared" si="0"/>
        <v>206400</v>
      </c>
      <c r="P27" s="8">
        <f t="shared" si="3"/>
        <v>451296.18553932442</v>
      </c>
      <c r="Q27" s="8">
        <f t="shared" si="6"/>
        <v>449790.25529779826</v>
      </c>
      <c r="R27" s="8">
        <f t="shared" si="4"/>
        <v>1505.9302415261627</v>
      </c>
      <c r="S27" s="9">
        <f t="shared" si="1"/>
        <v>243390.25529779826</v>
      </c>
      <c r="T27" s="11"/>
    </row>
    <row r="28" spans="2:21" x14ac:dyDescent="0.25">
      <c r="K28" s="6">
        <v>1000</v>
      </c>
      <c r="L28" s="5">
        <v>49</v>
      </c>
      <c r="M28" s="5">
        <v>2052</v>
      </c>
      <c r="O28" s="7">
        <f t="shared" si="0"/>
        <v>218400</v>
      </c>
      <c r="P28" s="8">
        <f t="shared" si="3"/>
        <v>500359.88038247038</v>
      </c>
      <c r="Q28" s="8">
        <f t="shared" si="6"/>
        <v>498690.22949762212</v>
      </c>
      <c r="R28" s="8">
        <f t="shared" si="4"/>
        <v>1669.6508848482626</v>
      </c>
      <c r="S28" s="9">
        <f t="shared" si="1"/>
        <v>280290.22949762212</v>
      </c>
      <c r="T28" s="11"/>
    </row>
    <row r="29" spans="2:21" x14ac:dyDescent="0.25">
      <c r="K29" s="6">
        <v>1000</v>
      </c>
      <c r="L29" s="5">
        <v>50</v>
      </c>
      <c r="M29" s="5">
        <v>2053</v>
      </c>
      <c r="O29" s="7">
        <f t="shared" si="0"/>
        <v>230400</v>
      </c>
      <c r="P29" s="8">
        <f t="shared" si="3"/>
        <v>553348.67081306805</v>
      </c>
      <c r="Q29" s="8">
        <f t="shared" si="6"/>
        <v>551502.20163343195</v>
      </c>
      <c r="R29" s="8">
        <f t="shared" si="4"/>
        <v>1846.4691796361003</v>
      </c>
      <c r="S29" s="9">
        <f t="shared" si="1"/>
        <v>321102.20163343195</v>
      </c>
      <c r="T29" s="11"/>
    </row>
    <row r="30" spans="2:21" x14ac:dyDescent="0.25">
      <c r="K30" s="6">
        <v>1000</v>
      </c>
      <c r="L30" s="5">
        <v>51</v>
      </c>
      <c r="M30" s="5">
        <v>2054</v>
      </c>
      <c r="O30" s="7">
        <f t="shared" si="0"/>
        <v>242400</v>
      </c>
      <c r="P30" s="8">
        <f t="shared" si="3"/>
        <v>610576.56447811355</v>
      </c>
      <c r="Q30" s="8">
        <f t="shared" si="6"/>
        <v>608539.13154010649</v>
      </c>
      <c r="R30" s="8">
        <f t="shared" si="4"/>
        <v>2037.4329380070558</v>
      </c>
      <c r="S30" s="9">
        <f t="shared" si="1"/>
        <v>366139.13154010649</v>
      </c>
      <c r="T30" s="11"/>
    </row>
    <row r="31" spans="2:21" x14ac:dyDescent="0.25">
      <c r="K31" s="6">
        <v>1000</v>
      </c>
      <c r="L31" s="5">
        <v>52</v>
      </c>
      <c r="M31" s="5">
        <v>2055</v>
      </c>
      <c r="O31" s="7">
        <f t="shared" si="0"/>
        <v>254400</v>
      </c>
      <c r="P31" s="8">
        <f t="shared" si="3"/>
        <v>672382.68963636272</v>
      </c>
      <c r="Q31" s="8">
        <f t="shared" si="6"/>
        <v>670139.01583931514</v>
      </c>
      <c r="R31" s="8">
        <f t="shared" si="4"/>
        <v>2243.6737970475806</v>
      </c>
      <c r="S31" s="9">
        <f>Q31-O31</f>
        <v>415739.01583931514</v>
      </c>
      <c r="T31" s="11"/>
    </row>
    <row r="32" spans="2:21" x14ac:dyDescent="0.25">
      <c r="K32" s="6">
        <v>1000</v>
      </c>
      <c r="L32" s="5">
        <v>53</v>
      </c>
      <c r="M32" s="5">
        <v>2056</v>
      </c>
      <c r="O32" s="7">
        <f t="shared" si="0"/>
        <v>266400</v>
      </c>
      <c r="P32" s="8">
        <f t="shared" si="3"/>
        <v>739133.30480727181</v>
      </c>
      <c r="Q32" s="8">
        <f t="shared" si="6"/>
        <v>736666.8908824604</v>
      </c>
      <c r="R32" s="8">
        <f t="shared" si="4"/>
        <v>2466.4139248114079</v>
      </c>
      <c r="S32" s="9">
        <f t="shared" si="1"/>
        <v>470266.8908824604</v>
      </c>
      <c r="T32" s="11"/>
    </row>
    <row r="33" spans="11:20" x14ac:dyDescent="0.25">
      <c r="K33" s="6">
        <v>1000</v>
      </c>
      <c r="L33" s="5">
        <v>54</v>
      </c>
      <c r="M33" s="5">
        <v>2057</v>
      </c>
      <c r="O33" s="7">
        <f t="shared" si="0"/>
        <v>278400</v>
      </c>
      <c r="P33" s="8">
        <f t="shared" si="3"/>
        <v>811223.96919185366</v>
      </c>
      <c r="Q33" s="8">
        <f t="shared" si="6"/>
        <v>808516.99592905736</v>
      </c>
      <c r="R33" s="8">
        <f t="shared" si="4"/>
        <v>2706.9732627962949</v>
      </c>
      <c r="S33" s="9">
        <f t="shared" si="1"/>
        <v>530116.99592905736</v>
      </c>
      <c r="T33" s="11"/>
    </row>
    <row r="34" spans="11:20" x14ac:dyDescent="0.25">
      <c r="K34" s="6">
        <v>1000</v>
      </c>
      <c r="L34" s="5">
        <v>55</v>
      </c>
      <c r="M34" s="5">
        <v>2058</v>
      </c>
      <c r="O34" s="7">
        <f t="shared" ref="O34:O51" si="8">K34*12 +O33</f>
        <v>290400</v>
      </c>
      <c r="P34" s="8">
        <f t="shared" si="3"/>
        <v>889081.88672720199</v>
      </c>
      <c r="Q34" s="8">
        <f t="shared" si="6"/>
        <v>886115.10937938199</v>
      </c>
      <c r="R34" s="8">
        <f t="shared" si="4"/>
        <v>2966.7773478199961</v>
      </c>
      <c r="S34" s="9">
        <f t="shared" si="1"/>
        <v>595715.10937938199</v>
      </c>
      <c r="T34" s="11"/>
    </row>
    <row r="35" spans="11:20" x14ac:dyDescent="0.25">
      <c r="K35" s="6">
        <v>1000</v>
      </c>
      <c r="L35" s="5">
        <v>56</v>
      </c>
      <c r="M35" s="5">
        <v>2059</v>
      </c>
      <c r="O35" s="7">
        <f t="shared" si="8"/>
        <v>302400</v>
      </c>
      <c r="P35" s="8">
        <f t="shared" si="3"/>
        <v>973168.43766537821</v>
      </c>
      <c r="Q35" s="8">
        <f t="shared" si="6"/>
        <v>969921.07190573262</v>
      </c>
      <c r="R35" s="8">
        <f t="shared" si="4"/>
        <v>3247.3657596455887</v>
      </c>
      <c r="S35" s="9">
        <f t="shared" si="1"/>
        <v>667521.07190573262</v>
      </c>
      <c r="T35" s="11"/>
    </row>
    <row r="36" spans="11:20" x14ac:dyDescent="0.25">
      <c r="K36" s="6">
        <v>1000</v>
      </c>
      <c r="L36" s="5">
        <v>57</v>
      </c>
      <c r="M36" s="5">
        <v>2060</v>
      </c>
      <c r="O36" s="7">
        <f t="shared" si="8"/>
        <v>314400</v>
      </c>
      <c r="P36" s="8">
        <f t="shared" si="3"/>
        <v>1063981.9126786084</v>
      </c>
      <c r="Q36" s="8">
        <f t="shared" si="6"/>
        <v>1060431.5114341911</v>
      </c>
      <c r="R36" s="8">
        <f t="shared" si="4"/>
        <v>3550.4012444172986</v>
      </c>
      <c r="S36" s="9">
        <f t="shared" si="1"/>
        <v>746031.51143419114</v>
      </c>
      <c r="T36" s="11"/>
    </row>
    <row r="37" spans="11:20" x14ac:dyDescent="0.25">
      <c r="K37" s="6">
        <v>1000</v>
      </c>
      <c r="L37" s="5">
        <v>58</v>
      </c>
      <c r="M37" s="5">
        <v>2061</v>
      </c>
      <c r="O37" s="7">
        <f t="shared" si="8"/>
        <v>326400</v>
      </c>
      <c r="P37" s="8">
        <f t="shared" si="3"/>
        <v>1162060.4656928971</v>
      </c>
      <c r="Q37" s="8">
        <f t="shared" si="6"/>
        <v>1158182.7861249265</v>
      </c>
      <c r="R37" s="8">
        <f t="shared" si="4"/>
        <v>3877.6795679705683</v>
      </c>
      <c r="S37" s="9">
        <f t="shared" si="1"/>
        <v>831782.78612492653</v>
      </c>
      <c r="T37" s="11"/>
    </row>
    <row r="38" spans="11:20" x14ac:dyDescent="0.25">
      <c r="K38" s="6">
        <v>1000</v>
      </c>
      <c r="L38" s="5">
        <v>59</v>
      </c>
      <c r="M38" s="5">
        <v>2062</v>
      </c>
      <c r="O38" s="7">
        <f t="shared" si="8"/>
        <v>338400</v>
      </c>
      <c r="P38" s="8">
        <f t="shared" si="3"/>
        <v>1267985.3029483289</v>
      </c>
      <c r="Q38" s="8">
        <f t="shared" si="6"/>
        <v>1263754.1627909206</v>
      </c>
      <c r="R38" s="8">
        <f t="shared" si="4"/>
        <v>4231.1401574083138</v>
      </c>
      <c r="S38" s="9">
        <f t="shared" si="1"/>
        <v>925354.16279092059</v>
      </c>
      <c r="T38" s="11"/>
    </row>
    <row r="39" spans="11:20" x14ac:dyDescent="0.25">
      <c r="K39" s="6">
        <v>1000</v>
      </c>
      <c r="L39" s="5">
        <v>60</v>
      </c>
      <c r="M39" s="5">
        <v>2063</v>
      </c>
      <c r="O39" s="7">
        <f t="shared" si="8"/>
        <v>350400</v>
      </c>
      <c r="P39" s="8">
        <f t="shared" si="3"/>
        <v>1382384.1271841952</v>
      </c>
      <c r="Q39" s="8">
        <f t="shared" si="6"/>
        <v>1377771.2495901943</v>
      </c>
      <c r="R39" s="8">
        <f t="shared" si="4"/>
        <v>4612.8775940008927</v>
      </c>
      <c r="S39" s="9">
        <f t="shared" si="1"/>
        <v>1027371.2495901943</v>
      </c>
      <c r="T39" s="11"/>
    </row>
    <row r="40" spans="11:20" x14ac:dyDescent="0.25">
      <c r="K40" s="6">
        <v>1000</v>
      </c>
      <c r="L40" s="5">
        <v>61</v>
      </c>
      <c r="M40" s="5">
        <v>2064</v>
      </c>
      <c r="O40" s="7">
        <f t="shared" si="8"/>
        <v>362400</v>
      </c>
      <c r="P40" s="8">
        <f t="shared" si="3"/>
        <v>1505934.8573589309</v>
      </c>
      <c r="Q40" s="8">
        <f t="shared" si="6"/>
        <v>1500909.7033334097</v>
      </c>
      <c r="R40" s="8">
        <f t="shared" si="4"/>
        <v>5025.1540255211294</v>
      </c>
      <c r="S40" s="9">
        <f t="shared" si="1"/>
        <v>1138509.7033334097</v>
      </c>
      <c r="T40" s="11"/>
    </row>
    <row r="41" spans="11:20" x14ac:dyDescent="0.25">
      <c r="K41" s="6">
        <v>1000</v>
      </c>
      <c r="L41" s="5">
        <v>62</v>
      </c>
      <c r="M41" s="5">
        <v>2065</v>
      </c>
      <c r="O41" s="7">
        <f t="shared" si="8"/>
        <v>374400</v>
      </c>
      <c r="P41" s="8">
        <f t="shared" si="3"/>
        <v>1639369.6459476454</v>
      </c>
      <c r="Q41" s="8">
        <f t="shared" si="6"/>
        <v>1633899.2333760827</v>
      </c>
      <c r="R41" s="8">
        <f t="shared" si="4"/>
        <v>5470.4125715626869</v>
      </c>
      <c r="S41" s="9">
        <f t="shared" si="1"/>
        <v>1259499.2333760827</v>
      </c>
      <c r="T41" s="11"/>
    </row>
    <row r="42" spans="11:20" x14ac:dyDescent="0.25">
      <c r="K42" s="6">
        <v>1000</v>
      </c>
      <c r="L42" s="5">
        <v>63</v>
      </c>
      <c r="M42" s="5">
        <v>2066</v>
      </c>
      <c r="O42" s="7">
        <f t="shared" si="8"/>
        <v>386400</v>
      </c>
      <c r="P42" s="8">
        <f t="shared" si="3"/>
        <v>1783479.2176234571</v>
      </c>
      <c r="Q42" s="8">
        <f t="shared" si="6"/>
        <v>1777527.9258221693</v>
      </c>
      <c r="R42" s="8">
        <f t="shared" si="4"/>
        <v>5951.2918012877926</v>
      </c>
      <c r="S42" s="9">
        <f t="shared" si="1"/>
        <v>1391127.9258221693</v>
      </c>
      <c r="T42" s="11"/>
    </row>
    <row r="43" spans="11:20" x14ac:dyDescent="0.25">
      <c r="K43" s="6">
        <v>1000</v>
      </c>
      <c r="L43" s="5">
        <v>64</v>
      </c>
      <c r="M43" s="5">
        <v>2067</v>
      </c>
      <c r="O43" s="7">
        <f t="shared" si="8"/>
        <v>398400</v>
      </c>
      <c r="P43" s="8">
        <f t="shared" si="3"/>
        <v>1939117.5550333338</v>
      </c>
      <c r="Q43" s="8">
        <f t="shared" si="6"/>
        <v>1932646.9136639431</v>
      </c>
      <c r="R43" s="8">
        <f t="shared" si="4"/>
        <v>6470.6413693907671</v>
      </c>
      <c r="S43" s="9">
        <f t="shared" si="1"/>
        <v>1534246.9136639431</v>
      </c>
      <c r="T43" s="11"/>
    </row>
    <row r="44" spans="11:20" x14ac:dyDescent="0.25">
      <c r="K44" s="6">
        <v>1000</v>
      </c>
      <c r="L44" s="5">
        <v>65</v>
      </c>
      <c r="M44" s="5">
        <v>2068</v>
      </c>
      <c r="O44" s="7">
        <f t="shared" si="8"/>
        <v>410400</v>
      </c>
      <c r="P44" s="8">
        <f t="shared" si="3"/>
        <v>2107206.9594360008</v>
      </c>
      <c r="Q44" s="8">
        <f t="shared" si="6"/>
        <v>2100175.4205330587</v>
      </c>
      <c r="R44" s="8">
        <f t="shared" si="4"/>
        <v>7031.5389029420912</v>
      </c>
      <c r="S44" s="9">
        <f t="shared" si="1"/>
        <v>1689775.4205330587</v>
      </c>
      <c r="T44" s="11"/>
    </row>
    <row r="45" spans="11:20" x14ac:dyDescent="0.25">
      <c r="K45" s="6">
        <v>1000</v>
      </c>
      <c r="L45" s="5">
        <v>66</v>
      </c>
      <c r="M45" s="5">
        <v>2069</v>
      </c>
      <c r="O45" s="7">
        <f t="shared" si="8"/>
        <v>422400</v>
      </c>
      <c r="P45" s="8">
        <f t="shared" si="3"/>
        <v>2288743.5161908809</v>
      </c>
      <c r="Q45" s="8">
        <f t="shared" si="6"/>
        <v>2281106.2079517036</v>
      </c>
      <c r="R45" s="8">
        <f t="shared" si="4"/>
        <v>7637.3082391773351</v>
      </c>
      <c r="S45" s="9">
        <f t="shared" si="1"/>
        <v>1858706.2079517036</v>
      </c>
      <c r="T45" s="11"/>
    </row>
    <row r="46" spans="11:20" x14ac:dyDescent="0.25">
      <c r="K46" s="6">
        <v>1000</v>
      </c>
      <c r="L46" s="5">
        <v>67</v>
      </c>
      <c r="M46" s="5">
        <v>2070</v>
      </c>
      <c r="O46" s="7">
        <f t="shared" si="8"/>
        <v>434400</v>
      </c>
      <c r="P46" s="8">
        <f t="shared" si="3"/>
        <v>2484802.9974861518</v>
      </c>
      <c r="Q46" s="8">
        <f t="shared" si="6"/>
        <v>2476511.4583638404</v>
      </c>
      <c r="R46" s="8">
        <f t="shared" si="4"/>
        <v>8291.5391223113984</v>
      </c>
      <c r="S46" s="9">
        <f t="shared" si="1"/>
        <v>2042111.4583638404</v>
      </c>
      <c r="T46" s="11"/>
    </row>
    <row r="47" spans="11:20" x14ac:dyDescent="0.25">
      <c r="K47" s="6">
        <v>1000</v>
      </c>
      <c r="L47" s="5">
        <v>68</v>
      </c>
      <c r="M47" s="5">
        <v>2071</v>
      </c>
      <c r="O47" s="7">
        <f t="shared" si="8"/>
        <v>446400</v>
      </c>
      <c r="P47" s="8">
        <f t="shared" si="3"/>
        <v>2696547.237285044</v>
      </c>
      <c r="Q47" s="8">
        <f t="shared" si="6"/>
        <v>2687549.1288089477</v>
      </c>
      <c r="R47" s="8">
        <f t="shared" si="4"/>
        <v>8998.1084760962985</v>
      </c>
      <c r="S47" s="9">
        <f t="shared" si="1"/>
        <v>2241149.1288089477</v>
      </c>
      <c r="T47" s="11"/>
    </row>
    <row r="48" spans="11:20" x14ac:dyDescent="0.25">
      <c r="K48" s="6">
        <v>1000</v>
      </c>
      <c r="L48" s="5">
        <v>69</v>
      </c>
      <c r="M48" s="5">
        <v>2072</v>
      </c>
      <c r="O48" s="7">
        <f t="shared" si="8"/>
        <v>458400</v>
      </c>
      <c r="P48" s="8">
        <f t="shared" si="3"/>
        <v>2925231.0162678477</v>
      </c>
      <c r="Q48" s="8">
        <f t="shared" si="6"/>
        <v>2915469.8128896635</v>
      </c>
      <c r="R48" s="8">
        <f t="shared" si="4"/>
        <v>9761.2033781842329</v>
      </c>
      <c r="S48" s="9">
        <f t="shared" si="1"/>
        <v>2457069.8128896635</v>
      </c>
      <c r="T48" s="11"/>
    </row>
    <row r="49" spans="11:20" x14ac:dyDescent="0.25">
      <c r="K49" s="6">
        <v>1000</v>
      </c>
      <c r="L49" s="5">
        <v>70</v>
      </c>
      <c r="M49" s="5">
        <v>2073</v>
      </c>
      <c r="O49" s="7">
        <f t="shared" si="8"/>
        <v>470400</v>
      </c>
      <c r="P49" s="8">
        <f t="shared" si="3"/>
        <v>3172209.4975692756</v>
      </c>
      <c r="Q49" s="8">
        <f t="shared" si="6"/>
        <v>3161624.1516968366</v>
      </c>
      <c r="R49" s="8">
        <f t="shared" si="4"/>
        <v>10585.345872438978</v>
      </c>
      <c r="S49" s="9">
        <f t="shared" si="1"/>
        <v>2691224.1516968366</v>
      </c>
      <c r="T49" s="11"/>
    </row>
    <row r="50" spans="11:20" x14ac:dyDescent="0.25">
      <c r="K50" s="6">
        <v>1000</v>
      </c>
      <c r="L50" s="5">
        <v>71</v>
      </c>
      <c r="M50" s="5">
        <v>2074</v>
      </c>
      <c r="O50" s="7">
        <f t="shared" si="8"/>
        <v>482400</v>
      </c>
      <c r="P50" s="8">
        <f t="shared" si="3"/>
        <v>3438946.257374818</v>
      </c>
      <c r="Q50" s="8">
        <f t="shared" si="6"/>
        <v>3427470.8376085837</v>
      </c>
      <c r="R50" s="8">
        <f t="shared" si="4"/>
        <v>11475.419766234234</v>
      </c>
      <c r="S50" s="9">
        <f t="shared" si="1"/>
        <v>2945070.8376085837</v>
      </c>
      <c r="T50" s="11"/>
    </row>
    <row r="51" spans="11:20" x14ac:dyDescent="0.25">
      <c r="K51" s="6">
        <v>1000</v>
      </c>
      <c r="L51" s="5">
        <v>72</v>
      </c>
      <c r="M51" s="5">
        <v>2075</v>
      </c>
      <c r="O51" s="7">
        <f t="shared" si="8"/>
        <v>494400</v>
      </c>
      <c r="P51" s="8">
        <f t="shared" si="3"/>
        <v>3727021.9579648036</v>
      </c>
      <c r="Q51" s="8">
        <f t="shared" si="6"/>
        <v>3714585.2583932709</v>
      </c>
      <c r="R51" s="8">
        <f>P51-Q51</f>
        <v>12436.699571532663</v>
      </c>
      <c r="S51" s="9">
        <f t="shared" si="1"/>
        <v>3220185.2583932709</v>
      </c>
      <c r="T51" s="11"/>
    </row>
    <row r="52" spans="11:20" x14ac:dyDescent="0.25">
      <c r="R52" s="10">
        <f>SUM(R1:R51)</f>
        <v>145623.63885569223</v>
      </c>
    </row>
  </sheetData>
  <mergeCells count="3">
    <mergeCell ref="C10:C11"/>
    <mergeCell ref="E10:E11"/>
    <mergeCell ref="V2:W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D470-CFB3-41CC-BEE2-EF559C3B0760}">
  <dimension ref="A2:AB26"/>
  <sheetViews>
    <sheetView topLeftCell="A2" workbookViewId="0">
      <selection activeCell="C18" sqref="C18"/>
    </sheetView>
  </sheetViews>
  <sheetFormatPr defaultRowHeight="15" x14ac:dyDescent="0.25"/>
  <cols>
    <col min="2" max="2" width="15.85546875" customWidth="1"/>
    <col min="3" max="3" width="17.85546875" customWidth="1"/>
    <col min="6" max="6" width="23.5703125" customWidth="1"/>
    <col min="7" max="7" width="26" customWidth="1"/>
    <col min="9" max="9" width="13.5703125" customWidth="1"/>
    <col min="10" max="10" width="31.7109375" customWidth="1"/>
    <col min="12" max="12" width="18.85546875" customWidth="1"/>
    <col min="13" max="13" width="23.5703125" customWidth="1"/>
    <col min="15" max="15" width="15.140625" customWidth="1"/>
    <col min="16" max="16" width="17.85546875" customWidth="1"/>
    <col min="18" max="18" width="13.140625" customWidth="1"/>
    <col min="19" max="19" width="18.28515625" customWidth="1"/>
    <col min="21" max="21" width="13.28515625" customWidth="1"/>
    <col min="22" max="22" width="15" customWidth="1"/>
    <col min="24" max="24" width="14" customWidth="1"/>
    <col min="25" max="25" width="17.42578125" customWidth="1"/>
  </cols>
  <sheetData>
    <row r="2" spans="1:28" x14ac:dyDescent="0.25">
      <c r="F2" s="21">
        <v>0.22</v>
      </c>
      <c r="G2" s="21"/>
      <c r="I2" s="21">
        <v>0.22</v>
      </c>
      <c r="J2" s="21"/>
      <c r="L2" s="21">
        <v>0.21</v>
      </c>
      <c r="M2" s="21"/>
      <c r="O2" s="21">
        <v>0.1</v>
      </c>
      <c r="P2" s="21"/>
      <c r="R2" s="21">
        <v>0.05</v>
      </c>
      <c r="S2" s="21"/>
      <c r="U2" s="21">
        <v>0.05</v>
      </c>
      <c r="V2" s="21"/>
      <c r="X2" s="21">
        <v>0.05</v>
      </c>
      <c r="Y2" s="21"/>
    </row>
    <row r="3" spans="1:28" ht="15.75" x14ac:dyDescent="0.25">
      <c r="F3" s="22" t="s">
        <v>24</v>
      </c>
      <c r="G3" s="22"/>
      <c r="I3" s="23" t="s">
        <v>43</v>
      </c>
      <c r="J3" s="23"/>
      <c r="L3" s="19" t="s">
        <v>48</v>
      </c>
      <c r="M3" s="19"/>
      <c r="O3" s="19" t="s">
        <v>53</v>
      </c>
      <c r="P3" s="19"/>
      <c r="R3" s="19" t="s">
        <v>58</v>
      </c>
      <c r="S3" s="19"/>
      <c r="U3" s="19" t="s">
        <v>60</v>
      </c>
      <c r="V3" s="19"/>
      <c r="X3" s="19" t="s">
        <v>70</v>
      </c>
      <c r="Y3" s="19"/>
    </row>
    <row r="4" spans="1:28" ht="34.5" customHeight="1" x14ac:dyDescent="0.25">
      <c r="B4" s="14" t="s">
        <v>15</v>
      </c>
      <c r="C4" s="17">
        <f>G4*F2 + J4*I2 + M4*L2 + P5*O2 + S9*R2 +V8*U2 + Y4*X2</f>
        <v>0.38490400000000002</v>
      </c>
      <c r="F4" s="14" t="s">
        <v>15</v>
      </c>
      <c r="G4" s="15">
        <v>0.38700000000000001</v>
      </c>
      <c r="H4" s="14"/>
      <c r="I4" s="14" t="s">
        <v>35</v>
      </c>
      <c r="J4" s="15">
        <v>0.32190000000000002</v>
      </c>
      <c r="L4" s="14" t="s">
        <v>35</v>
      </c>
      <c r="M4" s="15">
        <v>0.98860000000000003</v>
      </c>
      <c r="O4" s="14" t="s">
        <v>17</v>
      </c>
      <c r="P4" s="15">
        <v>0.9929</v>
      </c>
      <c r="R4" s="14" t="s">
        <v>19</v>
      </c>
      <c r="S4" s="15">
        <v>0.19520000000000001</v>
      </c>
      <c r="U4" s="14" t="s">
        <v>23</v>
      </c>
      <c r="V4" s="15">
        <v>0.2334</v>
      </c>
      <c r="X4" s="14" t="s">
        <v>35</v>
      </c>
      <c r="Y4" s="15">
        <v>0.25559999999999999</v>
      </c>
    </row>
    <row r="5" spans="1:28" ht="45" customHeight="1" x14ac:dyDescent="0.25">
      <c r="B5" s="14" t="s">
        <v>16</v>
      </c>
      <c r="C5" s="4">
        <f>G5*F2 + J9*I2 +P6*O2 + V9*U2 + Y8*X2</f>
        <v>5.5927000000000004E-2</v>
      </c>
      <c r="F5" s="14" t="s">
        <v>16</v>
      </c>
      <c r="G5" s="15">
        <v>0.1462</v>
      </c>
      <c r="H5" s="14"/>
      <c r="I5" s="14" t="s">
        <v>17</v>
      </c>
      <c r="J5" s="15">
        <v>0.1069</v>
      </c>
      <c r="N5" t="s">
        <v>49</v>
      </c>
      <c r="O5" s="14" t="s">
        <v>35</v>
      </c>
      <c r="P5" s="15">
        <v>4.1999999999999997E-3</v>
      </c>
      <c r="R5" s="14" t="s">
        <v>23</v>
      </c>
      <c r="S5" s="15">
        <v>0.17369999999999999</v>
      </c>
      <c r="U5" s="14" t="s">
        <v>17</v>
      </c>
      <c r="V5" s="15">
        <v>0.18129999999999999</v>
      </c>
      <c r="X5" s="14" t="s">
        <v>19</v>
      </c>
      <c r="Y5" s="15">
        <v>0.19869999999999999</v>
      </c>
    </row>
    <row r="6" spans="1:28" ht="60" customHeight="1" x14ac:dyDescent="0.25">
      <c r="B6" s="14" t="s">
        <v>17</v>
      </c>
      <c r="C6" s="17">
        <f>G6*F2 + J5*I2 + P4*O2 +S8*R2 + V5*U2 + Y6*X2</f>
        <v>0.17156099999999999</v>
      </c>
      <c r="F6" s="14" t="s">
        <v>17</v>
      </c>
      <c r="G6" s="15">
        <v>0.13789999999999999</v>
      </c>
      <c r="H6" s="14"/>
      <c r="I6" s="14" t="s">
        <v>23</v>
      </c>
      <c r="J6" s="15">
        <v>9.4200000000000006E-2</v>
      </c>
      <c r="O6" s="14" t="s">
        <v>36</v>
      </c>
      <c r="P6" s="15">
        <v>1.1999999999999999E-3</v>
      </c>
      <c r="R6" s="14" t="s">
        <v>18</v>
      </c>
      <c r="S6" s="15">
        <v>0.10879999999999999</v>
      </c>
      <c r="U6" s="14" t="s">
        <v>19</v>
      </c>
      <c r="V6" s="15">
        <v>0.159</v>
      </c>
      <c r="X6" s="14" t="s">
        <v>17</v>
      </c>
      <c r="Y6" s="15">
        <v>9.3600000000000003E-2</v>
      </c>
    </row>
    <row r="7" spans="1:28" ht="30" customHeight="1" x14ac:dyDescent="0.25">
      <c r="B7" s="14" t="s">
        <v>18</v>
      </c>
      <c r="C7" s="4">
        <f>G7*F2 + J7*I2 + S6*R2 + V8*U2</f>
        <v>5.6537000000000004E-2</v>
      </c>
      <c r="F7" s="14" t="s">
        <v>18</v>
      </c>
      <c r="G7" s="15">
        <v>0.12230000000000001</v>
      </c>
      <c r="H7" s="14"/>
      <c r="I7" s="14" t="s">
        <v>18</v>
      </c>
      <c r="J7" s="15">
        <v>9.1300000000000006E-2</v>
      </c>
      <c r="R7" s="14" t="s">
        <v>20</v>
      </c>
      <c r="S7" s="15">
        <v>9.7500000000000003E-2</v>
      </c>
      <c r="U7" s="14" t="s">
        <v>35</v>
      </c>
      <c r="V7" s="15">
        <v>0.14050000000000001</v>
      </c>
      <c r="X7" s="14" t="s">
        <v>37</v>
      </c>
      <c r="Y7" s="15">
        <v>6.8099999999999994E-2</v>
      </c>
    </row>
    <row r="8" spans="1:28" ht="30" customHeight="1" x14ac:dyDescent="0.25">
      <c r="B8" s="14" t="s">
        <v>19</v>
      </c>
      <c r="C8" s="17">
        <f>G8*F2 +J8*I2 + S4*R2 +V6*U2 +Y5*X2</f>
        <v>6.4648999999999998E-2</v>
      </c>
      <c r="F8" s="14" t="s">
        <v>19</v>
      </c>
      <c r="G8" s="15">
        <v>7.7200000000000005E-2</v>
      </c>
      <c r="H8" s="14"/>
      <c r="I8" s="14" t="s">
        <v>19</v>
      </c>
      <c r="J8" s="15">
        <v>9.0999999999999998E-2</v>
      </c>
      <c r="R8" s="14" t="s">
        <v>17</v>
      </c>
      <c r="S8" s="15">
        <v>9.3399999999999997E-2</v>
      </c>
      <c r="U8" s="14" t="s">
        <v>18</v>
      </c>
      <c r="V8" s="15">
        <v>8.2100000000000006E-2</v>
      </c>
      <c r="X8" s="14" t="s">
        <v>36</v>
      </c>
      <c r="Y8" s="15">
        <v>6.2300000000000001E-2</v>
      </c>
    </row>
    <row r="9" spans="1:28" ht="45" customHeight="1" x14ac:dyDescent="0.25">
      <c r="B9" s="14" t="s">
        <v>20</v>
      </c>
      <c r="C9" s="17">
        <f>G9*F2 +J10*I2 + S7*R2 +V10*U2 +Y12*X2</f>
        <v>3.5444000000000003E-2</v>
      </c>
      <c r="F9" s="14" t="s">
        <v>20</v>
      </c>
      <c r="G9" s="15">
        <v>5.8200000000000002E-2</v>
      </c>
      <c r="H9" s="14"/>
      <c r="I9" s="14" t="s">
        <v>36</v>
      </c>
      <c r="J9" s="15">
        <v>7.6399999999999996E-2</v>
      </c>
      <c r="R9" s="14" t="s">
        <v>35</v>
      </c>
      <c r="S9" s="15">
        <v>8.0699999999999994E-2</v>
      </c>
      <c r="U9" s="14" t="s">
        <v>36</v>
      </c>
      <c r="V9" s="15">
        <v>7.4399999999999994E-2</v>
      </c>
      <c r="X9" s="14" t="s">
        <v>23</v>
      </c>
      <c r="Y9" s="15">
        <v>5.8400000000000001E-2</v>
      </c>
    </row>
    <row r="10" spans="1:28" ht="45" customHeight="1" x14ac:dyDescent="0.25">
      <c r="B10" s="14" t="s">
        <v>21</v>
      </c>
      <c r="C10" s="18">
        <f>G10*F2 + J11*I2 + S11*R2 + Y10*X2</f>
        <v>2.4409999999999998E-2</v>
      </c>
      <c r="F10" s="14" t="s">
        <v>21</v>
      </c>
      <c r="G10" s="15">
        <v>4.9200000000000001E-2</v>
      </c>
      <c r="H10" s="14"/>
      <c r="I10" s="14" t="s">
        <v>20</v>
      </c>
      <c r="J10" s="15">
        <v>6.0999999999999999E-2</v>
      </c>
      <c r="R10" s="14" t="s">
        <v>37</v>
      </c>
      <c r="S10" s="15">
        <v>5.5899999999999998E-2</v>
      </c>
      <c r="U10" s="14" t="s">
        <v>20</v>
      </c>
      <c r="V10" s="15">
        <v>5.5899999999999998E-2</v>
      </c>
      <c r="X10" s="14" t="s">
        <v>21</v>
      </c>
      <c r="Y10" s="15">
        <v>4.3900000000000002E-2</v>
      </c>
    </row>
    <row r="11" spans="1:28" ht="30" customHeight="1" x14ac:dyDescent="0.25">
      <c r="B11" s="14" t="s">
        <v>22</v>
      </c>
      <c r="F11" s="14" t="s">
        <v>22</v>
      </c>
      <c r="G11" s="15">
        <v>1.43E-2</v>
      </c>
      <c r="H11" s="14"/>
      <c r="I11" s="14" t="s">
        <v>21</v>
      </c>
      <c r="J11" s="15">
        <v>4.0300000000000002E-2</v>
      </c>
      <c r="R11" s="14" t="s">
        <v>21</v>
      </c>
      <c r="S11" s="15">
        <v>5.0500000000000003E-2</v>
      </c>
      <c r="U11" s="14" t="s">
        <v>37</v>
      </c>
      <c r="V11" s="15">
        <v>4.02E-2</v>
      </c>
      <c r="X11" s="14" t="s">
        <v>59</v>
      </c>
      <c r="Y11" s="15">
        <v>3.4799999999999998E-2</v>
      </c>
    </row>
    <row r="12" spans="1:28" ht="30" customHeight="1" x14ac:dyDescent="0.25">
      <c r="B12" s="14" t="s">
        <v>23</v>
      </c>
      <c r="C12" s="17">
        <f>G12*F2 + J6*I2 + S5* R2 + V4*U2 + Y9*X2</f>
        <v>4.5693000000000004E-2</v>
      </c>
      <c r="F12" s="14" t="s">
        <v>23</v>
      </c>
      <c r="G12" s="15">
        <v>7.7000000000000002E-3</v>
      </c>
      <c r="H12" s="14"/>
      <c r="I12" s="14" t="s">
        <v>37</v>
      </c>
      <c r="J12" s="15">
        <v>2.6599999999999999E-2</v>
      </c>
      <c r="R12" s="14" t="s">
        <v>57</v>
      </c>
      <c r="S12" s="15">
        <v>4.0800000000000003E-2</v>
      </c>
      <c r="U12" s="14" t="s">
        <v>59</v>
      </c>
      <c r="V12" s="15">
        <v>2.3300000000000001E-2</v>
      </c>
      <c r="X12" s="14" t="s">
        <v>20</v>
      </c>
      <c r="Y12" s="15">
        <v>3.1E-2</v>
      </c>
    </row>
    <row r="13" spans="1:28" ht="30" customHeight="1" x14ac:dyDescent="0.25">
      <c r="B13" s="14" t="s">
        <v>59</v>
      </c>
      <c r="F13" s="14"/>
      <c r="G13" s="15"/>
      <c r="H13" s="14"/>
      <c r="I13" s="14"/>
      <c r="J13" s="15"/>
      <c r="R13" s="14" t="s">
        <v>42</v>
      </c>
      <c r="S13" s="15">
        <v>0.10349999999999999</v>
      </c>
      <c r="X13" s="14" t="s">
        <v>42</v>
      </c>
      <c r="Y13" s="15">
        <v>0.15359999999999999</v>
      </c>
    </row>
    <row r="14" spans="1:28" ht="30" customHeight="1" x14ac:dyDescent="0.25">
      <c r="C14" s="17">
        <f>SUM(C4:C13)</f>
        <v>0.83912500000000012</v>
      </c>
      <c r="F14" s="14"/>
      <c r="G14" s="15"/>
      <c r="H14" s="14"/>
      <c r="I14" s="14"/>
      <c r="J14" s="15"/>
      <c r="R14" s="14"/>
      <c r="S14" s="15"/>
      <c r="X14" s="14"/>
      <c r="Y14" s="15"/>
    </row>
    <row r="15" spans="1:28" ht="30" customHeight="1" x14ac:dyDescent="0.25">
      <c r="B15" s="14"/>
      <c r="F15" s="14"/>
      <c r="G15" s="15"/>
      <c r="H15" s="14"/>
      <c r="I15" s="14"/>
      <c r="J15" s="15"/>
      <c r="R15" s="14"/>
      <c r="S15" s="15"/>
      <c r="X15" s="14"/>
      <c r="Y15" s="15"/>
    </row>
    <row r="16" spans="1:28" ht="28.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2:25" ht="30" customHeight="1" x14ac:dyDescent="0.25">
      <c r="B17" s="14" t="s">
        <v>25</v>
      </c>
      <c r="C17" s="17">
        <f>G17*F2 + J17*I2 + M17*L2 + P17*O2</f>
        <v>0.601105</v>
      </c>
      <c r="F17" s="14" t="s">
        <v>25</v>
      </c>
      <c r="G17" s="15">
        <v>0.85060000000000002</v>
      </c>
      <c r="I17" s="14" t="s">
        <v>38</v>
      </c>
      <c r="J17" s="15">
        <v>0.7107</v>
      </c>
      <c r="L17" s="14" t="s">
        <v>38</v>
      </c>
      <c r="M17" s="15">
        <v>0.87990000000000002</v>
      </c>
      <c r="O17" s="14" t="s">
        <v>38</v>
      </c>
      <c r="P17" s="15">
        <v>0.72840000000000005</v>
      </c>
      <c r="R17" s="14" t="s">
        <v>40</v>
      </c>
      <c r="S17" s="15">
        <v>0.22309999999999999</v>
      </c>
      <c r="U17" s="14" t="s">
        <v>41</v>
      </c>
      <c r="V17" s="15">
        <v>1</v>
      </c>
      <c r="X17" s="14" t="s">
        <v>61</v>
      </c>
      <c r="Y17" s="15">
        <v>0.2828</v>
      </c>
    </row>
    <row r="18" spans="2:25" x14ac:dyDescent="0.25">
      <c r="B18" s="14" t="s">
        <v>26</v>
      </c>
      <c r="F18" s="14" t="s">
        <v>26</v>
      </c>
      <c r="G18" s="15">
        <v>3.4000000000000002E-2</v>
      </c>
      <c r="I18" s="14" t="s">
        <v>39</v>
      </c>
      <c r="J18" s="15">
        <v>4.4900000000000002E-2</v>
      </c>
      <c r="L18" s="14" t="s">
        <v>41</v>
      </c>
      <c r="M18" s="15">
        <v>2.92E-2</v>
      </c>
      <c r="O18" s="14" t="s">
        <v>41</v>
      </c>
      <c r="P18" s="15">
        <v>8.7400000000000005E-2</v>
      </c>
      <c r="R18" s="14" t="s">
        <v>50</v>
      </c>
      <c r="S18" s="15">
        <v>0.15720000000000001</v>
      </c>
      <c r="X18" s="14" t="s">
        <v>62</v>
      </c>
      <c r="Y18" s="15">
        <v>0.17860000000000001</v>
      </c>
    </row>
    <row r="19" spans="2:25" ht="30" x14ac:dyDescent="0.25">
      <c r="F19" s="14" t="s">
        <v>27</v>
      </c>
      <c r="G19" s="15">
        <v>2.7199999999999998E-2</v>
      </c>
      <c r="I19" s="14" t="s">
        <v>40</v>
      </c>
      <c r="J19" s="15">
        <v>3.2199999999999999E-2</v>
      </c>
      <c r="L19" s="14" t="s">
        <v>44</v>
      </c>
      <c r="M19" s="15">
        <v>2.0400000000000001E-2</v>
      </c>
      <c r="O19" s="14" t="s">
        <v>50</v>
      </c>
      <c r="P19" s="15">
        <v>4.1000000000000002E-2</v>
      </c>
      <c r="R19" s="14" t="s">
        <v>39</v>
      </c>
      <c r="S19" s="15">
        <v>0.14699999999999999</v>
      </c>
      <c r="X19" s="14" t="s">
        <v>63</v>
      </c>
      <c r="Y19" s="15">
        <v>0.15049999999999999</v>
      </c>
    </row>
    <row r="20" spans="2:25" x14ac:dyDescent="0.25">
      <c r="F20" s="14" t="s">
        <v>28</v>
      </c>
      <c r="G20" s="15">
        <v>2.46E-2</v>
      </c>
      <c r="I20" s="14" t="s">
        <v>41</v>
      </c>
      <c r="J20" s="15">
        <v>1.9400000000000001E-2</v>
      </c>
      <c r="L20" s="14" t="s">
        <v>45</v>
      </c>
      <c r="M20" s="15">
        <v>1.6500000000000001E-2</v>
      </c>
      <c r="O20" s="14" t="s">
        <v>45</v>
      </c>
      <c r="P20" s="15">
        <v>2.0400000000000001E-2</v>
      </c>
      <c r="R20" s="14" t="s">
        <v>45</v>
      </c>
      <c r="S20" s="15">
        <v>0.13200000000000001</v>
      </c>
      <c r="X20" s="14" t="s">
        <v>64</v>
      </c>
      <c r="Y20" s="15">
        <v>0.1142</v>
      </c>
    </row>
    <row r="21" spans="2:25" ht="30" customHeight="1" x14ac:dyDescent="0.25">
      <c r="F21" s="14" t="s">
        <v>29</v>
      </c>
      <c r="G21" s="15">
        <v>2.29E-2</v>
      </c>
      <c r="I21" s="14" t="s">
        <v>42</v>
      </c>
      <c r="J21" s="15">
        <v>0.1928</v>
      </c>
      <c r="L21" s="14" t="s">
        <v>46</v>
      </c>
      <c r="M21" s="15">
        <v>1.3899999999999999E-2</v>
      </c>
      <c r="O21" s="14" t="s">
        <v>40</v>
      </c>
      <c r="P21" s="15">
        <v>1.7999999999999999E-2</v>
      </c>
      <c r="R21" s="14" t="s">
        <v>44</v>
      </c>
      <c r="S21" s="15">
        <v>7.5399999999999995E-2</v>
      </c>
      <c r="X21" s="14" t="s">
        <v>65</v>
      </c>
      <c r="Y21" s="15">
        <v>2.3800000000000002E-2</v>
      </c>
    </row>
    <row r="22" spans="2:25" ht="30" customHeight="1" x14ac:dyDescent="0.25">
      <c r="F22" s="14" t="s">
        <v>30</v>
      </c>
      <c r="G22" s="15">
        <v>0.01</v>
      </c>
      <c r="L22" s="14" t="s">
        <v>47</v>
      </c>
      <c r="M22" s="15">
        <v>1.3599999999999999E-2</v>
      </c>
      <c r="O22" s="14" t="s">
        <v>39</v>
      </c>
      <c r="P22" s="15">
        <v>1.52E-2</v>
      </c>
      <c r="R22" s="14" t="s">
        <v>54</v>
      </c>
      <c r="S22" s="15">
        <v>4.7199999999999999E-2</v>
      </c>
      <c r="X22" s="14" t="s">
        <v>66</v>
      </c>
      <c r="Y22" s="15">
        <v>2.24E-2</v>
      </c>
    </row>
    <row r="23" spans="2:25" x14ac:dyDescent="0.25">
      <c r="F23" s="14" t="s">
        <v>31</v>
      </c>
      <c r="G23" s="15">
        <v>9.7000000000000003E-3</v>
      </c>
      <c r="L23" s="14" t="s">
        <v>42</v>
      </c>
      <c r="M23" s="15">
        <v>2.6499999999999999E-2</v>
      </c>
      <c r="O23" s="14" t="s">
        <v>47</v>
      </c>
      <c r="P23" s="15">
        <v>1.47E-2</v>
      </c>
      <c r="R23" s="14" t="s">
        <v>55</v>
      </c>
      <c r="S23" s="15">
        <v>4.19E-2</v>
      </c>
      <c r="X23" s="14" t="s">
        <v>67</v>
      </c>
      <c r="Y23" s="15">
        <v>1.9900000000000001E-2</v>
      </c>
    </row>
    <row r="24" spans="2:25" x14ac:dyDescent="0.25">
      <c r="F24" s="14" t="s">
        <v>32</v>
      </c>
      <c r="G24" s="15">
        <v>8.8999999999999999E-3</v>
      </c>
      <c r="O24" s="14" t="s">
        <v>51</v>
      </c>
      <c r="P24" s="15">
        <v>1.24E-2</v>
      </c>
      <c r="R24" s="14" t="s">
        <v>52</v>
      </c>
      <c r="S24" s="15">
        <v>4.0599999999999997E-2</v>
      </c>
      <c r="X24" s="14" t="s">
        <v>68</v>
      </c>
      <c r="Y24" s="15">
        <v>1.4E-2</v>
      </c>
    </row>
    <row r="25" spans="2:25" x14ac:dyDescent="0.25">
      <c r="F25" s="14" t="s">
        <v>33</v>
      </c>
      <c r="G25" s="15">
        <v>7.0000000000000001E-3</v>
      </c>
      <c r="O25" s="14" t="s">
        <v>52</v>
      </c>
      <c r="P25" s="15">
        <v>1.21E-2</v>
      </c>
      <c r="R25" s="14" t="s">
        <v>56</v>
      </c>
      <c r="S25" s="15">
        <v>1.95E-2</v>
      </c>
      <c r="X25" s="14" t="s">
        <v>69</v>
      </c>
      <c r="Y25" s="15">
        <v>1.32E-2</v>
      </c>
    </row>
    <row r="26" spans="2:25" x14ac:dyDescent="0.25">
      <c r="F26" s="14" t="s">
        <v>34</v>
      </c>
      <c r="G26" s="15">
        <v>5.3E-3</v>
      </c>
      <c r="O26" s="14" t="s">
        <v>42</v>
      </c>
      <c r="P26" s="15">
        <v>5.04E-2</v>
      </c>
      <c r="R26" s="14" t="s">
        <v>42</v>
      </c>
      <c r="X26" s="14" t="s">
        <v>42</v>
      </c>
      <c r="Y26" s="15">
        <v>0.18060000000000001</v>
      </c>
    </row>
  </sheetData>
  <mergeCells count="14">
    <mergeCell ref="U3:V3"/>
    <mergeCell ref="X3:Y3"/>
    <mergeCell ref="F2:G2"/>
    <mergeCell ref="L2:M2"/>
    <mergeCell ref="R2:S2"/>
    <mergeCell ref="X2:Y2"/>
    <mergeCell ref="I2:J2"/>
    <mergeCell ref="O2:P2"/>
    <mergeCell ref="U2:V2"/>
    <mergeCell ref="F3:G3"/>
    <mergeCell ref="I3:J3"/>
    <mergeCell ref="L3:M3"/>
    <mergeCell ref="O3:P3"/>
    <mergeCell ref="R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386F-9356-4057-8042-9BAD697BB364}">
  <dimension ref="C2:S10"/>
  <sheetViews>
    <sheetView workbookViewId="0">
      <selection activeCell="C40" sqref="C40"/>
    </sheetView>
  </sheetViews>
  <sheetFormatPr defaultRowHeight="15" x14ac:dyDescent="0.25"/>
  <cols>
    <col min="17" max="17" width="13.7109375" customWidth="1"/>
  </cols>
  <sheetData>
    <row r="2" spans="3:19" x14ac:dyDescent="0.25">
      <c r="C2" s="1">
        <v>0.05</v>
      </c>
      <c r="D2" s="1">
        <v>0.05</v>
      </c>
      <c r="E2" s="1">
        <v>0.05</v>
      </c>
      <c r="F2" s="1">
        <v>0.05</v>
      </c>
      <c r="G2" s="1">
        <v>0.22</v>
      </c>
      <c r="H2" s="1">
        <v>0.05</v>
      </c>
      <c r="I2" s="1">
        <v>0.22</v>
      </c>
      <c r="J2" s="1">
        <v>0.1</v>
      </c>
      <c r="K2" s="1">
        <v>0.21</v>
      </c>
      <c r="S2" s="2" t="s">
        <v>14</v>
      </c>
    </row>
    <row r="3" spans="3:19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12</v>
      </c>
      <c r="J3" t="s">
        <v>11</v>
      </c>
      <c r="K3" t="s">
        <v>13</v>
      </c>
      <c r="M3" s="24">
        <f>C4*C2 +D4*D2 +E4*E2 +F4*F2 + G4*G2 +H4*H2 +I4*I2 + J4*J2 + K4*K2</f>
        <v>3.3369000000000003E-3</v>
      </c>
      <c r="N3" s="24"/>
      <c r="P3" s="25">
        <v>10000000</v>
      </c>
      <c r="Q3" s="25"/>
      <c r="S3" s="19">
        <v>50</v>
      </c>
    </row>
    <row r="4" spans="3:19" x14ac:dyDescent="0.25">
      <c r="C4" s="4">
        <v>3.0999999999999999E-3</v>
      </c>
      <c r="D4" s="4">
        <v>4.7999999999999996E-3</v>
      </c>
      <c r="E4" s="4">
        <v>6.9999999999999999E-4</v>
      </c>
      <c r="F4" s="4">
        <v>5.1999999999999998E-3</v>
      </c>
      <c r="G4" s="4">
        <v>2.7000000000000001E-3</v>
      </c>
      <c r="H4" s="4">
        <v>7.0000000000000001E-3</v>
      </c>
      <c r="I4" s="4">
        <v>4.0000000000000001E-3</v>
      </c>
      <c r="J4" s="4">
        <v>2.7899999999999999E-3</v>
      </c>
      <c r="K4" s="4">
        <v>2.5899999999999999E-3</v>
      </c>
      <c r="M4" s="24"/>
      <c r="N4" s="24"/>
      <c r="P4" s="25"/>
      <c r="Q4" s="25"/>
      <c r="S4" s="19"/>
    </row>
    <row r="6" spans="3:19" x14ac:dyDescent="0.25">
      <c r="P6" s="21">
        <f>M3*S3</f>
        <v>0.16684500000000002</v>
      </c>
      <c r="Q6" s="25">
        <f>P6*P3</f>
        <v>1668450.0000000002</v>
      </c>
    </row>
    <row r="7" spans="3:19" x14ac:dyDescent="0.25">
      <c r="P7" s="21"/>
      <c r="Q7" s="25"/>
    </row>
    <row r="9" spans="3:19" x14ac:dyDescent="0.25">
      <c r="P9" s="26">
        <f>P3-(P3*P6)</f>
        <v>8331550</v>
      </c>
      <c r="Q9" s="19"/>
    </row>
    <row r="10" spans="3:19" x14ac:dyDescent="0.25">
      <c r="P10" s="19"/>
      <c r="Q10" s="19"/>
    </row>
  </sheetData>
  <mergeCells count="6">
    <mergeCell ref="M3:N4"/>
    <mergeCell ref="P3:Q4"/>
    <mergeCell ref="S3:S4"/>
    <mergeCell ref="P9:Q10"/>
    <mergeCell ref="P6:P7"/>
    <mergeCell ref="Q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rebelo antonio</dc:creator>
  <cp:lastModifiedBy>rebelo antonio</cp:lastModifiedBy>
  <dcterms:created xsi:type="dcterms:W3CDTF">2025-01-12T01:26:35Z</dcterms:created>
  <dcterms:modified xsi:type="dcterms:W3CDTF">2025-01-27T23:34:56Z</dcterms:modified>
</cp:coreProperties>
</file>