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<sst xmlns="http://schemas.openxmlformats.org/spreadsheetml/2006/main" count="103" uniqueCount="77">
  <si>
    <t xml:space="preserve">a2,b2,c4,d2,e4</t>
  </si>
  <si>
    <t xml:space="preserve">Трудоёмкость(%)</t>
  </si>
  <si>
    <t xml:space="preserve">Зависимость работ</t>
  </si>
  <si>
    <t xml:space="preserve">распределение ресурсов</t>
  </si>
  <si>
    <t xml:space="preserve">a</t>
  </si>
  <si>
    <t xml:space="preserve">m</t>
  </si>
  <si>
    <t xml:space="preserve">b</t>
  </si>
  <si>
    <t xml:space="preserve">t</t>
  </si>
  <si>
    <r>
      <rPr>
        <sz val="11"/>
        <color theme="1"/>
        <rFont val="Calibri"/>
        <family val="2"/>
        <charset val="1"/>
      </rPr>
      <t xml:space="preserve">б</t>
    </r>
    <r>
      <rPr>
        <sz val="11"/>
        <color theme="1"/>
        <rFont val="Calibri"/>
        <family val="2"/>
        <charset val="204"/>
      </rPr>
      <t xml:space="preserve">²</t>
    </r>
  </si>
  <si>
    <t xml:space="preserve">ES</t>
  </si>
  <si>
    <t xml:space="preserve">EF</t>
  </si>
  <si>
    <t xml:space="preserve">LS</t>
  </si>
  <si>
    <t xml:space="preserve">LF</t>
  </si>
  <si>
    <t xml:space="preserve">R</t>
  </si>
  <si>
    <t xml:space="preserve">анализ требований</t>
  </si>
  <si>
    <t xml:space="preserve">A</t>
  </si>
  <si>
    <t xml:space="preserve">-</t>
  </si>
  <si>
    <t xml:space="preserve">проектирование</t>
  </si>
  <si>
    <t xml:space="preserve">B</t>
  </si>
  <si>
    <t xml:space="preserve">кодирование</t>
  </si>
  <si>
    <t xml:space="preserve">C</t>
  </si>
  <si>
    <t xml:space="preserve">тестирование, интеграция</t>
  </si>
  <si>
    <t xml:space="preserve">D</t>
  </si>
  <si>
    <t xml:space="preserve">управление работами</t>
  </si>
  <si>
    <t xml:space="preserve">E</t>
  </si>
  <si>
    <t xml:space="preserve">оценка качества</t>
  </si>
  <si>
    <t xml:space="preserve">F</t>
  </si>
  <si>
    <t xml:space="preserve">документирование</t>
  </si>
  <si>
    <t xml:space="preserve">G</t>
  </si>
  <si>
    <t xml:space="preserve">C,D</t>
  </si>
  <si>
    <t xml:space="preserve">Т4=</t>
  </si>
  <si>
    <t xml:space="preserve">Вероятность завершиния проекта за 20 дней</t>
  </si>
  <si>
    <t xml:space="preserve">1 случай</t>
  </si>
  <si>
    <t xml:space="preserve">этапы</t>
  </si>
  <si>
    <t xml:space="preserve">A+B+C</t>
  </si>
  <si>
    <t xml:space="preserve">D+E+F+C</t>
  </si>
  <si>
    <t xml:space="preserve">D+F+C</t>
  </si>
  <si>
    <t xml:space="preserve">D+C</t>
  </si>
  <si>
    <t xml:space="preserve">2 случай</t>
  </si>
  <si>
    <t xml:space="preserve">A+C</t>
  </si>
  <si>
    <t xml:space="preserve">D+B+C</t>
  </si>
  <si>
    <t xml:space="preserve">D+E+C</t>
  </si>
  <si>
    <t xml:space="preserve">Тип системы:</t>
  </si>
  <si>
    <t xml:space="preserve">ИПС</t>
  </si>
  <si>
    <t xml:space="preserve">KLOC=</t>
  </si>
  <si>
    <t xml:space="preserve">A=</t>
  </si>
  <si>
    <t xml:space="preserve">V=</t>
  </si>
  <si>
    <t xml:space="preserve">E=</t>
  </si>
  <si>
    <t xml:space="preserve">G=</t>
  </si>
  <si>
    <t xml:space="preserve">H=</t>
  </si>
  <si>
    <t xml:space="preserve">Месяцы:</t>
  </si>
  <si>
    <t xml:space="preserve">Руководитель</t>
  </si>
  <si>
    <t xml:space="preserve">консультант-аналитик</t>
  </si>
  <si>
    <t xml:space="preserve">С=</t>
  </si>
  <si>
    <t xml:space="preserve">разработчик</t>
  </si>
  <si>
    <t xml:space="preserve">T=</t>
  </si>
  <si>
    <t xml:space="preserve">программист</t>
  </si>
  <si>
    <t xml:space="preserve">N=</t>
  </si>
  <si>
    <t xml:space="preserve">тестер</t>
  </si>
  <si>
    <t xml:space="preserve">P=</t>
  </si>
  <si>
    <t xml:space="preserve">технический писатель</t>
  </si>
  <si>
    <t xml:space="preserve">Всего</t>
  </si>
  <si>
    <t xml:space="preserve">L</t>
  </si>
  <si>
    <t xml:space="preserve">Z</t>
  </si>
  <si>
    <t xml:space="preserve">Стоимость расходных материалов</t>
  </si>
  <si>
    <t xml:space="preserve">тыс. руб</t>
  </si>
  <si>
    <t xml:space="preserve">Транспортно-заготовительные расходы</t>
  </si>
  <si>
    <t xml:space="preserve">%</t>
  </si>
  <si>
    <t xml:space="preserve">материалы</t>
  </si>
  <si>
    <t xml:space="preserve">Стоимость специального оборудования</t>
  </si>
  <si>
    <t xml:space="preserve">Стоимость работ</t>
  </si>
  <si>
    <t xml:space="preserve">Командировки</t>
  </si>
  <si>
    <t xml:space="preserve">Накладные расходы</t>
  </si>
  <si>
    <t xml:space="preserve">Основная заработная плата</t>
  </si>
  <si>
    <t xml:space="preserve">Дополнительная заработная плата </t>
  </si>
  <si>
    <t xml:space="preserve">Начисления на заработную плату на социальные нужды </t>
  </si>
  <si>
    <t xml:space="preserve">Итого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</si>
</sst>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Поэтапное выполнение работ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Лист1!$A$22:$A$26</c:f>
              <c:strCache>
                <c:ptCount val="5"/>
                <c:pt idx="0">
                  <c:v>A+B+C</c:v>
                </c:pt>
                <c:pt idx="1">
                  <c:v>D+E+F+C</c:v>
                </c:pt>
                <c:pt idx="2">
                  <c:v>D+F+C</c:v>
                </c:pt>
                <c:pt idx="3">
                  <c:v>D+C</c:v>
                </c:pt>
                <c:pt idx="4">
                  <c:v>G</c:v>
                </c:pt>
              </c:strCache>
            </c:strRef>
          </c:cat>
          <c:val>
            <c:numRef>
              <c:f>Лист1!$B$22:$B$26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gapWidth val="219"/>
        <c:overlap val="-27"/>
        <c:axId val="36487026"/>
        <c:axId val="89874746"/>
      </c:barChart>
      <c:catAx>
        <c:axId val="364870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74746"/>
        <c:crosses val="autoZero"/>
        <c:auto val="1"/>
        <c:lblAlgn val="ctr"/>
        <c:lblOffset val="100"/>
        <c:noMultiLvlLbl val="0"/>
      </c:catAx>
      <c:valAx>
        <c:axId val="898747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8702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Поэтапное выполнение работ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Лист1!$A$32:$A$37</c:f>
              <c:strCache>
                <c:ptCount val="6"/>
                <c:pt idx="0">
                  <c:v>A+C</c:v>
                </c:pt>
                <c:pt idx="1">
                  <c:v>D+B+C</c:v>
                </c:pt>
                <c:pt idx="2">
                  <c:v>D+E+C</c:v>
                </c:pt>
                <c:pt idx="3">
                  <c:v>D+F+C</c:v>
                </c:pt>
                <c:pt idx="4">
                  <c:v>D+C</c:v>
                </c:pt>
                <c:pt idx="5">
                  <c:v>G</c:v>
                </c:pt>
              </c:strCache>
            </c:strRef>
          </c:cat>
          <c:val>
            <c:numRef>
              <c:f>Лист1!$B$32:$B$37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gapWidth val="219"/>
        <c:overlap val="-27"/>
        <c:axId val="27141948"/>
        <c:axId val="2482494"/>
      </c:barChart>
      <c:catAx>
        <c:axId val="271419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82494"/>
        <c:crosses val="autoZero"/>
        <c:auto val="1"/>
        <c:lblAlgn val="ctr"/>
        <c:lblOffset val="100"/>
        <c:noMultiLvlLbl val="0"/>
      </c:catAx>
      <c:valAx>
        <c:axId val="24824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14194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447840</xdr:colOff>
      <xdr:row>13</xdr:row>
      <xdr:rowOff>74160</xdr:rowOff>
    </xdr:from>
    <xdr:to>
      <xdr:col>6</xdr:col>
      <xdr:colOff>542880</xdr:colOff>
      <xdr:row>27</xdr:row>
      <xdr:rowOff>150480</xdr:rowOff>
    </xdr:to>
    <xdr:graphicFrame>
      <xdr:nvGraphicFramePr>
        <xdr:cNvPr id="0" name="Диаграмма 1"/>
        <xdr:cNvGraphicFramePr/>
      </xdr:nvGraphicFramePr>
      <xdr:xfrm>
        <a:off x="3626640" y="2428920"/>
        <a:ext cx="4794840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525600</xdr:colOff>
      <xdr:row>0</xdr:row>
      <xdr:rowOff>0</xdr:rowOff>
    </xdr:from>
    <xdr:to>
      <xdr:col>24</xdr:col>
      <xdr:colOff>515880</xdr:colOff>
      <xdr:row>20</xdr:row>
      <xdr:rowOff>83160</xdr:rowOff>
    </xdr:to>
    <xdr:pic>
      <xdr:nvPicPr>
        <xdr:cNvPr id="1" name="Рисунок 4" descr=""/>
        <xdr:cNvPicPr/>
      </xdr:nvPicPr>
      <xdr:blipFill>
        <a:blip r:embed="rId2"/>
        <a:stretch/>
      </xdr:blipFill>
      <xdr:spPr>
        <a:xfrm>
          <a:off x="14753520" y="0"/>
          <a:ext cx="4882320" cy="377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44280</xdr:colOff>
      <xdr:row>20</xdr:row>
      <xdr:rowOff>157320</xdr:rowOff>
    </xdr:from>
    <xdr:to>
      <xdr:col>19</xdr:col>
      <xdr:colOff>363960</xdr:colOff>
      <xdr:row>26</xdr:row>
      <xdr:rowOff>102240</xdr:rowOff>
    </xdr:to>
    <xdr:pic>
      <xdr:nvPicPr>
        <xdr:cNvPr id="2" name="Рисунок 5" descr=""/>
        <xdr:cNvPicPr/>
      </xdr:nvPicPr>
      <xdr:blipFill>
        <a:blip r:embed="rId3"/>
        <a:stretch/>
      </xdr:blipFill>
      <xdr:spPr>
        <a:xfrm>
          <a:off x="8534160" y="3845520"/>
          <a:ext cx="7892280" cy="99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247320</xdr:colOff>
      <xdr:row>32</xdr:row>
      <xdr:rowOff>33120</xdr:rowOff>
    </xdr:from>
    <xdr:to>
      <xdr:col>19</xdr:col>
      <xdr:colOff>565200</xdr:colOff>
      <xdr:row>37</xdr:row>
      <xdr:rowOff>123120</xdr:rowOff>
    </xdr:to>
    <xdr:pic>
      <xdr:nvPicPr>
        <xdr:cNvPr id="3" name="Рисунок 7" descr=""/>
        <xdr:cNvPicPr/>
      </xdr:nvPicPr>
      <xdr:blipFill>
        <a:blip r:embed="rId4"/>
        <a:stretch/>
      </xdr:blipFill>
      <xdr:spPr>
        <a:xfrm>
          <a:off x="8737200" y="5885280"/>
          <a:ext cx="7890480" cy="966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592200</xdr:colOff>
      <xdr:row>29</xdr:row>
      <xdr:rowOff>135360</xdr:rowOff>
    </xdr:from>
    <xdr:to>
      <xdr:col>7</xdr:col>
      <xdr:colOff>77400</xdr:colOff>
      <xdr:row>44</xdr:row>
      <xdr:rowOff>20520</xdr:rowOff>
    </xdr:to>
    <xdr:graphicFrame>
      <xdr:nvGraphicFramePr>
        <xdr:cNvPr id="4" name="Диаграмма 8"/>
        <xdr:cNvGraphicFramePr/>
      </xdr:nvGraphicFramePr>
      <xdr:xfrm>
        <a:off x="3771000" y="5446440"/>
        <a:ext cx="4796280" cy="260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6.42"/>
    <col collapsed="false" customWidth="true" hidden="false" outlineLevel="0" max="3" min="3" style="0" width="16.29"/>
    <col collapsed="false" customWidth="true" hidden="false" outlineLevel="0" max="4" min="4" style="0" width="17.86"/>
    <col collapsed="false" customWidth="true" hidden="false" outlineLevel="0" max="5" min="5" style="0" width="23.86"/>
    <col collapsed="false" customWidth="true" hidden="false" outlineLevel="0" max="9" min="9" style="0" width="12"/>
  </cols>
  <sheetData>
    <row r="1" customFormat="false" ht="15" hidden="false" customHeight="false" outlineLevel="0" collapsed="false">
      <c r="A1" s="0" t="s">
        <v>0</v>
      </c>
    </row>
    <row r="4" customFormat="false" ht="13.8" hidden="false" customHeight="false" outlineLevel="0" collapsed="false">
      <c r="A4" s="1"/>
      <c r="B4" s="1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</row>
    <row r="5" customFormat="false" ht="13.8" hidden="false" customHeight="false" outlineLevel="0" collapsed="false">
      <c r="A5" s="1" t="s">
        <v>14</v>
      </c>
      <c r="B5" s="2" t="s">
        <v>15</v>
      </c>
      <c r="C5" s="2" t="n">
        <v>5</v>
      </c>
      <c r="D5" s="2" t="s">
        <v>16</v>
      </c>
      <c r="E5" s="1" t="n">
        <v>6</v>
      </c>
      <c r="F5" s="1" t="n">
        <v>2</v>
      </c>
      <c r="G5" s="1" t="n">
        <f aca="false">B$12*C5/100*4</f>
        <v>2.4</v>
      </c>
      <c r="H5" s="1" t="n">
        <v>3</v>
      </c>
      <c r="I5" s="1" t="n">
        <f aca="false">(F5+4*G5+H5)/6</f>
        <v>2.43333333333333</v>
      </c>
      <c r="J5" s="1" t="n">
        <f aca="false">((H5-F5)/6)^2</f>
        <v>0.0277777777777778</v>
      </c>
      <c r="K5" s="1" t="n">
        <v>0</v>
      </c>
      <c r="L5" s="1" t="n">
        <f aca="false">K5+I5</f>
        <v>2.43333333333333</v>
      </c>
      <c r="M5" s="1" t="n">
        <f aca="false">N5-I5</f>
        <v>0.319999999999999</v>
      </c>
      <c r="N5" s="1" t="n">
        <f aca="false">M8</f>
        <v>2.75333333333333</v>
      </c>
      <c r="O5" s="1" t="n">
        <f aca="false">N5-L5</f>
        <v>0.319999999999999</v>
      </c>
    </row>
    <row r="6" customFormat="false" ht="13.8" hidden="false" customHeight="false" outlineLevel="0" collapsed="false">
      <c r="A6" s="1" t="s">
        <v>17</v>
      </c>
      <c r="B6" s="2" t="s">
        <v>18</v>
      </c>
      <c r="C6" s="2" t="n">
        <v>5</v>
      </c>
      <c r="D6" s="2" t="s">
        <v>16</v>
      </c>
      <c r="E6" s="1" t="n">
        <v>4</v>
      </c>
      <c r="F6" s="1" t="n">
        <v>2.2</v>
      </c>
      <c r="G6" s="1" t="n">
        <f aca="false">B$12*C6/100*4</f>
        <v>2.4</v>
      </c>
      <c r="H6" s="1" t="n">
        <v>3</v>
      </c>
      <c r="I6" s="1" t="n">
        <f aca="false">(F6+4*G6+H6)/6</f>
        <v>2.46666666666667</v>
      </c>
      <c r="J6" s="1" t="n">
        <f aca="false">((H6-F6)/6)^2</f>
        <v>0.0177777777777778</v>
      </c>
      <c r="K6" s="1" t="n">
        <v>0</v>
      </c>
      <c r="L6" s="1" t="n">
        <f aca="false">K6+I6</f>
        <v>2.46666666666667</v>
      </c>
      <c r="M6" s="1" t="n">
        <f aca="false">N6-I6</f>
        <v>14.72</v>
      </c>
      <c r="N6" s="1" t="n">
        <f aca="false">M10</f>
        <v>17.1866666666667</v>
      </c>
      <c r="O6" s="1" t="n">
        <f aca="false">N6-L6</f>
        <v>14.72</v>
      </c>
    </row>
    <row r="7" customFormat="false" ht="13.8" hidden="false" customHeight="false" outlineLevel="0" collapsed="false">
      <c r="A7" s="1" t="s">
        <v>19</v>
      </c>
      <c r="B7" s="2" t="s">
        <v>20</v>
      </c>
      <c r="C7" s="2" t="n">
        <v>37</v>
      </c>
      <c r="D7" s="2" t="s">
        <v>16</v>
      </c>
      <c r="E7" s="1" t="n">
        <v>2</v>
      </c>
      <c r="F7" s="1" t="n">
        <v>16</v>
      </c>
      <c r="G7" s="1" t="n">
        <f aca="false">B$12*C7/100*4</f>
        <v>17.76</v>
      </c>
      <c r="H7" s="1" t="n">
        <v>18</v>
      </c>
      <c r="I7" s="1" t="n">
        <f aca="false">(F7+4*G7+H7)/6</f>
        <v>17.5066666666667</v>
      </c>
      <c r="J7" s="1" t="n">
        <f aca="false">((H7-F7)/6)^2</f>
        <v>0.111111111111111</v>
      </c>
      <c r="K7" s="1" t="n">
        <v>0</v>
      </c>
      <c r="L7" s="1" t="n">
        <f aca="false">K7+I7</f>
        <v>17.5066666666667</v>
      </c>
      <c r="M7" s="1" t="n">
        <f aca="false">N7-I7</f>
        <v>0</v>
      </c>
      <c r="N7" s="1" t="n">
        <f aca="false">M11</f>
        <v>17.5066666666667</v>
      </c>
      <c r="O7" s="1" t="n">
        <f aca="false">N7-L7</f>
        <v>0</v>
      </c>
    </row>
    <row r="8" customFormat="false" ht="13.8" hidden="false" customHeight="false" outlineLevel="0" collapsed="false">
      <c r="A8" s="1" t="s">
        <v>21</v>
      </c>
      <c r="B8" s="2" t="s">
        <v>22</v>
      </c>
      <c r="C8" s="2" t="n">
        <v>31</v>
      </c>
      <c r="D8" s="2" t="s">
        <v>15</v>
      </c>
      <c r="E8" s="1" t="n">
        <v>2</v>
      </c>
      <c r="F8" s="1" t="n">
        <v>13</v>
      </c>
      <c r="G8" s="1" t="n">
        <f aca="false">B$12*C8/100*4</f>
        <v>14.88</v>
      </c>
      <c r="H8" s="1" t="n">
        <v>16</v>
      </c>
      <c r="I8" s="1" t="n">
        <f aca="false">(F8+4*G8+H8)/6</f>
        <v>14.7533333333333</v>
      </c>
      <c r="J8" s="1" t="n">
        <f aca="false">((H8-F8)/6)^2</f>
        <v>0.25</v>
      </c>
      <c r="K8" s="1" t="n">
        <f aca="false">L5</f>
        <v>2.43333333333333</v>
      </c>
      <c r="L8" s="1" t="n">
        <f aca="false">K8+I8</f>
        <v>17.1866666666667</v>
      </c>
      <c r="M8" s="1" t="n">
        <f aca="false">N8-I8</f>
        <v>2.75333333333333</v>
      </c>
      <c r="N8" s="1" t="n">
        <f aca="false">M11</f>
        <v>17.5066666666667</v>
      </c>
      <c r="O8" s="1" t="n">
        <f aca="false">N8-L8</f>
        <v>0.32</v>
      </c>
    </row>
    <row r="9" customFormat="false" ht="13.8" hidden="false" customHeight="false" outlineLevel="0" collapsed="false">
      <c r="A9" s="1" t="s">
        <v>23</v>
      </c>
      <c r="B9" s="2" t="s">
        <v>24</v>
      </c>
      <c r="C9" s="2" t="n">
        <v>7</v>
      </c>
      <c r="D9" s="2" t="s">
        <v>15</v>
      </c>
      <c r="E9" s="1" t="n">
        <v>6</v>
      </c>
      <c r="F9" s="1" t="n">
        <v>3</v>
      </c>
      <c r="G9" s="1" t="n">
        <f aca="false">B$12*C9/100*4</f>
        <v>3.36</v>
      </c>
      <c r="H9" s="1" t="n">
        <v>4</v>
      </c>
      <c r="I9" s="1" t="n">
        <f aca="false">(F9+4*G9+H9)/6</f>
        <v>3.40666666666667</v>
      </c>
      <c r="J9" s="1" t="n">
        <f aca="false">((H9-F9)/6)^2</f>
        <v>0.0277777777777778</v>
      </c>
      <c r="K9" s="1" t="n">
        <f aca="false">L5</f>
        <v>2.43333333333333</v>
      </c>
      <c r="L9" s="1" t="n">
        <f aca="false">K9+I9</f>
        <v>5.84</v>
      </c>
      <c r="M9" s="1" t="n">
        <f aca="false">N9-I9</f>
        <v>17.5066666666667</v>
      </c>
      <c r="N9" s="1" t="n">
        <f aca="false">L11</f>
        <v>20.9133333333333</v>
      </c>
      <c r="O9" s="1" t="n">
        <f aca="false">N9-L9</f>
        <v>15.0733333333333</v>
      </c>
    </row>
    <row r="10" customFormat="false" ht="13.8" hidden="false" customHeight="false" outlineLevel="0" collapsed="false">
      <c r="A10" s="1" t="s">
        <v>25</v>
      </c>
      <c r="B10" s="2" t="s">
        <v>26</v>
      </c>
      <c r="C10" s="2" t="n">
        <v>8</v>
      </c>
      <c r="D10" s="2" t="s">
        <v>18</v>
      </c>
      <c r="E10" s="1" t="n">
        <v>5</v>
      </c>
      <c r="F10" s="1" t="n">
        <v>3</v>
      </c>
      <c r="G10" s="1" t="n">
        <f aca="false">B$12*C10/100*4</f>
        <v>3.84</v>
      </c>
      <c r="H10" s="1" t="n">
        <v>4</v>
      </c>
      <c r="I10" s="1" t="n">
        <f aca="false">(F10+4*G10+H10)/6</f>
        <v>3.72666666666667</v>
      </c>
      <c r="J10" s="1" t="n">
        <f aca="false">((H10-F10)/6)^2</f>
        <v>0.0277777777777778</v>
      </c>
      <c r="K10" s="1" t="n">
        <f aca="false">L6</f>
        <v>2.46666666666667</v>
      </c>
      <c r="L10" s="1" t="n">
        <f aca="false">K10+I10</f>
        <v>6.19333333333333</v>
      </c>
      <c r="M10" s="1" t="n">
        <f aca="false">N10-I10</f>
        <v>17.1866666666667</v>
      </c>
      <c r="N10" s="1" t="n">
        <f aca="false">L11</f>
        <v>20.9133333333333</v>
      </c>
      <c r="O10" s="1" t="n">
        <f aca="false">N10-L10</f>
        <v>14.72</v>
      </c>
    </row>
    <row r="11" customFormat="false" ht="13.8" hidden="false" customHeight="false" outlineLevel="0" collapsed="false">
      <c r="A11" s="1" t="s">
        <v>27</v>
      </c>
      <c r="B11" s="2" t="s">
        <v>28</v>
      </c>
      <c r="C11" s="2" t="n">
        <v>7</v>
      </c>
      <c r="D11" s="2" t="s">
        <v>29</v>
      </c>
      <c r="E11" s="1" t="n">
        <v>4</v>
      </c>
      <c r="F11" s="1" t="n">
        <v>3</v>
      </c>
      <c r="G11" s="1" t="n">
        <f aca="false">B$12*C11/100*4</f>
        <v>3.36</v>
      </c>
      <c r="H11" s="1" t="n">
        <v>4</v>
      </c>
      <c r="I11" s="1" t="n">
        <f aca="false">(F11+4*G11+H11)/6</f>
        <v>3.40666666666667</v>
      </c>
      <c r="J11" s="1" t="n">
        <f aca="false">((H11-F11)/6)^2</f>
        <v>0.0277777777777778</v>
      </c>
      <c r="K11" s="1" t="n">
        <f aca="false">L7</f>
        <v>17.5066666666667</v>
      </c>
      <c r="L11" s="1" t="n">
        <f aca="false">K11+I11</f>
        <v>20.9133333333333</v>
      </c>
      <c r="M11" s="1" t="n">
        <f aca="false">N11-I11</f>
        <v>17.5066666666667</v>
      </c>
      <c r="N11" s="1" t="n">
        <f aca="false">L11</f>
        <v>20.9133333333333</v>
      </c>
      <c r="O11" s="1" t="n">
        <f aca="false">N11-L11</f>
        <v>0</v>
      </c>
    </row>
    <row r="12" customFormat="false" ht="15" hidden="false" customHeight="false" outlineLevel="0" collapsed="false">
      <c r="A12" s="3" t="s">
        <v>30</v>
      </c>
      <c r="B12" s="4" t="n">
        <f aca="false">0.4*C52</f>
        <v>12</v>
      </c>
    </row>
    <row r="13" customFormat="false" ht="15" hidden="false" customHeight="false" outlineLevel="0" collapsed="false">
      <c r="J13" s="0" t="n">
        <f aca="false">J11+J7</f>
        <v>0.138888888888889</v>
      </c>
      <c r="M13" s="0" t="n">
        <v>21</v>
      </c>
    </row>
    <row r="16" customFormat="false" ht="15" hidden="false" customHeight="false" outlineLevel="0" collapsed="false">
      <c r="J16" s="0" t="n">
        <f aca="false">(20-N11)/J13^0.5</f>
        <v>-2.45073050333977</v>
      </c>
    </row>
    <row r="17" customFormat="false" ht="15" hidden="false" customHeight="false" outlineLevel="0" collapsed="false">
      <c r="I17" s="0" t="s">
        <v>31</v>
      </c>
    </row>
    <row r="18" customFormat="false" ht="15" hidden="false" customHeight="false" outlineLevel="0" collapsed="false">
      <c r="J18" s="0" t="n">
        <f aca="false">NORMDIST(J16,0,1,1)</f>
        <v>0.00712833244292903</v>
      </c>
    </row>
    <row r="21" customFormat="false" ht="13.8" hidden="false" customHeight="false" outlineLevel="0" collapsed="false">
      <c r="A21" s="1" t="s">
        <v>32</v>
      </c>
      <c r="B21" s="1" t="s">
        <v>33</v>
      </c>
    </row>
    <row r="22" customFormat="false" ht="13.8" hidden="false" customHeight="false" outlineLevel="0" collapsed="false">
      <c r="A22" s="1" t="s">
        <v>34</v>
      </c>
      <c r="B22" s="1" t="n">
        <f aca="false">SUM(E5:E7)</f>
        <v>12</v>
      </c>
    </row>
    <row r="23" customFormat="false" ht="13.8" hidden="false" customHeight="false" outlineLevel="0" collapsed="false">
      <c r="A23" s="1" t="s">
        <v>35</v>
      </c>
      <c r="B23" s="1" t="n">
        <f aca="false">SUM(E7:E10)</f>
        <v>15</v>
      </c>
    </row>
    <row r="24" customFormat="false" ht="13.8" hidden="false" customHeight="false" outlineLevel="0" collapsed="false">
      <c r="A24" s="1" t="s">
        <v>36</v>
      </c>
      <c r="B24" s="1" t="n">
        <f aca="false">E8+E10+E7</f>
        <v>9</v>
      </c>
    </row>
    <row r="25" customFormat="false" ht="13.8" hidden="false" customHeight="false" outlineLevel="0" collapsed="false">
      <c r="A25" s="1" t="s">
        <v>37</v>
      </c>
      <c r="B25" s="1" t="n">
        <f aca="false">E8+E7</f>
        <v>4</v>
      </c>
    </row>
    <row r="26" customFormat="false" ht="13.8" hidden="false" customHeight="false" outlineLevel="0" collapsed="false">
      <c r="A26" s="1" t="s">
        <v>28</v>
      </c>
      <c r="B26" s="1" t="n">
        <f aca="false">E11</f>
        <v>4</v>
      </c>
    </row>
    <row r="31" customFormat="false" ht="13.8" hidden="false" customHeight="false" outlineLevel="0" collapsed="false">
      <c r="A31" s="1" t="s">
        <v>38</v>
      </c>
      <c r="B31" s="1" t="s">
        <v>33</v>
      </c>
    </row>
    <row r="32" customFormat="false" ht="13.8" hidden="false" customHeight="false" outlineLevel="0" collapsed="false">
      <c r="A32" s="1" t="s">
        <v>39</v>
      </c>
      <c r="B32" s="1" t="n">
        <f aca="false">E5+E7</f>
        <v>8</v>
      </c>
    </row>
    <row r="33" customFormat="false" ht="13.8" hidden="false" customHeight="false" outlineLevel="0" collapsed="false">
      <c r="A33" s="1" t="s">
        <v>40</v>
      </c>
      <c r="B33" s="1" t="n">
        <f aca="false">E8+E9+E7</f>
        <v>10</v>
      </c>
    </row>
    <row r="34" customFormat="false" ht="13.8" hidden="false" customHeight="false" outlineLevel="0" collapsed="false">
      <c r="A34" s="1" t="s">
        <v>41</v>
      </c>
      <c r="B34" s="1" t="n">
        <f aca="false">E8+E10+E7</f>
        <v>9</v>
      </c>
    </row>
    <row r="35" customFormat="false" ht="13.8" hidden="false" customHeight="false" outlineLevel="0" collapsed="false">
      <c r="A35" s="1" t="s">
        <v>36</v>
      </c>
      <c r="B35" s="1" t="n">
        <f aca="false">E8+E10+E7</f>
        <v>9</v>
      </c>
    </row>
    <row r="36" customFormat="false" ht="13.8" hidden="false" customHeight="false" outlineLevel="0" collapsed="false">
      <c r="A36" s="1" t="s">
        <v>37</v>
      </c>
      <c r="B36" s="1" t="n">
        <f aca="false">E8+E7</f>
        <v>4</v>
      </c>
    </row>
    <row r="37" customFormat="false" ht="13.8" hidden="false" customHeight="false" outlineLevel="0" collapsed="false">
      <c r="A37" s="1" t="s">
        <v>28</v>
      </c>
      <c r="B37" s="1" t="n">
        <f aca="false">E11</f>
        <v>4</v>
      </c>
    </row>
    <row r="39" customFormat="false" ht="13.8" hidden="false" customHeight="false" outlineLevel="0" collapsed="false">
      <c r="A39" s="3" t="s">
        <v>42</v>
      </c>
      <c r="B39" s="0" t="s">
        <v>43</v>
      </c>
    </row>
    <row r="40" customFormat="false" ht="13.8" hidden="false" customHeight="false" outlineLevel="0" collapsed="false">
      <c r="A40" s="3" t="s">
        <v>44</v>
      </c>
      <c r="B40" s="5" t="n">
        <v>200</v>
      </c>
    </row>
    <row r="42" customFormat="false" ht="15" hidden="false" customHeight="false" outlineLevel="0" collapsed="false">
      <c r="A42" s="3" t="s">
        <v>45</v>
      </c>
      <c r="B42" s="4" t="n">
        <v>3</v>
      </c>
    </row>
    <row r="43" customFormat="false" ht="15" hidden="false" customHeight="false" outlineLevel="0" collapsed="false">
      <c r="A43" s="3" t="s">
        <v>46</v>
      </c>
      <c r="B43" s="4" t="n">
        <f aca="false">B40</f>
        <v>200</v>
      </c>
    </row>
    <row r="44" customFormat="false" ht="15" hidden="false" customHeight="false" outlineLevel="0" collapsed="false">
      <c r="A44" s="3" t="s">
        <v>47</v>
      </c>
      <c r="B44" s="4" t="n">
        <v>1.12</v>
      </c>
    </row>
    <row r="45" customFormat="false" ht="15" hidden="false" customHeight="false" outlineLevel="0" collapsed="false">
      <c r="A45" s="3" t="s">
        <v>48</v>
      </c>
      <c r="B45" s="4" t="n">
        <v>2.5</v>
      </c>
    </row>
    <row r="46" customFormat="false" ht="15" hidden="false" customHeight="false" outlineLevel="0" collapsed="false">
      <c r="A46" s="3" t="s">
        <v>49</v>
      </c>
      <c r="B46" s="4" t="n">
        <v>0.35</v>
      </c>
    </row>
    <row r="47" customFormat="false" ht="15" hidden="false" customHeight="false" outlineLevel="0" collapsed="false">
      <c r="B47" s="4"/>
    </row>
    <row r="48" customFormat="false" ht="13.8" hidden="false" customHeight="false" outlineLevel="0" collapsed="false">
      <c r="B48" s="4"/>
      <c r="E48" s="6" t="s">
        <v>50</v>
      </c>
      <c r="F48" s="7" t="n">
        <v>1</v>
      </c>
      <c r="G48" s="7" t="n">
        <v>2</v>
      </c>
      <c r="H48" s="7" t="n">
        <v>3</v>
      </c>
      <c r="I48" s="7" t="n">
        <v>4</v>
      </c>
      <c r="J48" s="7" t="n">
        <v>5</v>
      </c>
      <c r="K48" s="7" t="n">
        <v>6</v>
      </c>
      <c r="L48" s="7" t="n">
        <v>7</v>
      </c>
      <c r="M48" s="7" t="n">
        <v>8</v>
      </c>
      <c r="N48" s="7" t="n">
        <v>9</v>
      </c>
      <c r="O48" s="7" t="n">
        <v>10</v>
      </c>
      <c r="P48" s="7" t="n">
        <v>11</v>
      </c>
      <c r="Q48" s="7" t="n">
        <v>12</v>
      </c>
    </row>
    <row r="49" customFormat="false" ht="13.8" hidden="false" customHeight="false" outlineLevel="0" collapsed="false">
      <c r="B49" s="4"/>
      <c r="E49" s="7" t="s">
        <v>51</v>
      </c>
      <c r="F49" s="7" t="n">
        <v>5</v>
      </c>
      <c r="G49" s="7" t="n">
        <v>5</v>
      </c>
      <c r="H49" s="7" t="n">
        <v>5</v>
      </c>
      <c r="I49" s="7" t="n">
        <v>5</v>
      </c>
      <c r="J49" s="7" t="n">
        <v>5</v>
      </c>
      <c r="K49" s="7" t="n">
        <v>5</v>
      </c>
      <c r="L49" s="7" t="n">
        <v>5</v>
      </c>
      <c r="M49" s="7" t="n">
        <v>5</v>
      </c>
      <c r="N49" s="7" t="n">
        <v>5</v>
      </c>
      <c r="O49" s="7" t="n">
        <v>5</v>
      </c>
      <c r="P49" s="7" t="n">
        <v>5</v>
      </c>
      <c r="Q49" s="7" t="n">
        <v>5</v>
      </c>
    </row>
    <row r="50" customFormat="false" ht="13.8" hidden="false" customHeight="false" outlineLevel="0" collapsed="false">
      <c r="B50" s="4"/>
      <c r="E50" s="7" t="s">
        <v>52</v>
      </c>
      <c r="F50" s="7" t="n">
        <v>6</v>
      </c>
      <c r="G50" s="7" t="n">
        <v>6</v>
      </c>
      <c r="H50" s="7" t="n">
        <v>3</v>
      </c>
      <c r="I50" s="7" t="n">
        <v>3</v>
      </c>
      <c r="J50" s="7"/>
      <c r="K50" s="7"/>
      <c r="L50" s="7"/>
      <c r="M50" s="7"/>
      <c r="N50" s="7"/>
      <c r="O50" s="7" t="n">
        <v>6</v>
      </c>
      <c r="P50" s="7" t="n">
        <v>6</v>
      </c>
      <c r="Q50" s="7" t="n">
        <v>6</v>
      </c>
    </row>
    <row r="51" customFormat="false" ht="13.8" hidden="false" customHeight="false" outlineLevel="0" collapsed="false">
      <c r="A51" s="3" t="s">
        <v>53</v>
      </c>
      <c r="B51" s="4" t="n">
        <f aca="false">B42*B43^B44</f>
        <v>1133.11724683717</v>
      </c>
      <c r="E51" s="7" t="s">
        <v>54</v>
      </c>
      <c r="F51" s="7" t="n">
        <v>6</v>
      </c>
      <c r="G51" s="7" t="n">
        <v>6</v>
      </c>
      <c r="H51" s="7" t="n">
        <v>10</v>
      </c>
      <c r="I51" s="7" t="n">
        <v>10</v>
      </c>
      <c r="J51" s="7" t="n">
        <v>10</v>
      </c>
      <c r="K51" s="7" t="n">
        <v>10</v>
      </c>
      <c r="L51" s="7" t="n">
        <v>10</v>
      </c>
      <c r="M51" s="7" t="n">
        <v>10</v>
      </c>
      <c r="N51" s="7" t="n">
        <v>10</v>
      </c>
      <c r="O51" s="7" t="n">
        <v>6</v>
      </c>
      <c r="P51" s="7" t="n">
        <v>6</v>
      </c>
      <c r="Q51" s="7" t="n">
        <v>6</v>
      </c>
    </row>
    <row r="52" customFormat="false" ht="13.8" hidden="false" customHeight="false" outlineLevel="0" collapsed="false">
      <c r="A52" s="3" t="s">
        <v>55</v>
      </c>
      <c r="B52" s="4" t="n">
        <f aca="false">B45*B51^B46</f>
        <v>29.3046275553465</v>
      </c>
      <c r="C52" s="0" t="n">
        <v>30</v>
      </c>
      <c r="E52" s="7" t="s">
        <v>56</v>
      </c>
      <c r="F52" s="7" t="n">
        <v>2</v>
      </c>
      <c r="G52" s="7" t="n">
        <v>2</v>
      </c>
      <c r="H52" s="7" t="n">
        <v>15</v>
      </c>
      <c r="I52" s="7" t="n">
        <v>15</v>
      </c>
      <c r="J52" s="7" t="n">
        <v>10</v>
      </c>
      <c r="K52" s="7" t="n">
        <v>10</v>
      </c>
      <c r="L52" s="7" t="n">
        <v>10</v>
      </c>
      <c r="M52" s="7" t="n">
        <v>10</v>
      </c>
      <c r="N52" s="7" t="n">
        <v>10</v>
      </c>
      <c r="O52" s="7" t="n">
        <v>6</v>
      </c>
      <c r="P52" s="7" t="n">
        <v>6</v>
      </c>
      <c r="Q52" s="7" t="n">
        <v>6</v>
      </c>
    </row>
    <row r="53" customFormat="false" ht="13.8" hidden="false" customHeight="false" outlineLevel="0" collapsed="false">
      <c r="A53" s="3" t="s">
        <v>57</v>
      </c>
      <c r="B53" s="4" t="n">
        <f aca="false">B51/B52</f>
        <v>38.6668366522352</v>
      </c>
      <c r="C53" s="0" t="n">
        <v>39</v>
      </c>
      <c r="E53" s="7" t="s">
        <v>58</v>
      </c>
      <c r="F53" s="7"/>
      <c r="G53" s="7"/>
      <c r="H53" s="7" t="n">
        <v>5</v>
      </c>
      <c r="I53" s="7" t="n">
        <v>5</v>
      </c>
      <c r="J53" s="7" t="n">
        <v>15</v>
      </c>
      <c r="K53" s="7" t="n">
        <v>15</v>
      </c>
      <c r="L53" s="7" t="n">
        <v>15</v>
      </c>
      <c r="M53" s="7" t="n">
        <v>15</v>
      </c>
      <c r="N53" s="7" t="n">
        <v>15</v>
      </c>
      <c r="O53" s="7" t="n">
        <v>15</v>
      </c>
      <c r="P53" s="7" t="n">
        <v>15</v>
      </c>
      <c r="Q53" s="7" t="n">
        <v>15</v>
      </c>
    </row>
    <row r="54" customFormat="false" ht="13.8" hidden="false" customHeight="false" outlineLevel="0" collapsed="false">
      <c r="A54" s="3" t="s">
        <v>59</v>
      </c>
      <c r="B54" s="4" t="n">
        <f aca="false">B43/B51</f>
        <v>0.176504241338001</v>
      </c>
      <c r="E54" s="7" t="s">
        <v>60</v>
      </c>
      <c r="F54" s="7" t="n">
        <v>3</v>
      </c>
      <c r="G54" s="7" t="n">
        <v>3</v>
      </c>
      <c r="H54" s="7" t="n">
        <v>3</v>
      </c>
      <c r="I54" s="7" t="n">
        <v>3</v>
      </c>
      <c r="J54" s="7" t="n">
        <v>3</v>
      </c>
      <c r="K54" s="7" t="n">
        <v>3</v>
      </c>
      <c r="L54" s="7" t="n">
        <v>3</v>
      </c>
      <c r="M54" s="7" t="n">
        <v>3</v>
      </c>
      <c r="N54" s="7" t="n">
        <v>3</v>
      </c>
      <c r="O54" s="7" t="n">
        <v>10</v>
      </c>
      <c r="P54" s="7" t="n">
        <v>10</v>
      </c>
      <c r="Q54" s="7" t="n">
        <v>10</v>
      </c>
    </row>
    <row r="55" customFormat="false" ht="13.8" hidden="false" customHeight="false" outlineLevel="0" collapsed="false">
      <c r="E55" s="7" t="s">
        <v>61</v>
      </c>
      <c r="F55" s="7" t="n">
        <f aca="false">SUM(F49:F54)</f>
        <v>22</v>
      </c>
      <c r="G55" s="7" t="n">
        <f aca="false">SUM(G49:G54)</f>
        <v>22</v>
      </c>
      <c r="H55" s="7" t="n">
        <f aca="false">SUM(H49:H54)</f>
        <v>41</v>
      </c>
      <c r="I55" s="7" t="n">
        <f aca="false">SUM(I49:I54)</f>
        <v>41</v>
      </c>
      <c r="J55" s="7" t="n">
        <f aca="false">SUM(J49:J54)</f>
        <v>43</v>
      </c>
      <c r="K55" s="7" t="n">
        <f aca="false">SUM(K49:K54)</f>
        <v>43</v>
      </c>
      <c r="L55" s="7" t="n">
        <f aca="false">SUM(L49:L54)</f>
        <v>43</v>
      </c>
      <c r="M55" s="7" t="n">
        <f aca="false">SUM(M49:M54)</f>
        <v>43</v>
      </c>
      <c r="N55" s="7" t="n">
        <f aca="false">SUM(N49:N54)</f>
        <v>43</v>
      </c>
      <c r="O55" s="7" t="n">
        <f aca="false">SUM(O49:O54)</f>
        <v>48</v>
      </c>
      <c r="P55" s="7" t="n">
        <f aca="false">SUM(P49:P54)</f>
        <v>48</v>
      </c>
      <c r="Q55" s="7" t="n">
        <f aca="false">SUM(Q49:Q54)</f>
        <v>48</v>
      </c>
    </row>
    <row r="57" customFormat="false" ht="13.8" hidden="false" customHeight="false" outlineLevel="0" collapsed="false">
      <c r="E57" s="7"/>
      <c r="F57" s="7" t="s">
        <v>62</v>
      </c>
      <c r="G57" s="7" t="s">
        <v>26</v>
      </c>
      <c r="H57" s="7" t="s">
        <v>63</v>
      </c>
    </row>
    <row r="58" customFormat="false" ht="13.8" hidden="false" customHeight="false" outlineLevel="0" collapsed="false">
      <c r="A58" s="7" t="s">
        <v>64</v>
      </c>
      <c r="B58" s="7" t="n">
        <v>3500</v>
      </c>
      <c r="C58" s="7" t="s">
        <v>65</v>
      </c>
      <c r="E58" s="7" t="s">
        <v>51</v>
      </c>
      <c r="F58" s="7" t="n">
        <v>12</v>
      </c>
      <c r="G58" s="7" t="n">
        <v>5</v>
      </c>
      <c r="H58" s="7" t="n">
        <v>70</v>
      </c>
      <c r="J58" s="0" t="n">
        <f aca="false">F58*G58*H58</f>
        <v>4200</v>
      </c>
    </row>
    <row r="59" customFormat="false" ht="13.8" hidden="false" customHeight="false" outlineLevel="0" collapsed="false">
      <c r="A59" s="7" t="s">
        <v>66</v>
      </c>
      <c r="B59" s="7" t="n">
        <v>50</v>
      </c>
      <c r="C59" s="7" t="s">
        <v>67</v>
      </c>
      <c r="E59" s="7" t="s">
        <v>52</v>
      </c>
      <c r="F59" s="7" t="n">
        <f aca="false">5+(3*1.5)</f>
        <v>9.5</v>
      </c>
      <c r="G59" s="7" t="n">
        <f aca="false">MAX(F50:Q50)</f>
        <v>6</v>
      </c>
      <c r="H59" s="7" t="n">
        <v>32</v>
      </c>
      <c r="J59" s="0" t="n">
        <f aca="false">F59*G59*H59</f>
        <v>1824</v>
      </c>
    </row>
    <row r="60" customFormat="false" ht="13.8" hidden="false" customHeight="false" outlineLevel="0" collapsed="false">
      <c r="A60" s="7" t="s">
        <v>68</v>
      </c>
      <c r="B60" s="7" t="n">
        <f aca="false">B58*(1+0.5)</f>
        <v>5250</v>
      </c>
      <c r="C60" s="7" t="s">
        <v>65</v>
      </c>
      <c r="E60" s="7" t="s">
        <v>54</v>
      </c>
      <c r="F60" s="7" t="n">
        <f aca="false">SUM(F51:Q51)/G60</f>
        <v>10</v>
      </c>
      <c r="G60" s="7" t="n">
        <f aca="false">MAX(F51:Q51)</f>
        <v>10</v>
      </c>
      <c r="H60" s="7" t="n">
        <v>40</v>
      </c>
      <c r="J60" s="0" t="n">
        <f aca="false">F60*G60*H60</f>
        <v>4000</v>
      </c>
    </row>
    <row r="61" customFormat="false" ht="13.8" hidden="false" customHeight="false" outlineLevel="0" collapsed="false">
      <c r="A61" s="7" t="s">
        <v>69</v>
      </c>
      <c r="B61" s="7" t="n">
        <v>10000</v>
      </c>
      <c r="C61" s="7" t="s">
        <v>65</v>
      </c>
      <c r="E61" s="7" t="s">
        <v>56</v>
      </c>
      <c r="F61" s="7" t="n">
        <f aca="false">SUM(F52:Q52)/G61</f>
        <v>6.8</v>
      </c>
      <c r="G61" s="7" t="n">
        <f aca="false">MAX(F52:Q52)</f>
        <v>15</v>
      </c>
      <c r="H61" s="7" t="n">
        <v>30</v>
      </c>
      <c r="J61" s="0" t="n">
        <f aca="false">F61*G61*H61</f>
        <v>3060</v>
      </c>
    </row>
    <row r="62" customFormat="false" ht="13.8" hidden="false" customHeight="false" outlineLevel="0" collapsed="false">
      <c r="A62" s="7" t="s">
        <v>70</v>
      </c>
      <c r="B62" s="7" t="n">
        <f aca="false">10000+350+350+1500+3000+200+5000</f>
        <v>20400</v>
      </c>
      <c r="C62" s="7" t="s">
        <v>65</v>
      </c>
      <c r="E62" s="7" t="s">
        <v>58</v>
      </c>
      <c r="F62" s="7" t="n">
        <f aca="false">SUM(F53:Q53)/G62</f>
        <v>8.66666666666667</v>
      </c>
      <c r="G62" s="7" t="n">
        <f aca="false">MAX(F53:Q53)</f>
        <v>15</v>
      </c>
      <c r="H62" s="7" t="n">
        <v>25</v>
      </c>
      <c r="J62" s="0" t="n">
        <f aca="false">F62*G62*H62</f>
        <v>3250</v>
      </c>
    </row>
    <row r="63" customFormat="false" ht="13.8" hidden="false" customHeight="false" outlineLevel="0" collapsed="false">
      <c r="A63" s="7" t="s">
        <v>71</v>
      </c>
      <c r="B63" s="7" t="n">
        <v>150</v>
      </c>
      <c r="C63" s="7" t="s">
        <v>65</v>
      </c>
      <c r="E63" s="7" t="s">
        <v>60</v>
      </c>
      <c r="F63" s="7" t="n">
        <f aca="false">SUM(F54:Q54)/G63</f>
        <v>5.7</v>
      </c>
      <c r="G63" s="7" t="n">
        <f aca="false">MAX(F54:Q54)</f>
        <v>10</v>
      </c>
      <c r="H63" s="7" t="n">
        <v>25</v>
      </c>
      <c r="J63" s="0" t="n">
        <f aca="false">F63*G63*H63</f>
        <v>1425</v>
      </c>
    </row>
    <row r="64" customFormat="false" ht="13.8" hidden="false" customHeight="false" outlineLevel="0" collapsed="false">
      <c r="A64" s="7" t="s">
        <v>72</v>
      </c>
      <c r="B64" s="7" t="n">
        <f aca="false">2*B65</f>
        <v>35518</v>
      </c>
      <c r="C64" s="7" t="s">
        <v>65</v>
      </c>
    </row>
    <row r="65" customFormat="false" ht="13.8" hidden="false" customHeight="false" outlineLevel="0" collapsed="false">
      <c r="A65" s="7" t="s">
        <v>73</v>
      </c>
      <c r="B65" s="7" t="n">
        <f aca="false">SUM(J58:J63)</f>
        <v>17759</v>
      </c>
      <c r="C65" s="7" t="s">
        <v>65</v>
      </c>
    </row>
    <row r="66" customFormat="false" ht="13.8" hidden="false" customHeight="false" outlineLevel="0" collapsed="false">
      <c r="A66" s="8" t="s">
        <v>74</v>
      </c>
      <c r="B66" s="7" t="n">
        <f aca="false">B65*0.2</f>
        <v>3551.8</v>
      </c>
      <c r="C66" s="7" t="s">
        <v>65</v>
      </c>
    </row>
    <row r="67" customFormat="false" ht="23.85" hidden="false" customHeight="false" outlineLevel="0" collapsed="false">
      <c r="A67" s="8" t="s">
        <v>75</v>
      </c>
      <c r="B67" s="7" t="n">
        <f aca="false">0.36*(B66+B65)</f>
        <v>7671.888</v>
      </c>
      <c r="C67" s="7" t="s">
        <v>65</v>
      </c>
    </row>
    <row r="68" customFormat="false" ht="13.8" hidden="false" customHeight="false" outlineLevel="0" collapsed="false">
      <c r="A68" s="7" t="s">
        <v>76</v>
      </c>
      <c r="B68" s="7" t="n">
        <f aca="false">B60+B61+B65+B66+B67+B63+B62+B64</f>
        <v>100300.688</v>
      </c>
      <c r="C68" s="7" t="s">
        <v>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2024-03-01T13:54:19Z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