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3.xml" ContentType="application/vnd.openxmlformats-officedocument.drawing+xml"/>
  <Override PartName="/xl/drawings/drawing4.xml" ContentType="application/vnd.openxmlformats-officedocument.drawing+xml"/>
  <Override PartName="/xl/charts/chart7.xml" ContentType="application/vnd.openxmlformats-officedocument.drawingml.chart+xml"/>
  <Override PartName="/xl/theme/themeOverride1.xml" ContentType="application/vnd.openxmlformats-officedocument.themeOverride+xml"/>
  <Override PartName="/xl/tables/table2.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hidePivotFieldList="1"/>
  <mc:AlternateContent xmlns:mc="http://schemas.openxmlformats.org/markup-compatibility/2006">
    <mc:Choice Requires="x15">
      <x15ac:absPath xmlns:x15ac="http://schemas.microsoft.com/office/spreadsheetml/2010/11/ac" url="C:\Users\Tommaso Perilli\Desktop\Liferay\"/>
    </mc:Choice>
  </mc:AlternateContent>
  <xr:revisionPtr revIDLastSave="0" documentId="13_ncr:1_{24149C23-C83C-4C10-BD06-12D26CB3E5CB}" xr6:coauthVersionLast="47" xr6:coauthVersionMax="47" xr10:uidLastSave="{00000000-0000-0000-0000-000000000000}"/>
  <bookViews>
    <workbookView xWindow="-108" yWindow="-108" windowWidth="23256" windowHeight="12456" tabRatio="861" xr2:uid="{00000000-000D-0000-FFFF-FFFF00000000}"/>
  </bookViews>
  <sheets>
    <sheet name="Exec Summary" sheetId="29" r:id="rId1"/>
    <sheet name="Sheet2" sheetId="28" state="hidden" r:id="rId2"/>
    <sheet name="Dev progress" sheetId="2" state="hidden" r:id="rId3"/>
    <sheet name="S+ design progress" sheetId="3" state="hidden" r:id="rId4"/>
    <sheet name="FS5_NI_BL_Daywise ExecutionPlan" sheetId="4" state="hidden" r:id="rId5"/>
    <sheet name="FS5_NI_BL_Progress by Function" sheetId="5" state="hidden" r:id="rId6"/>
    <sheet name="FS5_NI_BL_Execution status" sheetId="6" state="hidden" r:id="rId7"/>
    <sheet name="Off_Reg_Daywise Execution " sheetId="7" state="hidden" r:id="rId8"/>
    <sheet name="Off_Reg_Prog by Functionality" sheetId="8" state="hidden" r:id="rId9"/>
    <sheet name="Off_Reg_Execution Status " sheetId="9" state="hidden" r:id="rId10"/>
    <sheet name="Fleming_R1_Daywise Execution " sheetId="10" state="hidden" r:id="rId11"/>
    <sheet name="R1_Reg_Prog by Functionality" sheetId="11" state="hidden" r:id="rId12"/>
    <sheet name="R1_Reg_Execution Status " sheetId="12" state="hidden" r:id="rId13"/>
    <sheet name="Jenner_R2_Daywise Exec" sheetId="13" state="hidden" r:id="rId14"/>
    <sheet name="Jenner_R2_Prog by Func" sheetId="14" state="hidden" r:id="rId15"/>
    <sheet name="Jenner_R2_Exec Status" sheetId="15" state="hidden" r:id="rId16"/>
    <sheet name="Jenner_R3_Daywise Exec" sheetId="16" state="hidden" r:id="rId17"/>
    <sheet name="Jenner_R3_Prog by Func" sheetId="17" state="hidden" r:id="rId18"/>
    <sheet name="Jenner_R3_Exec Status" sheetId="18" state="hidden" r:id="rId19"/>
    <sheet name="Day wise - Burn Down" sheetId="19" r:id="rId20"/>
    <sheet name="Overall Execution Status" sheetId="20" r:id="rId21"/>
    <sheet name="Mini_Exec Status" sheetId="21" state="hidden" r:id="rId22"/>
    <sheet name="Instructions" sheetId="23" state="hidden" r:id="rId23"/>
    <sheet name="Distribution Lists" sheetId="24" state="hidden" r:id="rId24"/>
    <sheet name="OAT" sheetId="26" state="hidden" r:id="rId25"/>
    <sheet name="Automation" sheetId="25" state="hidden" r:id="rId26"/>
    <sheet name="OAT Execution" sheetId="31" state="hidden" r:id="rId27"/>
    <sheet name="Sheet1" sheetId="32" state="hidden" r:id="rId28"/>
    <sheet name="Defects" sheetId="30" r:id="rId29"/>
  </sheets>
  <definedNames>
    <definedName name="_xlnm._FilterDatabase" localSheetId="26" hidden="1">'OAT Execution'!$A$1:$D$18</definedName>
    <definedName name="Z_398EADC9_6D99_4AC2_B41F_624BD06B6BE0_.wvu.Rows" localSheetId="5" hidden="1">'FS5_NI_BL_Progress by Function'!$39:$44,'FS5_NI_BL_Progress by Function'!$120:$127</definedName>
    <definedName name="Z_398EADC9_6D99_4AC2_B41F_624BD06B6BE0_.wvu.Rows" localSheetId="13" hidden="1">'Jenner_R2_Daywise Exec'!$30:$39</definedName>
    <definedName name="Z_398EADC9_6D99_4AC2_B41F_624BD06B6BE0_.wvu.Rows" localSheetId="15" hidden="1">'Jenner_R2_Exec Status'!$35:$52,'Jenner_R2_Exec Status'!$56:$56</definedName>
    <definedName name="Z_398EADC9_6D99_4AC2_B41F_624BD06B6BE0_.wvu.Rows" localSheetId="14" hidden="1">'Jenner_R2_Prog by Func'!$6:$6,'Jenner_R2_Prog by Func'!$45:$52,'Jenner_R2_Prog by Func'!$60:$60,'Jenner_R2_Prog by Func'!$71:$72</definedName>
    <definedName name="Z_398EADC9_6D99_4AC2_B41F_624BD06B6BE0_.wvu.Rows" localSheetId="16" hidden="1">'Jenner_R3_Daywise Exec'!$21:$30</definedName>
    <definedName name="Z_398EADC9_6D99_4AC2_B41F_624BD06B6BE0_.wvu.Rows" localSheetId="18" hidden="1">'Jenner_R3_Exec Status'!$35:$52,'Jenner_R3_Exec Status'!$56:$56</definedName>
    <definedName name="Z_398EADC9_6D99_4AC2_B41F_624BD06B6BE0_.wvu.Rows" localSheetId="17" hidden="1">'Jenner_R3_Prog by Func'!$6:$6,'Jenner_R3_Prog by Func'!$39:$46,'Jenner_R3_Prog by Func'!$54:$54</definedName>
    <definedName name="Z_398EADC9_6D99_4AC2_B41F_624BD06B6BE0_.wvu.Rows" localSheetId="21" hidden="1">'Mini_Exec Status'!$54:$54</definedName>
    <definedName name="Z_398EADC9_6D99_4AC2_B41F_624BD06B6BE0_.wvu.Rows" localSheetId="20" hidden="1">'Overall Execution Status'!#REF!,'Overall Execution Status'!#REF!,'Overall Execution Status'!#REF!</definedName>
    <definedName name="Z_398EADC9_6D99_4AC2_B41F_624BD06B6BE0_.wvu.Rows" localSheetId="11" hidden="1">'R1_Reg_Prog by Functionality'!$28:$34</definedName>
    <definedName name="Z_77A32BCE_36BA_4593_BC89_3B9F39FB455D_.wvu.Rows" localSheetId="5" hidden="1">'FS5_NI_BL_Progress by Function'!$39:$44,'FS5_NI_BL_Progress by Function'!$120:$127</definedName>
    <definedName name="Z_77A32BCE_36BA_4593_BC89_3B9F39FB455D_.wvu.Rows" localSheetId="13" hidden="1">'Jenner_R2_Daywise Exec'!$30:$39</definedName>
    <definedName name="Z_77A32BCE_36BA_4593_BC89_3B9F39FB455D_.wvu.Rows" localSheetId="15" hidden="1">'Jenner_R2_Exec Status'!$35:$52,'Jenner_R2_Exec Status'!$56:$56</definedName>
    <definedName name="Z_77A32BCE_36BA_4593_BC89_3B9F39FB455D_.wvu.Rows" localSheetId="14" hidden="1">'Jenner_R2_Prog by Func'!$6:$6,'Jenner_R2_Prog by Func'!$45:$52,'Jenner_R2_Prog by Func'!$60:$60,'Jenner_R2_Prog by Func'!$71:$72</definedName>
    <definedName name="Z_77A32BCE_36BA_4593_BC89_3B9F39FB455D_.wvu.Rows" localSheetId="16" hidden="1">'Jenner_R3_Daywise Exec'!$21:$30</definedName>
    <definedName name="Z_77A32BCE_36BA_4593_BC89_3B9F39FB455D_.wvu.Rows" localSheetId="18" hidden="1">'Jenner_R3_Exec Status'!$35:$52,'Jenner_R3_Exec Status'!$56:$56</definedName>
    <definedName name="Z_77A32BCE_36BA_4593_BC89_3B9F39FB455D_.wvu.Rows" localSheetId="17" hidden="1">'Jenner_R3_Prog by Func'!$6:$6,'Jenner_R3_Prog by Func'!$39:$46,'Jenner_R3_Prog by Func'!$54:$54</definedName>
    <definedName name="Z_77A32BCE_36BA_4593_BC89_3B9F39FB455D_.wvu.Rows" localSheetId="21" hidden="1">'Mini_Exec Status'!$54:$54</definedName>
    <definedName name="Z_77A32BCE_36BA_4593_BC89_3B9F39FB455D_.wvu.Rows" localSheetId="20" hidden="1">'Overall Execution Status'!#REF!,'Overall Execution Status'!#REF!,'Overall Execution Status'!#REF!</definedName>
    <definedName name="Z_77A32BCE_36BA_4593_BC89_3B9F39FB455D_.wvu.Rows" localSheetId="11" hidden="1">'R1_Reg_Prog by Functionality'!$28:$34</definedName>
    <definedName name="Z_D79B4030_3954_4A84_BBFB_713988ACE913_.wvu.Rows" localSheetId="5" hidden="1">'FS5_NI_BL_Progress by Function'!$39:$44,'FS5_NI_BL_Progress by Function'!$120:$127</definedName>
    <definedName name="Z_D79B4030_3954_4A84_BBFB_713988ACE913_.wvu.Rows" localSheetId="13" hidden="1">'Jenner_R2_Daywise Exec'!$30:$39</definedName>
    <definedName name="Z_D79B4030_3954_4A84_BBFB_713988ACE913_.wvu.Rows" localSheetId="15" hidden="1">'Jenner_R2_Exec Status'!$35:$52,'Jenner_R2_Exec Status'!$56:$56</definedName>
    <definedName name="Z_D79B4030_3954_4A84_BBFB_713988ACE913_.wvu.Rows" localSheetId="14" hidden="1">'Jenner_R2_Prog by Func'!$6:$6,'Jenner_R2_Prog by Func'!$45:$52,'Jenner_R2_Prog by Func'!$60:$60,'Jenner_R2_Prog by Func'!$71:$72</definedName>
    <definedName name="Z_D79B4030_3954_4A84_BBFB_713988ACE913_.wvu.Rows" localSheetId="16" hidden="1">'Jenner_R3_Daywise Exec'!$21:$30</definedName>
    <definedName name="Z_D79B4030_3954_4A84_BBFB_713988ACE913_.wvu.Rows" localSheetId="18" hidden="1">'Jenner_R3_Exec Status'!$35:$52,'Jenner_R3_Exec Status'!$56:$56</definedName>
    <definedName name="Z_D79B4030_3954_4A84_BBFB_713988ACE913_.wvu.Rows" localSheetId="17" hidden="1">'Jenner_R3_Prog by Func'!$6:$6,'Jenner_R3_Prog by Func'!$39:$46,'Jenner_R3_Prog by Func'!$54:$54</definedName>
    <definedName name="Z_D79B4030_3954_4A84_BBFB_713988ACE913_.wvu.Rows" localSheetId="21" hidden="1">'Mini_Exec Status'!$54:$54</definedName>
    <definedName name="Z_D79B4030_3954_4A84_BBFB_713988ACE913_.wvu.Rows" localSheetId="20" hidden="1">'Overall Execution Status'!#REF!,'Overall Execution Status'!#REF!</definedName>
    <definedName name="Z_D79B4030_3954_4A84_BBFB_713988ACE913_.wvu.Rows" localSheetId="11" hidden="1">'R1_Reg_Prog by Functionality'!$28:$34</definedName>
  </definedNames>
  <calcPr calcId="191029"/>
  <customWorkbookViews>
    <customWorkbookView name="\ - Personal View" guid="{D79B4030-3954-4A84-BBFB-713988ACE913}" mergeInterval="0" personalView="1" maximized="1" windowWidth="1020" windowHeight="539" tabRatio="956" activeSheetId="19"/>
    <customWorkbookView name="Antonyjude.K - Personal View" guid="{77A32BCE-36BA-4593-BC89-3B9F39FB455D}" mergeInterval="0" personalView="1" maximized="1" windowWidth="1916" windowHeight="855" tabRatio="956" activeSheetId="19"/>
    <customWorkbookView name="Kumaragurubaran.K - Personal View" guid="{398EADC9-6D99-4AC2-B41F-624BD06B6BE0}" mergeInterval="0" personalView="1" maximized="1" xWindow="-8" yWindow="-8" windowWidth="1382" windowHeight="744" tabRatio="956" activeSheetId="1"/>
  </customWorkbookViews>
  <pivotCaches>
    <pivotCache cacheId="0" r:id="rId3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4" i="20" l="1"/>
  <c r="D5" i="20"/>
  <c r="D6" i="20"/>
  <c r="D7" i="20"/>
  <c r="F7" i="20" s="1"/>
  <c r="D9" i="20"/>
  <c r="D10" i="20"/>
  <c r="D11" i="20"/>
  <c r="D8" i="20"/>
  <c r="M9" i="20"/>
  <c r="H8" i="19"/>
  <c r="H9" i="19"/>
  <c r="H10" i="19" s="1"/>
  <c r="G11" i="19"/>
  <c r="I11" i="19"/>
  <c r="I10" i="19"/>
  <c r="I8" i="19"/>
  <c r="I9" i="19"/>
  <c r="I7" i="19"/>
  <c r="E4" i="20"/>
  <c r="G4" i="20"/>
  <c r="H4" i="20"/>
  <c r="I4" i="20"/>
  <c r="J4" i="20"/>
  <c r="K4" i="20"/>
  <c r="C4" i="20"/>
  <c r="L11" i="20"/>
  <c r="F10" i="20"/>
  <c r="F9" i="20"/>
  <c r="L9" i="20"/>
  <c r="F8" i="20"/>
  <c r="H7" i="19"/>
  <c r="M11" i="20" l="1"/>
  <c r="M8" i="20"/>
  <c r="L8" i="20"/>
  <c r="M7" i="20"/>
  <c r="L7" i="20"/>
  <c r="F11" i="20"/>
  <c r="M10" i="20"/>
  <c r="L10" i="20"/>
  <c r="F6" i="20"/>
  <c r="G9" i="19"/>
  <c r="G10" i="19"/>
  <c r="G6" i="19" l="1"/>
  <c r="G7" i="19"/>
  <c r="G8" i="19" l="1"/>
  <c r="M2" i="20" l="1"/>
  <c r="F33" i="21" l="1"/>
  <c r="F32" i="21"/>
  <c r="W16" i="21" l="1"/>
  <c r="W15" i="21"/>
  <c r="W31" i="21"/>
  <c r="E32" i="25" l="1"/>
  <c r="X31" i="21"/>
  <c r="X30" i="21"/>
  <c r="X29" i="21"/>
  <c r="W28" i="21"/>
  <c r="X27" i="21"/>
  <c r="X26" i="21"/>
  <c r="X25" i="21"/>
  <c r="X24" i="21"/>
  <c r="E30" i="25" l="1"/>
  <c r="E31" i="25"/>
  <c r="D31" i="25"/>
  <c r="D32" i="25"/>
  <c r="D30" i="25" l="1"/>
  <c r="E29" i="25"/>
  <c r="E28" i="25" l="1"/>
  <c r="E27" i="25"/>
  <c r="E26" i="25"/>
  <c r="E25" i="25" l="1"/>
  <c r="D25" i="25" l="1"/>
  <c r="E24" i="25" l="1"/>
  <c r="E23" i="25" l="1"/>
  <c r="C159" i="25" l="1"/>
  <c r="I159" i="25" s="1"/>
  <c r="I160" i="25" s="1"/>
  <c r="D159" i="25"/>
  <c r="D149" i="25" s="1"/>
  <c r="J154" i="25"/>
  <c r="C154" i="25"/>
  <c r="I154" i="25" s="1"/>
  <c r="J165" i="25"/>
  <c r="I165" i="25"/>
  <c r="I149" i="25" l="1"/>
  <c r="C149" i="25"/>
  <c r="J159" i="25"/>
  <c r="J160" i="25" s="1"/>
  <c r="J149" i="25" s="1"/>
  <c r="E22" i="25"/>
  <c r="E21" i="25"/>
  <c r="E20" i="25"/>
  <c r="E19" i="25"/>
  <c r="E18" i="25" l="1"/>
  <c r="E17" i="25" l="1"/>
  <c r="E16" i="25" l="1"/>
  <c r="J121" i="25" l="1"/>
  <c r="J122" i="25" s="1"/>
  <c r="J123" i="25" s="1"/>
  <c r="J124" i="25" s="1"/>
  <c r="J125" i="25" s="1"/>
  <c r="J126" i="25" s="1"/>
  <c r="J127" i="25" s="1"/>
  <c r="J128" i="25" s="1"/>
  <c r="J129" i="25" s="1"/>
  <c r="J130" i="25" s="1"/>
  <c r="J131" i="25" s="1"/>
  <c r="J132" i="25" s="1"/>
  <c r="J133" i="25" s="1"/>
  <c r="J134" i="25" s="1"/>
  <c r="J135" i="25" s="1"/>
  <c r="J136" i="25" s="1"/>
  <c r="J137" i="25" s="1"/>
  <c r="J138" i="25" s="1"/>
  <c r="J139" i="25" s="1"/>
  <c r="J140" i="25" s="1"/>
  <c r="J141" i="25" s="1"/>
  <c r="I121" i="25"/>
  <c r="I122" i="25" s="1"/>
  <c r="I123" i="25" s="1"/>
  <c r="I124" i="25" s="1"/>
  <c r="I125" i="25" s="1"/>
  <c r="I126" i="25" s="1"/>
  <c r="I127" i="25" s="1"/>
  <c r="I128" i="25" s="1"/>
  <c r="I129" i="25" s="1"/>
  <c r="I130" i="25" s="1"/>
  <c r="I131" i="25" s="1"/>
  <c r="I132" i="25" s="1"/>
  <c r="I133" i="25" s="1"/>
  <c r="I134" i="25" s="1"/>
  <c r="I135" i="25" s="1"/>
  <c r="I136" i="25" s="1"/>
  <c r="I137" i="25" s="1"/>
  <c r="I138" i="25" s="1"/>
  <c r="I139" i="25" s="1"/>
  <c r="I140" i="25" s="1"/>
  <c r="I141" i="25" s="1"/>
  <c r="I142" i="25" s="1"/>
  <c r="J94" i="25"/>
  <c r="J95" i="25" s="1"/>
  <c r="J96" i="25" s="1"/>
  <c r="J97" i="25" s="1"/>
  <c r="J98" i="25" s="1"/>
  <c r="J99" i="25" s="1"/>
  <c r="J100" i="25" s="1"/>
  <c r="J101" i="25" s="1"/>
  <c r="J102" i="25" s="1"/>
  <c r="J103" i="25" s="1"/>
  <c r="J104" i="25" s="1"/>
  <c r="J105" i="25" s="1"/>
  <c r="J106" i="25" s="1"/>
  <c r="I94" i="25"/>
  <c r="I95" i="25" s="1"/>
  <c r="I96" i="25" s="1"/>
  <c r="I97" i="25" s="1"/>
  <c r="I98" i="25" s="1"/>
  <c r="I99" i="25" s="1"/>
  <c r="I100" i="25" s="1"/>
  <c r="I101" i="25" s="1"/>
  <c r="I102" i="25" s="1"/>
  <c r="I103" i="25" s="1"/>
  <c r="I104" i="25" s="1"/>
  <c r="I105" i="25" s="1"/>
  <c r="I106" i="25" s="1"/>
  <c r="I107" i="25" s="1"/>
  <c r="I108" i="25" s="1"/>
  <c r="I109" i="25" s="1"/>
  <c r="I110" i="25" s="1"/>
  <c r="I111" i="25" s="1"/>
  <c r="I112" i="25" s="1"/>
  <c r="I113" i="25" s="1"/>
  <c r="I114" i="25" s="1"/>
  <c r="I115" i="25" s="1"/>
  <c r="J67" i="25"/>
  <c r="J68" i="25" s="1"/>
  <c r="J69" i="25" s="1"/>
  <c r="J70" i="25" s="1"/>
  <c r="J71" i="25" s="1"/>
  <c r="J72" i="25" s="1"/>
  <c r="J73" i="25" s="1"/>
  <c r="J74" i="25" s="1"/>
  <c r="J75" i="25" s="1"/>
  <c r="J76" i="25" s="1"/>
  <c r="J77" i="25" s="1"/>
  <c r="J78" i="25" s="1"/>
  <c r="J79" i="25" s="1"/>
  <c r="I67" i="25"/>
  <c r="I68" i="25" s="1"/>
  <c r="I69" i="25" s="1"/>
  <c r="I70" i="25" s="1"/>
  <c r="I71" i="25" s="1"/>
  <c r="I72" i="25" s="1"/>
  <c r="I73" i="25" s="1"/>
  <c r="I74" i="25" s="1"/>
  <c r="I75" i="25" s="1"/>
  <c r="I76" i="25" s="1"/>
  <c r="I77" i="25" s="1"/>
  <c r="I78" i="25" s="1"/>
  <c r="I79" i="25" s="1"/>
  <c r="I80" i="25" s="1"/>
  <c r="I81" i="25" s="1"/>
  <c r="I82" i="25" s="1"/>
  <c r="I83" i="25" s="1"/>
  <c r="I84" i="25" s="1"/>
  <c r="I85" i="25" s="1"/>
  <c r="I86" i="25" s="1"/>
  <c r="I87" i="25" s="1"/>
  <c r="I88" i="25" s="1"/>
  <c r="J38" i="25"/>
  <c r="J39" i="25" s="1"/>
  <c r="J40" i="25" s="1"/>
  <c r="J41" i="25" s="1"/>
  <c r="J42" i="25" s="1"/>
  <c r="J43" i="25" s="1"/>
  <c r="J44" i="25" s="1"/>
  <c r="J45" i="25" s="1"/>
  <c r="J46" i="25" s="1"/>
  <c r="J47" i="25" s="1"/>
  <c r="J48" i="25" s="1"/>
  <c r="J49" i="25" s="1"/>
  <c r="J50" i="25" s="1"/>
  <c r="J51" i="25" s="1"/>
  <c r="J52" i="25" s="1"/>
  <c r="J53" i="25" s="1"/>
  <c r="J54" i="25" s="1"/>
  <c r="J55" i="25" s="1"/>
  <c r="J56" i="25" s="1"/>
  <c r="J57" i="25" s="1"/>
  <c r="J58" i="25" s="1"/>
  <c r="J59" i="25" s="1"/>
  <c r="J60" i="25" s="1"/>
  <c r="J61" i="25" s="1"/>
  <c r="I38" i="25"/>
  <c r="I39" i="25" s="1"/>
  <c r="I40" i="25" s="1"/>
  <c r="I41" i="25" s="1"/>
  <c r="I42" i="25" s="1"/>
  <c r="I43" i="25" s="1"/>
  <c r="I44" i="25" s="1"/>
  <c r="I45" i="25" s="1"/>
  <c r="I46" i="25" s="1"/>
  <c r="I47" i="25" s="1"/>
  <c r="I48" i="25" s="1"/>
  <c r="I49" i="25" s="1"/>
  <c r="I50" i="25" s="1"/>
  <c r="I51" i="25" s="1"/>
  <c r="I52" i="25" s="1"/>
  <c r="I53" i="25" s="1"/>
  <c r="I54" i="25" s="1"/>
  <c r="I55" i="25" s="1"/>
  <c r="I56" i="25" s="1"/>
  <c r="I57" i="25" s="1"/>
  <c r="I58" i="25" s="1"/>
  <c r="I59" i="25" s="1"/>
  <c r="I60" i="25" s="1"/>
  <c r="I61" i="25" s="1"/>
  <c r="D29" i="25"/>
  <c r="D28" i="25"/>
  <c r="D27" i="25"/>
  <c r="D26" i="25"/>
  <c r="D24" i="25"/>
  <c r="D23" i="25"/>
  <c r="D22" i="25"/>
  <c r="D21" i="25"/>
  <c r="D20" i="25"/>
  <c r="D19" i="25"/>
  <c r="D18" i="25"/>
  <c r="D17" i="25"/>
  <c r="D16" i="25"/>
  <c r="E15" i="25"/>
  <c r="D15" i="25"/>
  <c r="E14" i="25"/>
  <c r="D14" i="25"/>
  <c r="E13" i="25"/>
  <c r="D13" i="25"/>
  <c r="E12" i="25"/>
  <c r="D12" i="25"/>
  <c r="E11" i="25"/>
  <c r="D11" i="25"/>
  <c r="E10" i="25"/>
  <c r="D10" i="25"/>
  <c r="E9" i="25"/>
  <c r="J9" i="25" s="1"/>
  <c r="D9" i="25"/>
  <c r="I9" i="25" s="1"/>
  <c r="I10" i="25" l="1"/>
  <c r="I11" i="25" s="1"/>
  <c r="I12" i="25" s="1"/>
  <c r="I13" i="25" s="1"/>
  <c r="I14" i="25" s="1"/>
  <c r="I15" i="25" s="1"/>
  <c r="I16" i="25" s="1"/>
  <c r="I17" i="25" s="1"/>
  <c r="I18" i="25" s="1"/>
  <c r="I19" i="25" s="1"/>
  <c r="I20" i="25" s="1"/>
  <c r="I21" i="25" s="1"/>
  <c r="I22" i="25" s="1"/>
  <c r="I23" i="25" s="1"/>
  <c r="I24" i="25" s="1"/>
  <c r="I25" i="25" s="1"/>
  <c r="I26" i="25" s="1"/>
  <c r="I27" i="25" s="1"/>
  <c r="I28" i="25" s="1"/>
  <c r="I29" i="25" s="1"/>
  <c r="I30" i="25" s="1"/>
  <c r="I31" i="25" s="1"/>
  <c r="I32" i="25" s="1"/>
  <c r="J10" i="25"/>
  <c r="J11" i="25" s="1"/>
  <c r="J12" i="25" s="1"/>
  <c r="J13" i="25" s="1"/>
  <c r="J14" i="25" s="1"/>
  <c r="J15" i="25" s="1"/>
  <c r="J16" i="25" s="1"/>
  <c r="J17" i="25" s="1"/>
  <c r="J18" i="25" s="1"/>
  <c r="J19" i="25" s="1"/>
  <c r="J20" i="25" s="1"/>
  <c r="J21" i="25" s="1"/>
  <c r="J22" i="25" s="1"/>
  <c r="J23" i="25" s="1"/>
  <c r="J24" i="25" s="1"/>
  <c r="J25" i="25" s="1"/>
  <c r="J26" i="25" s="1"/>
  <c r="J27" i="25" s="1"/>
  <c r="J28" i="25" s="1"/>
  <c r="J29" i="25" s="1"/>
  <c r="J30" i="25" s="1"/>
  <c r="J31" i="25" s="1"/>
  <c r="J32" i="25" s="1"/>
  <c r="F16" i="21" l="1"/>
  <c r="F15" i="21" l="1"/>
  <c r="O15" i="21" l="1"/>
  <c r="O14" i="21"/>
  <c r="O12" i="21"/>
  <c r="O11" i="21"/>
  <c r="O10" i="21"/>
  <c r="O9" i="21"/>
  <c r="O8" i="21"/>
  <c r="O7" i="21"/>
  <c r="O6" i="21"/>
  <c r="O5" i="21"/>
  <c r="P11" i="21" l="1"/>
  <c r="P8" i="21"/>
  <c r="P12" i="21"/>
  <c r="P9" i="21"/>
  <c r="P7" i="21"/>
  <c r="P6" i="21"/>
  <c r="O13" i="21"/>
  <c r="P13" i="21" s="1"/>
  <c r="Q33" i="21" l="1"/>
  <c r="Q32" i="21"/>
  <c r="F127" i="21" l="1"/>
  <c r="F130" i="21"/>
  <c r="F131" i="21"/>
  <c r="F129" i="21"/>
  <c r="F132" i="21"/>
  <c r="Q16" i="21" l="1"/>
  <c r="Q15" i="21"/>
  <c r="F125" i="21" l="1"/>
  <c r="G129" i="21" l="1"/>
  <c r="G127" i="21"/>
  <c r="Q23" i="21"/>
  <c r="F128" i="21" l="1"/>
  <c r="G128" i="21" s="1"/>
  <c r="F133" i="21"/>
  <c r="G133" i="21" s="1"/>
  <c r="F126" i="21"/>
  <c r="Q26" i="21"/>
  <c r="R26" i="21" s="1"/>
  <c r="G126" i="21" l="1"/>
  <c r="G131" i="21"/>
  <c r="G132" i="21"/>
  <c r="Q40" i="21" l="1"/>
  <c r="Q45" i="21"/>
  <c r="Q43" i="21"/>
  <c r="Q44" i="21"/>
  <c r="Q46" i="21"/>
  <c r="Q42" i="21"/>
  <c r="Q47" i="21"/>
  <c r="R44" i="21" l="1"/>
  <c r="R43" i="21"/>
  <c r="R42" i="21"/>
  <c r="Q48" i="21"/>
  <c r="R48" i="21" s="1"/>
  <c r="Q41" i="21"/>
  <c r="R41" i="21" s="1"/>
  <c r="R46" i="21" l="1"/>
  <c r="R47" i="21"/>
  <c r="Q6" i="21" l="1"/>
  <c r="W6" i="21"/>
  <c r="Q29" i="21"/>
  <c r="Q30" i="21"/>
  <c r="Q27" i="21" l="1"/>
  <c r="Q28" i="21"/>
  <c r="Q25" i="21"/>
  <c r="R27" i="21" l="1"/>
  <c r="R25" i="21"/>
  <c r="Q31" i="21"/>
  <c r="R31" i="21" s="1"/>
  <c r="F74" i="21" l="1"/>
  <c r="F46" i="21" l="1"/>
  <c r="F62" i="21" l="1"/>
  <c r="F59" i="21"/>
  <c r="F64" i="21"/>
  <c r="F61" i="21"/>
  <c r="F63" i="21" l="1"/>
  <c r="F60" i="21"/>
  <c r="F57" i="21"/>
  <c r="F58" i="21" l="1"/>
  <c r="F81" i="21" l="1"/>
  <c r="F79" i="21"/>
  <c r="F76" i="21"/>
  <c r="F108" i="21" l="1"/>
  <c r="F93" i="21"/>
  <c r="F95" i="21"/>
  <c r="F96" i="21"/>
  <c r="F98" i="21"/>
  <c r="F91" i="21"/>
  <c r="F117" i="18"/>
  <c r="F116" i="18"/>
  <c r="F115" i="18"/>
  <c r="F114" i="18"/>
  <c r="F113" i="18"/>
  <c r="F112" i="18"/>
  <c r="F118" i="18" s="1"/>
  <c r="F111" i="18"/>
  <c r="F110" i="18"/>
  <c r="F100" i="18"/>
  <c r="F99" i="18"/>
  <c r="F98" i="18"/>
  <c r="F97" i="18"/>
  <c r="F96" i="18"/>
  <c r="F95" i="18"/>
  <c r="F101" i="18" s="1"/>
  <c r="F94" i="18"/>
  <c r="F93" i="18"/>
  <c r="F82" i="18"/>
  <c r="F81" i="18"/>
  <c r="F80" i="18"/>
  <c r="F79" i="18"/>
  <c r="F78" i="18"/>
  <c r="F77" i="18"/>
  <c r="F76" i="18"/>
  <c r="F75" i="18"/>
  <c r="G66" i="18"/>
  <c r="G65" i="18"/>
  <c r="F64" i="18"/>
  <c r="F63" i="18"/>
  <c r="G63" i="18" s="1"/>
  <c r="G62" i="18"/>
  <c r="F61" i="18"/>
  <c r="G61" i="18" s="1"/>
  <c r="G60" i="18"/>
  <c r="F51" i="18"/>
  <c r="F50" i="18"/>
  <c r="F48" i="18"/>
  <c r="F47" i="18"/>
  <c r="F46" i="18"/>
  <c r="F45" i="18"/>
  <c r="F44" i="18"/>
  <c r="F43" i="18"/>
  <c r="F42" i="18"/>
  <c r="F41" i="18"/>
  <c r="F33" i="18"/>
  <c r="F32" i="18"/>
  <c r="F30" i="18"/>
  <c r="F29" i="18"/>
  <c r="F28" i="18"/>
  <c r="F27" i="18"/>
  <c r="F26" i="18"/>
  <c r="F25" i="18"/>
  <c r="F24" i="18"/>
  <c r="F23" i="18"/>
  <c r="F13" i="18"/>
  <c r="F12" i="18"/>
  <c r="F11" i="18"/>
  <c r="F10" i="18"/>
  <c r="F9" i="18"/>
  <c r="F8" i="18"/>
  <c r="F14" i="18" s="1"/>
  <c r="F7" i="18"/>
  <c r="F6" i="18"/>
  <c r="M88" i="17"/>
  <c r="L88" i="17"/>
  <c r="K87" i="17"/>
  <c r="K10" i="17" s="1"/>
  <c r="J87" i="17"/>
  <c r="J10" i="17" s="1"/>
  <c r="I87" i="17"/>
  <c r="I10" i="17" s="1"/>
  <c r="H87" i="17"/>
  <c r="H10" i="17" s="1"/>
  <c r="G87" i="17"/>
  <c r="G10" i="17" s="1"/>
  <c r="F87" i="17"/>
  <c r="F10" i="17" s="1"/>
  <c r="E87" i="17"/>
  <c r="E10" i="17" s="1"/>
  <c r="M10" i="17" s="1"/>
  <c r="D87" i="17"/>
  <c r="M87" i="17" s="1"/>
  <c r="C87" i="17"/>
  <c r="L87" i="17" s="1"/>
  <c r="M85" i="17"/>
  <c r="M82" i="17"/>
  <c r="L82" i="17"/>
  <c r="M81" i="17"/>
  <c r="L81" i="17"/>
  <c r="M80" i="17"/>
  <c r="L80" i="17"/>
  <c r="K79" i="17"/>
  <c r="K8" i="17" s="1"/>
  <c r="J79" i="17"/>
  <c r="J8" i="17" s="1"/>
  <c r="I79" i="17"/>
  <c r="I8" i="17" s="1"/>
  <c r="H79" i="17"/>
  <c r="H8" i="17" s="1"/>
  <c r="G79" i="17"/>
  <c r="G8" i="17" s="1"/>
  <c r="F79" i="17"/>
  <c r="F8" i="17" s="1"/>
  <c r="E79" i="17"/>
  <c r="E8" i="17" s="1"/>
  <c r="M8" i="17" s="1"/>
  <c r="D79" i="17"/>
  <c r="M79" i="17" s="1"/>
  <c r="C79" i="17"/>
  <c r="L79" i="17" s="1"/>
  <c r="M77" i="17"/>
  <c r="M73" i="17"/>
  <c r="L73" i="17"/>
  <c r="M72" i="17"/>
  <c r="L72" i="17"/>
  <c r="M71" i="17"/>
  <c r="L71" i="17"/>
  <c r="M70" i="17"/>
  <c r="L70" i="17"/>
  <c r="M69" i="17"/>
  <c r="L69" i="17"/>
  <c r="M68" i="17"/>
  <c r="L68" i="17"/>
  <c r="M67" i="17"/>
  <c r="L67" i="17"/>
  <c r="M66" i="17"/>
  <c r="L66" i="17"/>
  <c r="M65" i="17"/>
  <c r="L65" i="17"/>
  <c r="M64" i="17"/>
  <c r="L64" i="17"/>
  <c r="M63" i="17"/>
  <c r="L63" i="17"/>
  <c r="M62" i="17"/>
  <c r="L62" i="17"/>
  <c r="M61" i="17"/>
  <c r="L61" i="17"/>
  <c r="M60" i="17"/>
  <c r="L60" i="17"/>
  <c r="M59" i="17"/>
  <c r="L59" i="17"/>
  <c r="K58" i="17"/>
  <c r="K9" i="17" s="1"/>
  <c r="J58" i="17"/>
  <c r="J9" i="17" s="1"/>
  <c r="I58" i="17"/>
  <c r="I9" i="17" s="1"/>
  <c r="H58" i="17"/>
  <c r="H9" i="17" s="1"/>
  <c r="G58" i="17"/>
  <c r="G9" i="17" s="1"/>
  <c r="F58" i="17"/>
  <c r="F9" i="17" s="1"/>
  <c r="E58" i="17"/>
  <c r="E9" i="17" s="1"/>
  <c r="M9" i="17" s="1"/>
  <c r="D58" i="17"/>
  <c r="M58" i="17" s="1"/>
  <c r="C58" i="17"/>
  <c r="L58" i="17" s="1"/>
  <c r="M56" i="17"/>
  <c r="M54" i="17"/>
  <c r="L54" i="17"/>
  <c r="M53" i="17"/>
  <c r="L53" i="17"/>
  <c r="K52" i="17"/>
  <c r="K50" i="17" s="1"/>
  <c r="K7" i="17" s="1"/>
  <c r="J52" i="17"/>
  <c r="J50" i="17" s="1"/>
  <c r="J7" i="17" s="1"/>
  <c r="I52" i="17"/>
  <c r="I50" i="17" s="1"/>
  <c r="I7" i="17" s="1"/>
  <c r="H52" i="17"/>
  <c r="H50" i="17" s="1"/>
  <c r="H7" i="17" s="1"/>
  <c r="G52" i="17"/>
  <c r="G50" i="17" s="1"/>
  <c r="G7" i="17" s="1"/>
  <c r="F52" i="17"/>
  <c r="F50" i="17" s="1"/>
  <c r="F7" i="17" s="1"/>
  <c r="E52" i="17"/>
  <c r="E50" i="17" s="1"/>
  <c r="E7" i="17" s="1"/>
  <c r="M7" i="17" s="1"/>
  <c r="D52" i="17"/>
  <c r="D50" i="17" s="1"/>
  <c r="C52" i="17"/>
  <c r="C50" i="17" s="1"/>
  <c r="M51" i="17"/>
  <c r="L51" i="17"/>
  <c r="M48" i="17"/>
  <c r="F46" i="17"/>
  <c r="E46" i="17"/>
  <c r="F45" i="17"/>
  <c r="E45" i="17"/>
  <c r="K44" i="17"/>
  <c r="K42" i="17" s="1"/>
  <c r="K6" i="17" s="1"/>
  <c r="J44" i="17"/>
  <c r="J42" i="17" s="1"/>
  <c r="J6" i="17" s="1"/>
  <c r="I44" i="17"/>
  <c r="I42" i="17" s="1"/>
  <c r="I6" i="17" s="1"/>
  <c r="H44" i="17"/>
  <c r="H42" i="17" s="1"/>
  <c r="H6" i="17" s="1"/>
  <c r="G44" i="17"/>
  <c r="G42" i="17" s="1"/>
  <c r="G6" i="17" s="1"/>
  <c r="D44" i="17"/>
  <c r="D42" i="17" s="1"/>
  <c r="D6" i="17" s="1"/>
  <c r="C44" i="17"/>
  <c r="C42" i="17" s="1"/>
  <c r="C6" i="17" s="1"/>
  <c r="L6" i="17" s="1"/>
  <c r="F43" i="17"/>
  <c r="E43" i="17"/>
  <c r="L43" i="17" s="1"/>
  <c r="M40" i="17"/>
  <c r="M37" i="17"/>
  <c r="L37" i="17"/>
  <c r="K36" i="17"/>
  <c r="J36" i="17"/>
  <c r="I36" i="17"/>
  <c r="H36" i="17"/>
  <c r="G36" i="17"/>
  <c r="F36" i="17"/>
  <c r="E36" i="17"/>
  <c r="D36" i="17"/>
  <c r="M36" i="17" s="1"/>
  <c r="C36" i="17"/>
  <c r="M35" i="17"/>
  <c r="L35" i="17"/>
  <c r="K34" i="17"/>
  <c r="J34" i="17"/>
  <c r="I34" i="17"/>
  <c r="H34" i="17"/>
  <c r="G34" i="17"/>
  <c r="F34" i="17"/>
  <c r="E34" i="17"/>
  <c r="D34" i="17"/>
  <c r="C34" i="17"/>
  <c r="L34" i="17" s="1"/>
  <c r="M33" i="17"/>
  <c r="L33" i="17"/>
  <c r="K32" i="17"/>
  <c r="J32" i="17"/>
  <c r="I32" i="17"/>
  <c r="H32" i="17"/>
  <c r="G32" i="17"/>
  <c r="F32" i="17"/>
  <c r="E32" i="17"/>
  <c r="D32" i="17"/>
  <c r="M32" i="17" s="1"/>
  <c r="C32" i="17"/>
  <c r="L32" i="17" s="1"/>
  <c r="M31" i="17"/>
  <c r="L31" i="17"/>
  <c r="K30" i="17"/>
  <c r="J30" i="17"/>
  <c r="I30" i="17"/>
  <c r="H30" i="17"/>
  <c r="G30" i="17"/>
  <c r="F30" i="17"/>
  <c r="E30" i="17"/>
  <c r="D30" i="17"/>
  <c r="M30" i="17" s="1"/>
  <c r="C30" i="17"/>
  <c r="L30" i="17" s="1"/>
  <c r="M29" i="17"/>
  <c r="L29" i="17"/>
  <c r="M28" i="17"/>
  <c r="L28" i="17"/>
  <c r="M27" i="17"/>
  <c r="L27" i="17"/>
  <c r="M26" i="17"/>
  <c r="L26" i="17"/>
  <c r="M25" i="17"/>
  <c r="L25" i="17"/>
  <c r="M24" i="17"/>
  <c r="L24" i="17"/>
  <c r="M23" i="17"/>
  <c r="L23" i="17"/>
  <c r="M22" i="17"/>
  <c r="L22" i="17"/>
  <c r="M21" i="17"/>
  <c r="L21" i="17"/>
  <c r="M20" i="17"/>
  <c r="L20" i="17"/>
  <c r="M19" i="17"/>
  <c r="L19" i="17"/>
  <c r="M18" i="17"/>
  <c r="L18" i="17"/>
  <c r="K17" i="17"/>
  <c r="J17" i="17"/>
  <c r="I17" i="17"/>
  <c r="H17" i="17"/>
  <c r="G17" i="17"/>
  <c r="F17" i="17"/>
  <c r="E17" i="17"/>
  <c r="D17" i="17"/>
  <c r="M17" i="17" s="1"/>
  <c r="C17" i="17"/>
  <c r="L17" i="17" s="1"/>
  <c r="M15" i="17"/>
  <c r="L15" i="17"/>
  <c r="M12" i="17"/>
  <c r="M2" i="17"/>
  <c r="I66" i="16"/>
  <c r="I67" i="16" s="1"/>
  <c r="I68" i="16" s="1"/>
  <c r="I69" i="16" s="1"/>
  <c r="I70" i="16" s="1"/>
  <c r="J56" i="16"/>
  <c r="J57" i="16" s="1"/>
  <c r="J58" i="16" s="1"/>
  <c r="J59" i="16" s="1"/>
  <c r="J60" i="16" s="1"/>
  <c r="I56" i="16"/>
  <c r="I57" i="16" s="1"/>
  <c r="I58" i="16" s="1"/>
  <c r="I59" i="16" s="1"/>
  <c r="I60" i="16" s="1"/>
  <c r="J46" i="16"/>
  <c r="J47" i="16" s="1"/>
  <c r="J48" i="16" s="1"/>
  <c r="I46" i="16"/>
  <c r="I47" i="16" s="1"/>
  <c r="I48" i="16" s="1"/>
  <c r="I49" i="16" s="1"/>
  <c r="I50" i="16" s="1"/>
  <c r="J36" i="16"/>
  <c r="J37" i="16" s="1"/>
  <c r="J38" i="16" s="1"/>
  <c r="I36" i="16"/>
  <c r="I37" i="16" s="1"/>
  <c r="I38" i="16" s="1"/>
  <c r="I39" i="16" s="1"/>
  <c r="I40" i="16" s="1"/>
  <c r="J26" i="16"/>
  <c r="J27" i="16" s="1"/>
  <c r="J28" i="16" s="1"/>
  <c r="J29" i="16" s="1"/>
  <c r="J30" i="16" s="1"/>
  <c r="I26" i="16"/>
  <c r="I27" i="16" s="1"/>
  <c r="I28" i="16" s="1"/>
  <c r="I29" i="16" s="1"/>
  <c r="I30" i="16" s="1"/>
  <c r="J16" i="16"/>
  <c r="J17" i="16" s="1"/>
  <c r="J18" i="16" s="1"/>
  <c r="I16" i="16"/>
  <c r="I17" i="16" s="1"/>
  <c r="I18" i="16" s="1"/>
  <c r="I19" i="16" s="1"/>
  <c r="I20" i="16" s="1"/>
  <c r="D10" i="16"/>
  <c r="D9" i="16"/>
  <c r="E8" i="16"/>
  <c r="D8" i="16"/>
  <c r="E7" i="16"/>
  <c r="D7" i="16"/>
  <c r="E6" i="16"/>
  <c r="J6" i="16" s="1"/>
  <c r="D6" i="16"/>
  <c r="I6" i="16" s="1"/>
  <c r="F117" i="15"/>
  <c r="F116" i="15"/>
  <c r="F115" i="15"/>
  <c r="F114" i="15"/>
  <c r="F113" i="15"/>
  <c r="F112" i="15"/>
  <c r="F111" i="15"/>
  <c r="F110" i="15"/>
  <c r="F103" i="15"/>
  <c r="F102" i="15"/>
  <c r="F100" i="15"/>
  <c r="F99" i="15"/>
  <c r="F98" i="15"/>
  <c r="F97" i="15"/>
  <c r="F96" i="15"/>
  <c r="F95" i="15"/>
  <c r="F94" i="15"/>
  <c r="F93" i="15"/>
  <c r="F82" i="15"/>
  <c r="F81" i="15"/>
  <c r="F80" i="15"/>
  <c r="F79" i="15"/>
  <c r="F78" i="15"/>
  <c r="F77" i="15"/>
  <c r="F76" i="15"/>
  <c r="F75" i="15"/>
  <c r="F69" i="15"/>
  <c r="F68" i="15"/>
  <c r="F66" i="15"/>
  <c r="F65" i="15"/>
  <c r="F64" i="15"/>
  <c r="F63" i="15"/>
  <c r="F62" i="15"/>
  <c r="F61" i="15"/>
  <c r="F60" i="15"/>
  <c r="F59" i="15"/>
  <c r="F51" i="15"/>
  <c r="F50" i="15"/>
  <c r="F48" i="15"/>
  <c r="F47" i="15"/>
  <c r="F46" i="15"/>
  <c r="F45" i="15"/>
  <c r="F44" i="15"/>
  <c r="F43" i="15"/>
  <c r="F49" i="15" s="1"/>
  <c r="F42" i="15"/>
  <c r="F41" i="15"/>
  <c r="F33" i="15"/>
  <c r="F32" i="15"/>
  <c r="F30" i="15"/>
  <c r="F29" i="15"/>
  <c r="F28" i="15"/>
  <c r="F27" i="15"/>
  <c r="F26" i="15"/>
  <c r="F25" i="15"/>
  <c r="F24" i="15"/>
  <c r="F23" i="15"/>
  <c r="F13" i="15"/>
  <c r="F12" i="15"/>
  <c r="F11" i="15"/>
  <c r="F10" i="15"/>
  <c r="F9" i="15"/>
  <c r="F8" i="15"/>
  <c r="F7" i="15"/>
  <c r="F6" i="15"/>
  <c r="H94" i="13"/>
  <c r="H93" i="13"/>
  <c r="H92" i="13"/>
  <c r="J86" i="13"/>
  <c r="I86" i="13"/>
  <c r="I87" i="13" s="1"/>
  <c r="I88" i="13" s="1"/>
  <c r="I89" i="13" s="1"/>
  <c r="I90" i="13" s="1"/>
  <c r="I91" i="13" s="1"/>
  <c r="I92" i="13" s="1"/>
  <c r="I93" i="13" s="1"/>
  <c r="I94" i="13" s="1"/>
  <c r="H80" i="13"/>
  <c r="H79" i="13"/>
  <c r="H78" i="13"/>
  <c r="J72" i="13"/>
  <c r="J73" i="13" s="1"/>
  <c r="J74" i="13" s="1"/>
  <c r="J75" i="13" s="1"/>
  <c r="J76" i="13" s="1"/>
  <c r="J77" i="13" s="1"/>
  <c r="J78" i="13" s="1"/>
  <c r="J79" i="13" s="1"/>
  <c r="I72" i="13"/>
  <c r="I73" i="13" s="1"/>
  <c r="I74" i="13" s="1"/>
  <c r="I75" i="13" s="1"/>
  <c r="I76" i="13" s="1"/>
  <c r="I77" i="13" s="1"/>
  <c r="I78" i="13" s="1"/>
  <c r="I79" i="13" s="1"/>
  <c r="I80" i="13" s="1"/>
  <c r="D65" i="13"/>
  <c r="D64" i="13"/>
  <c r="D63" i="13"/>
  <c r="D62" i="13"/>
  <c r="D10" i="13" s="1"/>
  <c r="D60" i="13"/>
  <c r="D59" i="13"/>
  <c r="J58" i="13"/>
  <c r="J59" i="13" s="1"/>
  <c r="J60" i="13" s="1"/>
  <c r="J61" i="13" s="1"/>
  <c r="J62" i="13" s="1"/>
  <c r="J63" i="13" s="1"/>
  <c r="J64" i="13" s="1"/>
  <c r="J65" i="13" s="1"/>
  <c r="J66" i="13" s="1"/>
  <c r="D58" i="13"/>
  <c r="I58" i="13" s="1"/>
  <c r="J44" i="13"/>
  <c r="J45" i="13" s="1"/>
  <c r="J46" i="13" s="1"/>
  <c r="J47" i="13" s="1"/>
  <c r="J48" i="13" s="1"/>
  <c r="J49" i="13" s="1"/>
  <c r="J50" i="13" s="1"/>
  <c r="J51" i="13" s="1"/>
  <c r="J52" i="13" s="1"/>
  <c r="I44" i="13"/>
  <c r="I45" i="13" s="1"/>
  <c r="I46" i="13" s="1"/>
  <c r="I47" i="13" s="1"/>
  <c r="I48" i="13" s="1"/>
  <c r="I49" i="13" s="1"/>
  <c r="I50" i="13" s="1"/>
  <c r="I51" i="13" s="1"/>
  <c r="J34" i="13"/>
  <c r="J35" i="13" s="1"/>
  <c r="J36" i="13" s="1"/>
  <c r="J37" i="13" s="1"/>
  <c r="J38" i="13" s="1"/>
  <c r="I34" i="13"/>
  <c r="I35" i="13" s="1"/>
  <c r="I36" i="13" s="1"/>
  <c r="I37" i="13" s="1"/>
  <c r="I38" i="13" s="1"/>
  <c r="H28" i="13"/>
  <c r="H27" i="13"/>
  <c r="H26" i="13"/>
  <c r="E22" i="13"/>
  <c r="E8" i="13" s="1"/>
  <c r="D22" i="13"/>
  <c r="E21" i="13"/>
  <c r="E7" i="13" s="1"/>
  <c r="D21" i="13"/>
  <c r="J20" i="13"/>
  <c r="I20" i="13"/>
  <c r="H14" i="13"/>
  <c r="H13" i="13"/>
  <c r="E13" i="13"/>
  <c r="F16" i="15" s="1"/>
  <c r="D13" i="13"/>
  <c r="F15" i="15" s="1"/>
  <c r="H12" i="13"/>
  <c r="E12" i="13"/>
  <c r="D12" i="13"/>
  <c r="E11" i="13"/>
  <c r="E10" i="13"/>
  <c r="E9" i="13"/>
  <c r="D9" i="13"/>
  <c r="E6" i="13"/>
  <c r="J6" i="13" s="1"/>
  <c r="F16" i="6"/>
  <c r="F15" i="6"/>
  <c r="F128" i="5"/>
  <c r="F119" i="5" s="1"/>
  <c r="F118" i="5" s="1"/>
  <c r="F60" i="6" s="1"/>
  <c r="E128" i="5"/>
  <c r="M128" i="5" s="1"/>
  <c r="F126" i="5"/>
  <c r="E126" i="5"/>
  <c r="M126" i="5" s="1"/>
  <c r="F125" i="5"/>
  <c r="F44" i="5" s="1"/>
  <c r="E125" i="5"/>
  <c r="M125" i="5" s="1"/>
  <c r="G124" i="5"/>
  <c r="E124" i="5" s="1"/>
  <c r="M124" i="5" s="1"/>
  <c r="C124" i="5"/>
  <c r="F123" i="5"/>
  <c r="E123" i="5"/>
  <c r="G122" i="5"/>
  <c r="E122" i="5" s="1"/>
  <c r="M122" i="5" s="1"/>
  <c r="C122" i="5"/>
  <c r="F121" i="5"/>
  <c r="E121" i="5"/>
  <c r="M121" i="5" s="1"/>
  <c r="F120" i="5"/>
  <c r="E120" i="5"/>
  <c r="M120" i="5" s="1"/>
  <c r="K119" i="5"/>
  <c r="K118" i="5" s="1"/>
  <c r="F59" i="6" s="1"/>
  <c r="J119" i="5"/>
  <c r="J118" i="5" s="1"/>
  <c r="F61" i="6" s="1"/>
  <c r="I119" i="5"/>
  <c r="I118" i="5" s="1"/>
  <c r="F62" i="6" s="1"/>
  <c r="H119" i="5"/>
  <c r="H118" i="5" s="1"/>
  <c r="F64" i="6" s="1"/>
  <c r="G119" i="5"/>
  <c r="G118" i="5" s="1"/>
  <c r="F63" i="6" s="1"/>
  <c r="D119" i="5"/>
  <c r="D118" i="5" s="1"/>
  <c r="C119" i="5"/>
  <c r="C118" i="5" s="1"/>
  <c r="F57" i="6" s="1"/>
  <c r="M116" i="5"/>
  <c r="E112" i="5"/>
  <c r="J112" i="5" s="1"/>
  <c r="F106" i="5"/>
  <c r="E106" i="5"/>
  <c r="M106" i="5" s="1"/>
  <c r="F105" i="5"/>
  <c r="E105" i="5"/>
  <c r="M105" i="5" s="1"/>
  <c r="F104" i="5"/>
  <c r="E104" i="5"/>
  <c r="M104" i="5" s="1"/>
  <c r="F103" i="5"/>
  <c r="E103" i="5"/>
  <c r="M103" i="5" s="1"/>
  <c r="F102" i="5"/>
  <c r="E102" i="5"/>
  <c r="M102" i="5" s="1"/>
  <c r="F101" i="5"/>
  <c r="E101" i="5"/>
  <c r="M101" i="5" s="1"/>
  <c r="F100" i="5"/>
  <c r="E100" i="5"/>
  <c r="M100" i="5" s="1"/>
  <c r="F99" i="5"/>
  <c r="E99" i="5"/>
  <c r="M99" i="5" s="1"/>
  <c r="F98" i="5"/>
  <c r="E98" i="5"/>
  <c r="M98" i="5" s="1"/>
  <c r="F97" i="5"/>
  <c r="E97" i="5"/>
  <c r="M97" i="5" s="1"/>
  <c r="F95" i="5"/>
  <c r="F34" i="5" s="1"/>
  <c r="E95" i="5"/>
  <c r="M95" i="5" s="1"/>
  <c r="F94" i="5"/>
  <c r="F33" i="5" s="1"/>
  <c r="E94" i="5"/>
  <c r="M94" i="5" s="1"/>
  <c r="F93" i="5"/>
  <c r="F32" i="5" s="1"/>
  <c r="E93" i="5"/>
  <c r="M93" i="5" s="1"/>
  <c r="F92" i="5"/>
  <c r="F31" i="5" s="1"/>
  <c r="E92" i="5"/>
  <c r="M92" i="5" s="1"/>
  <c r="F91" i="5"/>
  <c r="E91" i="5"/>
  <c r="M91" i="5" s="1"/>
  <c r="F90" i="5"/>
  <c r="E90" i="5"/>
  <c r="M90" i="5" s="1"/>
  <c r="F89" i="5"/>
  <c r="E89" i="5"/>
  <c r="M89" i="5" s="1"/>
  <c r="F88" i="5"/>
  <c r="E88" i="5"/>
  <c r="M88" i="5" s="1"/>
  <c r="F87" i="5"/>
  <c r="F26" i="5" s="1"/>
  <c r="E87" i="5"/>
  <c r="M87" i="5" s="1"/>
  <c r="F86" i="5"/>
  <c r="F25" i="5" s="1"/>
  <c r="E86" i="5"/>
  <c r="M86" i="5" s="1"/>
  <c r="F85" i="5"/>
  <c r="F24" i="5" s="1"/>
  <c r="E85" i="5"/>
  <c r="M85" i="5" s="1"/>
  <c r="F84" i="5"/>
  <c r="F23" i="5" s="1"/>
  <c r="E84" i="5"/>
  <c r="M84" i="5" s="1"/>
  <c r="F83" i="5"/>
  <c r="E83" i="5"/>
  <c r="M83" i="5" s="1"/>
  <c r="F82" i="5"/>
  <c r="F21" i="5" s="1"/>
  <c r="E82" i="5"/>
  <c r="M82" i="5" s="1"/>
  <c r="F81" i="5"/>
  <c r="E81" i="5"/>
  <c r="M81" i="5" s="1"/>
  <c r="F80" i="5"/>
  <c r="E80" i="5"/>
  <c r="M80" i="5" s="1"/>
  <c r="F79" i="5"/>
  <c r="F18" i="5" s="1"/>
  <c r="E79" i="5"/>
  <c r="F78" i="5"/>
  <c r="E78" i="5"/>
  <c r="E17" i="5" s="1"/>
  <c r="F77" i="5"/>
  <c r="E77" i="5"/>
  <c r="E16" i="5" s="1"/>
  <c r="F76" i="5"/>
  <c r="E76" i="5"/>
  <c r="E15" i="5" s="1"/>
  <c r="M74" i="5"/>
  <c r="L74" i="5"/>
  <c r="F74" i="5"/>
  <c r="F35" i="5" s="1"/>
  <c r="F73" i="5"/>
  <c r="F14" i="5" s="1"/>
  <c r="E73" i="5"/>
  <c r="L73" i="5" s="1"/>
  <c r="F72" i="5"/>
  <c r="F13" i="5" s="1"/>
  <c r="E72" i="5"/>
  <c r="L72" i="5" s="1"/>
  <c r="F71" i="5"/>
  <c r="F12" i="5" s="1"/>
  <c r="E71" i="5"/>
  <c r="L71" i="5" s="1"/>
  <c r="F70" i="5"/>
  <c r="E70" i="5"/>
  <c r="L70" i="5" s="1"/>
  <c r="F69" i="5"/>
  <c r="E69" i="5"/>
  <c r="L69" i="5" s="1"/>
  <c r="F68" i="5"/>
  <c r="E68" i="5"/>
  <c r="L68" i="5" s="1"/>
  <c r="F67" i="5"/>
  <c r="E67" i="5"/>
  <c r="L67" i="5" s="1"/>
  <c r="K66" i="5"/>
  <c r="F41" i="6" s="1"/>
  <c r="J66" i="5"/>
  <c r="F43" i="6" s="1"/>
  <c r="I66" i="5"/>
  <c r="F44" i="6" s="1"/>
  <c r="H66" i="5"/>
  <c r="F46" i="6" s="1"/>
  <c r="G66" i="5"/>
  <c r="F45" i="6" s="1"/>
  <c r="D66" i="5"/>
  <c r="C66" i="5"/>
  <c r="F39" i="6" s="1"/>
  <c r="M64" i="5"/>
  <c r="F62" i="5"/>
  <c r="E62" i="5"/>
  <c r="I62" i="5" s="1"/>
  <c r="F58" i="5"/>
  <c r="E58" i="5"/>
  <c r="L58" i="5" s="1"/>
  <c r="F57" i="5"/>
  <c r="F11" i="5" s="1"/>
  <c r="E57" i="5"/>
  <c r="L57" i="5" s="1"/>
  <c r="F56" i="5"/>
  <c r="E56" i="5"/>
  <c r="L56" i="5" s="1"/>
  <c r="G55" i="5"/>
  <c r="G9" i="5" s="1"/>
  <c r="C55" i="5"/>
  <c r="C9" i="5" s="1"/>
  <c r="F54" i="5"/>
  <c r="E54" i="5"/>
  <c r="G53" i="5"/>
  <c r="E53" i="5" s="1"/>
  <c r="M53" i="5" s="1"/>
  <c r="C53" i="5"/>
  <c r="C7" i="5" s="1"/>
  <c r="F52" i="5"/>
  <c r="E52" i="5"/>
  <c r="M52" i="5" s="1"/>
  <c r="F51" i="5"/>
  <c r="F5" i="5" s="1"/>
  <c r="E51" i="5"/>
  <c r="M51" i="5" s="1"/>
  <c r="H50" i="5"/>
  <c r="H49" i="5" s="1"/>
  <c r="F30" i="6" s="1"/>
  <c r="G50" i="5"/>
  <c r="G4" i="5" s="1"/>
  <c r="C50" i="5"/>
  <c r="C4" i="5" s="1"/>
  <c r="K49" i="5"/>
  <c r="F25" i="6" s="1"/>
  <c r="J49" i="5"/>
  <c r="F27" i="6" s="1"/>
  <c r="I49" i="5"/>
  <c r="F28" i="6" s="1"/>
  <c r="D49" i="5"/>
  <c r="M47" i="5"/>
  <c r="K44" i="5"/>
  <c r="H44" i="5"/>
  <c r="G44" i="5"/>
  <c r="D44" i="5"/>
  <c r="K43" i="5"/>
  <c r="H43" i="5"/>
  <c r="D43" i="5"/>
  <c r="H42" i="5"/>
  <c r="G42" i="5"/>
  <c r="F42" i="5"/>
  <c r="D42" i="5"/>
  <c r="H41" i="5"/>
  <c r="D41" i="5"/>
  <c r="K35" i="5"/>
  <c r="J35" i="5"/>
  <c r="I35" i="5"/>
  <c r="H35" i="5"/>
  <c r="G35" i="5"/>
  <c r="E35" i="5"/>
  <c r="M35" i="5" s="1"/>
  <c r="D35" i="5"/>
  <c r="C35" i="5"/>
  <c r="K34" i="5"/>
  <c r="J34" i="5"/>
  <c r="I34" i="5"/>
  <c r="H34" i="5"/>
  <c r="G34" i="5"/>
  <c r="D34" i="5"/>
  <c r="C34" i="5"/>
  <c r="K33" i="5"/>
  <c r="J33" i="5"/>
  <c r="I33" i="5"/>
  <c r="H33" i="5"/>
  <c r="G33" i="5"/>
  <c r="D33" i="5"/>
  <c r="C33" i="5"/>
  <c r="K32" i="5"/>
  <c r="J32" i="5"/>
  <c r="I32" i="5"/>
  <c r="H32" i="5"/>
  <c r="G32" i="5"/>
  <c r="D32" i="5"/>
  <c r="C32" i="5"/>
  <c r="K31" i="5"/>
  <c r="J31" i="5"/>
  <c r="I31" i="5"/>
  <c r="H31" i="5"/>
  <c r="G31" i="5"/>
  <c r="D31" i="5"/>
  <c r="C31" i="5"/>
  <c r="K30" i="5"/>
  <c r="J30" i="5"/>
  <c r="I30" i="5"/>
  <c r="H30" i="5"/>
  <c r="G30" i="5"/>
  <c r="D30" i="5"/>
  <c r="C30" i="5"/>
  <c r="K29" i="5"/>
  <c r="J29" i="5"/>
  <c r="I29" i="5"/>
  <c r="H29" i="5"/>
  <c r="G29" i="5"/>
  <c r="D29" i="5"/>
  <c r="C29" i="5"/>
  <c r="K28" i="5"/>
  <c r="J28" i="5"/>
  <c r="I28" i="5"/>
  <c r="H28" i="5"/>
  <c r="G28" i="5"/>
  <c r="D28" i="5"/>
  <c r="C28" i="5"/>
  <c r="K27" i="5"/>
  <c r="J27" i="5"/>
  <c r="I27" i="5"/>
  <c r="H27" i="5"/>
  <c r="G27" i="5"/>
  <c r="D27" i="5"/>
  <c r="C27" i="5"/>
  <c r="K26" i="5"/>
  <c r="J26" i="5"/>
  <c r="I26" i="5"/>
  <c r="H26" i="5"/>
  <c r="G26" i="5"/>
  <c r="D26" i="5"/>
  <c r="C26" i="5"/>
  <c r="K25" i="5"/>
  <c r="J25" i="5"/>
  <c r="I25" i="5"/>
  <c r="H25" i="5"/>
  <c r="G25" i="5"/>
  <c r="D25" i="5"/>
  <c r="C25" i="5"/>
  <c r="K24" i="5"/>
  <c r="J24" i="5"/>
  <c r="I24" i="5"/>
  <c r="H24" i="5"/>
  <c r="G24" i="5"/>
  <c r="D24" i="5"/>
  <c r="C24" i="5"/>
  <c r="K23" i="5"/>
  <c r="J23" i="5"/>
  <c r="I23" i="5"/>
  <c r="H23" i="5"/>
  <c r="G23" i="5"/>
  <c r="D23" i="5"/>
  <c r="C23" i="5"/>
  <c r="K22" i="5"/>
  <c r="J22" i="5"/>
  <c r="I22" i="5"/>
  <c r="H22" i="5"/>
  <c r="G22" i="5"/>
  <c r="D22" i="5"/>
  <c r="C22" i="5"/>
  <c r="K21" i="5"/>
  <c r="J21" i="5"/>
  <c r="I21" i="5"/>
  <c r="H21" i="5"/>
  <c r="G21" i="5"/>
  <c r="D21" i="5"/>
  <c r="C21" i="5"/>
  <c r="K20" i="5"/>
  <c r="J20" i="5"/>
  <c r="I20" i="5"/>
  <c r="H20" i="5"/>
  <c r="G20" i="5"/>
  <c r="D20" i="5"/>
  <c r="C20" i="5"/>
  <c r="K19" i="5"/>
  <c r="J19" i="5"/>
  <c r="I19" i="5"/>
  <c r="H19" i="5"/>
  <c r="G19" i="5"/>
  <c r="D19" i="5"/>
  <c r="C19" i="5"/>
  <c r="K18" i="5"/>
  <c r="J18" i="5"/>
  <c r="I18" i="5"/>
  <c r="H18" i="5"/>
  <c r="G18" i="5"/>
  <c r="D18" i="5"/>
  <c r="C18" i="5"/>
  <c r="K17" i="5"/>
  <c r="J17" i="5"/>
  <c r="I17" i="5"/>
  <c r="H17" i="5"/>
  <c r="G17" i="5"/>
  <c r="D17" i="5"/>
  <c r="C17" i="5"/>
  <c r="K16" i="5"/>
  <c r="J16" i="5"/>
  <c r="I16" i="5"/>
  <c r="H16" i="5"/>
  <c r="G16" i="5"/>
  <c r="D16" i="5"/>
  <c r="C16" i="5"/>
  <c r="K15" i="5"/>
  <c r="J15" i="5"/>
  <c r="I15" i="5"/>
  <c r="H15" i="5"/>
  <c r="G15" i="5"/>
  <c r="D15" i="5"/>
  <c r="C15" i="5"/>
  <c r="K14" i="5"/>
  <c r="J14" i="5"/>
  <c r="I14" i="5"/>
  <c r="H14" i="5"/>
  <c r="G14" i="5"/>
  <c r="D14" i="5"/>
  <c r="C14" i="5"/>
  <c r="K13" i="5"/>
  <c r="J13" i="5"/>
  <c r="I13" i="5"/>
  <c r="H13" i="5"/>
  <c r="G13" i="5"/>
  <c r="D13" i="5"/>
  <c r="C13" i="5"/>
  <c r="K12" i="5"/>
  <c r="J12" i="5"/>
  <c r="I12" i="5"/>
  <c r="H12" i="5"/>
  <c r="G12" i="5"/>
  <c r="D12" i="5"/>
  <c r="C12" i="5"/>
  <c r="K11" i="5"/>
  <c r="J11" i="5"/>
  <c r="I11" i="5"/>
  <c r="H11" i="5"/>
  <c r="G11" i="5"/>
  <c r="D11" i="5"/>
  <c r="C11" i="5"/>
  <c r="K10" i="5"/>
  <c r="J10" i="5"/>
  <c r="I10" i="5"/>
  <c r="H10" i="5"/>
  <c r="G10" i="5"/>
  <c r="D10" i="5"/>
  <c r="C10" i="5"/>
  <c r="K9" i="5"/>
  <c r="J9" i="5"/>
  <c r="I9" i="5"/>
  <c r="H9" i="5"/>
  <c r="D9" i="5"/>
  <c r="K8" i="5"/>
  <c r="J8" i="5"/>
  <c r="I8" i="5"/>
  <c r="H8" i="5"/>
  <c r="G8" i="5"/>
  <c r="D8" i="5"/>
  <c r="C8" i="5"/>
  <c r="K7" i="5"/>
  <c r="J7" i="5"/>
  <c r="I7" i="5"/>
  <c r="H7" i="5"/>
  <c r="D7" i="5"/>
  <c r="K6" i="5"/>
  <c r="J6" i="5"/>
  <c r="I6" i="5"/>
  <c r="H6" i="5"/>
  <c r="G6" i="5"/>
  <c r="D6" i="5"/>
  <c r="C6" i="5"/>
  <c r="K5" i="5"/>
  <c r="J5" i="5"/>
  <c r="I5" i="5"/>
  <c r="H5" i="5"/>
  <c r="G5" i="5"/>
  <c r="D5" i="5"/>
  <c r="C5" i="5"/>
  <c r="K4" i="5"/>
  <c r="J4" i="5"/>
  <c r="I4" i="5"/>
  <c r="D4" i="5"/>
  <c r="M2" i="5"/>
  <c r="J147" i="4"/>
  <c r="J148" i="4" s="1"/>
  <c r="J149" i="4" s="1"/>
  <c r="J150" i="4" s="1"/>
  <c r="J151" i="4" s="1"/>
  <c r="J152" i="4" s="1"/>
  <c r="J153" i="4" s="1"/>
  <c r="J154" i="4" s="1"/>
  <c r="I147" i="4"/>
  <c r="I148" i="4" s="1"/>
  <c r="I149" i="4" s="1"/>
  <c r="I150" i="4" s="1"/>
  <c r="I151" i="4" s="1"/>
  <c r="I152" i="4" s="1"/>
  <c r="I153" i="4" s="1"/>
  <c r="I154" i="4" s="1"/>
  <c r="I155" i="4" s="1"/>
  <c r="I156" i="4" s="1"/>
  <c r="H139" i="4"/>
  <c r="H138" i="4"/>
  <c r="H137" i="4"/>
  <c r="H136" i="4"/>
  <c r="H135" i="4"/>
  <c r="H134" i="4"/>
  <c r="H133" i="4"/>
  <c r="H132" i="4"/>
  <c r="H131" i="4"/>
  <c r="H130" i="4"/>
  <c r="H129" i="4"/>
  <c r="H128" i="4"/>
  <c r="H127" i="4"/>
  <c r="H126" i="4"/>
  <c r="H125" i="4"/>
  <c r="H124" i="4"/>
  <c r="H123" i="4"/>
  <c r="H122" i="4"/>
  <c r="H121" i="4"/>
  <c r="H120" i="4"/>
  <c r="H119" i="4"/>
  <c r="J118" i="4"/>
  <c r="J119" i="4" s="1"/>
  <c r="J120" i="4" s="1"/>
  <c r="J121" i="4" s="1"/>
  <c r="J122" i="4" s="1"/>
  <c r="J123" i="4" s="1"/>
  <c r="J124" i="4" s="1"/>
  <c r="J125" i="4" s="1"/>
  <c r="J126" i="4" s="1"/>
  <c r="J127" i="4" s="1"/>
  <c r="J128" i="4" s="1"/>
  <c r="J129" i="4" s="1"/>
  <c r="J130" i="4" s="1"/>
  <c r="J131" i="4" s="1"/>
  <c r="J132" i="4" s="1"/>
  <c r="J133" i="4" s="1"/>
  <c r="J134" i="4" s="1"/>
  <c r="J135" i="4" s="1"/>
  <c r="J136" i="4" s="1"/>
  <c r="J137" i="4" s="1"/>
  <c r="J138" i="4" s="1"/>
  <c r="J139" i="4" s="1"/>
  <c r="I118" i="4"/>
  <c r="I119" i="4" s="1"/>
  <c r="I120" i="4" s="1"/>
  <c r="I121" i="4" s="1"/>
  <c r="I122" i="4" s="1"/>
  <c r="I123" i="4" s="1"/>
  <c r="I124" i="4" s="1"/>
  <c r="I125" i="4" s="1"/>
  <c r="I126" i="4" s="1"/>
  <c r="I127" i="4" s="1"/>
  <c r="I128" i="4" s="1"/>
  <c r="I129" i="4" s="1"/>
  <c r="I130" i="4" s="1"/>
  <c r="I131" i="4" s="1"/>
  <c r="I132" i="4" s="1"/>
  <c r="I133" i="4" s="1"/>
  <c r="I134" i="4" s="1"/>
  <c r="I135" i="4" s="1"/>
  <c r="I136" i="4" s="1"/>
  <c r="I137" i="4" s="1"/>
  <c r="I138" i="4" s="1"/>
  <c r="I139" i="4" s="1"/>
  <c r="H118" i="4"/>
  <c r="H111" i="4"/>
  <c r="H110" i="4"/>
  <c r="D110" i="4"/>
  <c r="D55" i="4" s="1"/>
  <c r="H109" i="4"/>
  <c r="H108" i="4"/>
  <c r="H107" i="4"/>
  <c r="H106" i="4"/>
  <c r="H105" i="4"/>
  <c r="H104" i="4"/>
  <c r="H103" i="4"/>
  <c r="H102" i="4"/>
  <c r="H101" i="4"/>
  <c r="H100" i="4"/>
  <c r="H99" i="4"/>
  <c r="D99" i="4"/>
  <c r="D44" i="4" s="1"/>
  <c r="H98" i="4"/>
  <c r="H97" i="4"/>
  <c r="H96" i="4"/>
  <c r="H95" i="4"/>
  <c r="H94" i="4"/>
  <c r="H93" i="4"/>
  <c r="H92" i="4"/>
  <c r="H91" i="4"/>
  <c r="H90" i="4"/>
  <c r="H89" i="4"/>
  <c r="H88" i="4"/>
  <c r="H87" i="4"/>
  <c r="H86" i="4"/>
  <c r="H85" i="4"/>
  <c r="H84" i="4"/>
  <c r="H83" i="4"/>
  <c r="H82" i="4"/>
  <c r="H81" i="4"/>
  <c r="H80" i="4"/>
  <c r="H79" i="4"/>
  <c r="H78" i="4"/>
  <c r="H77" i="4"/>
  <c r="H76" i="4"/>
  <c r="H75" i="4"/>
  <c r="H74" i="4"/>
  <c r="H73" i="4"/>
  <c r="H72" i="4"/>
  <c r="H71" i="4"/>
  <c r="H70" i="4"/>
  <c r="H69" i="4"/>
  <c r="D69" i="4"/>
  <c r="D14" i="4" s="1"/>
  <c r="H68" i="4"/>
  <c r="H67" i="4"/>
  <c r="D67" i="4"/>
  <c r="D12" i="4" s="1"/>
  <c r="H66" i="4"/>
  <c r="E66" i="4"/>
  <c r="E11" i="4" s="1"/>
  <c r="D66" i="4"/>
  <c r="D11" i="4" s="1"/>
  <c r="H65" i="4"/>
  <c r="E65" i="4"/>
  <c r="E10" i="4" s="1"/>
  <c r="D65" i="4"/>
  <c r="D10" i="4" s="1"/>
  <c r="H64" i="4"/>
  <c r="H63" i="4"/>
  <c r="J62" i="4"/>
  <c r="J63" i="4" s="1"/>
  <c r="J64" i="4" s="1"/>
  <c r="I62" i="4"/>
  <c r="I63" i="4" s="1"/>
  <c r="I64" i="4" s="1"/>
  <c r="H62" i="4"/>
  <c r="H57" i="4"/>
  <c r="E57" i="4"/>
  <c r="H56" i="4"/>
  <c r="E56" i="4"/>
  <c r="D56" i="4"/>
  <c r="H55" i="4"/>
  <c r="E55" i="4"/>
  <c r="H54" i="4"/>
  <c r="E54" i="4"/>
  <c r="D54" i="4"/>
  <c r="H53" i="4"/>
  <c r="E53" i="4"/>
  <c r="D53" i="4"/>
  <c r="H52" i="4"/>
  <c r="E52" i="4"/>
  <c r="D52" i="4"/>
  <c r="H51" i="4"/>
  <c r="E51" i="4"/>
  <c r="D51" i="4"/>
  <c r="H50" i="4"/>
  <c r="E50" i="4"/>
  <c r="D50" i="4"/>
  <c r="H49" i="4"/>
  <c r="E49" i="4"/>
  <c r="D49" i="4"/>
  <c r="H48" i="4"/>
  <c r="E48" i="4"/>
  <c r="D48" i="4"/>
  <c r="H47" i="4"/>
  <c r="E47" i="4"/>
  <c r="D47" i="4"/>
  <c r="H46" i="4"/>
  <c r="E46" i="4"/>
  <c r="D46" i="4"/>
  <c r="H45" i="4"/>
  <c r="E45" i="4"/>
  <c r="D45" i="4"/>
  <c r="H44" i="4"/>
  <c r="E44" i="4"/>
  <c r="H43" i="4"/>
  <c r="E43" i="4"/>
  <c r="D43" i="4"/>
  <c r="H42" i="4"/>
  <c r="E42" i="4"/>
  <c r="D42" i="4"/>
  <c r="H41" i="4"/>
  <c r="E41" i="4"/>
  <c r="D41" i="4"/>
  <c r="H40" i="4"/>
  <c r="E40" i="4"/>
  <c r="D40" i="4"/>
  <c r="H39" i="4"/>
  <c r="E39" i="4"/>
  <c r="D39" i="4"/>
  <c r="H38" i="4"/>
  <c r="D38" i="4"/>
  <c r="H37" i="4"/>
  <c r="D37" i="4"/>
  <c r="H36" i="4"/>
  <c r="D36" i="4"/>
  <c r="H35" i="4"/>
  <c r="D35" i="4"/>
  <c r="H34" i="4"/>
  <c r="D34" i="4"/>
  <c r="H33" i="4"/>
  <c r="D33" i="4"/>
  <c r="H32" i="4"/>
  <c r="D32" i="4"/>
  <c r="H31" i="4"/>
  <c r="D31" i="4"/>
  <c r="H30" i="4"/>
  <c r="D30" i="4"/>
  <c r="H29" i="4"/>
  <c r="D29" i="4"/>
  <c r="H28" i="4"/>
  <c r="E28" i="4"/>
  <c r="D28" i="4"/>
  <c r="H27" i="4"/>
  <c r="E27" i="4"/>
  <c r="D27" i="4"/>
  <c r="H26" i="4"/>
  <c r="E26" i="4"/>
  <c r="D26" i="4"/>
  <c r="H25" i="4"/>
  <c r="D25" i="4"/>
  <c r="H24" i="4"/>
  <c r="D24" i="4"/>
  <c r="H23" i="4"/>
  <c r="D23" i="4"/>
  <c r="H22" i="4"/>
  <c r="D22" i="4"/>
  <c r="H21" i="4"/>
  <c r="D21" i="4"/>
  <c r="H20" i="4"/>
  <c r="E20" i="4"/>
  <c r="D20" i="4"/>
  <c r="H19" i="4"/>
  <c r="E19" i="4"/>
  <c r="D19" i="4"/>
  <c r="H18" i="4"/>
  <c r="D18" i="4"/>
  <c r="H17" i="4"/>
  <c r="D17" i="4"/>
  <c r="H16" i="4"/>
  <c r="D16" i="4"/>
  <c r="H15" i="4"/>
  <c r="D15" i="4"/>
  <c r="H14" i="4"/>
  <c r="E14" i="4"/>
  <c r="H13" i="4"/>
  <c r="E13" i="4"/>
  <c r="D13" i="4"/>
  <c r="H12" i="4"/>
  <c r="E12" i="4"/>
  <c r="H11" i="4"/>
  <c r="H10" i="4"/>
  <c r="H9" i="4"/>
  <c r="E9" i="4"/>
  <c r="D9" i="4"/>
  <c r="H8" i="4"/>
  <c r="E8" i="4"/>
  <c r="D8" i="4"/>
  <c r="H7" i="4"/>
  <c r="E7" i="4"/>
  <c r="J7" i="4" s="1"/>
  <c r="D7" i="4"/>
  <c r="I7" i="4" s="1"/>
  <c r="B7" i="3"/>
  <c r="I12" i="2"/>
  <c r="J12" i="2" s="1"/>
  <c r="B7" i="2"/>
  <c r="E7" i="2" s="1"/>
  <c r="E8" i="2" s="1"/>
  <c r="F28" i="5" l="1"/>
  <c r="F29" i="5"/>
  <c r="F27" i="5"/>
  <c r="F22" i="5"/>
  <c r="F30" i="5"/>
  <c r="D8" i="13"/>
  <c r="G10" i="18"/>
  <c r="G27" i="15"/>
  <c r="F110" i="21"/>
  <c r="G110" i="21" s="1"/>
  <c r="F115" i="21"/>
  <c r="F112" i="21"/>
  <c r="G112" i="21" s="1"/>
  <c r="F113" i="21"/>
  <c r="F111" i="21"/>
  <c r="G111" i="21" s="1"/>
  <c r="F94" i="21"/>
  <c r="F75" i="21"/>
  <c r="F47" i="21"/>
  <c r="E27" i="5"/>
  <c r="M27" i="5" s="1"/>
  <c r="E44" i="5"/>
  <c r="J44" i="5" s="1"/>
  <c r="E10" i="5"/>
  <c r="M10" i="5" s="1"/>
  <c r="G10" i="15"/>
  <c r="E5" i="5"/>
  <c r="L5" i="5" s="1"/>
  <c r="E21" i="5"/>
  <c r="L21" i="5" s="1"/>
  <c r="E31" i="5"/>
  <c r="L31" i="5" s="1"/>
  <c r="E8" i="5"/>
  <c r="M8" i="5" s="1"/>
  <c r="M57" i="5"/>
  <c r="F15" i="18"/>
  <c r="G16" i="17"/>
  <c r="K16" i="17"/>
  <c r="G99" i="18"/>
  <c r="C8" i="17"/>
  <c r="L8" i="17" s="1"/>
  <c r="E12" i="5"/>
  <c r="L12" i="5" s="1"/>
  <c r="E14" i="5"/>
  <c r="M14" i="5" s="1"/>
  <c r="F10" i="5"/>
  <c r="C10" i="17"/>
  <c r="L10" i="17" s="1"/>
  <c r="I14" i="17"/>
  <c r="I5" i="17" s="1"/>
  <c r="I4" i="17" s="1"/>
  <c r="G26" i="18"/>
  <c r="J8" i="4"/>
  <c r="J9" i="4" s="1"/>
  <c r="J10" i="4" s="1"/>
  <c r="J11" i="4" s="1"/>
  <c r="J12" i="4" s="1"/>
  <c r="J13" i="4" s="1"/>
  <c r="J14" i="4" s="1"/>
  <c r="J15" i="4" s="1"/>
  <c r="J16" i="4" s="1"/>
  <c r="J17" i="4" s="1"/>
  <c r="J18" i="4" s="1"/>
  <c r="J19" i="4" s="1"/>
  <c r="J20" i="4" s="1"/>
  <c r="J21" i="4" s="1"/>
  <c r="J22" i="4" s="1"/>
  <c r="J23" i="4" s="1"/>
  <c r="J24" i="4" s="1"/>
  <c r="J25" i="4" s="1"/>
  <c r="J26" i="4" s="1"/>
  <c r="J27" i="4" s="1"/>
  <c r="J28" i="4" s="1"/>
  <c r="J29" i="4" s="1"/>
  <c r="J30" i="4" s="1"/>
  <c r="J31" i="4" s="1"/>
  <c r="J32" i="4" s="1"/>
  <c r="J33" i="4" s="1"/>
  <c r="J34" i="4" s="1"/>
  <c r="J35" i="4" s="1"/>
  <c r="J36" i="4" s="1"/>
  <c r="J37" i="4" s="1"/>
  <c r="J38" i="4" s="1"/>
  <c r="J39" i="4" s="1"/>
  <c r="J40" i="4" s="1"/>
  <c r="J41" i="4" s="1"/>
  <c r="J42" i="4" s="1"/>
  <c r="J43" i="4" s="1"/>
  <c r="J44" i="4" s="1"/>
  <c r="J45" i="4" s="1"/>
  <c r="J46" i="4" s="1"/>
  <c r="J47" i="4" s="1"/>
  <c r="J48" i="4" s="1"/>
  <c r="J49" i="4" s="1"/>
  <c r="J50" i="4" s="1"/>
  <c r="J51" i="4" s="1"/>
  <c r="J52" i="4" s="1"/>
  <c r="J53" i="4" s="1"/>
  <c r="J54" i="4" s="1"/>
  <c r="J55" i="4" s="1"/>
  <c r="J56" i="4" s="1"/>
  <c r="E29" i="5"/>
  <c r="M29" i="5" s="1"/>
  <c r="D7" i="13"/>
  <c r="G113" i="15"/>
  <c r="D8" i="17"/>
  <c r="C9" i="17"/>
  <c r="L9" i="17" s="1"/>
  <c r="D10" i="17"/>
  <c r="F44" i="17"/>
  <c r="F42" i="17" s="1"/>
  <c r="F6" i="17" s="1"/>
  <c r="G29" i="18"/>
  <c r="G79" i="18"/>
  <c r="F44" i="21"/>
  <c r="E11" i="5"/>
  <c r="L11" i="5" s="1"/>
  <c r="E23" i="5"/>
  <c r="M23" i="5" s="1"/>
  <c r="E24" i="5"/>
  <c r="M24" i="5" s="1"/>
  <c r="E25" i="5"/>
  <c r="M25" i="5" s="1"/>
  <c r="E33" i="5"/>
  <c r="L33" i="5" s="1"/>
  <c r="E43" i="5"/>
  <c r="J43" i="5" s="1"/>
  <c r="F6" i="5"/>
  <c r="F8" i="5"/>
  <c r="G116" i="18"/>
  <c r="E28" i="5"/>
  <c r="M28" i="5" s="1"/>
  <c r="F122" i="5"/>
  <c r="M43" i="17"/>
  <c r="I8" i="4"/>
  <c r="I9" i="4" s="1"/>
  <c r="I10" i="4" s="1"/>
  <c r="I11" i="4" s="1"/>
  <c r="I12" i="4" s="1"/>
  <c r="I13" i="4" s="1"/>
  <c r="I14" i="4" s="1"/>
  <c r="I15" i="4" s="1"/>
  <c r="I16" i="4" s="1"/>
  <c r="I17" i="4" s="1"/>
  <c r="I18" i="4" s="1"/>
  <c r="I19" i="4" s="1"/>
  <c r="I20" i="4" s="1"/>
  <c r="I21" i="4" s="1"/>
  <c r="I22" i="4" s="1"/>
  <c r="I23" i="4" s="1"/>
  <c r="I24" i="4" s="1"/>
  <c r="I25" i="4" s="1"/>
  <c r="I26" i="4" s="1"/>
  <c r="I27" i="4" s="1"/>
  <c r="I28" i="4" s="1"/>
  <c r="I29" i="4" s="1"/>
  <c r="I30" i="4" s="1"/>
  <c r="I31" i="4" s="1"/>
  <c r="I32" i="4" s="1"/>
  <c r="I33" i="4" s="1"/>
  <c r="I34" i="4" s="1"/>
  <c r="I35" i="4" s="1"/>
  <c r="I36" i="4" s="1"/>
  <c r="I37" i="4" s="1"/>
  <c r="I38" i="4" s="1"/>
  <c r="I39" i="4" s="1"/>
  <c r="I40" i="4" s="1"/>
  <c r="I41" i="4" s="1"/>
  <c r="I42" i="4" s="1"/>
  <c r="I43" i="4" s="1"/>
  <c r="I44" i="4" s="1"/>
  <c r="I45" i="4" s="1"/>
  <c r="I46" i="4" s="1"/>
  <c r="I47" i="4" s="1"/>
  <c r="I48" i="4" s="1"/>
  <c r="I49" i="4" s="1"/>
  <c r="I50" i="4" s="1"/>
  <c r="I51" i="4" s="1"/>
  <c r="I52" i="4" s="1"/>
  <c r="I53" i="4" s="1"/>
  <c r="I54" i="4" s="1"/>
  <c r="I55" i="4" s="1"/>
  <c r="I56" i="4" s="1"/>
  <c r="I57" i="4" s="1"/>
  <c r="E6" i="5"/>
  <c r="M6" i="5" s="1"/>
  <c r="E13" i="5"/>
  <c r="M13" i="5" s="1"/>
  <c r="E19" i="5"/>
  <c r="M19" i="5" s="1"/>
  <c r="E20" i="5"/>
  <c r="M20" i="5" s="1"/>
  <c r="G41" i="5"/>
  <c r="E41" i="5" s="1"/>
  <c r="J41" i="5" s="1"/>
  <c r="M56" i="5"/>
  <c r="I59" i="13"/>
  <c r="I60" i="13" s="1"/>
  <c r="I61" i="13" s="1"/>
  <c r="I62" i="13" s="1"/>
  <c r="I63" i="13" s="1"/>
  <c r="I64" i="13" s="1"/>
  <c r="I65" i="13" s="1"/>
  <c r="I66" i="13" s="1"/>
  <c r="F14" i="15"/>
  <c r="G14" i="15" s="1"/>
  <c r="G30" i="15"/>
  <c r="G43" i="15"/>
  <c r="G47" i="15"/>
  <c r="F83" i="15"/>
  <c r="G83" i="15" s="1"/>
  <c r="G81" i="15"/>
  <c r="G111" i="15"/>
  <c r="H16" i="17"/>
  <c r="G61" i="6"/>
  <c r="H4" i="5"/>
  <c r="H36" i="5" s="1"/>
  <c r="M17" i="5"/>
  <c r="E32" i="5"/>
  <c r="M32" i="5" s="1"/>
  <c r="F65" i="6"/>
  <c r="G65" i="6" s="1"/>
  <c r="L121" i="5"/>
  <c r="G12" i="15"/>
  <c r="F31" i="15"/>
  <c r="G31" i="15" s="1"/>
  <c r="G45" i="15"/>
  <c r="G66" i="15"/>
  <c r="G78" i="15"/>
  <c r="G117" i="15"/>
  <c r="G77" i="18"/>
  <c r="G95" i="21"/>
  <c r="J65" i="4"/>
  <c r="J66" i="4" s="1"/>
  <c r="J67" i="4" s="1"/>
  <c r="J68" i="4" s="1"/>
  <c r="J69" i="4" s="1"/>
  <c r="J70" i="4" s="1"/>
  <c r="J71" i="4" s="1"/>
  <c r="J72" i="4" s="1"/>
  <c r="J73" i="4" s="1"/>
  <c r="J74" i="4" s="1"/>
  <c r="J75" i="4" s="1"/>
  <c r="J76" i="4" s="1"/>
  <c r="J77" i="4" s="1"/>
  <c r="J78" i="4" s="1"/>
  <c r="J79" i="4" s="1"/>
  <c r="J80" i="4" s="1"/>
  <c r="J81" i="4" s="1"/>
  <c r="J82" i="4" s="1"/>
  <c r="J83" i="4" s="1"/>
  <c r="J84" i="4" s="1"/>
  <c r="J85" i="4" s="1"/>
  <c r="J86" i="4" s="1"/>
  <c r="J87" i="4" s="1"/>
  <c r="J88" i="4" s="1"/>
  <c r="J89" i="4" s="1"/>
  <c r="J90" i="4" s="1"/>
  <c r="J91" i="4" s="1"/>
  <c r="J92" i="4" s="1"/>
  <c r="J93" i="4" s="1"/>
  <c r="J94" i="4" s="1"/>
  <c r="J95" i="4" s="1"/>
  <c r="J96" i="4" s="1"/>
  <c r="J97" i="4" s="1"/>
  <c r="J98" i="4" s="1"/>
  <c r="J99" i="4" s="1"/>
  <c r="J100" i="4" s="1"/>
  <c r="J101" i="4" s="1"/>
  <c r="J102" i="4" s="1"/>
  <c r="J103" i="4" s="1"/>
  <c r="J104" i="4" s="1"/>
  <c r="J105" i="4" s="1"/>
  <c r="J106" i="4" s="1"/>
  <c r="J107" i="4" s="1"/>
  <c r="J108" i="4" s="1"/>
  <c r="J109" i="4" s="1"/>
  <c r="J110" i="4" s="1"/>
  <c r="J111" i="4" s="1"/>
  <c r="K36" i="5"/>
  <c r="L15" i="5"/>
  <c r="E50" i="5"/>
  <c r="L50" i="5" s="1"/>
  <c r="L51" i="5"/>
  <c r="L52" i="5"/>
  <c r="M58" i="5"/>
  <c r="M67" i="5"/>
  <c r="M68" i="5"/>
  <c r="M69" i="5"/>
  <c r="M70" i="5"/>
  <c r="M71" i="5"/>
  <c r="M72" i="5"/>
  <c r="M73" i="5"/>
  <c r="J7" i="13"/>
  <c r="J8" i="13" s="1"/>
  <c r="J9" i="13" s="1"/>
  <c r="J10" i="13" s="1"/>
  <c r="J11" i="13" s="1"/>
  <c r="J12" i="13" s="1"/>
  <c r="J13" i="13" s="1"/>
  <c r="G62" i="15"/>
  <c r="G114" i="15"/>
  <c r="G60" i="15"/>
  <c r="G112" i="15"/>
  <c r="E14" i="17"/>
  <c r="E5" i="17" s="1"/>
  <c r="M5" i="17" s="1"/>
  <c r="G100" i="18"/>
  <c r="G29" i="15"/>
  <c r="G99" i="15"/>
  <c r="L52" i="17"/>
  <c r="J62" i="5"/>
  <c r="E66" i="5"/>
  <c r="M66" i="5" s="1"/>
  <c r="F20" i="5"/>
  <c r="F124" i="5"/>
  <c r="F43" i="5" s="1"/>
  <c r="L125" i="5"/>
  <c r="D6" i="13"/>
  <c r="I6" i="13" s="1"/>
  <c r="G26" i="15"/>
  <c r="G61" i="21"/>
  <c r="G43" i="6"/>
  <c r="F16" i="5"/>
  <c r="I65" i="4"/>
  <c r="I66" i="4" s="1"/>
  <c r="I67" i="4" s="1"/>
  <c r="I68" i="4" s="1"/>
  <c r="I69" i="4" s="1"/>
  <c r="I70" i="4" s="1"/>
  <c r="I71" i="4" s="1"/>
  <c r="I72" i="4" s="1"/>
  <c r="I73" i="4" s="1"/>
  <c r="I74" i="4" s="1"/>
  <c r="I75" i="4" s="1"/>
  <c r="I76" i="4" s="1"/>
  <c r="I77" i="4" s="1"/>
  <c r="I78" i="4" s="1"/>
  <c r="I79" i="4" s="1"/>
  <c r="I80" i="4" s="1"/>
  <c r="I81" i="4" s="1"/>
  <c r="I82" i="4" s="1"/>
  <c r="I83" i="4" s="1"/>
  <c r="I84" i="4" s="1"/>
  <c r="I85" i="4" s="1"/>
  <c r="I86" i="4" s="1"/>
  <c r="I87" i="4" s="1"/>
  <c r="I88" i="4" s="1"/>
  <c r="I89" i="4" s="1"/>
  <c r="I90" i="4" s="1"/>
  <c r="I91" i="4" s="1"/>
  <c r="I92" i="4" s="1"/>
  <c r="I93" i="4" s="1"/>
  <c r="I94" i="4" s="1"/>
  <c r="I95" i="4" s="1"/>
  <c r="I96" i="4" s="1"/>
  <c r="I97" i="4" s="1"/>
  <c r="I98" i="4" s="1"/>
  <c r="I99" i="4" s="1"/>
  <c r="I100" i="4" s="1"/>
  <c r="I101" i="4" s="1"/>
  <c r="I102" i="4" s="1"/>
  <c r="I103" i="4" s="1"/>
  <c r="I104" i="4" s="1"/>
  <c r="I105" i="4" s="1"/>
  <c r="I106" i="4" s="1"/>
  <c r="I107" i="4" s="1"/>
  <c r="I108" i="4" s="1"/>
  <c r="I109" i="4" s="1"/>
  <c r="I110" i="4" s="1"/>
  <c r="I111" i="4" s="1"/>
  <c r="J36" i="5"/>
  <c r="I36" i="5"/>
  <c r="M15" i="5"/>
  <c r="L35" i="5"/>
  <c r="C49" i="5"/>
  <c r="F23" i="6" s="1"/>
  <c r="G25" i="6" s="1"/>
  <c r="F10" i="6"/>
  <c r="F50" i="5"/>
  <c r="F4" i="5" s="1"/>
  <c r="E55" i="5"/>
  <c r="M55" i="5" s="1"/>
  <c r="M16" i="5"/>
  <c r="L126" i="5"/>
  <c r="G13" i="15"/>
  <c r="G63" i="15"/>
  <c r="G100" i="15"/>
  <c r="I7" i="16"/>
  <c r="I8" i="16" s="1"/>
  <c r="I9" i="16" s="1"/>
  <c r="I10" i="16" s="1"/>
  <c r="D9" i="17"/>
  <c r="D16" i="17"/>
  <c r="M16" i="17" s="1"/>
  <c r="C14" i="17"/>
  <c r="L14" i="17" s="1"/>
  <c r="G14" i="17"/>
  <c r="G5" i="17" s="1"/>
  <c r="G4" i="17" s="1"/>
  <c r="K14" i="17"/>
  <c r="K5" i="17" s="1"/>
  <c r="K4" i="17" s="1"/>
  <c r="G45" i="18"/>
  <c r="F83" i="18"/>
  <c r="G83" i="18" s="1"/>
  <c r="G27" i="18"/>
  <c r="G48" i="18"/>
  <c r="F16" i="18"/>
  <c r="G117" i="18"/>
  <c r="D36" i="5"/>
  <c r="L16" i="5"/>
  <c r="G41" i="6"/>
  <c r="F101" i="15"/>
  <c r="G101" i="15" s="1"/>
  <c r="E16" i="17"/>
  <c r="I16" i="17"/>
  <c r="M52" i="17"/>
  <c r="G14" i="18"/>
  <c r="G24" i="18"/>
  <c r="G43" i="18"/>
  <c r="G81" i="18"/>
  <c r="G112" i="18"/>
  <c r="F118" i="15"/>
  <c r="G118" i="15" s="1"/>
  <c r="H14" i="17"/>
  <c r="H5" i="17" s="1"/>
  <c r="H4" i="17" s="1"/>
  <c r="F55" i="5"/>
  <c r="F9" i="5" s="1"/>
  <c r="F15" i="5"/>
  <c r="F17" i="5"/>
  <c r="F112" i="5"/>
  <c r="L120" i="5"/>
  <c r="L122" i="5"/>
  <c r="L128" i="5"/>
  <c r="I21" i="13"/>
  <c r="I22" i="13" s="1"/>
  <c r="I23" i="13" s="1"/>
  <c r="I24" i="13" s="1"/>
  <c r="I25" i="13" s="1"/>
  <c r="I26" i="13" s="1"/>
  <c r="I27" i="13" s="1"/>
  <c r="I28" i="13" s="1"/>
  <c r="J21" i="13"/>
  <c r="J22" i="13" s="1"/>
  <c r="J23" i="13" s="1"/>
  <c r="J24" i="13" s="1"/>
  <c r="J25" i="13" s="1"/>
  <c r="J26" i="13" s="1"/>
  <c r="J27" i="13" s="1"/>
  <c r="G8" i="15"/>
  <c r="G24" i="15"/>
  <c r="G48" i="15"/>
  <c r="G65" i="15"/>
  <c r="G82" i="15"/>
  <c r="J7" i="16"/>
  <c r="J8" i="16" s="1"/>
  <c r="G9" i="18"/>
  <c r="G44" i="18"/>
  <c r="G82" i="18"/>
  <c r="F13" i="6"/>
  <c r="F31" i="18"/>
  <c r="G31" i="18" s="1"/>
  <c r="G25" i="18"/>
  <c r="E7" i="5"/>
  <c r="L7" i="5" s="1"/>
  <c r="G49" i="5"/>
  <c r="F29" i="6" s="1"/>
  <c r="F8" i="6"/>
  <c r="M54" i="5"/>
  <c r="L54" i="5"/>
  <c r="M76" i="5"/>
  <c r="L76" i="5"/>
  <c r="M78" i="5"/>
  <c r="L78" i="5"/>
  <c r="G59" i="6"/>
  <c r="G49" i="15"/>
  <c r="G77" i="15"/>
  <c r="G79" i="15"/>
  <c r="G96" i="15"/>
  <c r="G7" i="5"/>
  <c r="G36" i="5" s="1"/>
  <c r="L17" i="5"/>
  <c r="E42" i="5"/>
  <c r="I42" i="5" s="1"/>
  <c r="L53" i="5"/>
  <c r="F19" i="5"/>
  <c r="G9" i="15"/>
  <c r="G7" i="15"/>
  <c r="G95" i="15"/>
  <c r="G97" i="15"/>
  <c r="M46" i="17"/>
  <c r="L46" i="17"/>
  <c r="M50" i="17"/>
  <c r="D7" i="17"/>
  <c r="G12" i="18"/>
  <c r="G7" i="18"/>
  <c r="G13" i="18"/>
  <c r="G96" i="18"/>
  <c r="G94" i="18"/>
  <c r="G95" i="18"/>
  <c r="G97" i="18"/>
  <c r="F11" i="6"/>
  <c r="C36" i="5"/>
  <c r="F53" i="5"/>
  <c r="F7" i="5" s="1"/>
  <c r="F66" i="5"/>
  <c r="M77" i="5"/>
  <c r="L77" i="5"/>
  <c r="M79" i="5"/>
  <c r="E18" i="5"/>
  <c r="M18" i="5" s="1"/>
  <c r="M123" i="5"/>
  <c r="L123" i="5"/>
  <c r="L124" i="5"/>
  <c r="G60" i="6"/>
  <c r="G44" i="15"/>
  <c r="G42" i="15"/>
  <c r="G61" i="15"/>
  <c r="F67" i="15"/>
  <c r="G67" i="15" s="1"/>
  <c r="E22" i="5"/>
  <c r="M22" i="5" s="1"/>
  <c r="E26" i="5"/>
  <c r="M26" i="5" s="1"/>
  <c r="E30" i="5"/>
  <c r="M30" i="5" s="1"/>
  <c r="E34" i="5"/>
  <c r="M34" i="5" s="1"/>
  <c r="G43" i="5"/>
  <c r="L80" i="5"/>
  <c r="L81" i="5"/>
  <c r="L82" i="5"/>
  <c r="L83" i="5"/>
  <c r="L84" i="5"/>
  <c r="L85" i="5"/>
  <c r="L86" i="5"/>
  <c r="L87" i="5"/>
  <c r="L88" i="5"/>
  <c r="L89" i="5"/>
  <c r="L90" i="5"/>
  <c r="L91" i="5"/>
  <c r="L92" i="5"/>
  <c r="L93" i="5"/>
  <c r="L94" i="5"/>
  <c r="L95" i="5"/>
  <c r="L97" i="5"/>
  <c r="L98" i="5"/>
  <c r="L99" i="5"/>
  <c r="L100" i="5"/>
  <c r="L101" i="5"/>
  <c r="L102" i="5"/>
  <c r="L103" i="5"/>
  <c r="L104" i="5"/>
  <c r="L105" i="5"/>
  <c r="L106" i="5"/>
  <c r="I112" i="5"/>
  <c r="E119" i="5"/>
  <c r="G76" i="15"/>
  <c r="G94" i="15"/>
  <c r="C16" i="17"/>
  <c r="L16" i="17" s="1"/>
  <c r="L36" i="17"/>
  <c r="G78" i="18"/>
  <c r="G76" i="18"/>
  <c r="G118" i="18"/>
  <c r="G114" i="18"/>
  <c r="G25" i="15"/>
  <c r="G116" i="15"/>
  <c r="D14" i="17"/>
  <c r="M34" i="17"/>
  <c r="M45" i="17"/>
  <c r="E44" i="17"/>
  <c r="L45" i="17"/>
  <c r="G101" i="18"/>
  <c r="F16" i="17"/>
  <c r="F14" i="17"/>
  <c r="F5" i="17" s="1"/>
  <c r="J16" i="17"/>
  <c r="J14" i="17"/>
  <c r="J5" i="17" s="1"/>
  <c r="J4" i="17" s="1"/>
  <c r="L50" i="17"/>
  <c r="C7" i="17"/>
  <c r="L7" i="17" s="1"/>
  <c r="G47" i="18"/>
  <c r="G42" i="18"/>
  <c r="G113" i="18"/>
  <c r="G111" i="18"/>
  <c r="F49" i="18"/>
  <c r="G49" i="18" s="1"/>
  <c r="G30" i="18"/>
  <c r="F67" i="18"/>
  <c r="G67" i="18" s="1"/>
  <c r="G8" i="18"/>
  <c r="G93" i="21"/>
  <c r="F97" i="21"/>
  <c r="F114" i="21"/>
  <c r="Q8" i="21" l="1"/>
  <c r="R8" i="21" s="1"/>
  <c r="W8" i="21"/>
  <c r="X8" i="21" s="1"/>
  <c r="Q10" i="21"/>
  <c r="R10" i="21" s="1"/>
  <c r="W10" i="21"/>
  <c r="X10" i="21" s="1"/>
  <c r="W13" i="21"/>
  <c r="Q13" i="21"/>
  <c r="W12" i="21"/>
  <c r="Q12" i="21"/>
  <c r="Q11" i="21"/>
  <c r="W11" i="21"/>
  <c r="Q24" i="21"/>
  <c r="F77" i="21"/>
  <c r="F11" i="21"/>
  <c r="F8" i="21"/>
  <c r="F116" i="21"/>
  <c r="G116" i="21" s="1"/>
  <c r="F13" i="21"/>
  <c r="F30" i="21"/>
  <c r="F28" i="21"/>
  <c r="L8" i="5"/>
  <c r="L27" i="5"/>
  <c r="M12" i="5"/>
  <c r="F43" i="21"/>
  <c r="F45" i="21"/>
  <c r="L20" i="5"/>
  <c r="M5" i="5"/>
  <c r="L13" i="5"/>
  <c r="F40" i="21"/>
  <c r="G44" i="21" s="1"/>
  <c r="F6" i="6"/>
  <c r="G8" i="6" s="1"/>
  <c r="L32" i="5"/>
  <c r="M31" i="5"/>
  <c r="I44" i="5"/>
  <c r="I7" i="13"/>
  <c r="I8" i="13" s="1"/>
  <c r="I9" i="13" s="1"/>
  <c r="I10" i="13" s="1"/>
  <c r="I11" i="13" s="1"/>
  <c r="I12" i="13" s="1"/>
  <c r="I13" i="13" s="1"/>
  <c r="I14" i="13" s="1"/>
  <c r="C5" i="17"/>
  <c r="C4" i="17" s="1"/>
  <c r="L4" i="17" s="1"/>
  <c r="M11" i="5"/>
  <c r="L29" i="5"/>
  <c r="E4" i="5"/>
  <c r="L4" i="5" s="1"/>
  <c r="F42" i="21"/>
  <c r="F41" i="5"/>
  <c r="M33" i="5"/>
  <c r="L25" i="5"/>
  <c r="L10" i="5"/>
  <c r="G27" i="6"/>
  <c r="M21" i="5"/>
  <c r="F40" i="6"/>
  <c r="G40" i="6" s="1"/>
  <c r="F25" i="21"/>
  <c r="L24" i="5"/>
  <c r="L66" i="5"/>
  <c r="L28" i="5"/>
  <c r="I43" i="5"/>
  <c r="M50" i="5"/>
  <c r="L6" i="5"/>
  <c r="L23" i="5"/>
  <c r="L14" i="5"/>
  <c r="F4" i="17"/>
  <c r="L19" i="5"/>
  <c r="G59" i="21"/>
  <c r="F65" i="21"/>
  <c r="G65" i="21" s="1"/>
  <c r="G60" i="21"/>
  <c r="F42" i="6"/>
  <c r="G42" i="6" s="1"/>
  <c r="F36" i="5"/>
  <c r="F27" i="21"/>
  <c r="E49" i="5"/>
  <c r="L55" i="5"/>
  <c r="J42" i="5"/>
  <c r="E9" i="5"/>
  <c r="M9" i="5" s="1"/>
  <c r="F49" i="5"/>
  <c r="F26" i="6" s="1"/>
  <c r="G26" i="6" s="1"/>
  <c r="L26" i="5"/>
  <c r="L30" i="5"/>
  <c r="F109" i="21"/>
  <c r="G114" i="21" s="1"/>
  <c r="F92" i="21"/>
  <c r="G81" i="21"/>
  <c r="M14" i="17"/>
  <c r="D5" i="17"/>
  <c r="D4" i="17" s="1"/>
  <c r="E118" i="5"/>
  <c r="M119" i="5"/>
  <c r="M118" i="5" s="1"/>
  <c r="L119" i="5"/>
  <c r="L18" i="5"/>
  <c r="M44" i="17"/>
  <c r="L44" i="17"/>
  <c r="E42" i="17"/>
  <c r="I41" i="5"/>
  <c r="F12" i="6"/>
  <c r="M7" i="5"/>
  <c r="L22" i="5"/>
  <c r="L34" i="5"/>
  <c r="F29" i="21"/>
  <c r="Q9" i="21" l="1"/>
  <c r="R9" i="21" s="1"/>
  <c r="W9" i="21"/>
  <c r="Q7" i="21"/>
  <c r="R12" i="21" s="1"/>
  <c r="W7" i="21"/>
  <c r="R30" i="21"/>
  <c r="R29" i="21"/>
  <c r="R24" i="21"/>
  <c r="F24" i="21"/>
  <c r="G30" i="21" s="1"/>
  <c r="F6" i="21"/>
  <c r="G10" i="6"/>
  <c r="G42" i="21"/>
  <c r="L5" i="17"/>
  <c r="M4" i="5"/>
  <c r="F47" i="6"/>
  <c r="G47" i="6" s="1"/>
  <c r="F48" i="21"/>
  <c r="G48" i="21" s="1"/>
  <c r="G46" i="6"/>
  <c r="G45" i="6"/>
  <c r="F23" i="21"/>
  <c r="G25" i="21" s="1"/>
  <c r="F31" i="6"/>
  <c r="G31" i="6" s="1"/>
  <c r="F9" i="6"/>
  <c r="G9" i="6" s="1"/>
  <c r="G43" i="21"/>
  <c r="F41" i="21"/>
  <c r="G46" i="21" s="1"/>
  <c r="G94" i="21"/>
  <c r="F99" i="21"/>
  <c r="G99" i="21" s="1"/>
  <c r="L9" i="5"/>
  <c r="F24" i="6"/>
  <c r="L49" i="5"/>
  <c r="M49" i="5"/>
  <c r="F58" i="6"/>
  <c r="L118" i="5"/>
  <c r="G92" i="21"/>
  <c r="G98" i="21"/>
  <c r="G75" i="21"/>
  <c r="E36" i="5"/>
  <c r="G97" i="21"/>
  <c r="G76" i="21"/>
  <c r="L42" i="17"/>
  <c r="M42" i="17"/>
  <c r="E6" i="17"/>
  <c r="G109" i="21"/>
  <c r="G115" i="21"/>
  <c r="Q14" i="21" l="1"/>
  <c r="R14" i="21" s="1"/>
  <c r="R7" i="21"/>
  <c r="R13" i="21"/>
  <c r="X9" i="21"/>
  <c r="W14" i="21"/>
  <c r="X14" i="21" s="1"/>
  <c r="X7" i="21"/>
  <c r="X12" i="21"/>
  <c r="X13" i="21"/>
  <c r="F26" i="21"/>
  <c r="G29" i="21"/>
  <c r="G24" i="21"/>
  <c r="G27" i="21"/>
  <c r="F14" i="6"/>
  <c r="G14" i="6" s="1"/>
  <c r="G77" i="21"/>
  <c r="G47" i="21"/>
  <c r="G41" i="21"/>
  <c r="G29" i="6"/>
  <c r="G30" i="6"/>
  <c r="G24" i="6"/>
  <c r="G58" i="21"/>
  <c r="G63" i="21"/>
  <c r="G64" i="21"/>
  <c r="M6" i="17"/>
  <c r="E4" i="17"/>
  <c r="M4" i="17" s="1"/>
  <c r="M36" i="5"/>
  <c r="L36" i="5"/>
  <c r="G58" i="6"/>
  <c r="G63" i="6"/>
  <c r="G64" i="6"/>
  <c r="F7" i="6"/>
  <c r="G8" i="21"/>
  <c r="F9" i="21" l="1"/>
  <c r="F31" i="21"/>
  <c r="G31" i="21" s="1"/>
  <c r="G26" i="21"/>
  <c r="G7" i="6"/>
  <c r="G13" i="6"/>
  <c r="G12" i="6"/>
  <c r="G9" i="21" l="1"/>
  <c r="F80" i="21" l="1"/>
  <c r="G80" i="21" s="1"/>
  <c r="F12" i="21"/>
  <c r="F78" i="21" l="1"/>
  <c r="G78" i="21" l="1"/>
  <c r="F82" i="21"/>
  <c r="G82" i="21" s="1"/>
  <c r="F10" i="21" l="1"/>
  <c r="G10" i="21" s="1"/>
  <c r="F14" i="21"/>
  <c r="G14" i="21" l="1"/>
  <c r="M5" i="20"/>
  <c r="L5" i="20"/>
  <c r="F5" i="20"/>
  <c r="F4" i="20" s="1"/>
  <c r="L6" i="20"/>
  <c r="M6" i="20"/>
  <c r="F7" i="21"/>
  <c r="G13" i="21" l="1"/>
  <c r="G7" i="21"/>
  <c r="G12" i="21"/>
  <c r="L4" i="20"/>
  <c r="M4" i="20"/>
</calcChain>
</file>

<file path=xl/sharedStrings.xml><?xml version="1.0" encoding="utf-8"?>
<sst xmlns="http://schemas.openxmlformats.org/spreadsheetml/2006/main" count="1474" uniqueCount="452">
  <si>
    <t>Test Execution Status</t>
  </si>
  <si>
    <t>Count</t>
  </si>
  <si>
    <t>%age</t>
  </si>
  <si>
    <t>Total Test Cases</t>
  </si>
  <si>
    <t>Passed</t>
  </si>
  <si>
    <t>Failed</t>
  </si>
  <si>
    <t>In Progress</t>
  </si>
  <si>
    <t>Yet to Run</t>
  </si>
  <si>
    <t>Blocked</t>
  </si>
  <si>
    <t>NA</t>
  </si>
  <si>
    <t>Remaining Scripts for exe</t>
  </si>
  <si>
    <t>Test Cases Planned for today</t>
  </si>
  <si>
    <t>Date</t>
  </si>
  <si>
    <t>Optimus</t>
  </si>
  <si>
    <t>PMS</t>
  </si>
  <si>
    <t xml:space="preserve"> Test Cases Executed today</t>
  </si>
  <si>
    <t>This report is intended as a summary of the detailed reports from a number of test workstreams and is for executive consumption.</t>
  </si>
  <si>
    <t>The report gathers information in a standard form from the contributing work streams.  The data is COPY/ PASTE AS VALUES from the source spreadsheet.  Care is needed when pasting information on to the report to be sure it is pasted in to the correct cells and the Report tab references cells on the other tabs to get the information.</t>
  </si>
  <si>
    <t>Introduction</t>
  </si>
  <si>
    <t>Capturing data</t>
  </si>
  <si>
    <t>The contributing detailed reports are in a common format.  There is a DAILY SUMMARY tab in the contributing spreadsheet where the data for this report is assembled.</t>
  </si>
  <si>
    <t>Select the daily summary tab and select the entire content of the tab by clicking on the arrow head in the top left corner of the sheet.</t>
  </si>
  <si>
    <t>Copy the selection.</t>
  </si>
  <si>
    <t>Switch to the Combined Daily Summary report spreadsheet and open the tab corresponding to the source report you just captured data from.  Position the cursor in cell A1 and PASTE VALUES in to this cell.</t>
  </si>
  <si>
    <t>Repeat this process for each report going in to the Summary Report.</t>
  </si>
  <si>
    <t>A feature of the copy and paste corrupts the graphs on the report.  Correct this using the following steps:</t>
  </si>
  <si>
    <t xml:space="preserve">Navigate to the tab(s) that hold the report data.  Find the blank cells below the Actual Journeys (col F, r 23), select them and press delete. </t>
  </si>
  <si>
    <t>Select the REPORT tab and review the information.  Check the values look reasonable and that the graphs are displaying correctly, there are no funny dates (01/01/1900) or spurious zero values anywhere.  Correct any broken data.</t>
  </si>
  <si>
    <t>Add comentary in the comments space at the top of the rpoert and then publish it to the circulation list.</t>
  </si>
  <si>
    <t>Report Publishing</t>
  </si>
  <si>
    <t>Finishing the Report (Daily Checks)</t>
  </si>
  <si>
    <t>Finishing the Report (One Off Checks)</t>
  </si>
  <si>
    <t>When a new release starts some data such as the duration of the test activity may impact the location and extent of the source of data, particularly for charts.  The following checks need to be undertaken to ensure that the report functions correctly.</t>
  </si>
  <si>
    <t xml:space="preserve">Check that the references to data on the REPORT tab still reflect the data positions on the project tabs. </t>
  </si>
  <si>
    <t>In this example the Start date for Stock plus is pulled from the Stock plus tab cell E4.  Check all the data fields still map correctly.</t>
  </si>
  <si>
    <t>The riskiest data is that which produces the graphs and the number of rows might increase or decrease between releases.  Check and adjust the graphs as follows:</t>
  </si>
  <si>
    <t>Select the chart to be validated on the report and select CHART TOOLS and then Select Data</t>
  </si>
  <si>
    <t>The following panel will open and you need to check the three (3) data elements match the data to be displayed on the chart.  Two (2) on the left half and one (1) on the right half.  The method of changing is the same except the ones on the left need to be selected by clicking on the label and then press the Edit button.</t>
  </si>
  <si>
    <t>Edit the data as follows:</t>
  </si>
  <si>
    <t>Click in the data source element of the panel and this will highlight the data in range with a broken line.  If the data needs adjusting click on the start of the data and drag the cursor down to the end of the data range and click ok.  Repeat for each data source.  Check each chart in the report is working correctly.</t>
  </si>
  <si>
    <r>
      <rPr>
        <b/>
        <u/>
        <sz val="11"/>
        <color theme="1"/>
        <rFont val="Calibri"/>
        <family val="2"/>
        <scheme val="minor"/>
      </rPr>
      <t xml:space="preserve">Executive Summary report </t>
    </r>
    <r>
      <rPr>
        <sz val="11"/>
        <color theme="1"/>
        <rFont val="Calibri"/>
        <family val="2"/>
        <scheme val="minor"/>
      </rPr>
      <t>- copy the Report from the Report tab of this spreadsheet  and PASTE SPECIAL PICTURE ENHANCED METAFILE into an email and distribute to the executive distribution list.</t>
    </r>
  </si>
  <si>
    <t>Stream DSR Reports:</t>
  </si>
  <si>
    <t>Paste an image of the report into an email, attach the stream DSR spreadsheet to the email and distribute to the appropriate distribution list :</t>
  </si>
  <si>
    <t>Wales Stock plus</t>
  </si>
  <si>
    <t xml:space="preserve"> Abhijit Akhuj &lt;Abhijit.Akhuj@boots.co.uk&gt;</t>
  </si>
  <si>
    <t xml:space="preserve"> a.augusto@emminformatica.it</t>
  </si>
  <si>
    <t xml:space="preserve"> Adam J Brown &lt;Adam.J.Brown@boots.co.uk&gt;</t>
  </si>
  <si>
    <t xml:space="preserve"> Aishwarya Kamaraj &lt;Aishwarya.Kamaraj@boots.co.uk&gt;</t>
  </si>
  <si>
    <t xml:space="preserve"> Amandine Wray &lt;amandine.wray@boots.co.uk&gt;</t>
  </si>
  <si>
    <t xml:space="preserve"> Ancel Mitchell &lt;Ancel.Mitchell@boots.co.uk&gt;</t>
  </si>
  <si>
    <t xml:space="preserve"> 'antonio.improta@alliance-healthcare.net'</t>
  </si>
  <si>
    <t xml:space="preserve"> Anithakumari S &lt;Anithakumari.S@boots.co.uk&gt;</t>
  </si>
  <si>
    <t xml:space="preserve"> AntonyJude K &lt;AntonyJude.K@boots.co.uk&gt;</t>
  </si>
  <si>
    <t xml:space="preserve"> Anton Byfleet &lt;Anton.Byfleet@boots.co.uk&gt;</t>
  </si>
  <si>
    <t xml:space="preserve"> Arulmurugan Mani &lt;arulmurugan.mani@boots.co.uk&gt;</t>
  </si>
  <si>
    <t xml:space="preserve"> Cacciapuoti, Giuseppe &lt;Giuseppe.Cacciapuoti@alliance-healthcare.net&gt;</t>
  </si>
  <si>
    <t xml:space="preserve"> Chris Watts &lt;chris.watts@boots.co.uk&gt;</t>
  </si>
  <si>
    <t xml:space="preserve"> Aruna Jayabalan &lt;Aruna.Jayabalan@boots.co.uk&gt;</t>
  </si>
  <si>
    <t xml:space="preserve"> giorgio.galiero@alliance-healthcare.net</t>
  </si>
  <si>
    <t xml:space="preserve"> Bathur Jaman A &lt;BathurJaman.A@boots.co.uk&gt;</t>
  </si>
  <si>
    <t xml:space="preserve"> Dawn Williams &lt;dawn.williams@boots.co.uk&gt;</t>
  </si>
  <si>
    <t xml:space="preserve"> 'Kerry, Patrick (Cognizant)' &lt;Patrick.Kerry@cognizant.com&gt;</t>
  </si>
  <si>
    <t xml:space="preserve"> Dinesh Devarajan &lt;Dinesh.Devarajan@boots.co.uk&gt;</t>
  </si>
  <si>
    <t xml:space="preserve"> Deepan Balaji &lt;Deepan.Balaji@boots.co.uk&gt;</t>
  </si>
  <si>
    <t xml:space="preserve"> KishoreKumar.TP@cognizant.com</t>
  </si>
  <si>
    <t xml:space="preserve"> Elizabeth Coombes &lt;Elizabeth.Coombes@boots.co.uk&gt;</t>
  </si>
  <si>
    <t xml:space="preserve"> l.cerasuolo@emminformatica.it</t>
  </si>
  <si>
    <t xml:space="preserve"> Gunasundari M &lt;Gunasundari.M@boots.co.uk&gt;</t>
  </si>
  <si>
    <t xml:space="preserve"> Johanna Lewis &lt;johanna.lewis@boots.co.uk&gt;</t>
  </si>
  <si>
    <t xml:space="preserve"> 'm.ferrara@emminformatica.it'</t>
  </si>
  <si>
    <t xml:space="preserve"> Helen Sharp &lt;Helen.Sharp@boots.co.uk&gt;</t>
  </si>
  <si>
    <t xml:space="preserve"> Kerry Woodhouse &lt;Kerry.Woodhouse@boots.co.uk&gt;</t>
  </si>
  <si>
    <t xml:space="preserve"> Michele Pollard &lt;michele.pollard@boots.co.uk&gt;</t>
  </si>
  <si>
    <t xml:space="preserve"> 'Improta, Antonio (Antonio.Improta@alliance-healthcare.net)'</t>
  </si>
  <si>
    <t xml:space="preserve"> 'Nicola.Raglia@alliance-healthcare.net'</t>
  </si>
  <si>
    <t xml:space="preserve"> Jodie Carter &lt;Jodie.Carter@boots.co.uk&gt;</t>
  </si>
  <si>
    <t xml:space="preserve"> Padmanaban, Kumaresan (Cognizant) &lt;Kumaresan.Padmanaban@cognizant.com&gt;</t>
  </si>
  <si>
    <t xml:space="preserve"> Louis Boamah &lt;Louis.Boamah@boots.co.uk&gt;</t>
  </si>
  <si>
    <t xml:space="preserve"> Paolo.Provitera@alliance-healthcare.net</t>
  </si>
  <si>
    <t xml:space="preserve"> Kailash.Moorthi &lt;K.Pichandampalayam@boots.co.uk&gt;</t>
  </si>
  <si>
    <t xml:space="preserve"> r.giglio@emminformatica.it</t>
  </si>
  <si>
    <t xml:space="preserve"> Kerry, Patrick (Cognizant) &lt;Patrick.Kerry@cognizant.com&gt;</t>
  </si>
  <si>
    <t xml:space="preserve"> Michael Sheehan &lt;michael.sheehan@boots.co.uk&gt;</t>
  </si>
  <si>
    <t xml:space="preserve"> Satishkumar Srinivasan &lt;S.Srinivasan@boots.co.uk&gt;</t>
  </si>
  <si>
    <t xml:space="preserve"> Kishore Kumar &lt;Kishore.Kumar@boots.co.uk&gt;</t>
  </si>
  <si>
    <t xml:space="preserve"> Shankara Vellingiri &lt;Shankara.Vellingiri@boots.co.uk&gt;</t>
  </si>
  <si>
    <t xml:space="preserve"> Kumaragurubaran K &lt;Kumaragurubaran.K@boots.co.uk&gt;</t>
  </si>
  <si>
    <t xml:space="preserve"> 'Vincenzo Martino' &lt;v.martino@emminformatica.it&gt;</t>
  </si>
  <si>
    <t xml:space="preserve"> Kumaresan Padmanaban &lt;Kumaresan.Padmanaban@boots.co.uk&gt;</t>
  </si>
  <si>
    <t xml:space="preserve"> Ninu Joy &lt;Ninu.Joy@boots.co.uk&gt;</t>
  </si>
  <si>
    <t xml:space="preserve"> w.mancuso@emminformatica.it</t>
  </si>
  <si>
    <t xml:space="preserve"> M Selvaraj &lt;M.Selvaraj@boots.co.uk&gt;</t>
  </si>
  <si>
    <t xml:space="preserve"> Padmanaban, Kumaresan (Cognizant) (Kumaresan.Padmanaban@cognizant.com)</t>
  </si>
  <si>
    <t xml:space="preserve"> Mark Jones &lt;mark.jones@boots.co.uk&gt;</t>
  </si>
  <si>
    <t xml:space="preserve"> 'Maurizio Ferrara' &lt;m.ferrara@emminformatica.it&gt;</t>
  </si>
  <si>
    <t xml:space="preserve"> Pat Wood &lt;pat.wood@boots.co.uk&gt;</t>
  </si>
  <si>
    <t xml:space="preserve"> Priya Varadarajan &lt;Priya.Varadarajan@boots.co.uk&gt;</t>
  </si>
  <si>
    <t xml:space="preserve"> Narendra Thakkar &lt;Narendra.Thakkar@boots.co.uk&gt;</t>
  </si>
  <si>
    <t xml:space="preserve"> Nisha Unnikrishnan &lt;Nisha.Unnikrishnan@boots.co.uk&gt;</t>
  </si>
  <si>
    <t xml:space="preserve"> Richard Naylor &lt;richard.naylor@boots.co.uk&gt;</t>
  </si>
  <si>
    <t xml:space="preserve"> 'Paolo.Provitera@alliance-healthcare.net'</t>
  </si>
  <si>
    <t xml:space="preserve"> Roger Nichols &lt;Roger.Nichols@boots.co.uk&gt;</t>
  </si>
  <si>
    <t xml:space="preserve"> Senthil Nallaperumal &lt;Senthil.Nallaperumal@boots.co.uk&gt;</t>
  </si>
  <si>
    <t xml:space="preserve"> Selvasivasankar S &lt;Selvasivasankar.S@boots.co.uk&gt;</t>
  </si>
  <si>
    <t xml:space="preserve"> Sivakumar Munisamy &lt;Sivakumar.Munisamy@boots.co.uk&gt;</t>
  </si>
  <si>
    <t xml:space="preserve"> Suganya Yuvaraj &lt;Suganya.Yuvaraj@boots.co.uk&gt;</t>
  </si>
  <si>
    <t>Richard Oldfield &lt;richard.oldfield@boots.co.uk&gt;</t>
  </si>
  <si>
    <t xml:space="preserve"> 'Vincenzo Martino (v.martino@emminformatica.it)'</t>
  </si>
  <si>
    <t xml:space="preserve"> 'Wanda Mancuso (w.mancuso@emminformatica.it)'</t>
  </si>
  <si>
    <t>Michele Pollard &lt;michele.pollard@boots.co.uk&gt;</t>
  </si>
  <si>
    <t>Execs</t>
  </si>
  <si>
    <t xml:space="preserve"> Adrian Caines &lt;Adrian.Caines@boots.co.uk&gt;</t>
  </si>
  <si>
    <t xml:space="preserve"> Archana Huria &lt;Archana.Huria@boots.co.uk&gt;</t>
  </si>
  <si>
    <t xml:space="preserve"> 'Di leva, Rosario' &lt;rosario.Dileva@alliance-healthcare.net&gt;</t>
  </si>
  <si>
    <t xml:space="preserve"> 'Di Marzio, Eugenio' &lt;Eugenio.DiMarzio@alliance-healthcare.net&gt;</t>
  </si>
  <si>
    <t xml:space="preserve"> Francesco FT. Testa &lt;Francesco.Testa@alliance-healthcare.net&gt;</t>
  </si>
  <si>
    <t xml:space="preserve"> Hossein.Parvin@allianceboots.com</t>
  </si>
  <si>
    <t xml:space="preserve"> Karl Harris &lt;karl.harris@boots.co.uk&gt;</t>
  </si>
  <si>
    <t xml:space="preserve"> Leonardo Tantari &lt;Leonardo.Tantari@boots.co.uk&gt;</t>
  </si>
  <si>
    <t xml:space="preserve"> 'Mariano.Tricerri@alliance-healthcare.net'</t>
  </si>
  <si>
    <t xml:space="preserve"> Michael Vipond &lt;michael.vipond@boots.co.uk&gt;</t>
  </si>
  <si>
    <t xml:space="preserve"> Neil Younger &lt;neil.younger@boots.co.uk&gt;</t>
  </si>
  <si>
    <t xml:space="preserve"> Nigel Shortt &lt;nigel.shortt@boots.co.uk&gt;</t>
  </si>
  <si>
    <t xml:space="preserve"> Shakilabhanu Jabbar &lt;Shakilabhanu.Jabbar@boots.co.uk&gt;</t>
  </si>
  <si>
    <t xml:space="preserve"> Thomas McKay &lt;thomas.mckay@boots.co.uk&gt;</t>
  </si>
  <si>
    <t>Consolidated list</t>
  </si>
  <si>
    <t>Cumulative</t>
  </si>
  <si>
    <t>Planned 
Test cases</t>
  </si>
  <si>
    <t>Actual 
Test cases</t>
  </si>
  <si>
    <t>Reason for Deviation</t>
  </si>
  <si>
    <t>Functionality</t>
  </si>
  <si>
    <t>Total Test cases</t>
  </si>
  <si>
    <t>Executed Count</t>
  </si>
  <si>
    <t>Yet To Run</t>
  </si>
  <si>
    <t>N/A</t>
  </si>
  <si>
    <t>Percentage of Total Tests Executed</t>
  </si>
  <si>
    <t>Executed Pass Percentage</t>
  </si>
  <si>
    <t>Test cases Executed</t>
  </si>
  <si>
    <t>Instalments</t>
  </si>
  <si>
    <t>Label Printing</t>
  </si>
  <si>
    <t>FS1</t>
  </si>
  <si>
    <t xml:space="preserve">Automated </t>
  </si>
  <si>
    <t>Basic Dispensing</t>
  </si>
  <si>
    <t>Offline</t>
  </si>
  <si>
    <t>Owings</t>
  </si>
  <si>
    <t>Vet Dispensing</t>
  </si>
  <si>
    <t>Scan Article</t>
  </si>
  <si>
    <t>Nexphase Migration</t>
  </si>
  <si>
    <t>Patient Management</t>
  </si>
  <si>
    <t>Quad Stamp</t>
  </si>
  <si>
    <t>FS2</t>
  </si>
  <si>
    <t>FS3</t>
  </si>
  <si>
    <t>FS4</t>
  </si>
  <si>
    <t>Total Defects</t>
  </si>
  <si>
    <t>Total - FS1</t>
  </si>
  <si>
    <t>Emergency Supply</t>
  </si>
  <si>
    <t>Training Mode</t>
  </si>
  <si>
    <t>2DRx</t>
  </si>
  <si>
    <t>Endorsement</t>
  </si>
  <si>
    <t>MUR</t>
  </si>
  <si>
    <t>Reports</t>
  </si>
  <si>
    <t>Total Defects Yet to retested</t>
  </si>
  <si>
    <t>Total Defects still evident</t>
  </si>
  <si>
    <t>Total Defects no longer evident</t>
  </si>
  <si>
    <t>As part of the process of running the baseline tests all existing defects will be retested to see if they are still evident. Where these defects exist as part of a scripted scenario they will be run in parallel to test execution, otherwise they will be run once test execution is complete.</t>
  </si>
  <si>
    <t>Visually Impaired</t>
  </si>
  <si>
    <t>Percentage of Total Defects Still Evident</t>
  </si>
  <si>
    <t>Percentage of Defects No Longer evident</t>
  </si>
  <si>
    <t>Total Defects retested</t>
  </si>
  <si>
    <t>Stock+</t>
  </si>
  <si>
    <t>Defect Validation Testing- Columbus Wales 7.8 -Overall</t>
  </si>
  <si>
    <t xml:space="preserve">Defects NA </t>
  </si>
  <si>
    <t>Status</t>
  </si>
  <si>
    <t>Projected burn down</t>
  </si>
  <si>
    <t>Total S1+S2</t>
  </si>
  <si>
    <t>days</t>
  </si>
  <si>
    <t>Left to do</t>
  </si>
  <si>
    <t>Projected S1 &amp; S2</t>
  </si>
  <si>
    <t>Test projection</t>
  </si>
  <si>
    <t>Av. fix rate</t>
  </si>
  <si>
    <t xml:space="preserve">Resolved so far </t>
  </si>
  <si>
    <t>S1 &amp; S2 issues</t>
  </si>
  <si>
    <t>Test progress</t>
  </si>
  <si>
    <t>FS2 development</t>
  </si>
  <si>
    <t>Planned Test cases</t>
  </si>
  <si>
    <t>Actual Test Cases</t>
  </si>
  <si>
    <t>Planned User Journeys</t>
  </si>
  <si>
    <t>Actual User Journeys</t>
  </si>
  <si>
    <t>Private Prescription Book</t>
  </si>
  <si>
    <t>Number in don't count /duplicate</t>
  </si>
  <si>
    <t>Architectural Interest Breakdown</t>
  </si>
  <si>
    <t>CTRL Raised</t>
  </si>
  <si>
    <t>Closed</t>
  </si>
  <si>
    <t>Root Cause Known</t>
  </si>
  <si>
    <t>Under Investigation</t>
  </si>
  <si>
    <t>Under Investigation Breakdown</t>
  </si>
  <si>
    <t>OSU Baseline</t>
  </si>
  <si>
    <t>Other</t>
  </si>
  <si>
    <t>Total Number of issues reviewed</t>
  </si>
  <si>
    <t>Number of issues triaged to standard defect fixing</t>
  </si>
  <si>
    <t>Number of issues in architecture workstream</t>
  </si>
  <si>
    <t>Fixed in production</t>
  </si>
  <si>
    <t>In FS1/FS3 development</t>
  </si>
  <si>
    <t>CTRL raised</t>
  </si>
  <si>
    <t>Standard defect process</t>
  </si>
  <si>
    <t>Shortcut Keys</t>
  </si>
  <si>
    <t>Automation - 2DRx</t>
  </si>
  <si>
    <t>Test Execution Status From ALM - Columbus NI 7.10 - Overall</t>
  </si>
  <si>
    <t>Test Execution Status From ALM - Columbus NI 7.10 - PMS SIT</t>
  </si>
  <si>
    <t>NI Baseline - Overall count</t>
  </si>
  <si>
    <t>Prescriber and Practice Management</t>
  </si>
  <si>
    <t>Test Execution Status From ALM - Columbus NI 7.10 - PMS UAT</t>
  </si>
  <si>
    <t>NI Baseline</t>
  </si>
  <si>
    <t>Defect Validation Testing- Columbus Wales 7.10 - PMS SIT</t>
  </si>
  <si>
    <t>NI PMS Baseline - Overall - Execution Status</t>
  </si>
  <si>
    <t>NI PMS - Overall - 7.10 - Day Wise Execution Plan</t>
  </si>
  <si>
    <t>NI PMS - SIT - 7.10 - Day Wise Execution Plan</t>
  </si>
  <si>
    <t>NI PMS - UAT - 7.10- Day Wise Execution Plan</t>
  </si>
  <si>
    <t>There is a deviation in the planned and actual User Journey's as offshore NI store was ready with shakedown completed and onshore NI stores have shakedown yet to be completed</t>
  </si>
  <si>
    <t>Automation - Installments</t>
  </si>
  <si>
    <t>Automation -Private prescription report</t>
  </si>
  <si>
    <t>Automation - Basic dispensing</t>
  </si>
  <si>
    <t>Defect Validation Testing- Columbus NI 7.10 - PMS UAT</t>
  </si>
  <si>
    <t>There is a deviation as UJ's planned for today have been executed in previous days</t>
  </si>
  <si>
    <t>Private Prescriptions</t>
  </si>
  <si>
    <t>DDS</t>
  </si>
  <si>
    <t>Wales Stock+- SIT &amp; UAT - 7.10 - Day Wise Execution Plan</t>
  </si>
  <si>
    <t>Wales Stock+- SIT&amp;UAT - 7.10 - Execution Status</t>
  </si>
  <si>
    <t>Test Execution Status From ALM - Columbus Wales 7.10 - Stock+ SIT &amp; UAT (Joint)</t>
  </si>
  <si>
    <t>Defects associated to UJ's</t>
  </si>
  <si>
    <t>Scan Article - ON</t>
  </si>
  <si>
    <t>Uncatalogued Products</t>
  </si>
  <si>
    <t>Automation - Endorsement</t>
  </si>
  <si>
    <t>Automation - MUR</t>
  </si>
  <si>
    <t>Automation - Regression</t>
  </si>
  <si>
    <t>Scan Article - OFF</t>
  </si>
  <si>
    <t>FS5 Regression- Overall count</t>
  </si>
  <si>
    <t>FS5 - Scan Article - ON</t>
  </si>
  <si>
    <t>Simple Instalments</t>
  </si>
  <si>
    <t>NI PMS  - SIT - 7.10 - Execution Status</t>
  </si>
  <si>
    <t>NI PMS - UAT - 7.10- Execution Status</t>
  </si>
  <si>
    <t>There is a deviation of 3 UJ's as training mode for NI is not available to test</t>
  </si>
  <si>
    <t>PMS UAT : There is a deviation as training mode for NI is not available to test</t>
  </si>
  <si>
    <t>There is a deviation of 25 UJ's due to following reasons 1) Training mode for NI is not available to test. 2) Offline UJ's are marked as NA as environment will not be made available for NI to test during FS5   3) Confirmation defects cannot be tested with current 7.10 code as they are fixed in 7.11 code, hence 6 of the UJ's are marked as NA</t>
  </si>
  <si>
    <t>There is a deviation of 16 UJ's as 3 are blocked due to training mode unavailability and all other UJ's were executed in previous days</t>
  </si>
  <si>
    <t>Testing for FS5 is completed with 3 UJ's in blocked state (due to environment unavailability for Training mode). Team is currently focusing on FS4 regression and Repeat management</t>
  </si>
  <si>
    <t>NI Baseline testing completed, 4 tests are blocked</t>
  </si>
  <si>
    <t>Defects Blocked</t>
  </si>
  <si>
    <r>
      <t xml:space="preserve">Testing for FS5 is completed.  </t>
    </r>
    <r>
      <rPr>
        <b/>
        <sz val="11"/>
        <color theme="1"/>
        <rFont val="Calibri"/>
        <family val="2"/>
        <scheme val="minor"/>
      </rPr>
      <t>Training mode and Offline UJ's are marked as NA as they are moved to FS5 regression scope.</t>
    </r>
    <r>
      <rPr>
        <sz val="11"/>
        <color theme="1"/>
        <rFont val="Calibri"/>
        <family val="2"/>
        <scheme val="minor"/>
      </rPr>
      <t xml:space="preserve"> Team is currently focusing on FS4 regression and Repeat management</t>
    </r>
  </si>
  <si>
    <t xml:space="preserve">Automation Regression </t>
  </si>
  <si>
    <t>PMS SIT</t>
  </si>
  <si>
    <t>End to End Test cases</t>
  </si>
  <si>
    <t>Defect Retesting</t>
  </si>
  <si>
    <t>Test Execution Status From ALM -  Stock plus</t>
  </si>
  <si>
    <t>PMS -Day Wise Execution Plan</t>
  </si>
  <si>
    <t>Test Execution Status From ALM - PMS</t>
  </si>
  <si>
    <t>PMS  - Execution Status</t>
  </si>
  <si>
    <t xml:space="preserve"> Stock  plus - Execution Status</t>
  </si>
  <si>
    <t>Optimus -  Day Wise Execution Plan</t>
  </si>
  <si>
    <t>Test Execution Status From ALM - Optimus</t>
  </si>
  <si>
    <t>Optimus - Execution Status</t>
  </si>
  <si>
    <t>ST Testing -  Day Wise Execution Plan</t>
  </si>
  <si>
    <t>Test Execution Status From ALM - ST Testing</t>
  </si>
  <si>
    <t>ST Testing - Execution Status</t>
  </si>
  <si>
    <t>PMS Regression</t>
  </si>
  <si>
    <t>IMS Data Feed</t>
  </si>
  <si>
    <t>ETC - Day Wise Execution Plan</t>
  </si>
  <si>
    <t>ETC</t>
  </si>
  <si>
    <t>Test Execution Status From ALM  - ETC</t>
  </si>
  <si>
    <t>ETC - Execution Status</t>
  </si>
  <si>
    <t>SIT Stages 3 &amp; 4</t>
  </si>
  <si>
    <t>End 2 End Testing</t>
  </si>
  <si>
    <t>Migration Testing</t>
  </si>
  <si>
    <t>Done by Product</t>
  </si>
  <si>
    <t>System Testing - TSF-N</t>
  </si>
  <si>
    <t>Testing completed</t>
  </si>
  <si>
    <t>Specials/Extemps</t>
  </si>
  <si>
    <t>Basic dispensing</t>
  </si>
  <si>
    <t>DUR and RESIP</t>
  </si>
  <si>
    <t>Owings Management</t>
  </si>
  <si>
    <t>Endorsements</t>
  </si>
  <si>
    <t>CHS - Non eMAR</t>
  </si>
  <si>
    <t>CHS - eMAR</t>
  </si>
  <si>
    <t>Firefox</t>
  </si>
  <si>
    <t>R1 Regression - Overall Count</t>
  </si>
  <si>
    <t>Test Execution Status From ALM  - EPS</t>
  </si>
  <si>
    <t>EPS - Day Wise Execution Plan</t>
  </si>
  <si>
    <t>EPS</t>
  </si>
  <si>
    <t>EPS - Execution Status</t>
  </si>
  <si>
    <t>Train 2 - Scenarios</t>
  </si>
  <si>
    <t>E2E_SCAN_ON_WALES_NI</t>
  </si>
  <si>
    <t>PMS Offline</t>
  </si>
  <si>
    <t>Due Date Order &amp; Report</t>
  </si>
  <si>
    <t>Due Now order</t>
  </si>
  <si>
    <t>Manual Order</t>
  </si>
  <si>
    <t>Owing Order</t>
  </si>
  <si>
    <t>Telesales Order</t>
  </si>
  <si>
    <t>MD Publish</t>
  </si>
  <si>
    <t>Oracle Compatible Mode Disabled - Option 3</t>
  </si>
  <si>
    <t>Close PO</t>
  </si>
  <si>
    <t>Due Now Calculations</t>
  </si>
  <si>
    <t>Exception Count</t>
  </si>
  <si>
    <t>Lapse</t>
  </si>
  <si>
    <t>Perform Goods In</t>
  </si>
  <si>
    <t>Pick List</t>
  </si>
  <si>
    <t>Stock+_Min_Max</t>
  </si>
  <si>
    <t>CHS Functionality</t>
  </si>
  <si>
    <t>Overstocks  and report</t>
  </si>
  <si>
    <t xml:space="preserve"> Stock  Plus -  Day Wise Execution Plan</t>
  </si>
  <si>
    <t>Jenner_R2_12.0- Overall - Day Wise Execution Plan</t>
  </si>
  <si>
    <t>Release 12.0_R2- Overall Execution Status</t>
  </si>
  <si>
    <t>Jenner_R3_12.0- Overall - Day Wise Execution Plan</t>
  </si>
  <si>
    <t>Test Execution Status From ALM - Columbus 12.0_R3 - Overall</t>
  </si>
  <si>
    <t>Release 12.0_R3- Overall Execution Status</t>
  </si>
  <si>
    <t>R3 Regression - Overall Count</t>
  </si>
  <si>
    <t>Environment was available at 5.00 PM IST and only Sanity testing is performed</t>
  </si>
  <si>
    <t>Productivity impacted has delay in starting testing - 4.30 pm IST</t>
  </si>
  <si>
    <t>1.calculateStockRequirement Job Failed Status in IT5 Environment
2.OSUs not received in IT5 Environment</t>
  </si>
  <si>
    <t>1.calculateStockRequirement Job Unknown Status in IT5 Environment
2.OSUs not received in IT5 Environment
3.jobCloseGoodsReceipt Job in Failed status</t>
  </si>
  <si>
    <t>Stockplus GoodsIn related test cases are blocked due to TECR 24290 - CEMS investigating the same.</t>
  </si>
  <si>
    <t>Stockplus GoodsIn related test cases blocked due to CSR job unknown status - COBA-6881 and OSU not received from AHDL</t>
  </si>
  <si>
    <t>1.calculateStockRequirement Job Unknown Status in IT5 Environment
2.OSUs not received in IT5 Environment until now</t>
  </si>
  <si>
    <t>OSUs not received in IT5 Environment until now</t>
  </si>
  <si>
    <t>Stockplus test cases are blocked due to OSUs not received in IT5 Environment. Testing will be resumed once the OSU issue resolved</t>
  </si>
  <si>
    <t xml:space="preserve">1.calculateStockRequirement Job Unknown Status in IT5 Environment
2.OSUs not received in IT5 Environment until 2:30 PM IST. </t>
  </si>
  <si>
    <t xml:space="preserve">OSUs is received in IT5 Environment around 2.30 pm IST. Due now tests are blocked due to CSR issue(COBA-6881). </t>
  </si>
  <si>
    <t>AMS, UCF &amp; MAS - Execution Status</t>
  </si>
  <si>
    <t xml:space="preserve"> Old &amp; New Stock  plus - Execution Status</t>
  </si>
  <si>
    <t xml:space="preserve"> Old &amp; New Stock  Plus -  Day Wise Execution Plan</t>
  </si>
  <si>
    <t>DSP Integration- Execution Status</t>
  </si>
  <si>
    <t>Release 19.0- Overall Non-RTL Execution Status</t>
  </si>
  <si>
    <t xml:space="preserve">Release 20.0- Overall RTL Execution Status </t>
  </si>
  <si>
    <t xml:space="preserve">Release 20.0- Overall Non RTL Execution Status </t>
  </si>
  <si>
    <t>RTL Mini - Overall - Day Wise Execution Plan - Non legacy Automation</t>
  </si>
  <si>
    <t xml:space="preserve"> AMS, UCF &amp; MAS  - Execution Status</t>
  </si>
  <si>
    <t>Click here for legacy Automation Execution Details</t>
  </si>
  <si>
    <t>RTL Mini - Overall Execution Plan - legacy Automation - Bamboo Execution</t>
  </si>
  <si>
    <t>Planned 
Scenarios</t>
  </si>
  <si>
    <t>Executed Scenarios</t>
  </si>
  <si>
    <t>Bamboo Link</t>
  </si>
  <si>
    <t>Electronics</t>
  </si>
  <si>
    <t>Workstream 2 - API Battery</t>
  </si>
  <si>
    <t>1. IT5-X Test Environment Down from 7.26 AMBST to 9.37 AM BST (2 Hours Down) for Mini Final Release deployment.
2. Osus were not received for the Stock Plus purchase orders placed in the test environment from offshore morning hours until 12.55PM BST, hence non OSU test cases were picked for test execution.</t>
  </si>
  <si>
    <t>FT1-X/IT5-X environment downtime for Mini 20.1 Patch deployment  from 9.45 AM BST to 11.30 AM BST (1.45 hours downtime)</t>
  </si>
  <si>
    <t>CRAFT execution completed</t>
  </si>
  <si>
    <t>https://bamboo.tools.boots.com/artifact/RTA-CT1/JOB1/build-315/API-reports/report-tag_legacyworkstream2.html</t>
  </si>
  <si>
    <t>https://bamboo.tools.boots.com/browse/RTA-DV9AC</t>
  </si>
  <si>
    <t>Object level changes impacts the rest of the cases</t>
  </si>
  <si>
    <t xml:space="preserve">1. COBA-67163 – OSUs were not received in the test environments from offshore morning hours till 11.27 AM BST(6 hours down), hence Non OSU cases were executed
2. COBA-67273 – Intermittent could not send message in FT1-X environment
</t>
  </si>
  <si>
    <t>Completed</t>
  </si>
  <si>
    <t>Completed except 5 blocked cases</t>
  </si>
  <si>
    <t>OSU's were not received and Jobs were not running -FT1 environment from 9.00 AM to 9.15 AM IST (15 mins down). Issue resolved by restarting jobs. TECR number : 38004</t>
  </si>
  <si>
    <t>OSU are note received in the test environments today. Raised COBA-67163 for tracking the issue.
There are no sufficient OSU independent test cases for todays test exection and we will not be able to meet today target count</t>
  </si>
  <si>
    <r>
      <t xml:space="preserve">Unable to achieve the target  because of the below OSU issues and there are no sufficient OSU independent test cases for execution.
1. COBA-67163 – OSUs were  not received in the test environments from Offshore morning hours till 9.04 AM BST (4.30 Hours) . Once the OSU issue is resolved, we were not able to view the orders in LEO application. Issue resolved by AHDL by pointing  the Leonardo client to the latest version at 12.30PM BST (3.30 Hours).
2. OSUs stopped again in the test environments from 13.18PM BST till 14.52PM BST. (1.30 Hours )Reopened COBA-67163 for tracking this issue.
</t>
    </r>
    <r>
      <rPr>
        <b/>
        <sz val="11"/>
        <color theme="1"/>
        <rFont val="Calibri"/>
        <family val="2"/>
        <scheme val="minor"/>
      </rPr>
      <t>OSUs were not received in the test environments for 9.30 Hours</t>
    </r>
    <r>
      <rPr>
        <sz val="11"/>
        <color theme="1"/>
        <rFont val="Calibri"/>
        <family val="2"/>
        <scheme val="minor"/>
      </rPr>
      <t xml:space="preserve">
</t>
    </r>
  </si>
  <si>
    <t>CRAFT Execution Completed</t>
  </si>
  <si>
    <t>COBA</t>
  </si>
  <si>
    <t>SUMMARY</t>
  </si>
  <si>
    <t>STATUS</t>
  </si>
  <si>
    <t>COBA-60535</t>
  </si>
  <si>
    <t>Houskeeping Procedures for Non Functional Table on Centralfilling schema</t>
  </si>
  <si>
    <t>COBA-60528</t>
  </si>
  <si>
    <t>Houskeeping Procedures for DSP Stock Tables</t>
  </si>
  <si>
    <t>COBA-60527</t>
  </si>
  <si>
    <t>Houskeeping Procedures for Orders Table on Centralfilling schema</t>
  </si>
  <si>
    <t>COBA-60526</t>
  </si>
  <si>
    <t>Houskeeping Procedures for Central Filling Tables on Centralfilling schema</t>
  </si>
  <si>
    <t>COBA-2887</t>
  </si>
  <si>
    <t>Houskeeping Procedures for GoodsIn Table</t>
  </si>
  <si>
    <t>COBA-2886</t>
  </si>
  <si>
    <t>Houskeeping Procedures for Stock Tables</t>
  </si>
  <si>
    <t xml:space="preserve">COBA-52977 </t>
  </si>
  <si>
    <t>Improve the DPQ solution to report the correct outcome to control-m</t>
  </si>
  <si>
    <t>COBA-65498</t>
  </si>
  <si>
    <t>COBA-64926</t>
  </si>
  <si>
    <t>COBA-64715</t>
  </si>
  <si>
    <t>COBA-64691</t>
  </si>
  <si>
    <t>COBA-64110</t>
  </si>
  <si>
    <t>COBA-64067</t>
  </si>
  <si>
    <t>COBA-63937</t>
  </si>
  <si>
    <t>COBA-63746</t>
  </si>
  <si>
    <t>COBA-63597</t>
  </si>
  <si>
    <t>COBA-63263</t>
  </si>
  <si>
    <t>Add GCP "FMD Mobile Request Timeout"</t>
  </si>
  <si>
    <t>Columbus loading with 3 minute delay when wildfly is stopped in offline enabled store</t>
  </si>
  <si>
    <t>[MERGE 20.0] - Unable to print the repeat request report in 'To Be Requested' tab of 'Repeat Queue'</t>
  </si>
  <si>
    <t>Dispensing date is not printed on Bag Label - Star Printer</t>
  </si>
  <si>
    <t>Help Button displays an Empty Page</t>
  </si>
  <si>
    <t>Action Not allowed popup appears on Edit in Recent History page</t>
  </si>
  <si>
    <t>Date of birth search does not work for all patients</t>
  </si>
  <si>
    <t>MERGE Mini 20.0- Actioning Offline link displays Online Log in Page and vice versa</t>
  </si>
  <si>
    <t>MERGE 20.0 - Electronic Claimed Prescription and Item report is not printed from England stores</t>
  </si>
  <si>
    <t>FMD-013M MOBILE Timeout</t>
  </si>
  <si>
    <t>Stock plus(CHS)  - Execution Status</t>
  </si>
  <si>
    <t>Removed from Mini RTL scope, as FMD Mobile is not going live as part of Mini Release this weekend (20-Jul)</t>
  </si>
  <si>
    <t>Issue with Offline setup in Prod support environment.</t>
  </si>
  <si>
    <t>Issue key</t>
  </si>
  <si>
    <t>Priority</t>
  </si>
  <si>
    <t>Component/s</t>
  </si>
  <si>
    <t>CHS functionalities</t>
  </si>
  <si>
    <t>COBA-66676</t>
  </si>
  <si>
    <t>Critical</t>
  </si>
  <si>
    <t>Grand Total</t>
  </si>
  <si>
    <t>Daily  
Planned</t>
  </si>
  <si>
    <t>Daily  
Actual</t>
  </si>
  <si>
    <t>CBV</t>
  </si>
  <si>
    <r>
      <t>COMMENTS</t>
    </r>
    <r>
      <rPr>
        <sz val="10"/>
        <color rgb="FF172B4D"/>
        <rFont val="-apple-system"/>
      </rPr>
      <t> </t>
    </r>
  </si>
  <si>
    <t>Overall RTL Test Execution Status</t>
  </si>
  <si>
    <t>Severity</t>
  </si>
  <si>
    <t>Summary</t>
  </si>
  <si>
    <t>Unexecuted</t>
  </si>
  <si>
    <t>Total Test case count</t>
  </si>
  <si>
    <t>% of Tests Executed</t>
  </si>
  <si>
    <t>Executed Pass %</t>
  </si>
  <si>
    <t>Row Labels</t>
  </si>
  <si>
    <t>COBA #</t>
  </si>
  <si>
    <t>Column Labels</t>
  </si>
  <si>
    <t xml:space="preserve"> </t>
  </si>
  <si>
    <t>Count of Issue key</t>
  </si>
  <si>
    <t>CBV not yet assigned</t>
  </si>
  <si>
    <t>Open</t>
  </si>
  <si>
    <t>When moving to offline page , getting unexpected error &amp; Online and offline prescription Sync is not working in Reconciliation tab</t>
  </si>
  <si>
    <t>COBA-106722</t>
  </si>
  <si>
    <t>COBA-106751</t>
  </si>
  <si>
    <t>OOPE AE is not sent in Resip request when the user add Additional Endorsement for AMS Prescription</t>
  </si>
  <si>
    <t>ADO ID</t>
  </si>
  <si>
    <t>Title</t>
  </si>
  <si>
    <t>Overall RTL - Day Wise Burn Down</t>
  </si>
  <si>
    <t>Planned 
Burn Down</t>
  </si>
  <si>
    <t>Actual 
Burn Down</t>
  </si>
  <si>
    <t>Owner</t>
  </si>
  <si>
    <t>Overall Count</t>
  </si>
  <si>
    <t>Feature Login</t>
  </si>
  <si>
    <t>Feature Burger menù</t>
  </si>
  <si>
    <t>Feature Checkout</t>
  </si>
  <si>
    <t>Feature Inventory</t>
  </si>
  <si>
    <t>Feature Remove Products</t>
  </si>
  <si>
    <t>Social</t>
  </si>
  <si>
    <t>Feature Add to Cart</t>
  </si>
  <si>
    <t>Bug 1</t>
  </si>
  <si>
    <t>Bug 2</t>
  </si>
  <si>
    <t>Bug 3</t>
  </si>
  <si>
    <t>Bug 4</t>
  </si>
  <si>
    <t>Bug 5</t>
  </si>
  <si>
    <t>Bug 6</t>
  </si>
  <si>
    <t>Inventory Home page – View of Product Selected is not matched with Product in Inventory list</t>
  </si>
  <si>
    <t>Active</t>
  </si>
  <si>
    <t>?</t>
  </si>
  <si>
    <t>Inventory Item View – Add to Cart button is not working properly</t>
  </si>
  <si>
    <t>Inventory Home Page View – Remove button is not working properly</t>
  </si>
  <si>
    <t>“About” link is not working properly</t>
  </si>
  <si>
    <t>Sorting feature in Inventory Home Page is not working</t>
  </si>
  <si>
    <t>Checkout: Your Information – Writing Last Name field with 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</si>
</sst>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d/mm/yyyy;@"/>
  </numFmts>
  <fonts count="26">
    <font>
      <sz val="11"/>
      <color theme="1"/>
      <name val="Calibri"/>
      <family val="2"/>
      <scheme val="minor"/>
    </font>
    <font>
      <sz val="11"/>
      <color theme="1"/>
      <name val="Calibri"/>
      <family val="2"/>
      <scheme val="minor"/>
    </font>
    <font>
      <sz val="20"/>
      <color theme="1"/>
      <name val="Calibri"/>
      <family val="2"/>
      <scheme val="minor"/>
    </font>
    <font>
      <b/>
      <u/>
      <sz val="11"/>
      <color theme="1"/>
      <name val="Calibri"/>
      <family val="2"/>
      <scheme val="minor"/>
    </font>
    <font>
      <b/>
      <sz val="11"/>
      <color theme="0"/>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sz val="10"/>
      <name val="Arial"/>
      <family val="2"/>
    </font>
    <font>
      <b/>
      <sz val="10"/>
      <name val="Calibri"/>
      <family val="2"/>
      <scheme val="minor"/>
    </font>
    <font>
      <sz val="10"/>
      <name val="Calibri"/>
      <family val="2"/>
      <scheme val="minor"/>
    </font>
    <font>
      <b/>
      <sz val="11"/>
      <name val="Calibri"/>
      <family val="2"/>
      <scheme val="minor"/>
    </font>
    <font>
      <b/>
      <sz val="14"/>
      <color theme="1"/>
      <name val="Calibri"/>
      <family val="2"/>
      <scheme val="minor"/>
    </font>
    <font>
      <b/>
      <sz val="10"/>
      <color theme="0"/>
      <name val="Calibri"/>
      <family val="2"/>
      <scheme val="minor"/>
    </font>
    <font>
      <sz val="10"/>
      <color theme="1"/>
      <name val="Calibri"/>
      <family val="2"/>
      <scheme val="minor"/>
    </font>
    <font>
      <b/>
      <sz val="12"/>
      <color theme="0"/>
      <name val="Calibri"/>
      <family val="2"/>
      <scheme val="minor"/>
    </font>
    <font>
      <sz val="10"/>
      <color theme="1"/>
      <name val="Times New Roman"/>
      <family val="1"/>
    </font>
    <font>
      <sz val="11"/>
      <color rgb="FF000000"/>
      <name val="Calibri"/>
      <family val="2"/>
    </font>
    <font>
      <sz val="11"/>
      <color theme="0"/>
      <name val="Calibri"/>
      <family val="2"/>
      <scheme val="minor"/>
    </font>
    <font>
      <u/>
      <sz val="11"/>
      <color theme="10"/>
      <name val="Calibri"/>
      <family val="2"/>
      <scheme val="minor"/>
    </font>
    <font>
      <b/>
      <u/>
      <sz val="12"/>
      <color theme="0"/>
      <name val="Calibri"/>
      <family val="2"/>
      <scheme val="minor"/>
    </font>
    <font>
      <b/>
      <sz val="10"/>
      <color rgb="FF172B4D"/>
      <name val="-apple-system"/>
    </font>
    <font>
      <sz val="10"/>
      <color rgb="FF172B4D"/>
      <name val="-apple-system"/>
    </font>
    <font>
      <u/>
      <sz val="10"/>
      <color theme="10"/>
      <name val="Calibri"/>
      <family val="2"/>
      <scheme val="minor"/>
    </font>
    <font>
      <sz val="11"/>
      <name val="Calibri"/>
      <family val="2"/>
      <scheme val="minor"/>
    </font>
    <font>
      <sz val="12"/>
      <color theme="1"/>
      <name val="Calibri"/>
      <family val="2"/>
      <scheme val="minor"/>
    </font>
  </fonts>
  <fills count="20">
    <fill>
      <patternFill patternType="none"/>
    </fill>
    <fill>
      <patternFill patternType="gray125"/>
    </fill>
    <fill>
      <patternFill patternType="solid">
        <fgColor rgb="FFDAEEF3"/>
        <bgColor rgb="FF000000"/>
      </patternFill>
    </fill>
    <fill>
      <patternFill patternType="solid">
        <fgColor rgb="FFD9D9D9"/>
        <bgColor rgb="FF000000"/>
      </patternFill>
    </fill>
    <fill>
      <patternFill patternType="solid">
        <fgColor rgb="FF92CDDC"/>
        <bgColor rgb="FF000000"/>
      </patternFill>
    </fill>
    <fill>
      <patternFill patternType="solid">
        <fgColor theme="0"/>
        <bgColor indexed="64"/>
      </patternFill>
    </fill>
    <fill>
      <patternFill patternType="solid">
        <fgColor theme="0" tint="-0.249977111117893"/>
        <bgColor indexed="64"/>
      </patternFill>
    </fill>
    <fill>
      <patternFill patternType="solid">
        <fgColor theme="6" tint="0.79998168889431442"/>
        <bgColor indexed="64"/>
      </patternFill>
    </fill>
    <fill>
      <patternFill patternType="solid">
        <fgColor theme="4"/>
        <bgColor indexed="64"/>
      </patternFill>
    </fill>
    <fill>
      <patternFill patternType="solid">
        <fgColor theme="3" tint="0.39997558519241921"/>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4" tint="0.79998168889431442"/>
        <bgColor rgb="FF000000"/>
      </patternFill>
    </fill>
    <fill>
      <patternFill patternType="solid">
        <fgColor theme="9" tint="0.39997558519241921"/>
        <bgColor indexed="64"/>
      </patternFill>
    </fill>
    <fill>
      <patternFill patternType="solid">
        <fgColor theme="7" tint="0.59999389629810485"/>
        <bgColor indexed="64"/>
      </patternFill>
    </fill>
    <fill>
      <patternFill patternType="solid">
        <fgColor rgb="FFFFFF00"/>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rgb="FF00B0F0"/>
        <bgColor indexed="64"/>
      </patternFill>
    </fill>
  </fills>
  <borders count="6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bottom/>
      <diagonal/>
    </border>
    <border>
      <left/>
      <right style="medium">
        <color indexed="64"/>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right/>
      <top style="thin">
        <color indexed="64"/>
      </top>
      <bottom style="thin">
        <color indexed="64"/>
      </bottom>
      <diagonal/>
    </border>
    <border>
      <left/>
      <right/>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bottom style="medium">
        <color indexed="64"/>
      </bottom>
      <diagonal/>
    </border>
    <border>
      <left style="thin">
        <color theme="1"/>
      </left>
      <right style="thin">
        <color theme="1"/>
      </right>
      <top style="thin">
        <color theme="1"/>
      </top>
      <bottom style="thin">
        <color theme="1"/>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style="medium">
        <color rgb="FFC1C7D0"/>
      </left>
      <right style="medium">
        <color rgb="FFC1C7D0"/>
      </right>
      <top style="medium">
        <color rgb="FFC1C7D0"/>
      </top>
      <bottom style="medium">
        <color rgb="FFC1C7D0"/>
      </bottom>
      <diagonal/>
    </border>
    <border>
      <left/>
      <right style="medium">
        <color rgb="FFC1C7D0"/>
      </right>
      <top style="medium">
        <color rgb="FFC1C7D0"/>
      </top>
      <bottom style="medium">
        <color rgb="FFC1C7D0"/>
      </bottom>
      <diagonal/>
    </border>
    <border>
      <left style="medium">
        <color rgb="FFC1C7D0"/>
      </left>
      <right style="medium">
        <color rgb="FFC1C7D0"/>
      </right>
      <top/>
      <bottom style="medium">
        <color rgb="FFC1C7D0"/>
      </bottom>
      <diagonal/>
    </border>
    <border>
      <left/>
      <right style="medium">
        <color rgb="FFC1C7D0"/>
      </right>
      <top/>
      <bottom style="medium">
        <color rgb="FFC1C7D0"/>
      </bottom>
      <diagonal/>
    </border>
    <border>
      <left style="medium">
        <color indexed="64"/>
      </left>
      <right/>
      <top/>
      <bottom/>
      <diagonal/>
    </border>
  </borders>
  <cellStyleXfs count="5">
    <xf numFmtId="0" fontId="0" fillId="0" borderId="0"/>
    <xf numFmtId="9" fontId="1" fillId="0" borderId="0" applyFont="0" applyFill="0" applyBorder="0" applyAlignment="0" applyProtection="0"/>
    <xf numFmtId="0" fontId="8" fillId="0" borderId="0"/>
    <xf numFmtId="9" fontId="8" fillId="0" borderId="0" applyFont="0" applyFill="0" applyBorder="0" applyAlignment="0" applyProtection="0"/>
    <xf numFmtId="0" fontId="19" fillId="0" borderId="0" applyNumberFormat="0" applyFill="0" applyBorder="0" applyAlignment="0" applyProtection="0"/>
  </cellStyleXfs>
  <cellXfs count="298">
    <xf numFmtId="0" fontId="0" fillId="0" borderId="0" xfId="0"/>
    <xf numFmtId="0" fontId="0" fillId="0" borderId="0" xfId="0" applyAlignment="1">
      <alignment wrapText="1"/>
    </xf>
    <xf numFmtId="0" fontId="0" fillId="0" borderId="0" xfId="0" applyAlignment="1">
      <alignment vertical="center"/>
    </xf>
    <xf numFmtId="0" fontId="2" fillId="0" borderId="22" xfId="0" applyFont="1" applyBorder="1" applyAlignment="1">
      <alignment wrapText="1"/>
    </xf>
    <xf numFmtId="0" fontId="0" fillId="0" borderId="23" xfId="0" applyBorder="1" applyAlignment="1">
      <alignment wrapText="1"/>
    </xf>
    <xf numFmtId="0" fontId="0" fillId="0" borderId="24" xfId="0" applyBorder="1" applyAlignment="1">
      <alignment wrapText="1"/>
    </xf>
    <xf numFmtId="0" fontId="2" fillId="0" borderId="0" xfId="0" applyFont="1" applyAlignment="1">
      <alignment vertical="center"/>
    </xf>
    <xf numFmtId="0" fontId="2" fillId="0" borderId="0" xfId="0" applyFont="1"/>
    <xf numFmtId="0" fontId="0" fillId="6" borderId="0" xfId="0" applyFill="1"/>
    <xf numFmtId="0" fontId="0" fillId="7" borderId="0" xfId="0" applyFill="1"/>
    <xf numFmtId="0" fontId="4" fillId="9" borderId="14" xfId="0" applyFont="1" applyFill="1" applyBorder="1" applyAlignment="1">
      <alignment horizontal="center" vertical="center"/>
    </xf>
    <xf numFmtId="0" fontId="4" fillId="9" borderId="14" xfId="0" applyFont="1" applyFill="1" applyBorder="1" applyAlignment="1">
      <alignment horizontal="center" vertical="center" wrapText="1"/>
    </xf>
    <xf numFmtId="0" fontId="0" fillId="10" borderId="14" xfId="0" applyFill="1" applyBorder="1" applyAlignment="1">
      <alignment horizontal="center" vertical="center"/>
    </xf>
    <xf numFmtId="0" fontId="6" fillId="2" borderId="12" xfId="0" applyFont="1" applyFill="1" applyBorder="1" applyAlignment="1">
      <alignment horizontal="center" vertical="center"/>
    </xf>
    <xf numFmtId="9" fontId="7" fillId="3" borderId="15" xfId="0" applyNumberFormat="1" applyFont="1" applyFill="1" applyBorder="1" applyAlignment="1">
      <alignment horizontal="center" vertical="center"/>
    </xf>
    <xf numFmtId="9" fontId="6" fillId="3" borderId="15" xfId="1" applyFont="1" applyFill="1" applyBorder="1" applyAlignment="1">
      <alignment horizontal="center" vertical="center"/>
    </xf>
    <xf numFmtId="1" fontId="7" fillId="3" borderId="14" xfId="0" applyNumberFormat="1" applyFont="1" applyFill="1" applyBorder="1" applyAlignment="1">
      <alignment horizontal="center" vertical="center"/>
    </xf>
    <xf numFmtId="14" fontId="5" fillId="10" borderId="14" xfId="0" applyNumberFormat="1" applyFont="1" applyFill="1" applyBorder="1" applyAlignment="1">
      <alignment horizontal="center" vertical="center"/>
    </xf>
    <xf numFmtId="0" fontId="0" fillId="5" borderId="14" xfId="0" applyFill="1" applyBorder="1" applyAlignment="1">
      <alignment horizontal="center" vertical="center"/>
    </xf>
    <xf numFmtId="0" fontId="0" fillId="5" borderId="14" xfId="0" applyFill="1" applyBorder="1" applyAlignment="1">
      <alignment horizontal="left" vertical="center" wrapText="1"/>
    </xf>
    <xf numFmtId="0" fontId="0" fillId="0" borderId="0" xfId="0" applyAlignment="1">
      <alignment horizontal="left"/>
    </xf>
    <xf numFmtId="0" fontId="0" fillId="5" borderId="0" xfId="0" applyFill="1"/>
    <xf numFmtId="0" fontId="0" fillId="0" borderId="14" xfId="0" applyBorder="1"/>
    <xf numFmtId="1" fontId="6" fillId="4" borderId="14" xfId="1" applyNumberFormat="1" applyFont="1" applyFill="1" applyBorder="1" applyAlignment="1">
      <alignment horizontal="center" vertical="center"/>
    </xf>
    <xf numFmtId="9" fontId="6" fillId="4" borderId="15" xfId="1" applyFont="1" applyFill="1" applyBorder="1" applyAlignment="1">
      <alignment horizontal="center" vertical="center"/>
    </xf>
    <xf numFmtId="0" fontId="10" fillId="5" borderId="14" xfId="2" applyFont="1" applyFill="1" applyBorder="1" applyAlignment="1" applyProtection="1">
      <alignment horizontal="center" vertical="center"/>
      <protection locked="0"/>
    </xf>
    <xf numFmtId="1" fontId="7" fillId="13" borderId="14" xfId="0" applyNumberFormat="1" applyFont="1" applyFill="1" applyBorder="1" applyAlignment="1">
      <alignment horizontal="center" vertical="center"/>
    </xf>
    <xf numFmtId="9" fontId="6" fillId="13" borderId="15" xfId="1" applyFont="1" applyFill="1" applyBorder="1" applyAlignment="1">
      <alignment horizontal="center" vertical="center"/>
    </xf>
    <xf numFmtId="9" fontId="10" fillId="11" borderId="14" xfId="2" applyNumberFormat="1" applyFont="1" applyFill="1" applyBorder="1" applyAlignment="1">
      <alignment horizontal="center" vertical="center" wrapText="1"/>
    </xf>
    <xf numFmtId="0" fontId="10" fillId="14" borderId="14" xfId="2" applyFont="1" applyFill="1" applyBorder="1" applyAlignment="1" applyProtection="1">
      <alignment horizontal="center" vertical="center" wrapText="1"/>
      <protection locked="0"/>
    </xf>
    <xf numFmtId="0" fontId="10" fillId="15" borderId="14" xfId="2" applyFont="1" applyFill="1" applyBorder="1" applyAlignment="1">
      <alignment horizontal="center" vertical="center"/>
    </xf>
    <xf numFmtId="0" fontId="10" fillId="11" borderId="14" xfId="2" applyFont="1" applyFill="1" applyBorder="1" applyAlignment="1" applyProtection="1">
      <alignment horizontal="center" vertical="center" wrapText="1"/>
      <protection locked="0"/>
    </xf>
    <xf numFmtId="0" fontId="10" fillId="11" borderId="14" xfId="2" applyFont="1" applyFill="1" applyBorder="1" applyAlignment="1">
      <alignment horizontal="center" vertical="center"/>
    </xf>
    <xf numFmtId="0" fontId="10" fillId="0" borderId="14" xfId="2" applyFont="1" applyBorder="1" applyAlignment="1" applyProtection="1">
      <alignment horizontal="center" vertical="center"/>
      <protection locked="0"/>
    </xf>
    <xf numFmtId="0" fontId="10" fillId="11" borderId="19" xfId="2" applyFont="1" applyFill="1" applyBorder="1" applyAlignment="1">
      <alignment horizontal="left" vertical="center"/>
    </xf>
    <xf numFmtId="0" fontId="10" fillId="14" borderId="17" xfId="2" applyFont="1" applyFill="1" applyBorder="1" applyAlignment="1">
      <alignment horizontal="left" vertical="center"/>
    </xf>
    <xf numFmtId="0" fontId="10" fillId="14" borderId="18" xfId="2" applyFont="1" applyFill="1" applyBorder="1" applyAlignment="1" applyProtection="1">
      <alignment horizontal="center" vertical="center" wrapText="1"/>
      <protection locked="0"/>
    </xf>
    <xf numFmtId="0" fontId="10" fillId="15" borderId="19" xfId="2" applyFont="1" applyFill="1" applyBorder="1" applyAlignment="1">
      <alignment horizontal="left" vertical="center"/>
    </xf>
    <xf numFmtId="9" fontId="10" fillId="11" borderId="15" xfId="2" applyNumberFormat="1" applyFont="1" applyFill="1" applyBorder="1" applyAlignment="1">
      <alignment horizontal="center" vertical="center" wrapText="1"/>
    </xf>
    <xf numFmtId="0" fontId="10" fillId="11" borderId="20" xfId="2" applyFont="1" applyFill="1" applyBorder="1" applyAlignment="1">
      <alignment horizontal="left" vertical="center"/>
    </xf>
    <xf numFmtId="0" fontId="10" fillId="11" borderId="21" xfId="2" applyFont="1" applyFill="1" applyBorder="1" applyAlignment="1" applyProtection="1">
      <alignment horizontal="center" vertical="center" wrapText="1"/>
      <protection locked="0"/>
    </xf>
    <xf numFmtId="0" fontId="10" fillId="11" borderId="21" xfId="2" applyFont="1" applyFill="1" applyBorder="1" applyAlignment="1">
      <alignment horizontal="center" vertical="center"/>
    </xf>
    <xf numFmtId="0" fontId="10" fillId="0" borderId="21" xfId="2" applyFont="1" applyBorder="1" applyAlignment="1" applyProtection="1">
      <alignment horizontal="center" vertical="center"/>
      <protection locked="0"/>
    </xf>
    <xf numFmtId="0" fontId="10" fillId="5" borderId="21" xfId="2" applyFont="1" applyFill="1" applyBorder="1" applyAlignment="1" applyProtection="1">
      <alignment horizontal="center" vertical="center"/>
      <protection locked="0"/>
    </xf>
    <xf numFmtId="9" fontId="10" fillId="11" borderId="21" xfId="2" applyNumberFormat="1" applyFont="1" applyFill="1" applyBorder="1" applyAlignment="1">
      <alignment horizontal="center" vertical="center" wrapText="1"/>
    </xf>
    <xf numFmtId="9" fontId="10" fillId="11" borderId="16" xfId="2" applyNumberFormat="1" applyFont="1" applyFill="1" applyBorder="1" applyAlignment="1">
      <alignment horizontal="center" vertical="center" wrapText="1"/>
    </xf>
    <xf numFmtId="0" fontId="10" fillId="11" borderId="30" xfId="2" applyFont="1" applyFill="1" applyBorder="1" applyAlignment="1">
      <alignment horizontal="left" vertical="center"/>
    </xf>
    <xf numFmtId="0" fontId="10" fillId="11" borderId="26" xfId="2" applyFont="1" applyFill="1" applyBorder="1" applyAlignment="1" applyProtection="1">
      <alignment horizontal="center" vertical="center" wrapText="1"/>
      <protection locked="0"/>
    </xf>
    <xf numFmtId="0" fontId="9" fillId="12" borderId="28" xfId="2" applyFont="1" applyFill="1" applyBorder="1" applyAlignment="1">
      <alignment horizontal="center" vertical="center" wrapText="1"/>
    </xf>
    <xf numFmtId="0" fontId="10" fillId="0" borderId="14" xfId="2" applyFont="1" applyBorder="1" applyAlignment="1" applyProtection="1">
      <alignment horizontal="center" vertical="center" wrapText="1"/>
      <protection locked="0"/>
    </xf>
    <xf numFmtId="0" fontId="9" fillId="12" borderId="4" xfId="2" applyFont="1" applyFill="1" applyBorder="1" applyAlignment="1">
      <alignment horizontal="center" vertical="center" wrapText="1"/>
    </xf>
    <xf numFmtId="0" fontId="9" fillId="12" borderId="29" xfId="2" applyFont="1" applyFill="1" applyBorder="1" applyAlignment="1">
      <alignment horizontal="center" vertical="center" wrapText="1"/>
    </xf>
    <xf numFmtId="9" fontId="10" fillId="14" borderId="15" xfId="2" applyNumberFormat="1" applyFont="1" applyFill="1" applyBorder="1" applyAlignment="1">
      <alignment horizontal="center" vertical="center" wrapText="1"/>
    </xf>
    <xf numFmtId="14" fontId="4" fillId="9" borderId="29" xfId="2" applyNumberFormat="1" applyFont="1" applyFill="1" applyBorder="1" applyAlignment="1">
      <alignment horizontal="center" vertical="center"/>
    </xf>
    <xf numFmtId="0" fontId="0" fillId="0" borderId="14" xfId="0" applyBorder="1" applyAlignment="1">
      <alignment horizontal="center" vertical="center"/>
    </xf>
    <xf numFmtId="0" fontId="10" fillId="11" borderId="26" xfId="2" applyFont="1" applyFill="1" applyBorder="1" applyAlignment="1">
      <alignment horizontal="center" vertical="center"/>
    </xf>
    <xf numFmtId="0" fontId="10" fillId="5" borderId="26" xfId="2" applyFont="1" applyFill="1" applyBorder="1" applyAlignment="1" applyProtection="1">
      <alignment horizontal="center" vertical="center"/>
      <protection locked="0"/>
    </xf>
    <xf numFmtId="9" fontId="10" fillId="11" borderId="26" xfId="2" applyNumberFormat="1" applyFont="1" applyFill="1" applyBorder="1" applyAlignment="1">
      <alignment horizontal="center" vertical="center" wrapText="1"/>
    </xf>
    <xf numFmtId="9" fontId="10" fillId="11" borderId="33" xfId="2" applyNumberFormat="1" applyFont="1" applyFill="1" applyBorder="1" applyAlignment="1">
      <alignment horizontal="center" vertical="center" wrapText="1"/>
    </xf>
    <xf numFmtId="0" fontId="9" fillId="0" borderId="0" xfId="2" applyFont="1" applyAlignment="1">
      <alignment horizontal="left" vertical="center"/>
    </xf>
    <xf numFmtId="0" fontId="9" fillId="0" borderId="0" xfId="2" applyFont="1" applyAlignment="1" applyProtection="1">
      <alignment horizontal="center" vertical="center" wrapText="1"/>
      <protection locked="0"/>
    </xf>
    <xf numFmtId="9" fontId="9" fillId="0" borderId="0" xfId="2" applyNumberFormat="1" applyFont="1" applyAlignment="1">
      <alignment horizontal="center" vertical="center" wrapText="1"/>
    </xf>
    <xf numFmtId="0" fontId="10" fillId="0" borderId="26" xfId="2" applyFont="1" applyBorder="1" applyAlignment="1" applyProtection="1">
      <alignment horizontal="center" vertical="center" wrapText="1"/>
      <protection locked="0"/>
    </xf>
    <xf numFmtId="0" fontId="9" fillId="12" borderId="15" xfId="2" applyFont="1" applyFill="1" applyBorder="1" applyAlignment="1">
      <alignment horizontal="center" vertical="center" wrapText="1"/>
    </xf>
    <xf numFmtId="0" fontId="10" fillId="14" borderId="21" xfId="2" applyFont="1" applyFill="1" applyBorder="1" applyAlignment="1" applyProtection="1">
      <alignment horizontal="center" vertical="center" wrapText="1"/>
      <protection locked="0"/>
    </xf>
    <xf numFmtId="0" fontId="10" fillId="14" borderId="15" xfId="2" applyFont="1" applyFill="1" applyBorder="1" applyAlignment="1" applyProtection="1">
      <alignment horizontal="center" vertical="center" wrapText="1"/>
      <protection locked="0"/>
    </xf>
    <xf numFmtId="9" fontId="10" fillId="14" borderId="14" xfId="1" applyFont="1" applyFill="1" applyBorder="1" applyAlignment="1" applyProtection="1">
      <alignment horizontal="center" vertical="center" wrapText="1"/>
      <protection locked="0"/>
    </xf>
    <xf numFmtId="9" fontId="10" fillId="14" borderId="21" xfId="1" applyFont="1" applyFill="1" applyBorder="1" applyAlignment="1" applyProtection="1">
      <alignment horizontal="center" vertical="center" wrapText="1"/>
      <protection locked="0"/>
    </xf>
    <xf numFmtId="0" fontId="11" fillId="0" borderId="0" xfId="2" applyFont="1" applyAlignment="1">
      <alignment vertical="center" wrapText="1"/>
    </xf>
    <xf numFmtId="0" fontId="10" fillId="5" borderId="25" xfId="2" applyFont="1" applyFill="1" applyBorder="1" applyAlignment="1" applyProtection="1">
      <alignment horizontal="center" vertical="center"/>
      <protection locked="0"/>
    </xf>
    <xf numFmtId="9" fontId="10" fillId="11" borderId="34" xfId="2" applyNumberFormat="1" applyFont="1" applyFill="1" applyBorder="1" applyAlignment="1">
      <alignment horizontal="center" vertical="center" wrapText="1"/>
    </xf>
    <xf numFmtId="9" fontId="10" fillId="15" borderId="34" xfId="2" applyNumberFormat="1" applyFont="1" applyFill="1" applyBorder="1" applyAlignment="1">
      <alignment horizontal="center" vertical="center" wrapText="1"/>
    </xf>
    <xf numFmtId="9" fontId="10" fillId="11" borderId="39" xfId="2" applyNumberFormat="1" applyFont="1" applyFill="1" applyBorder="1" applyAlignment="1">
      <alignment horizontal="center" vertical="center" wrapText="1"/>
    </xf>
    <xf numFmtId="9" fontId="10" fillId="15" borderId="39" xfId="2" applyNumberFormat="1" applyFont="1" applyFill="1" applyBorder="1" applyAlignment="1">
      <alignment horizontal="center" vertical="center" wrapText="1"/>
    </xf>
    <xf numFmtId="9" fontId="10" fillId="11" borderId="40" xfId="2" applyNumberFormat="1" applyFont="1" applyFill="1" applyBorder="1" applyAlignment="1">
      <alignment horizontal="center" vertical="center" wrapText="1"/>
    </xf>
    <xf numFmtId="0" fontId="10" fillId="0" borderId="0" xfId="2" applyFont="1" applyAlignment="1" applyProtection="1">
      <alignment horizontal="center" vertical="center"/>
      <protection locked="0"/>
    </xf>
    <xf numFmtId="0" fontId="10" fillId="0" borderId="0" xfId="2" applyFont="1" applyAlignment="1">
      <alignment horizontal="left" vertical="center"/>
    </xf>
    <xf numFmtId="0" fontId="10" fillId="0" borderId="0" xfId="2" applyFont="1" applyAlignment="1" applyProtection="1">
      <alignment horizontal="center" vertical="center" wrapText="1"/>
      <protection locked="0"/>
    </xf>
    <xf numFmtId="0" fontId="10" fillId="0" borderId="0" xfId="2" applyFont="1" applyAlignment="1">
      <alignment horizontal="center" vertical="center"/>
    </xf>
    <xf numFmtId="9" fontId="10" fillId="0" borderId="0" xfId="2" applyNumberFormat="1" applyFont="1" applyAlignment="1">
      <alignment horizontal="center" vertical="center" wrapText="1"/>
    </xf>
    <xf numFmtId="0" fontId="0" fillId="5" borderId="0" xfId="0" applyFill="1" applyAlignment="1">
      <alignment horizontal="center" vertical="center"/>
    </xf>
    <xf numFmtId="0" fontId="0" fillId="5" borderId="0" xfId="0" applyFill="1" applyAlignment="1">
      <alignment horizontal="left" vertical="center" wrapText="1"/>
    </xf>
    <xf numFmtId="0" fontId="0" fillId="0" borderId="0" xfId="0" applyAlignment="1">
      <alignment horizontal="center"/>
    </xf>
    <xf numFmtId="1" fontId="0" fillId="0" borderId="0" xfId="0" applyNumberFormat="1"/>
    <xf numFmtId="0" fontId="0" fillId="0" borderId="0" xfId="0" applyAlignment="1">
      <alignment horizontal="right"/>
    </xf>
    <xf numFmtId="16" fontId="0" fillId="0" borderId="0" xfId="0" applyNumberFormat="1" applyAlignment="1">
      <alignment horizontal="center"/>
    </xf>
    <xf numFmtId="16" fontId="0" fillId="0" borderId="0" xfId="0" applyNumberFormat="1"/>
    <xf numFmtId="1" fontId="0" fillId="0" borderId="14" xfId="0" applyNumberFormat="1" applyBorder="1"/>
    <xf numFmtId="9" fontId="0" fillId="0" borderId="0" xfId="1" applyFont="1"/>
    <xf numFmtId="0" fontId="0" fillId="16" borderId="14" xfId="0" applyFill="1" applyBorder="1"/>
    <xf numFmtId="20" fontId="0" fillId="0" borderId="0" xfId="0" applyNumberFormat="1"/>
    <xf numFmtId="0" fontId="12" fillId="0" borderId="0" xfId="0" applyFont="1"/>
    <xf numFmtId="9" fontId="0" fillId="16" borderId="14" xfId="1" applyFont="1" applyFill="1" applyBorder="1"/>
    <xf numFmtId="0" fontId="0" fillId="0" borderId="14" xfId="0" applyBorder="1" applyAlignment="1">
      <alignment horizontal="right"/>
    </xf>
    <xf numFmtId="164" fontId="0" fillId="0" borderId="14" xfId="0" applyNumberFormat="1" applyBorder="1"/>
    <xf numFmtId="0" fontId="9" fillId="12" borderId="41" xfId="2" applyFont="1" applyFill="1" applyBorder="1" applyAlignment="1">
      <alignment horizontal="center" vertical="center" wrapText="1"/>
    </xf>
    <xf numFmtId="0" fontId="13" fillId="9" borderId="14" xfId="0" applyFont="1" applyFill="1" applyBorder="1" applyAlignment="1">
      <alignment horizontal="center" vertical="center"/>
    </xf>
    <xf numFmtId="0" fontId="13" fillId="9" borderId="14" xfId="0" applyFont="1" applyFill="1" applyBorder="1" applyAlignment="1">
      <alignment horizontal="center" vertical="center" wrapText="1"/>
    </xf>
    <xf numFmtId="0" fontId="9" fillId="12" borderId="39" xfId="2" applyFont="1" applyFill="1" applyBorder="1" applyAlignment="1">
      <alignment horizontal="center" vertical="center" wrapText="1"/>
    </xf>
    <xf numFmtId="9" fontId="10" fillId="14" borderId="39" xfId="2" applyNumberFormat="1" applyFont="1" applyFill="1" applyBorder="1" applyAlignment="1">
      <alignment horizontal="center" vertical="center" wrapText="1"/>
    </xf>
    <xf numFmtId="0" fontId="17" fillId="0" borderId="0" xfId="0" applyFont="1" applyAlignment="1">
      <alignment vertical="center"/>
    </xf>
    <xf numFmtId="0" fontId="17" fillId="0" borderId="0" xfId="0" applyFont="1" applyAlignment="1">
      <alignment horizontal="right" vertical="center"/>
    </xf>
    <xf numFmtId="0" fontId="16" fillId="0" borderId="0" xfId="0" applyFont="1"/>
    <xf numFmtId="0" fontId="10" fillId="11" borderId="14" xfId="2" applyFont="1" applyFill="1" applyBorder="1" applyAlignment="1">
      <alignment horizontal="left" vertical="center"/>
    </xf>
    <xf numFmtId="0" fontId="10" fillId="14" borderId="16" xfId="2" applyFont="1" applyFill="1" applyBorder="1" applyAlignment="1" applyProtection="1">
      <alignment horizontal="center" vertical="center" wrapText="1"/>
      <protection locked="0"/>
    </xf>
    <xf numFmtId="0" fontId="9" fillId="12" borderId="14" xfId="2" applyFont="1" applyFill="1" applyBorder="1" applyAlignment="1">
      <alignment horizontal="center" vertical="center" wrapText="1"/>
    </xf>
    <xf numFmtId="0" fontId="6" fillId="2" borderId="18" xfId="0" applyFont="1" applyFill="1" applyBorder="1" applyAlignment="1">
      <alignment horizontal="center" vertical="center"/>
    </xf>
    <xf numFmtId="14" fontId="4" fillId="9" borderId="22" xfId="2" applyNumberFormat="1" applyFont="1" applyFill="1" applyBorder="1" applyAlignment="1">
      <alignment horizontal="center" vertical="center"/>
    </xf>
    <xf numFmtId="0" fontId="9" fillId="12" borderId="19" xfId="2" applyFont="1" applyFill="1" applyBorder="1" applyAlignment="1">
      <alignment horizontal="center" vertical="center" wrapText="1"/>
    </xf>
    <xf numFmtId="0" fontId="10" fillId="14" borderId="19" xfId="2" applyFont="1" applyFill="1" applyBorder="1" applyAlignment="1">
      <alignment horizontal="left" vertical="center"/>
    </xf>
    <xf numFmtId="9" fontId="10" fillId="14" borderId="14" xfId="2" applyNumberFormat="1" applyFont="1" applyFill="1" applyBorder="1" applyAlignment="1">
      <alignment horizontal="center" vertical="center" wrapText="1"/>
    </xf>
    <xf numFmtId="0" fontId="9" fillId="14" borderId="45" xfId="2" applyFont="1" applyFill="1" applyBorder="1" applyAlignment="1">
      <alignment horizontal="left" vertical="center"/>
    </xf>
    <xf numFmtId="0" fontId="9" fillId="14" borderId="49" xfId="2" applyFont="1" applyFill="1" applyBorder="1" applyAlignment="1" applyProtection="1">
      <alignment horizontal="center" vertical="center" wrapText="1"/>
      <protection locked="0"/>
    </xf>
    <xf numFmtId="9" fontId="9" fillId="14" borderId="49" xfId="2" applyNumberFormat="1" applyFont="1" applyFill="1" applyBorder="1" applyAlignment="1">
      <alignment horizontal="center" vertical="center" wrapText="1"/>
    </xf>
    <xf numFmtId="9" fontId="9" fillId="14" borderId="44" xfId="2" applyNumberFormat="1" applyFont="1" applyFill="1" applyBorder="1" applyAlignment="1">
      <alignment horizontal="center" vertical="center" wrapText="1"/>
    </xf>
    <xf numFmtId="9" fontId="10" fillId="14" borderId="18" xfId="1" applyFont="1" applyFill="1" applyBorder="1" applyAlignment="1" applyProtection="1">
      <alignment horizontal="center" vertical="center" wrapText="1"/>
      <protection locked="0"/>
    </xf>
    <xf numFmtId="0" fontId="7" fillId="13" borderId="19" xfId="0" applyFont="1" applyFill="1" applyBorder="1" applyAlignment="1">
      <alignment horizontal="center" vertical="center"/>
    </xf>
    <xf numFmtId="0" fontId="10" fillId="14" borderId="51" xfId="2" applyFont="1" applyFill="1" applyBorder="1" applyAlignment="1">
      <alignment horizontal="left" vertical="center"/>
    </xf>
    <xf numFmtId="0" fontId="10" fillId="14" borderId="27" xfId="2" applyFont="1" applyFill="1" applyBorder="1" applyAlignment="1" applyProtection="1">
      <alignment horizontal="center" vertical="center" wrapText="1"/>
      <protection locked="0"/>
    </xf>
    <xf numFmtId="9" fontId="10" fillId="14" borderId="27" xfId="2" applyNumberFormat="1" applyFont="1" applyFill="1" applyBorder="1" applyAlignment="1">
      <alignment horizontal="center" vertical="center" wrapText="1"/>
    </xf>
    <xf numFmtId="0" fontId="9" fillId="12" borderId="20" xfId="2" applyFont="1" applyFill="1" applyBorder="1" applyAlignment="1">
      <alignment horizontal="center" vertical="center" wrapText="1"/>
    </xf>
    <xf numFmtId="0" fontId="9" fillId="12" borderId="21" xfId="2" applyFont="1" applyFill="1" applyBorder="1" applyAlignment="1">
      <alignment horizontal="center" vertical="center" wrapText="1"/>
    </xf>
    <xf numFmtId="0" fontId="9" fillId="12" borderId="16" xfId="2" applyFont="1" applyFill="1" applyBorder="1" applyAlignment="1">
      <alignment horizontal="center" vertical="center" wrapText="1"/>
    </xf>
    <xf numFmtId="9" fontId="10" fillId="14" borderId="52" xfId="2" applyNumberFormat="1" applyFont="1" applyFill="1" applyBorder="1" applyAlignment="1">
      <alignment horizontal="center" vertical="center" wrapText="1"/>
    </xf>
    <xf numFmtId="14" fontId="4" fillId="9" borderId="38" xfId="2" applyNumberFormat="1" applyFont="1" applyFill="1" applyBorder="1" applyAlignment="1">
      <alignment horizontal="center" vertical="center"/>
    </xf>
    <xf numFmtId="0" fontId="9" fillId="12" borderId="40" xfId="2" applyFont="1" applyFill="1" applyBorder="1" applyAlignment="1">
      <alignment horizontal="center" vertical="center" wrapText="1"/>
    </xf>
    <xf numFmtId="0" fontId="10" fillId="5" borderId="14" xfId="2" applyFont="1" applyFill="1" applyBorder="1" applyAlignment="1" applyProtection="1">
      <alignment horizontal="center" vertical="center" wrapText="1"/>
      <protection locked="0"/>
    </xf>
    <xf numFmtId="0" fontId="10" fillId="5" borderId="21" xfId="2" applyFont="1" applyFill="1" applyBorder="1" applyAlignment="1" applyProtection="1">
      <alignment horizontal="center" vertical="center" wrapText="1"/>
      <protection locked="0"/>
    </xf>
    <xf numFmtId="0" fontId="18" fillId="5" borderId="0" xfId="0" applyFont="1" applyFill="1"/>
    <xf numFmtId="14" fontId="4" fillId="9" borderId="12" xfId="2" applyNumberFormat="1" applyFont="1" applyFill="1" applyBorder="1" applyAlignment="1">
      <alignment horizontal="center" vertical="center"/>
    </xf>
    <xf numFmtId="0" fontId="10" fillId="14" borderId="14" xfId="2" applyFont="1" applyFill="1" applyBorder="1" applyAlignment="1">
      <alignment horizontal="center" vertical="center" wrapText="1"/>
    </xf>
    <xf numFmtId="0" fontId="10" fillId="11" borderId="14" xfId="2" applyFont="1" applyFill="1" applyBorder="1" applyAlignment="1">
      <alignment horizontal="center" vertical="center" wrapText="1"/>
    </xf>
    <xf numFmtId="0" fontId="10" fillId="0" borderId="14" xfId="2" applyFont="1" applyBorder="1" applyAlignment="1">
      <alignment horizontal="center" vertical="center" wrapText="1"/>
    </xf>
    <xf numFmtId="0" fontId="10" fillId="11" borderId="21" xfId="2" applyFont="1" applyFill="1" applyBorder="1" applyAlignment="1">
      <alignment horizontal="center" vertical="center" wrapText="1"/>
    </xf>
    <xf numFmtId="0" fontId="10" fillId="0" borderId="21" xfId="2" applyFont="1" applyBorder="1" applyAlignment="1">
      <alignment horizontal="center" vertical="center" wrapText="1"/>
    </xf>
    <xf numFmtId="0" fontId="10" fillId="0" borderId="0" xfId="2" applyFont="1" applyAlignment="1">
      <alignment horizontal="center" vertical="center" wrapText="1"/>
    </xf>
    <xf numFmtId="0" fontId="9" fillId="11" borderId="14" xfId="2" applyFont="1" applyFill="1" applyBorder="1" applyAlignment="1">
      <alignment horizontal="center" vertical="center" wrapText="1"/>
    </xf>
    <xf numFmtId="0" fontId="9" fillId="14" borderId="14" xfId="2" applyFont="1" applyFill="1" applyBorder="1" applyAlignment="1">
      <alignment horizontal="center" vertical="center"/>
    </xf>
    <xf numFmtId="9" fontId="9" fillId="14" borderId="14" xfId="1" applyFont="1" applyFill="1" applyBorder="1" applyAlignment="1">
      <alignment horizontal="center" vertical="center"/>
    </xf>
    <xf numFmtId="0" fontId="9" fillId="11" borderId="14" xfId="2" applyFont="1" applyFill="1" applyBorder="1" applyAlignment="1">
      <alignment horizontal="center" vertical="center"/>
    </xf>
    <xf numFmtId="0" fontId="9" fillId="10" borderId="14" xfId="2" applyFont="1" applyFill="1" applyBorder="1" applyAlignment="1">
      <alignment horizontal="center" vertical="center"/>
    </xf>
    <xf numFmtId="9" fontId="9" fillId="14" borderId="15" xfId="1" applyFont="1" applyFill="1" applyBorder="1" applyAlignment="1">
      <alignment horizontal="center" vertical="center"/>
    </xf>
    <xf numFmtId="0" fontId="9" fillId="11" borderId="21" xfId="2" applyFont="1" applyFill="1" applyBorder="1" applyAlignment="1">
      <alignment horizontal="center" vertical="center"/>
    </xf>
    <xf numFmtId="0" fontId="9" fillId="11" borderId="21" xfId="2" applyFont="1" applyFill="1" applyBorder="1" applyAlignment="1">
      <alignment horizontal="center" vertical="center" wrapText="1"/>
    </xf>
    <xf numFmtId="0" fontId="9" fillId="5" borderId="14" xfId="2" applyFont="1" applyFill="1" applyBorder="1" applyAlignment="1" applyProtection="1">
      <alignment horizontal="center" vertical="center"/>
      <protection locked="0"/>
    </xf>
    <xf numFmtId="0" fontId="0" fillId="5" borderId="14" xfId="0" applyFill="1" applyBorder="1" applyAlignment="1" applyProtection="1">
      <alignment horizontal="left" vertical="center" wrapText="1"/>
      <protection locked="0"/>
    </xf>
    <xf numFmtId="0" fontId="14" fillId="5" borderId="14" xfId="0" applyFont="1" applyFill="1" applyBorder="1" applyAlignment="1" applyProtection="1">
      <alignment horizontal="center" vertical="center"/>
      <protection locked="0"/>
    </xf>
    <xf numFmtId="0" fontId="9" fillId="11" borderId="19" xfId="2" applyFont="1" applyFill="1" applyBorder="1" applyAlignment="1">
      <alignment horizontal="left" vertical="center" wrapText="1"/>
    </xf>
    <xf numFmtId="0" fontId="9" fillId="11" borderId="20" xfId="2" applyFont="1" applyFill="1" applyBorder="1" applyAlignment="1">
      <alignment horizontal="left" vertical="center" wrapText="1"/>
    </xf>
    <xf numFmtId="0" fontId="14" fillId="5" borderId="14" xfId="0" applyFont="1" applyFill="1" applyBorder="1" applyAlignment="1">
      <alignment horizontal="center" vertical="center"/>
    </xf>
    <xf numFmtId="0" fontId="4" fillId="9" borderId="27" xfId="0" applyFont="1" applyFill="1" applyBorder="1" applyAlignment="1">
      <alignment horizontal="center" vertical="center" wrapText="1"/>
    </xf>
    <xf numFmtId="0" fontId="9" fillId="10" borderId="19" xfId="2" applyFont="1" applyFill="1" applyBorder="1" applyAlignment="1">
      <alignment horizontal="left" vertical="center" wrapText="1"/>
    </xf>
    <xf numFmtId="0" fontId="0" fillId="5" borderId="0" xfId="0" applyFill="1" applyAlignment="1">
      <alignment wrapText="1"/>
    </xf>
    <xf numFmtId="0" fontId="10" fillId="14" borderId="19" xfId="2" applyFont="1" applyFill="1" applyBorder="1" applyAlignment="1">
      <alignment horizontal="left" vertical="center" wrapText="1"/>
    </xf>
    <xf numFmtId="0" fontId="10" fillId="0" borderId="0" xfId="2" applyFont="1" applyAlignment="1">
      <alignment horizontal="left" vertical="center" wrapText="1"/>
    </xf>
    <xf numFmtId="0" fontId="9" fillId="14" borderId="19" xfId="2" applyFont="1" applyFill="1" applyBorder="1" applyAlignment="1">
      <alignment horizontal="left" vertical="center" wrapText="1"/>
    </xf>
    <xf numFmtId="0" fontId="9" fillId="10" borderId="26" xfId="2" applyFont="1" applyFill="1" applyBorder="1" applyAlignment="1">
      <alignment horizontal="center" vertical="center"/>
    </xf>
    <xf numFmtId="0" fontId="9" fillId="10" borderId="20" xfId="2" applyFont="1" applyFill="1" applyBorder="1" applyAlignment="1">
      <alignment horizontal="left" vertical="center" wrapText="1"/>
    </xf>
    <xf numFmtId="0" fontId="9" fillId="10" borderId="21" xfId="2" applyFont="1" applyFill="1" applyBorder="1" applyAlignment="1">
      <alignment horizontal="center" vertical="center"/>
    </xf>
    <xf numFmtId="0" fontId="9" fillId="5" borderId="21" xfId="2" applyFont="1" applyFill="1" applyBorder="1" applyAlignment="1" applyProtection="1">
      <alignment horizontal="center" vertical="center"/>
      <protection locked="0"/>
    </xf>
    <xf numFmtId="0" fontId="7" fillId="13" borderId="48" xfId="0" applyFont="1" applyFill="1" applyBorder="1" applyAlignment="1">
      <alignment horizontal="center" vertical="center"/>
    </xf>
    <xf numFmtId="0" fontId="19" fillId="5" borderId="14" xfId="4" applyFill="1" applyBorder="1" applyAlignment="1">
      <alignment horizontal="center" vertical="center"/>
    </xf>
    <xf numFmtId="0" fontId="19" fillId="5" borderId="14" xfId="4" applyFill="1" applyBorder="1" applyAlignment="1">
      <alignment horizontal="center" vertical="center" wrapText="1"/>
    </xf>
    <xf numFmtId="0" fontId="16" fillId="0" borderId="61" xfId="0" applyFont="1" applyBorder="1" applyAlignment="1">
      <alignment vertical="top" wrapText="1" indent="1"/>
    </xf>
    <xf numFmtId="9" fontId="10" fillId="18" borderId="14" xfId="2" applyNumberFormat="1" applyFont="1" applyFill="1" applyBorder="1" applyAlignment="1">
      <alignment horizontal="center" vertical="center" wrapText="1"/>
    </xf>
    <xf numFmtId="0" fontId="9" fillId="17" borderId="14" xfId="2" applyFont="1" applyFill="1" applyBorder="1" applyAlignment="1">
      <alignment horizontal="center" vertical="center" wrapText="1"/>
    </xf>
    <xf numFmtId="0" fontId="5" fillId="0" borderId="0" xfId="0" applyFont="1"/>
    <xf numFmtId="0" fontId="14" fillId="0" borderId="0" xfId="0" applyFont="1"/>
    <xf numFmtId="0" fontId="21" fillId="10" borderId="58" xfId="0" applyFont="1" applyFill="1" applyBorder="1" applyAlignment="1">
      <alignment horizontal="left" vertical="center" wrapText="1" indent="1"/>
    </xf>
    <xf numFmtId="0" fontId="21" fillId="10" borderId="59" xfId="0" applyFont="1" applyFill="1" applyBorder="1" applyAlignment="1">
      <alignment horizontal="left" vertical="center" wrapText="1" indent="1"/>
    </xf>
    <xf numFmtId="0" fontId="23" fillId="0" borderId="60" xfId="4" applyFont="1" applyBorder="1" applyAlignment="1">
      <alignment horizontal="left" vertical="center" wrapText="1" indent="1"/>
    </xf>
    <xf numFmtId="0" fontId="22" fillId="0" borderId="61" xfId="0" applyFont="1" applyBorder="1" applyAlignment="1">
      <alignment horizontal="left" vertical="center" wrapText="1" indent="1"/>
    </xf>
    <xf numFmtId="0" fontId="0" fillId="18" borderId="1" xfId="0" applyFill="1" applyBorder="1"/>
    <xf numFmtId="0" fontId="0" fillId="18" borderId="2" xfId="0" applyFill="1" applyBorder="1"/>
    <xf numFmtId="0" fontId="0" fillId="18" borderId="3" xfId="0" applyFill="1" applyBorder="1"/>
    <xf numFmtId="0" fontId="0" fillId="18" borderId="62" xfId="0" applyFill="1" applyBorder="1"/>
    <xf numFmtId="0" fontId="0" fillId="18" borderId="0" xfId="0" applyFill="1"/>
    <xf numFmtId="0" fontId="0" fillId="18" borderId="5" xfId="0" applyFill="1" applyBorder="1"/>
    <xf numFmtId="0" fontId="0" fillId="18" borderId="9" xfId="0" applyFill="1" applyBorder="1"/>
    <xf numFmtId="0" fontId="0" fillId="18" borderId="10" xfId="0" applyFill="1" applyBorder="1"/>
    <xf numFmtId="0" fontId="14" fillId="0" borderId="0" xfId="0" applyFont="1" applyAlignment="1">
      <alignment horizontal="center" vertical="center"/>
    </xf>
    <xf numFmtId="0" fontId="10" fillId="0" borderId="0" xfId="0" applyFont="1"/>
    <xf numFmtId="0" fontId="10" fillId="0" borderId="14" xfId="0" applyFont="1" applyBorder="1" applyAlignment="1">
      <alignment vertical="center" wrapText="1"/>
    </xf>
    <xf numFmtId="0" fontId="10" fillId="0" borderId="14" xfId="0" applyFont="1" applyBorder="1" applyAlignment="1">
      <alignment horizontal="center" vertical="center" wrapText="1"/>
    </xf>
    <xf numFmtId="0" fontId="10" fillId="0" borderId="0" xfId="0" applyFont="1" applyAlignment="1">
      <alignment wrapText="1"/>
    </xf>
    <xf numFmtId="0" fontId="11" fillId="19" borderId="14" xfId="2" applyFont="1" applyFill="1" applyBorder="1" applyAlignment="1">
      <alignment horizontal="center" vertical="center"/>
    </xf>
    <xf numFmtId="0" fontId="10" fillId="0" borderId="14" xfId="0" applyFont="1" applyBorder="1" applyAlignment="1">
      <alignment horizontal="left" vertical="center" wrapText="1"/>
    </xf>
    <xf numFmtId="0" fontId="24" fillId="5" borderId="14" xfId="0" applyFont="1" applyFill="1" applyBorder="1" applyAlignment="1">
      <alignment horizontal="left" vertical="center" wrapText="1"/>
    </xf>
    <xf numFmtId="0" fontId="4" fillId="19" borderId="14" xfId="2" applyFont="1" applyFill="1" applyBorder="1" applyAlignment="1">
      <alignment horizontal="center" vertical="center" wrapText="1"/>
    </xf>
    <xf numFmtId="0" fontId="25" fillId="7" borderId="0" xfId="0" applyFont="1" applyFill="1"/>
    <xf numFmtId="165" fontId="0" fillId="6" borderId="0" xfId="0" applyNumberFormat="1" applyFill="1"/>
    <xf numFmtId="165" fontId="4" fillId="9" borderId="14" xfId="0" applyNumberFormat="1" applyFont="1" applyFill="1" applyBorder="1" applyAlignment="1">
      <alignment horizontal="center" vertical="center" wrapText="1"/>
    </xf>
    <xf numFmtId="165" fontId="5" fillId="10" borderId="14" xfId="0" applyNumberFormat="1" applyFont="1" applyFill="1" applyBorder="1" applyAlignment="1">
      <alignment horizontal="center" vertical="center"/>
    </xf>
    <xf numFmtId="165" fontId="0" fillId="7" borderId="0" xfId="0" applyNumberFormat="1" applyFill="1"/>
    <xf numFmtId="0" fontId="4" fillId="9" borderId="46" xfId="0" applyFont="1" applyFill="1" applyBorder="1" applyAlignment="1">
      <alignment vertical="center" wrapText="1"/>
    </xf>
    <xf numFmtId="0" fontId="4" fillId="9" borderId="13" xfId="0" applyFont="1" applyFill="1" applyBorder="1" applyAlignment="1">
      <alignment vertical="center" wrapText="1"/>
    </xf>
    <xf numFmtId="165" fontId="0" fillId="6" borderId="0" xfId="0" applyNumberFormat="1" applyFill="1" applyAlignment="1">
      <alignment horizontal="center"/>
    </xf>
    <xf numFmtId="0" fontId="4" fillId="9" borderId="25" xfId="0" applyFont="1" applyFill="1" applyBorder="1" applyAlignment="1">
      <alignment horizontal="center" vertical="center" wrapText="1"/>
    </xf>
    <xf numFmtId="165" fontId="0" fillId="7" borderId="0" xfId="0" applyNumberFormat="1" applyFill="1" applyAlignment="1">
      <alignment horizontal="center"/>
    </xf>
    <xf numFmtId="14" fontId="4" fillId="19" borderId="14" xfId="2" applyNumberFormat="1" applyFont="1" applyFill="1" applyBorder="1" applyAlignment="1">
      <alignment horizontal="center" vertical="center"/>
    </xf>
    <xf numFmtId="0" fontId="9" fillId="18" borderId="14" xfId="2" applyFont="1" applyFill="1" applyBorder="1" applyAlignment="1">
      <alignment horizontal="left" vertical="center" wrapText="1"/>
    </xf>
    <xf numFmtId="0" fontId="0" fillId="5" borderId="14" xfId="0" applyFill="1" applyBorder="1" applyAlignment="1" applyProtection="1">
      <alignment horizontal="center" vertical="center"/>
      <protection locked="0"/>
    </xf>
    <xf numFmtId="0" fontId="10" fillId="18" borderId="14" xfId="2" applyFont="1" applyFill="1" applyBorder="1" applyAlignment="1">
      <alignment horizontal="center" vertical="center" wrapText="1"/>
    </xf>
    <xf numFmtId="0" fontId="0" fillId="0" borderId="0" xfId="0" applyAlignment="1">
      <alignment horizontal="center" vertical="center"/>
    </xf>
    <xf numFmtId="0" fontId="0" fillId="0" borderId="0" xfId="0" pivotButton="1" applyAlignment="1">
      <alignment horizontal="center" vertical="center"/>
    </xf>
    <xf numFmtId="0" fontId="5" fillId="0" borderId="14" xfId="0" applyFont="1" applyBorder="1" applyAlignment="1">
      <alignment horizontal="center" vertical="center"/>
    </xf>
    <xf numFmtId="0" fontId="0" fillId="0" borderId="14" xfId="0" applyBorder="1" applyAlignment="1">
      <alignment horizontal="center" vertical="center" wrapText="1"/>
    </xf>
    <xf numFmtId="0" fontId="5" fillId="0" borderId="27" xfId="0" applyFont="1" applyBorder="1" applyAlignment="1">
      <alignment horizontal="center" vertical="center"/>
    </xf>
    <xf numFmtId="0" fontId="0" fillId="0" borderId="27" xfId="0" applyBorder="1" applyAlignment="1">
      <alignment horizontal="center" vertical="center"/>
    </xf>
    <xf numFmtId="0" fontId="14" fillId="0" borderId="0" xfId="0" applyFont="1" applyAlignment="1">
      <alignment horizontal="center" vertical="center" wrapText="1"/>
    </xf>
    <xf numFmtId="0" fontId="15" fillId="8" borderId="11" xfId="0" applyFont="1" applyFill="1" applyBorder="1" applyAlignment="1">
      <alignment horizontal="center" vertical="center"/>
    </xf>
    <xf numFmtId="0" fontId="15" fillId="8" borderId="6" xfId="0" applyFont="1" applyFill="1" applyBorder="1" applyAlignment="1">
      <alignment horizontal="center" vertical="center"/>
    </xf>
    <xf numFmtId="0" fontId="15" fillId="8" borderId="7" xfId="0" applyFont="1" applyFill="1" applyBorder="1" applyAlignment="1">
      <alignment horizontal="center" vertical="center"/>
    </xf>
    <xf numFmtId="0" fontId="4" fillId="9" borderId="42" xfId="0" applyFont="1" applyFill="1" applyBorder="1" applyAlignment="1">
      <alignment horizontal="center" vertical="center" wrapText="1"/>
    </xf>
    <xf numFmtId="0" fontId="4" fillId="9" borderId="43" xfId="0" applyFont="1" applyFill="1" applyBorder="1" applyAlignment="1">
      <alignment horizontal="center" vertical="center" wrapText="1"/>
    </xf>
    <xf numFmtId="0" fontId="15" fillId="8" borderId="0" xfId="0" applyFont="1" applyFill="1" applyAlignment="1">
      <alignment horizontal="center" vertical="center"/>
    </xf>
    <xf numFmtId="0" fontId="4" fillId="9" borderId="25" xfId="0" applyFont="1" applyFill="1" applyBorder="1" applyAlignment="1">
      <alignment horizontal="center" vertical="center" wrapText="1"/>
    </xf>
    <xf numFmtId="0" fontId="4" fillId="9" borderId="13" xfId="0" applyFont="1" applyFill="1" applyBorder="1" applyAlignment="1">
      <alignment horizontal="center" vertical="center" wrapText="1"/>
    </xf>
    <xf numFmtId="0" fontId="4" fillId="9" borderId="11" xfId="2" applyFont="1" applyFill="1" applyBorder="1" applyAlignment="1">
      <alignment horizontal="center" vertical="center"/>
    </xf>
    <xf numFmtId="0" fontId="4" fillId="9" borderId="6" xfId="2" applyFont="1" applyFill="1" applyBorder="1" applyAlignment="1">
      <alignment horizontal="center" vertical="center"/>
    </xf>
    <xf numFmtId="0" fontId="4" fillId="9" borderId="7" xfId="2" applyFont="1" applyFill="1" applyBorder="1" applyAlignment="1">
      <alignment horizontal="center" vertical="center"/>
    </xf>
    <xf numFmtId="0" fontId="4" fillId="9" borderId="17" xfId="2" applyFont="1" applyFill="1" applyBorder="1" applyAlignment="1">
      <alignment horizontal="center" vertical="center"/>
    </xf>
    <xf numFmtId="0" fontId="4" fillId="9" borderId="18" xfId="2" applyFont="1" applyFill="1" applyBorder="1" applyAlignment="1">
      <alignment horizontal="center" vertical="center"/>
    </xf>
    <xf numFmtId="0" fontId="4" fillId="9" borderId="12" xfId="2" applyFont="1" applyFill="1" applyBorder="1" applyAlignment="1">
      <alignment horizontal="center" vertical="center"/>
    </xf>
    <xf numFmtId="0" fontId="11" fillId="0" borderId="2" xfId="2" applyFont="1" applyBorder="1" applyAlignment="1">
      <alignment horizontal="left" vertical="center" wrapText="1"/>
    </xf>
    <xf numFmtId="0" fontId="11" fillId="0" borderId="3" xfId="2" applyFont="1" applyBorder="1" applyAlignment="1">
      <alignment horizontal="left" vertical="center" wrapText="1"/>
    </xf>
    <xf numFmtId="0" fontId="11" fillId="0" borderId="0" xfId="2" applyFont="1" applyAlignment="1">
      <alignment horizontal="left" vertical="center" wrapText="1"/>
    </xf>
    <xf numFmtId="0" fontId="11" fillId="0" borderId="5" xfId="2" applyFont="1" applyBorder="1" applyAlignment="1">
      <alignment horizontal="left" vertical="center" wrapText="1"/>
    </xf>
    <xf numFmtId="0" fontId="11" fillId="0" borderId="9" xfId="2" applyFont="1" applyBorder="1" applyAlignment="1">
      <alignment horizontal="left" vertical="center" wrapText="1"/>
    </xf>
    <xf numFmtId="0" fontId="11" fillId="0" borderId="10" xfId="2" applyFont="1" applyBorder="1" applyAlignment="1">
      <alignment horizontal="left" vertical="center" wrapText="1"/>
    </xf>
    <xf numFmtId="0" fontId="9" fillId="12" borderId="19" xfId="2" applyFont="1" applyFill="1" applyBorder="1" applyAlignment="1">
      <alignment horizontal="center" vertical="center" wrapText="1"/>
    </xf>
    <xf numFmtId="0" fontId="9" fillId="12" borderId="14" xfId="2" applyFont="1" applyFill="1" applyBorder="1" applyAlignment="1">
      <alignment horizontal="center" vertical="center" wrapText="1"/>
    </xf>
    <xf numFmtId="0" fontId="10" fillId="14" borderId="19" xfId="2" applyFont="1" applyFill="1" applyBorder="1" applyAlignment="1">
      <alignment horizontal="center" vertical="center"/>
    </xf>
    <xf numFmtId="0" fontId="10" fillId="14" borderId="14" xfId="2" applyFont="1" applyFill="1" applyBorder="1" applyAlignment="1">
      <alignment horizontal="center" vertical="center"/>
    </xf>
    <xf numFmtId="0" fontId="10" fillId="14" borderId="20" xfId="2" applyFont="1" applyFill="1" applyBorder="1" applyAlignment="1">
      <alignment horizontal="center" vertical="center"/>
    </xf>
    <xf numFmtId="0" fontId="10" fillId="14" borderId="21" xfId="2" applyFont="1" applyFill="1" applyBorder="1" applyAlignment="1">
      <alignment horizontal="center" vertical="center"/>
    </xf>
    <xf numFmtId="0" fontId="4" fillId="9" borderId="2" xfId="2" applyFont="1" applyFill="1" applyBorder="1" applyAlignment="1">
      <alignment horizontal="center" vertical="center"/>
    </xf>
    <xf numFmtId="0" fontId="11" fillId="0" borderId="36" xfId="2" applyFont="1" applyBorder="1" applyAlignment="1">
      <alignment horizontal="left" vertical="center" wrapText="1"/>
    </xf>
    <xf numFmtId="0" fontId="11" fillId="0" borderId="12" xfId="2" applyFont="1" applyBorder="1" applyAlignment="1">
      <alignment horizontal="left" vertical="center" wrapText="1"/>
    </xf>
    <xf numFmtId="0" fontId="11" fillId="0" borderId="13" xfId="2" applyFont="1" applyBorder="1" applyAlignment="1">
      <alignment horizontal="left" vertical="center" wrapText="1"/>
    </xf>
    <xf numFmtId="0" fontId="11" fillId="0" borderId="15" xfId="2" applyFont="1" applyBorder="1" applyAlignment="1">
      <alignment horizontal="left" vertical="center" wrapText="1"/>
    </xf>
    <xf numFmtId="0" fontId="10" fillId="14" borderId="20" xfId="2" applyFont="1" applyFill="1" applyBorder="1" applyAlignment="1">
      <alignment horizontal="left" vertical="center"/>
    </xf>
    <xf numFmtId="0" fontId="10" fillId="14" borderId="21" xfId="2" applyFont="1" applyFill="1" applyBorder="1" applyAlignment="1">
      <alignment horizontal="left" vertical="center"/>
    </xf>
    <xf numFmtId="0" fontId="9" fillId="17" borderId="48" xfId="2" applyFont="1" applyFill="1" applyBorder="1" applyAlignment="1">
      <alignment horizontal="left" vertical="center"/>
    </xf>
    <xf numFmtId="0" fontId="9" fillId="17" borderId="46" xfId="2" applyFont="1" applyFill="1" applyBorder="1" applyAlignment="1">
      <alignment horizontal="left" vertical="center"/>
    </xf>
    <xf numFmtId="0" fontId="9" fillId="17" borderId="34" xfId="2" applyFont="1" applyFill="1" applyBorder="1" applyAlignment="1">
      <alignment horizontal="left" vertical="center"/>
    </xf>
    <xf numFmtId="0" fontId="9" fillId="17" borderId="47" xfId="2" applyFont="1" applyFill="1" applyBorder="1" applyAlignment="1">
      <alignment horizontal="left" vertical="center"/>
    </xf>
    <xf numFmtId="0" fontId="9" fillId="0" borderId="14" xfId="2" applyFont="1" applyBorder="1" applyAlignment="1">
      <alignment horizontal="left" vertical="center" wrapText="1"/>
    </xf>
    <xf numFmtId="0" fontId="9" fillId="0" borderId="15" xfId="2" applyFont="1" applyBorder="1" applyAlignment="1">
      <alignment horizontal="left" vertical="center" wrapText="1"/>
    </xf>
    <xf numFmtId="0" fontId="9" fillId="0" borderId="21" xfId="2" applyFont="1" applyBorder="1" applyAlignment="1">
      <alignment horizontal="left" vertical="center" wrapText="1"/>
    </xf>
    <xf numFmtId="0" fontId="9" fillId="0" borderId="16" xfId="2" applyFont="1" applyBorder="1" applyAlignment="1">
      <alignment horizontal="left" vertical="center" wrapText="1"/>
    </xf>
    <xf numFmtId="0" fontId="6" fillId="4" borderId="19" xfId="0" applyFont="1" applyFill="1" applyBorder="1" applyAlignment="1">
      <alignment horizontal="center" vertical="center"/>
    </xf>
    <xf numFmtId="0" fontId="6" fillId="4" borderId="14" xfId="0" applyFont="1" applyFill="1" applyBorder="1" applyAlignment="1">
      <alignment horizontal="center" vertical="center"/>
    </xf>
    <xf numFmtId="0" fontId="6" fillId="4" borderId="25" xfId="0" applyFont="1" applyFill="1" applyBorder="1" applyAlignment="1">
      <alignment horizontal="center" vertical="center"/>
    </xf>
    <xf numFmtId="0" fontId="6" fillId="4" borderId="34" xfId="0" applyFont="1" applyFill="1" applyBorder="1" applyAlignment="1">
      <alignment horizontal="center" vertical="center"/>
    </xf>
    <xf numFmtId="0" fontId="6" fillId="4" borderId="20" xfId="0" applyFont="1" applyFill="1" applyBorder="1" applyAlignment="1">
      <alignment horizontal="center" vertical="center"/>
    </xf>
    <xf numFmtId="0" fontId="6" fillId="4" borderId="21" xfId="0" applyFont="1" applyFill="1" applyBorder="1" applyAlignment="1">
      <alignment horizontal="center" vertical="center"/>
    </xf>
    <xf numFmtId="0" fontId="6" fillId="4" borderId="37" xfId="0" applyFont="1" applyFill="1" applyBorder="1" applyAlignment="1">
      <alignment horizontal="center" vertical="center"/>
    </xf>
    <xf numFmtId="0" fontId="6" fillId="4" borderId="35" xfId="0" applyFont="1" applyFill="1" applyBorder="1" applyAlignment="1">
      <alignment horizontal="center" vertical="center"/>
    </xf>
    <xf numFmtId="0" fontId="7" fillId="3" borderId="19" xfId="0" applyFont="1" applyFill="1" applyBorder="1" applyAlignment="1">
      <alignment horizontal="center" vertical="center"/>
    </xf>
    <xf numFmtId="0" fontId="7" fillId="3" borderId="14" xfId="0" applyFont="1" applyFill="1" applyBorder="1" applyAlignment="1">
      <alignment horizontal="center" vertical="center"/>
    </xf>
    <xf numFmtId="0" fontId="7" fillId="13" borderId="19" xfId="0" applyFont="1" applyFill="1" applyBorder="1" applyAlignment="1">
      <alignment horizontal="center" vertical="center"/>
    </xf>
    <xf numFmtId="0" fontId="7" fillId="13" borderId="14" xfId="0" applyFont="1" applyFill="1" applyBorder="1" applyAlignment="1">
      <alignment horizontal="center" vertical="center"/>
    </xf>
    <xf numFmtId="0" fontId="4" fillId="8" borderId="1" xfId="0" applyFont="1" applyFill="1" applyBorder="1" applyAlignment="1">
      <alignment horizontal="center" vertical="center"/>
    </xf>
    <xf numFmtId="0" fontId="4" fillId="8" borderId="2" xfId="0" applyFont="1" applyFill="1" applyBorder="1" applyAlignment="1">
      <alignment horizontal="center" vertical="center"/>
    </xf>
    <xf numFmtId="0" fontId="4" fillId="8" borderId="3" xfId="0" applyFont="1" applyFill="1" applyBorder="1" applyAlignment="1">
      <alignment horizontal="center" vertical="center"/>
    </xf>
    <xf numFmtId="0" fontId="4" fillId="8" borderId="8" xfId="0" applyFont="1" applyFill="1" applyBorder="1" applyAlignment="1">
      <alignment horizontal="center" vertical="center"/>
    </xf>
    <xf numFmtId="0" fontId="4" fillId="8" borderId="9" xfId="0" applyFont="1" applyFill="1" applyBorder="1" applyAlignment="1">
      <alignment horizontal="center" vertical="center"/>
    </xf>
    <xf numFmtId="0" fontId="4" fillId="8" borderId="10" xfId="0" applyFont="1" applyFill="1" applyBorder="1" applyAlignment="1">
      <alignment horizontal="center" vertical="center"/>
    </xf>
    <xf numFmtId="0" fontId="6" fillId="2" borderId="17" xfId="0" applyFont="1" applyFill="1" applyBorder="1" applyAlignment="1">
      <alignment horizontal="center" vertical="center"/>
    </xf>
    <xf numFmtId="0" fontId="6" fillId="2" borderId="18" xfId="0" applyFont="1" applyFill="1" applyBorder="1" applyAlignment="1">
      <alignment horizontal="center" vertical="center"/>
    </xf>
    <xf numFmtId="0" fontId="6" fillId="4" borderId="15" xfId="0" applyFont="1" applyFill="1" applyBorder="1" applyAlignment="1">
      <alignment horizontal="center" vertical="center"/>
    </xf>
    <xf numFmtId="0" fontId="6" fillId="4" borderId="16" xfId="0" applyFont="1" applyFill="1" applyBorder="1" applyAlignment="1">
      <alignment horizontal="center" vertical="center"/>
    </xf>
    <xf numFmtId="0" fontId="4" fillId="9" borderId="50" xfId="0" applyFont="1" applyFill="1" applyBorder="1" applyAlignment="1">
      <alignment horizontal="center" vertical="center" wrapText="1"/>
    </xf>
    <xf numFmtId="0" fontId="4" fillId="9" borderId="56" xfId="0" applyFont="1" applyFill="1" applyBorder="1" applyAlignment="1">
      <alignment horizontal="center" vertical="center" wrapText="1"/>
    </xf>
    <xf numFmtId="0" fontId="4" fillId="9" borderId="57" xfId="0" applyFont="1" applyFill="1" applyBorder="1" applyAlignment="1">
      <alignment horizontal="center" vertical="center" wrapText="1"/>
    </xf>
    <xf numFmtId="0" fontId="6" fillId="4" borderId="53" xfId="0" applyFont="1" applyFill="1" applyBorder="1" applyAlignment="1">
      <alignment horizontal="center" vertical="center"/>
    </xf>
    <xf numFmtId="0" fontId="6" fillId="4" borderId="54" xfId="0" applyFont="1" applyFill="1" applyBorder="1" applyAlignment="1">
      <alignment horizontal="center" vertical="center"/>
    </xf>
    <xf numFmtId="0" fontId="6" fillId="4" borderId="55" xfId="0" applyFont="1" applyFill="1" applyBorder="1" applyAlignment="1">
      <alignment horizontal="center" vertical="center"/>
    </xf>
    <xf numFmtId="0" fontId="7" fillId="3" borderId="48" xfId="0" applyFont="1" applyFill="1" applyBorder="1" applyAlignment="1">
      <alignment horizontal="center" vertical="center"/>
    </xf>
    <xf numFmtId="0" fontId="7" fillId="3" borderId="46" xfId="0" applyFont="1" applyFill="1" applyBorder="1" applyAlignment="1">
      <alignment horizontal="center" vertical="center"/>
    </xf>
    <xf numFmtId="0" fontId="7" fillId="3" borderId="13" xfId="0" applyFont="1" applyFill="1" applyBorder="1" applyAlignment="1">
      <alignment horizontal="center" vertical="center"/>
    </xf>
    <xf numFmtId="0" fontId="7" fillId="13" borderId="48" xfId="0" applyFont="1" applyFill="1" applyBorder="1" applyAlignment="1">
      <alignment horizontal="center" vertical="center"/>
    </xf>
    <xf numFmtId="0" fontId="7" fillId="13" borderId="46" xfId="0" applyFont="1" applyFill="1" applyBorder="1" applyAlignment="1">
      <alignment horizontal="center" vertical="center"/>
    </xf>
    <xf numFmtId="0" fontId="7" fillId="13" borderId="13" xfId="0" applyFont="1" applyFill="1" applyBorder="1" applyAlignment="1">
      <alignment horizontal="center" vertical="center"/>
    </xf>
    <xf numFmtId="0" fontId="6" fillId="4" borderId="48" xfId="0" applyFont="1" applyFill="1" applyBorder="1" applyAlignment="1">
      <alignment horizontal="center" vertical="center"/>
    </xf>
    <xf numFmtId="0" fontId="6" fillId="4" borderId="46" xfId="0" applyFont="1" applyFill="1" applyBorder="1" applyAlignment="1">
      <alignment horizontal="center" vertical="center"/>
    </xf>
    <xf numFmtId="0" fontId="6" fillId="4" borderId="13" xfId="0" applyFont="1" applyFill="1" applyBorder="1" applyAlignment="1">
      <alignment horizontal="center" vertical="center"/>
    </xf>
    <xf numFmtId="0" fontId="6" fillId="2" borderId="31" xfId="0" applyFont="1" applyFill="1" applyBorder="1" applyAlignment="1">
      <alignment horizontal="center" vertical="center"/>
    </xf>
    <xf numFmtId="0" fontId="6" fillId="2" borderId="32" xfId="0" applyFont="1" applyFill="1" applyBorder="1" applyAlignment="1">
      <alignment horizontal="center" vertical="center"/>
    </xf>
    <xf numFmtId="0" fontId="6" fillId="2" borderId="36" xfId="0" applyFont="1" applyFill="1" applyBorder="1" applyAlignment="1">
      <alignment horizontal="center" vertical="center"/>
    </xf>
    <xf numFmtId="0" fontId="4" fillId="9" borderId="46" xfId="0" applyFont="1" applyFill="1" applyBorder="1" applyAlignment="1">
      <alignment horizontal="center" vertical="center" wrapText="1"/>
    </xf>
    <xf numFmtId="0" fontId="4" fillId="19" borderId="25" xfId="2" applyFont="1" applyFill="1" applyBorder="1" applyAlignment="1">
      <alignment horizontal="center" vertical="center"/>
    </xf>
    <xf numFmtId="0" fontId="4" fillId="19" borderId="46" xfId="2" applyFont="1" applyFill="1" applyBorder="1" applyAlignment="1">
      <alignment horizontal="center" vertical="center"/>
    </xf>
    <xf numFmtId="0" fontId="4" fillId="19" borderId="13" xfId="2" applyFont="1" applyFill="1" applyBorder="1" applyAlignment="1">
      <alignment horizontal="center" vertical="center"/>
    </xf>
    <xf numFmtId="0" fontId="20" fillId="8" borderId="11" xfId="4" applyFont="1" applyFill="1" applyBorder="1" applyAlignment="1">
      <alignment horizontal="center" vertical="center"/>
    </xf>
    <xf numFmtId="0" fontId="20" fillId="8" borderId="6" xfId="4" applyFont="1" applyFill="1" applyBorder="1" applyAlignment="1">
      <alignment horizontal="center" vertical="center"/>
    </xf>
    <xf numFmtId="0" fontId="20" fillId="8" borderId="7" xfId="4" applyFont="1" applyFill="1" applyBorder="1" applyAlignment="1">
      <alignment horizontal="center" vertical="center"/>
    </xf>
  </cellXfs>
  <cellStyles count="5">
    <cellStyle name="Hyperlink" xfId="4" builtinId="8"/>
    <cellStyle name="Normal" xfId="0" builtinId="0"/>
    <cellStyle name="Normal 10" xfId="2" xr:uid="{00000000-0005-0000-0000-000002000000}"/>
    <cellStyle name="Per cent" xfId="1" builtinId="5"/>
    <cellStyle name="Percent 10" xfId="3" xr:uid="{00000000-0005-0000-0000-000004000000}"/>
  </cellStyles>
  <dxfs count="20">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s>
  <tableStyles count="0" defaultTableStyle="TableStyleMedium2" defaultPivotStyle="PivotStyleLight16"/>
  <colors>
    <mruColors>
      <color rgb="FF00CC00"/>
      <color rgb="FFD3801B"/>
      <color rgb="FFFF3300"/>
      <color rgb="FF006600"/>
      <color rgb="FFEAF868"/>
      <color rgb="FFFFFFFF"/>
      <color rgb="FF33229A"/>
      <color rgb="FF00CC99"/>
      <color rgb="FF66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pivotCacheDefinition" Target="pivotCache/pivotCacheDefinition1.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7.xml.rels><?xml version="1.0" encoding="UTF-8" standalone="yes"?>
<Relationships xmlns="http://schemas.openxmlformats.org/package/2006/relationships"><Relationship Id="rId1" Type="http://schemas.openxmlformats.org/officeDocument/2006/relationships/themeOverride" Target="../theme/themeOverrid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baseline="0">
                <a:solidFill>
                  <a:schemeClr val="dk1">
                    <a:lumMod val="75000"/>
                    <a:lumOff val="25000"/>
                  </a:schemeClr>
                </a:solidFill>
                <a:latin typeface="+mn-lt"/>
                <a:ea typeface="+mn-ea"/>
                <a:cs typeface="+mn-cs"/>
              </a:defRPr>
            </a:pPr>
            <a:r>
              <a:rPr lang="en-GB"/>
              <a:t>Liferay</a:t>
            </a:r>
            <a:r>
              <a:rPr lang="en-GB" baseline="0"/>
              <a:t> </a:t>
            </a:r>
            <a:r>
              <a:rPr lang="en-GB"/>
              <a:t>- Test Execution - Burn Down</a:t>
            </a:r>
          </a:p>
        </c:rich>
      </c:tx>
      <c:layout>
        <c:manualLayout>
          <c:xMode val="edge"/>
          <c:yMode val="edge"/>
          <c:x val="0.33457847001250635"/>
          <c:y val="3.9306105208840508E-2"/>
        </c:manualLayout>
      </c:layout>
      <c:overlay val="0"/>
      <c:spPr>
        <a:noFill/>
        <a:ln>
          <a:noFill/>
        </a:ln>
        <a:effectLst/>
      </c:spPr>
      <c:txPr>
        <a:bodyPr rot="0" spcFirstLastPara="1" vertOverflow="ellipsis" vert="horz" wrap="square" anchor="ctr" anchorCtr="1"/>
        <a:lstStyle/>
        <a:p>
          <a:pPr>
            <a:defRPr sz="144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8.7846132659603393E-2"/>
          <c:y val="0.18934236433549356"/>
          <c:w val="0.89312326004187792"/>
          <c:h val="0.54464034820248863"/>
        </c:manualLayout>
      </c:layout>
      <c:lineChart>
        <c:grouping val="standard"/>
        <c:varyColors val="0"/>
        <c:ser>
          <c:idx val="0"/>
          <c:order val="0"/>
          <c:tx>
            <c:strRef>
              <c:f>'Day wise - Burn Down'!$H$4</c:f>
              <c:strCache>
                <c:ptCount val="1"/>
                <c:pt idx="0">
                  <c:v>Planned 
Burn Down</c:v>
                </c:pt>
              </c:strCache>
            </c:strRef>
          </c:tx>
          <c:spPr>
            <a:ln w="31750" cap="rnd">
              <a:solidFill>
                <a:schemeClr val="accent1"/>
              </a:solidFill>
              <a:round/>
            </a:ln>
            <a:effectLst/>
          </c:spPr>
          <c:marker>
            <c:symbol val="circle"/>
            <c:size val="17"/>
            <c:spPr>
              <a:solidFill>
                <a:schemeClr val="accent1"/>
              </a:solidFill>
              <a:ln>
                <a:noFill/>
              </a:ln>
              <a:effectLst/>
            </c:spPr>
          </c:marker>
          <c:dPt>
            <c:idx val="9"/>
            <c:marker>
              <c:symbol val="circle"/>
              <c:size val="17"/>
              <c:spPr>
                <a:solidFill>
                  <a:schemeClr val="accent1"/>
                </a:solidFill>
                <a:ln>
                  <a:noFill/>
                </a:ln>
                <a:effectLst/>
              </c:spPr>
            </c:marker>
            <c:bubble3D val="0"/>
            <c:extLst>
              <c:ext xmlns:c16="http://schemas.microsoft.com/office/drawing/2014/chart" uri="{C3380CC4-5D6E-409C-BE32-E72D297353CC}">
                <c16:uniqueId val="{00000001-1448-443C-8AD5-7B81328008FA}"/>
              </c:ext>
            </c:extLst>
          </c:dPt>
          <c:dLbls>
            <c:spPr>
              <a:noFill/>
              <a:ln>
                <a:noFill/>
              </a:ln>
              <a:effectLst/>
            </c:spPr>
            <c:txPr>
              <a:bodyPr rot="0" spcFirstLastPara="1" vertOverflow="ellipsis" vert="horz" wrap="square" anchor="ctr" anchorCtr="1"/>
              <a:lstStyle/>
              <a:p>
                <a:pPr>
                  <a:defRPr sz="12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'Day wise - Burn Down'!$G$6:$G$11</c:f>
              <c:numCache>
                <c:formatCode>dd/mm/yyyy;@</c:formatCode>
                <c:ptCount val="6"/>
                <c:pt idx="0">
                  <c:v>45038</c:v>
                </c:pt>
                <c:pt idx="1">
                  <c:v>45039</c:v>
                </c:pt>
                <c:pt idx="2">
                  <c:v>45040</c:v>
                </c:pt>
                <c:pt idx="3">
                  <c:v>45041</c:v>
                </c:pt>
                <c:pt idx="4">
                  <c:v>45042</c:v>
                </c:pt>
                <c:pt idx="5">
                  <c:v>45043</c:v>
                </c:pt>
              </c:numCache>
            </c:numRef>
          </c:cat>
          <c:val>
            <c:numRef>
              <c:f>'Day wise - Burn Down'!$H$6:$H$11</c:f>
              <c:numCache>
                <c:formatCode>General</c:formatCode>
                <c:ptCount val="6"/>
                <c:pt idx="0">
                  <c:v>34</c:v>
                </c:pt>
                <c:pt idx="1">
                  <c:v>27.2</c:v>
                </c:pt>
                <c:pt idx="2">
                  <c:v>20.399999999999999</c:v>
                </c:pt>
                <c:pt idx="3">
                  <c:v>13.599999999999998</c:v>
                </c:pt>
                <c:pt idx="4">
                  <c:v>6.799999999999998</c:v>
                </c:pt>
                <c:pt idx="5">
                  <c:v>0</c:v>
                </c:pt>
              </c:numCache>
            </c:numRef>
          </c:val>
          <c:smooth val="0"/>
          <c:extLst>
            <c:ext xmlns:c16="http://schemas.microsoft.com/office/drawing/2014/chart" uri="{C3380CC4-5D6E-409C-BE32-E72D297353CC}">
              <c16:uniqueId val="{00000000-7C1F-439E-B18D-23830EBE9D67}"/>
            </c:ext>
          </c:extLst>
        </c:ser>
        <c:ser>
          <c:idx val="1"/>
          <c:order val="1"/>
          <c:tx>
            <c:strRef>
              <c:f>'Day wise - Burn Down'!$I$4</c:f>
              <c:strCache>
                <c:ptCount val="1"/>
                <c:pt idx="0">
                  <c:v>Actual 
Burn Down</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anchor="ctr" anchorCtr="1"/>
              <a:lstStyle/>
              <a:p>
                <a:pPr>
                  <a:defRPr sz="12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'Day wise - Burn Down'!$G$6:$G$11</c:f>
              <c:numCache>
                <c:formatCode>dd/mm/yyyy;@</c:formatCode>
                <c:ptCount val="6"/>
                <c:pt idx="0">
                  <c:v>45038</c:v>
                </c:pt>
                <c:pt idx="1">
                  <c:v>45039</c:v>
                </c:pt>
                <c:pt idx="2">
                  <c:v>45040</c:v>
                </c:pt>
                <c:pt idx="3">
                  <c:v>45041</c:v>
                </c:pt>
                <c:pt idx="4">
                  <c:v>45042</c:v>
                </c:pt>
                <c:pt idx="5">
                  <c:v>45043</c:v>
                </c:pt>
              </c:numCache>
            </c:numRef>
          </c:cat>
          <c:val>
            <c:numRef>
              <c:f>'Day wise - Burn Down'!$I$6:$I$11</c:f>
              <c:numCache>
                <c:formatCode>General</c:formatCode>
                <c:ptCount val="6"/>
                <c:pt idx="0">
                  <c:v>34</c:v>
                </c:pt>
                <c:pt idx="1">
                  <c:v>28</c:v>
                </c:pt>
                <c:pt idx="2">
                  <c:v>22</c:v>
                </c:pt>
                <c:pt idx="3">
                  <c:v>19</c:v>
                </c:pt>
                <c:pt idx="4">
                  <c:v>17</c:v>
                </c:pt>
                <c:pt idx="5">
                  <c:v>13</c:v>
                </c:pt>
              </c:numCache>
            </c:numRef>
          </c:val>
          <c:smooth val="0"/>
          <c:extLst>
            <c:ext xmlns:c16="http://schemas.microsoft.com/office/drawing/2014/chart" uri="{C3380CC4-5D6E-409C-BE32-E72D297353CC}">
              <c16:uniqueId val="{00000004-360A-4BCD-9620-67B4F6B0685B}"/>
            </c:ext>
          </c:extLst>
        </c:ser>
        <c:dLbls>
          <c:dLblPos val="ctr"/>
          <c:showLegendKey val="0"/>
          <c:showVal val="1"/>
          <c:showCatName val="0"/>
          <c:showSerName val="0"/>
          <c:showPercent val="0"/>
          <c:showBubbleSize val="0"/>
        </c:dLbls>
        <c:marker val="1"/>
        <c:smooth val="0"/>
        <c:axId val="142340480"/>
        <c:axId val="142342400"/>
      </c:lineChart>
      <c:dateAx>
        <c:axId val="142340480"/>
        <c:scaling>
          <c:orientation val="minMax"/>
        </c:scaling>
        <c:delete val="0"/>
        <c:axPos val="b"/>
        <c:numFmt formatCode="dd\/mm\/yy" sourceLinked="0"/>
        <c:majorTickMark val="out"/>
        <c:minorTickMark val="none"/>
        <c:tickLblPos val="nextTo"/>
        <c:spPr>
          <a:noFill/>
          <a:ln w="19050" cap="flat" cmpd="sng" algn="ctr">
            <a:solidFill>
              <a:schemeClr val="dk1">
                <a:lumMod val="75000"/>
                <a:lumOff val="25000"/>
              </a:schemeClr>
            </a:solidFill>
            <a:round/>
          </a:ln>
          <a:effectLst/>
        </c:spPr>
        <c:txPr>
          <a:bodyPr rot="-2700000" spcFirstLastPara="1" vertOverflow="ellipsis" wrap="square" anchor="ctr" anchorCtr="1"/>
          <a:lstStyle/>
          <a:p>
            <a:pPr>
              <a:defRPr sz="1200" b="0" i="0" u="none" strike="noStrike" kern="1200" cap="all" baseline="0">
                <a:solidFill>
                  <a:schemeClr val="dk1">
                    <a:lumMod val="75000"/>
                    <a:lumOff val="25000"/>
                  </a:schemeClr>
                </a:solidFill>
                <a:latin typeface="+mn-lt"/>
                <a:ea typeface="+mn-ea"/>
                <a:cs typeface="+mn-cs"/>
              </a:defRPr>
            </a:pPr>
            <a:endParaRPr lang="en-US"/>
          </a:p>
        </c:txPr>
        <c:crossAx val="142342400"/>
        <c:crossesAt val="0"/>
        <c:auto val="1"/>
        <c:lblOffset val="100"/>
        <c:baseTimeUnit val="days"/>
        <c:majorUnit val="1"/>
        <c:majorTimeUnit val="days"/>
        <c:minorUnit val="2"/>
        <c:minorTimeUnit val="days"/>
      </c:dateAx>
      <c:valAx>
        <c:axId val="14234240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r>
                  <a:rPr lang="en-US"/>
                  <a:t>TESTS</a:t>
                </a:r>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14234048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1200" b="0" i="0" u="none" strike="noStrike" kern="1200" baseline="0">
              <a:solidFill>
                <a:schemeClr val="dk1">
                  <a:lumMod val="75000"/>
                  <a:lumOff val="25000"/>
                </a:schemeClr>
              </a:solidFill>
              <a:latin typeface="+mn-lt"/>
              <a:ea typeface="+mn-ea"/>
              <a:cs typeface="+mn-cs"/>
            </a:defRPr>
          </a:pPr>
          <a:endParaRPr lang="en-US"/>
        </a:p>
      </c:txPr>
    </c:legend>
    <c:plotVisOnly val="1"/>
    <c:dispBlanksAs val="span"/>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sz="1200"/>
      </a:pPr>
      <a:endParaRPr lang="en-US"/>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sz="1680" b="1" i="0" u="none" strike="noStrike" kern="1200" baseline="0">
                <a:solidFill>
                  <a:schemeClr val="dk1"/>
                </a:solidFill>
                <a:latin typeface="+mn-lt"/>
                <a:ea typeface="+mn-ea"/>
                <a:cs typeface="+mn-cs"/>
              </a:defRPr>
            </a:pPr>
            <a:r>
              <a:rPr lang="en-GB"/>
              <a:t>RTL Test Execution Progress</a:t>
            </a:r>
          </a:p>
        </c:rich>
      </c:tx>
      <c:overlay val="0"/>
      <c:spPr>
        <a:noFill/>
        <a:ln>
          <a:noFill/>
        </a:ln>
        <a:effectLst/>
      </c:spPr>
      <c:txPr>
        <a:bodyPr rot="0" spcFirstLastPara="1" vertOverflow="ellipsis" vert="horz" wrap="square" anchor="ctr" anchorCtr="1"/>
        <a:lstStyle/>
        <a:p>
          <a:pPr algn="ctr" rtl="0">
            <a:defRPr sz="1680" b="1" i="0" u="none" strike="noStrike" kern="1200" baseline="0">
              <a:solidFill>
                <a:schemeClr val="dk1"/>
              </a:solidFill>
              <a:latin typeface="+mn-lt"/>
              <a:ea typeface="+mn-ea"/>
              <a:cs typeface="+mn-cs"/>
            </a:defRPr>
          </a:pPr>
          <a:endParaRPr lang="en-US"/>
        </a:p>
      </c:txPr>
    </c:title>
    <c:autoTitleDeleted val="0"/>
    <c:plotArea>
      <c:layout>
        <c:manualLayout>
          <c:layoutTarget val="inner"/>
          <c:xMode val="edge"/>
          <c:yMode val="edge"/>
          <c:x val="0.1341796874412414"/>
          <c:y val="0.15009609990794551"/>
          <c:w val="0.70089263260697132"/>
          <c:h val="0.64516412497842468"/>
        </c:manualLayout>
      </c:layout>
      <c:pieChart>
        <c:varyColors val="1"/>
        <c:ser>
          <c:idx val="0"/>
          <c:order val="0"/>
          <c:dPt>
            <c:idx val="0"/>
            <c:bubble3D val="0"/>
            <c:spPr>
              <a:solidFill>
                <a:schemeClr val="accent1">
                  <a:lumMod val="75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9E76-4267-949C-A314E536518C}"/>
              </c:ext>
            </c:extLst>
          </c:dPt>
          <c:dPt>
            <c:idx val="1"/>
            <c:bubble3D val="0"/>
            <c:spPr>
              <a:solidFill>
                <a:srgbClr val="00B05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84E5-49B2-9E98-1BB31563E2BB}"/>
              </c:ext>
            </c:extLst>
          </c:dPt>
          <c:dPt>
            <c:idx val="2"/>
            <c:bubble3D val="0"/>
            <c:spPr>
              <a:solidFill>
                <a:srgbClr val="FF33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9E76-4267-949C-A314E536518C}"/>
              </c:ext>
            </c:extLst>
          </c:dPt>
          <c:dPt>
            <c:idx val="3"/>
            <c:bubble3D val="0"/>
            <c:spPr>
              <a:solidFill>
                <a:srgbClr val="FFC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5551-49D3-85C6-6E7CC574F2F4}"/>
              </c:ext>
            </c:extLst>
          </c:dPt>
          <c:dPt>
            <c:idx val="4"/>
            <c:bubble3D val="0"/>
            <c:spPr>
              <a:solidFill>
                <a:srgbClr val="00B0F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2909-4593-A66D-F40A00176E36}"/>
              </c:ext>
            </c:extLst>
          </c:dPt>
          <c:dPt>
            <c:idx val="5"/>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CD5A-402B-A0C1-43521A36116C}"/>
              </c:ext>
            </c:extLst>
          </c:dPt>
          <c:dLbls>
            <c:dLbl>
              <c:idx val="0"/>
              <c:layout>
                <c:manualLayout>
                  <c:x val="-0.22536154354751459"/>
                  <c:y val="4.176698832628873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9E76-4267-949C-A314E536518C}"/>
                </c:ext>
              </c:extLst>
            </c:dLbl>
            <c:dLbl>
              <c:idx val="1"/>
              <c:layout>
                <c:manualLayout>
                  <c:x val="0.11587316321453045"/>
                  <c:y val="4.8110529229953389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11855214963002211"/>
                      <c:h val="0.14339725008610626"/>
                    </c:manualLayout>
                  </c15:layout>
                </c:ext>
                <c:ext xmlns:c16="http://schemas.microsoft.com/office/drawing/2014/chart" uri="{C3380CC4-5D6E-409C-BE32-E72D297353CC}">
                  <c16:uniqueId val="{0000000B-84E5-49B2-9E98-1BB31563E2BB}"/>
                </c:ext>
              </c:extLst>
            </c:dLbl>
            <c:dLbl>
              <c:idx val="2"/>
              <c:layout>
                <c:manualLayout>
                  <c:x val="0.16795544092368159"/>
                  <c:y val="3.3534806740977134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9E76-4267-949C-A314E536518C}"/>
                </c:ext>
              </c:extLst>
            </c:dLbl>
            <c:dLbl>
              <c:idx val="3"/>
              <c:layout>
                <c:manualLayout>
                  <c:x val="-8.9166383514683575E-2"/>
                  <c:y val="3.9839653711369723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5551-49D3-85C6-6E7CC574F2F4}"/>
                </c:ext>
              </c:extLst>
            </c:dLbl>
            <c:dLbl>
              <c:idx val="4"/>
              <c:layout>
                <c:manualLayout>
                  <c:x val="-0.23080787874213682"/>
                  <c:y val="-8.1085375753493269E-2"/>
                </c:manualLayout>
              </c:layout>
              <c:dLblPos val="bestFit"/>
              <c:showLegendKey val="0"/>
              <c:showVal val="0"/>
              <c:showCatName val="1"/>
              <c:showSerName val="0"/>
              <c:showPercent val="1"/>
              <c:showBubbleSize val="0"/>
              <c:extLst xmlns:c16="http://schemas.microsoft.com/office/drawing/2014/chart" xmlns:c15="http://schemas.microsoft.com/office/drawing/2012/chart">
                <c:ext xmlns:c15="http://schemas.microsoft.com/office/drawing/2012/chart" uri="{CE6537A1-D6FC-4f65-9D91-7224C49458BB}">
                  <c15:layout>
                    <c:manualLayout>
                      <c:w val="8.5381779567630378E-2"/>
                      <c:h val="7.3813045156166573E-2"/>
                    </c:manualLayout>
                  </c15:layout>
                </c:ext>
                <c:ext xmlns:c16="http://schemas.microsoft.com/office/drawing/2014/chart" uri="{C3380CC4-5D6E-409C-BE32-E72D297353CC}">
                  <c16:uniqueId val="{0000000B-2909-4593-A66D-F40A00176E36}"/>
                </c:ext>
              </c:extLst>
            </c:dLbl>
            <c:spPr>
              <a:solidFill>
                <a:schemeClr val="accent1">
                  <a:lumMod val="20000"/>
                  <a:lumOff val="80000"/>
                </a:schemeClr>
              </a:solidFill>
              <a:ln>
                <a:solidFill>
                  <a:schemeClr val="accent2">
                    <a:lumMod val="60000"/>
                    <a:lumOff val="40000"/>
                  </a:schemeClr>
                </a:solidFill>
              </a:ln>
              <a:effectLst/>
            </c:spPr>
            <c:txPr>
              <a:bodyPr rot="0" spcFirstLastPara="1" vertOverflow="ellipsis" vert="horz" wrap="square" anchor="ctr" anchorCtr="1"/>
              <a:lstStyle/>
              <a:p>
                <a:pPr>
                  <a:defRPr sz="1400" b="0" i="0" u="none" strike="noStrike" kern="1200" baseline="0">
                    <a:solidFill>
                      <a:schemeClr val="dk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('Overall Execution Status'!$F$3,'Overall Execution Status'!$G$3,'Overall Execution Status'!$H$3,'Overall Execution Status'!$I$3,'Overall Execution Status'!$K$3)</c:f>
              <c:strCache>
                <c:ptCount val="5"/>
                <c:pt idx="0">
                  <c:v>Unexecuted</c:v>
                </c:pt>
                <c:pt idx="1">
                  <c:v>Passed</c:v>
                </c:pt>
                <c:pt idx="2">
                  <c:v>Failed</c:v>
                </c:pt>
                <c:pt idx="3">
                  <c:v>Blocked</c:v>
                </c:pt>
                <c:pt idx="4">
                  <c:v>NA</c:v>
                </c:pt>
              </c:strCache>
            </c:strRef>
          </c:cat>
          <c:val>
            <c:numRef>
              <c:f>('Overall Execution Status'!$F$4,'Overall Execution Status'!$G$4,'Overall Execution Status'!$H$4,'Overall Execution Status'!$I$4,'Overall Execution Status'!$K$4)</c:f>
              <c:numCache>
                <c:formatCode>General</c:formatCode>
                <c:ptCount val="5"/>
                <c:pt idx="0">
                  <c:v>0</c:v>
                </c:pt>
                <c:pt idx="1">
                  <c:v>22</c:v>
                </c:pt>
                <c:pt idx="2">
                  <c:v>9</c:v>
                </c:pt>
                <c:pt idx="3">
                  <c:v>2</c:v>
                </c:pt>
                <c:pt idx="4">
                  <c:v>0</c:v>
                </c:pt>
              </c:numCache>
            </c:numRef>
          </c:val>
          <c:extLst>
            <c:ext xmlns:c16="http://schemas.microsoft.com/office/drawing/2014/chart" uri="{C3380CC4-5D6E-409C-BE32-E72D297353CC}">
              <c16:uniqueId val="{0000000E-9E76-4267-949C-A314E536518C}"/>
            </c:ext>
          </c:extLst>
        </c:ser>
        <c:dLbls>
          <c:showLegendKey val="0"/>
          <c:showVal val="1"/>
          <c:showCatName val="1"/>
          <c:showSerName val="0"/>
          <c:showPercent val="0"/>
          <c:showBubbleSize val="0"/>
          <c:showLeaderLines val="1"/>
        </c:dLbls>
        <c:firstSliceAng val="193"/>
      </c:pieChart>
      <c:spPr>
        <a:noFill/>
        <a:ln>
          <a:noFill/>
        </a:ln>
        <a:effectLst/>
      </c:spPr>
    </c:plotArea>
    <c:legend>
      <c:legendPos val="b"/>
      <c:layout>
        <c:manualLayout>
          <c:xMode val="edge"/>
          <c:yMode val="edge"/>
          <c:x val="9.066664762905037E-2"/>
          <c:y val="0.90572792309130656"/>
          <c:w val="0.75143716450298859"/>
          <c:h val="8.1890819837917031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dk1"/>
              </a:solidFill>
              <a:latin typeface="+mn-lt"/>
              <a:ea typeface="+mn-ea"/>
              <a:cs typeface="+mn-cs"/>
            </a:defRPr>
          </a:pPr>
          <a:endParaRPr lang="en-US"/>
        </a:p>
      </c:txPr>
    </c:legend>
    <c:plotVisOnly val="1"/>
    <c:dispBlanksAs val="zero"/>
    <c:showDLblsOverMax val="0"/>
  </c:chart>
  <c:spPr>
    <a:solidFill>
      <a:schemeClr val="lt1"/>
    </a:solidFill>
    <a:ln w="12700" cap="flat" cmpd="sng" algn="ctr">
      <a:solidFill>
        <a:schemeClr val="accent2"/>
      </a:solidFill>
      <a:prstDash val="solid"/>
      <a:miter lim="800000"/>
    </a:ln>
    <a:effectLst/>
  </c:spPr>
  <c:txPr>
    <a:bodyPr/>
    <a:lstStyle/>
    <a:p>
      <a:pPr>
        <a:defRPr sz="1400">
          <a:solidFill>
            <a:schemeClr val="dk1"/>
          </a:solidFill>
          <a:latin typeface="+mn-lt"/>
          <a:ea typeface="+mn-ea"/>
          <a:cs typeface="+mn-cs"/>
        </a:defRPr>
      </a:pPr>
      <a:endParaRPr lang="en-US"/>
    </a:p>
  </c:txPr>
  <c:printSettings>
    <c:headerFooter/>
    <c:pageMargins b="0.75000000000000033" l="0.70000000000000029" r="0.70000000000000029" t="0.75000000000000033" header="0.30000000000000016" footer="0.30000000000000016"/>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Issues in architectural workstream</a:t>
            </a:r>
          </a:p>
        </c:rich>
      </c:tx>
      <c:overlay val="0"/>
      <c:spPr>
        <a:noFill/>
        <a:ln>
          <a:noFill/>
        </a:ln>
        <a:effectLst/>
      </c:sp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8662-496C-9A96-60EB7A24A2E8}"/>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8662-496C-9A96-60EB7A24A2E8}"/>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8662-496C-9A96-60EB7A24A2E8}"/>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8662-496C-9A96-60EB7A24A2E8}"/>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8662-496C-9A96-60EB7A24A2E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 design progress'!$A$11:$A$15</c:f>
              <c:strCache>
                <c:ptCount val="5"/>
                <c:pt idx="0">
                  <c:v>Fixed in production</c:v>
                </c:pt>
                <c:pt idx="1">
                  <c:v>CTRL Raised</c:v>
                </c:pt>
                <c:pt idx="2">
                  <c:v>Closed</c:v>
                </c:pt>
                <c:pt idx="3">
                  <c:v>Root Cause Known</c:v>
                </c:pt>
                <c:pt idx="4">
                  <c:v>Under Investigation</c:v>
                </c:pt>
              </c:strCache>
            </c:strRef>
          </c:cat>
          <c:val>
            <c:numRef>
              <c:f>'S+ design progress'!$B$11:$B$15</c:f>
              <c:numCache>
                <c:formatCode>General</c:formatCode>
                <c:ptCount val="5"/>
                <c:pt idx="0">
                  <c:v>21</c:v>
                </c:pt>
                <c:pt idx="1">
                  <c:v>5</c:v>
                </c:pt>
                <c:pt idx="2">
                  <c:v>6</c:v>
                </c:pt>
                <c:pt idx="3">
                  <c:v>1</c:v>
                </c:pt>
                <c:pt idx="4">
                  <c:v>35</c:v>
                </c:pt>
              </c:numCache>
            </c:numRef>
          </c:val>
          <c:extLst>
            <c:ext xmlns:c16="http://schemas.microsoft.com/office/drawing/2014/chart" uri="{C3380CC4-5D6E-409C-BE32-E72D297353CC}">
              <c16:uniqueId val="{0000000A-8662-496C-9A96-60EB7A24A2E8}"/>
            </c:ext>
          </c:extLst>
        </c:ser>
        <c:dLbls>
          <c:showLegendKey val="0"/>
          <c:showVal val="1"/>
          <c:showCatName val="0"/>
          <c:showSerName val="0"/>
          <c:showPercent val="0"/>
          <c:showBubbleSize val="0"/>
          <c:showLeaderLines val="1"/>
        </c:dLbls>
      </c:pie3DChart>
      <c:spPr>
        <a:noFill/>
        <a:ln>
          <a:noFill/>
        </a:ln>
        <a:effectLst/>
      </c:spPr>
    </c:plotArea>
    <c:legend>
      <c:legendPos val="b"/>
      <c:layout>
        <c:manualLayout>
          <c:xMode val="edge"/>
          <c:yMode val="edge"/>
          <c:x val="5.8242125984251956E-2"/>
          <c:y val="0.8229155730533686"/>
          <c:w val="0.87240463692039505"/>
          <c:h val="0.1493066491688538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766" l="0.70000000000000062" r="0.70000000000000062" t="0.75000000000000766"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number of issues reviewed by architecture team</a:t>
            </a:r>
          </a:p>
        </c:rich>
      </c:tx>
      <c:layout>
        <c:manualLayout>
          <c:xMode val="edge"/>
          <c:yMode val="edge"/>
          <c:x val="0.11057196778429992"/>
          <c:y val="1.6958143096683781E-2"/>
        </c:manualLayout>
      </c:layout>
      <c:overlay val="0"/>
      <c:spPr>
        <a:noFill/>
        <a:ln>
          <a:noFill/>
        </a:ln>
        <a:effectLst/>
      </c:sp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1.9252309219022705E-2"/>
          <c:y val="0.1550755421848832"/>
          <c:w val="0.98033084014787153"/>
          <c:h val="0.60530887362324615"/>
        </c:manualLayout>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A0E1-4DCF-B51F-95EF437C4744}"/>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A0E1-4DCF-B51F-95EF437C4744}"/>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A0E1-4DCF-B51F-95EF437C474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 design progress'!$A$3,'S+ design progress'!$A$5,'S+ design progress'!$A$9)</c:f>
              <c:strCache>
                <c:ptCount val="3"/>
                <c:pt idx="0">
                  <c:v>Number in don't count /duplicate</c:v>
                </c:pt>
                <c:pt idx="1">
                  <c:v>Number of issues triaged to standard defect fixing</c:v>
                </c:pt>
                <c:pt idx="2">
                  <c:v>Number of issues in architecture workstream</c:v>
                </c:pt>
              </c:strCache>
            </c:strRef>
          </c:cat>
          <c:val>
            <c:numRef>
              <c:f>('S+ design progress'!$B$3,'S+ design progress'!$B$5,'S+ design progress'!$B$9)</c:f>
              <c:numCache>
                <c:formatCode>General</c:formatCode>
                <c:ptCount val="3"/>
                <c:pt idx="0">
                  <c:v>30</c:v>
                </c:pt>
                <c:pt idx="1">
                  <c:v>54</c:v>
                </c:pt>
                <c:pt idx="2">
                  <c:v>68</c:v>
                </c:pt>
              </c:numCache>
            </c:numRef>
          </c:val>
          <c:extLst>
            <c:ext xmlns:c16="http://schemas.microsoft.com/office/drawing/2014/chart" uri="{C3380CC4-5D6E-409C-BE32-E72D297353CC}">
              <c16:uniqueId val="{00000006-A0E1-4DCF-B51F-95EF437C4744}"/>
            </c:ext>
          </c:extLst>
        </c:ser>
        <c:dLbls>
          <c:showLegendKey val="0"/>
          <c:showVal val="1"/>
          <c:showCatName val="0"/>
          <c:showSerName val="0"/>
          <c:showPercent val="0"/>
          <c:showBubbleSize val="0"/>
          <c:showLeaderLines val="1"/>
        </c:dLbls>
      </c:pie3DChart>
      <c:spPr>
        <a:noFill/>
        <a:ln>
          <a:noFill/>
        </a:ln>
        <a:effectLst/>
      </c:spPr>
    </c:plotArea>
    <c:legend>
      <c:legendPos val="b"/>
      <c:layout>
        <c:manualLayout>
          <c:xMode val="edge"/>
          <c:yMode val="edge"/>
          <c:x val="0.19013725518116353"/>
          <c:y val="0.76629408825111966"/>
          <c:w val="0.57799338642738962"/>
          <c:h val="0.2082686971038649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766" l="0.70000000000000062" r="0.70000000000000062" t="0.75000000000000766"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Issues triaged to standard defect fixing</a:t>
            </a:r>
          </a:p>
        </c:rich>
      </c:tx>
      <c:overlay val="0"/>
      <c:spPr>
        <a:noFill/>
        <a:ln>
          <a:noFill/>
        </a:ln>
        <a:effectLst/>
      </c:sp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1-8E9F-4DB2-BD9B-1153DB70A969}"/>
              </c:ext>
            </c:extLst>
          </c:dPt>
          <c:dPt>
            <c:idx val="1"/>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3-8E9F-4DB2-BD9B-1153DB70A96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 design progress'!$A$6:$A$7</c:f>
              <c:strCache>
                <c:ptCount val="2"/>
                <c:pt idx="0">
                  <c:v>Fixed in production</c:v>
                </c:pt>
                <c:pt idx="1">
                  <c:v>In FS1/FS3 development</c:v>
                </c:pt>
              </c:strCache>
            </c:strRef>
          </c:cat>
          <c:val>
            <c:numRef>
              <c:f>'S+ design progress'!$B$6:$B$7</c:f>
              <c:numCache>
                <c:formatCode>General</c:formatCode>
                <c:ptCount val="2"/>
                <c:pt idx="0">
                  <c:v>21</c:v>
                </c:pt>
                <c:pt idx="1">
                  <c:v>33</c:v>
                </c:pt>
              </c:numCache>
            </c:numRef>
          </c:val>
          <c:extLst>
            <c:ext xmlns:c16="http://schemas.microsoft.com/office/drawing/2014/chart" uri="{C3380CC4-5D6E-409C-BE32-E72D297353CC}">
              <c16:uniqueId val="{00000004-8E9F-4DB2-BD9B-1153DB70A969}"/>
            </c:ext>
          </c:extLst>
        </c:ser>
        <c:dLbls>
          <c:showLegendKey val="0"/>
          <c:showVal val="1"/>
          <c:showCatName val="0"/>
          <c:showSerName val="0"/>
          <c:showPercent val="0"/>
          <c:showBubbleSize val="0"/>
          <c:showLeaderLines val="1"/>
        </c:dLbls>
      </c:pie3DChart>
      <c:spPr>
        <a:noFill/>
        <a:ln>
          <a:noFill/>
        </a:ln>
        <a:effectLst/>
      </c:spPr>
    </c:plotArea>
    <c:legend>
      <c:legendPos val="b"/>
      <c:layout>
        <c:manualLayout>
          <c:xMode val="edge"/>
          <c:yMode val="edge"/>
          <c:x val="9.3792918742300224E-2"/>
          <c:y val="0.7844343141317861"/>
          <c:w val="0.8759058689092436"/>
          <c:h val="0.1780953170327415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766" l="0.70000000000000062" r="0.70000000000000062" t="0.75000000000000766"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Architectural issues under investigation</a:t>
            </a:r>
          </a:p>
        </c:rich>
      </c:tx>
      <c:overlay val="0"/>
      <c:spPr>
        <a:noFill/>
        <a:ln>
          <a:noFill/>
        </a:ln>
        <a:effectLst/>
      </c:sp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0727020664526282E-2"/>
          <c:y val="0.26510981198811778"/>
          <c:w val="0.94732510743224052"/>
          <c:h val="0.44725061684076522"/>
        </c:manualLayout>
      </c:layout>
      <c:pie3DChart>
        <c:varyColors val="1"/>
        <c:ser>
          <c:idx val="0"/>
          <c:order val="0"/>
          <c:tx>
            <c:strRef>
              <c:f>'S+ design progress'!$A$17</c:f>
              <c:strCache>
                <c:ptCount val="1"/>
                <c:pt idx="0">
                  <c:v>Under Investigation Breakdown</c:v>
                </c:pt>
              </c:strCache>
            </c:strRef>
          </c:tx>
          <c:dPt>
            <c:idx val="0"/>
            <c:bubble3D val="0"/>
            <c:spPr>
              <a:solidFill>
                <a:srgbClr val="FF6699"/>
              </a:solidFill>
              <a:ln w="25400">
                <a:solidFill>
                  <a:schemeClr val="lt1"/>
                </a:solidFill>
              </a:ln>
              <a:effectLst/>
              <a:sp3d contourW="25400">
                <a:contourClr>
                  <a:schemeClr val="lt1"/>
                </a:contourClr>
              </a:sp3d>
            </c:spPr>
            <c:extLst>
              <c:ext xmlns:c16="http://schemas.microsoft.com/office/drawing/2014/chart" uri="{C3380CC4-5D6E-409C-BE32-E72D297353CC}">
                <c16:uniqueId val="{00000001-AB99-408F-8D03-686F6556C23F}"/>
              </c:ext>
            </c:extLst>
          </c:dPt>
          <c:dPt>
            <c:idx val="1"/>
            <c:bubble3D val="0"/>
            <c:spPr>
              <a:solidFill>
                <a:srgbClr val="00CC99"/>
              </a:solidFill>
              <a:ln w="25400">
                <a:solidFill>
                  <a:schemeClr val="lt1"/>
                </a:solidFill>
              </a:ln>
              <a:effectLst/>
              <a:sp3d contourW="25400">
                <a:contourClr>
                  <a:schemeClr val="lt1"/>
                </a:contourClr>
              </a:sp3d>
            </c:spPr>
            <c:extLst>
              <c:ext xmlns:c16="http://schemas.microsoft.com/office/drawing/2014/chart" uri="{C3380CC4-5D6E-409C-BE32-E72D297353CC}">
                <c16:uniqueId val="{00000003-AB99-408F-8D03-686F6556C23F}"/>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AB99-408F-8D03-686F6556C23F}"/>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AB99-408F-8D03-686F6556C23F}"/>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AB99-408F-8D03-686F6556C23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 design progress'!$A$18:$A$22</c:f>
              <c:strCache>
                <c:ptCount val="5"/>
                <c:pt idx="0">
                  <c:v>OSU Baseline</c:v>
                </c:pt>
                <c:pt idx="1">
                  <c:v>Other</c:v>
                </c:pt>
                <c:pt idx="2">
                  <c:v>Standard defect process</c:v>
                </c:pt>
                <c:pt idx="3">
                  <c:v>CTRL raised</c:v>
                </c:pt>
                <c:pt idx="4">
                  <c:v>Closed</c:v>
                </c:pt>
              </c:strCache>
            </c:strRef>
          </c:cat>
          <c:val>
            <c:numRef>
              <c:f>'S+ design progress'!$B$18:$B$22</c:f>
              <c:numCache>
                <c:formatCode>General</c:formatCode>
                <c:ptCount val="5"/>
                <c:pt idx="0">
                  <c:v>8</c:v>
                </c:pt>
                <c:pt idx="1">
                  <c:v>19</c:v>
                </c:pt>
                <c:pt idx="2">
                  <c:v>6</c:v>
                </c:pt>
                <c:pt idx="3">
                  <c:v>1</c:v>
                </c:pt>
                <c:pt idx="4">
                  <c:v>1</c:v>
                </c:pt>
              </c:numCache>
            </c:numRef>
          </c:val>
          <c:extLst>
            <c:ext xmlns:c16="http://schemas.microsoft.com/office/drawing/2014/chart" uri="{C3380CC4-5D6E-409C-BE32-E72D297353CC}">
              <c16:uniqueId val="{0000000A-AB99-408F-8D03-686F6556C23F}"/>
            </c:ext>
          </c:extLst>
        </c:ser>
        <c:dLbls>
          <c:showLegendKey val="0"/>
          <c:showVal val="1"/>
          <c:showCatName val="0"/>
          <c:showSerName val="0"/>
          <c:showPercent val="0"/>
          <c:showBubbleSize val="0"/>
          <c:showLeaderLines val="1"/>
        </c:dLbls>
      </c:pie3DChart>
      <c:spPr>
        <a:noFill/>
        <a:ln>
          <a:noFill/>
        </a:ln>
        <a:effectLst/>
      </c:spPr>
    </c:plotArea>
    <c:legend>
      <c:legendPos val="b"/>
      <c:layout>
        <c:manualLayout>
          <c:xMode val="edge"/>
          <c:yMode val="edge"/>
          <c:x val="2.3323502299687573E-2"/>
          <c:y val="0.72914332044372065"/>
          <c:w val="0.9709109472874331"/>
          <c:h val="0.2708566795562883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766" l="0.70000000000000062" r="0.70000000000000062" t="0.75000000000000766" header="0.30000000000000032" footer="0.3000000000000003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400"/>
            </a:pPr>
            <a:r>
              <a:rPr lang="en-GB" sz="1400" b="1" i="0" baseline="0">
                <a:effectLst/>
              </a:rPr>
              <a:t>Automation Test Execution - Planned vs Actuals - Mini</a:t>
            </a:r>
            <a:endParaRPr lang="en-GB" sz="1400" b="1">
              <a:effectLst/>
            </a:endParaRPr>
          </a:p>
        </c:rich>
      </c:tx>
      <c:layout>
        <c:manualLayout>
          <c:xMode val="edge"/>
          <c:yMode val="edge"/>
          <c:x val="0.27525849436629884"/>
          <c:y val="3.4697036135460504E-2"/>
        </c:manualLayout>
      </c:layout>
      <c:overlay val="0"/>
    </c:title>
    <c:autoTitleDeleted val="0"/>
    <c:plotArea>
      <c:layout>
        <c:manualLayout>
          <c:layoutTarget val="inner"/>
          <c:xMode val="edge"/>
          <c:yMode val="edge"/>
          <c:x val="8.6889487604678489E-2"/>
          <c:y val="0.18934245585192885"/>
          <c:w val="0.77497275024424084"/>
          <c:h val="0.50819386537378064"/>
        </c:manualLayout>
      </c:layout>
      <c:lineChart>
        <c:grouping val="standard"/>
        <c:varyColors val="0"/>
        <c:ser>
          <c:idx val="2"/>
          <c:order val="0"/>
          <c:tx>
            <c:strRef>
              <c:f>Automation!$I$8</c:f>
              <c:strCache>
                <c:ptCount val="1"/>
                <c:pt idx="0">
                  <c:v>Planned 
Test cases</c:v>
                </c:pt>
              </c:strCache>
            </c:strRef>
          </c:tx>
          <c:cat>
            <c:numRef>
              <c:f>Automation!$H$9:$H$32</c:f>
              <c:numCache>
                <c:formatCode>m/d/yyyy</c:formatCode>
                <c:ptCount val="24"/>
                <c:pt idx="0">
                  <c:v>43635</c:v>
                </c:pt>
                <c:pt idx="1">
                  <c:v>43636</c:v>
                </c:pt>
                <c:pt idx="2">
                  <c:v>43637</c:v>
                </c:pt>
                <c:pt idx="3">
                  <c:v>43638</c:v>
                </c:pt>
                <c:pt idx="4">
                  <c:v>43639</c:v>
                </c:pt>
                <c:pt idx="5">
                  <c:v>43640</c:v>
                </c:pt>
                <c:pt idx="6">
                  <c:v>43641</c:v>
                </c:pt>
                <c:pt idx="7">
                  <c:v>43642</c:v>
                </c:pt>
                <c:pt idx="8">
                  <c:v>43643</c:v>
                </c:pt>
                <c:pt idx="9">
                  <c:v>43644</c:v>
                </c:pt>
                <c:pt idx="10">
                  <c:v>43645</c:v>
                </c:pt>
                <c:pt idx="11">
                  <c:v>43646</c:v>
                </c:pt>
                <c:pt idx="12">
                  <c:v>43647</c:v>
                </c:pt>
                <c:pt idx="13">
                  <c:v>43648</c:v>
                </c:pt>
                <c:pt idx="14">
                  <c:v>43649</c:v>
                </c:pt>
                <c:pt idx="15">
                  <c:v>43650</c:v>
                </c:pt>
                <c:pt idx="16">
                  <c:v>43651</c:v>
                </c:pt>
                <c:pt idx="17">
                  <c:v>43652</c:v>
                </c:pt>
                <c:pt idx="18">
                  <c:v>43653</c:v>
                </c:pt>
                <c:pt idx="19">
                  <c:v>43654</c:v>
                </c:pt>
                <c:pt idx="20">
                  <c:v>43655</c:v>
                </c:pt>
                <c:pt idx="21">
                  <c:v>43656</c:v>
                </c:pt>
                <c:pt idx="22">
                  <c:v>43657</c:v>
                </c:pt>
                <c:pt idx="23">
                  <c:v>43658</c:v>
                </c:pt>
              </c:numCache>
            </c:numRef>
          </c:cat>
          <c:val>
            <c:numRef>
              <c:f>Automation!$I$9:$I$32</c:f>
              <c:numCache>
                <c:formatCode>General</c:formatCode>
                <c:ptCount val="24"/>
                <c:pt idx="0">
                  <c:v>0</c:v>
                </c:pt>
                <c:pt idx="1">
                  <c:v>42</c:v>
                </c:pt>
                <c:pt idx="2">
                  <c:v>84</c:v>
                </c:pt>
                <c:pt idx="3">
                  <c:v>84</c:v>
                </c:pt>
                <c:pt idx="4">
                  <c:v>84</c:v>
                </c:pt>
                <c:pt idx="5">
                  <c:v>180</c:v>
                </c:pt>
                <c:pt idx="6">
                  <c:v>276</c:v>
                </c:pt>
                <c:pt idx="7">
                  <c:v>372</c:v>
                </c:pt>
                <c:pt idx="8">
                  <c:v>468</c:v>
                </c:pt>
                <c:pt idx="9">
                  <c:v>665</c:v>
                </c:pt>
                <c:pt idx="10">
                  <c:v>665</c:v>
                </c:pt>
                <c:pt idx="11">
                  <c:v>665</c:v>
                </c:pt>
                <c:pt idx="12">
                  <c:v>857</c:v>
                </c:pt>
                <c:pt idx="13">
                  <c:v>982</c:v>
                </c:pt>
                <c:pt idx="14">
                  <c:v>1108</c:v>
                </c:pt>
                <c:pt idx="15">
                  <c:v>1171</c:v>
                </c:pt>
                <c:pt idx="16">
                  <c:v>1234</c:v>
                </c:pt>
                <c:pt idx="17">
                  <c:v>1234</c:v>
                </c:pt>
                <c:pt idx="18">
                  <c:v>1234</c:v>
                </c:pt>
                <c:pt idx="19">
                  <c:v>1274</c:v>
                </c:pt>
                <c:pt idx="20">
                  <c:v>1274</c:v>
                </c:pt>
                <c:pt idx="21">
                  <c:v>1314</c:v>
                </c:pt>
                <c:pt idx="22">
                  <c:v>1369</c:v>
                </c:pt>
                <c:pt idx="23">
                  <c:v>1394</c:v>
                </c:pt>
              </c:numCache>
            </c:numRef>
          </c:val>
          <c:smooth val="0"/>
          <c:extLst>
            <c:ext xmlns:c16="http://schemas.microsoft.com/office/drawing/2014/chart" uri="{C3380CC4-5D6E-409C-BE32-E72D297353CC}">
              <c16:uniqueId val="{00000000-DB76-4C19-AD4B-4DC8D3AD7BD1}"/>
            </c:ext>
          </c:extLst>
        </c:ser>
        <c:ser>
          <c:idx val="0"/>
          <c:order val="1"/>
          <c:tx>
            <c:strRef>
              <c:f>Automation!$J$8</c:f>
              <c:strCache>
                <c:ptCount val="1"/>
                <c:pt idx="0">
                  <c:v>Actual 
Test cases</c:v>
                </c:pt>
              </c:strCache>
            </c:strRef>
          </c:tx>
          <c:cat>
            <c:numRef>
              <c:f>Automation!$H$9:$H$32</c:f>
              <c:numCache>
                <c:formatCode>m/d/yyyy</c:formatCode>
                <c:ptCount val="24"/>
                <c:pt idx="0">
                  <c:v>43635</c:v>
                </c:pt>
                <c:pt idx="1">
                  <c:v>43636</c:v>
                </c:pt>
                <c:pt idx="2">
                  <c:v>43637</c:v>
                </c:pt>
                <c:pt idx="3">
                  <c:v>43638</c:v>
                </c:pt>
                <c:pt idx="4">
                  <c:v>43639</c:v>
                </c:pt>
                <c:pt idx="5">
                  <c:v>43640</c:v>
                </c:pt>
                <c:pt idx="6">
                  <c:v>43641</c:v>
                </c:pt>
                <c:pt idx="7">
                  <c:v>43642</c:v>
                </c:pt>
                <c:pt idx="8">
                  <c:v>43643</c:v>
                </c:pt>
                <c:pt idx="9">
                  <c:v>43644</c:v>
                </c:pt>
                <c:pt idx="10">
                  <c:v>43645</c:v>
                </c:pt>
                <c:pt idx="11">
                  <c:v>43646</c:v>
                </c:pt>
                <c:pt idx="12">
                  <c:v>43647</c:v>
                </c:pt>
                <c:pt idx="13">
                  <c:v>43648</c:v>
                </c:pt>
                <c:pt idx="14">
                  <c:v>43649</c:v>
                </c:pt>
                <c:pt idx="15">
                  <c:v>43650</c:v>
                </c:pt>
                <c:pt idx="16">
                  <c:v>43651</c:v>
                </c:pt>
                <c:pt idx="17">
                  <c:v>43652</c:v>
                </c:pt>
                <c:pt idx="18">
                  <c:v>43653</c:v>
                </c:pt>
                <c:pt idx="19">
                  <c:v>43654</c:v>
                </c:pt>
                <c:pt idx="20">
                  <c:v>43655</c:v>
                </c:pt>
                <c:pt idx="21">
                  <c:v>43656</c:v>
                </c:pt>
                <c:pt idx="22">
                  <c:v>43657</c:v>
                </c:pt>
                <c:pt idx="23">
                  <c:v>43658</c:v>
                </c:pt>
              </c:numCache>
            </c:numRef>
          </c:cat>
          <c:val>
            <c:numRef>
              <c:f>Automation!$J$9:$J$32</c:f>
              <c:numCache>
                <c:formatCode>General</c:formatCode>
                <c:ptCount val="24"/>
                <c:pt idx="0">
                  <c:v>0</c:v>
                </c:pt>
                <c:pt idx="1">
                  <c:v>42</c:v>
                </c:pt>
                <c:pt idx="2">
                  <c:v>84</c:v>
                </c:pt>
                <c:pt idx="3">
                  <c:v>84</c:v>
                </c:pt>
                <c:pt idx="4">
                  <c:v>84</c:v>
                </c:pt>
                <c:pt idx="5">
                  <c:v>180</c:v>
                </c:pt>
                <c:pt idx="6">
                  <c:v>271</c:v>
                </c:pt>
                <c:pt idx="7">
                  <c:v>370</c:v>
                </c:pt>
                <c:pt idx="8">
                  <c:v>485</c:v>
                </c:pt>
                <c:pt idx="9">
                  <c:v>687</c:v>
                </c:pt>
                <c:pt idx="10">
                  <c:v>687</c:v>
                </c:pt>
                <c:pt idx="11">
                  <c:v>687</c:v>
                </c:pt>
                <c:pt idx="12">
                  <c:v>839</c:v>
                </c:pt>
                <c:pt idx="13">
                  <c:v>964</c:v>
                </c:pt>
                <c:pt idx="14">
                  <c:v>1090</c:v>
                </c:pt>
                <c:pt idx="15">
                  <c:v>1153</c:v>
                </c:pt>
                <c:pt idx="16">
                  <c:v>1216</c:v>
                </c:pt>
                <c:pt idx="17">
                  <c:v>1216</c:v>
                </c:pt>
                <c:pt idx="18">
                  <c:v>1216</c:v>
                </c:pt>
                <c:pt idx="19">
                  <c:v>1251</c:v>
                </c:pt>
                <c:pt idx="20">
                  <c:v>1274</c:v>
                </c:pt>
                <c:pt idx="21">
                  <c:v>1314</c:v>
                </c:pt>
                <c:pt idx="22">
                  <c:v>1369</c:v>
                </c:pt>
                <c:pt idx="23">
                  <c:v>1394</c:v>
                </c:pt>
              </c:numCache>
            </c:numRef>
          </c:val>
          <c:smooth val="0"/>
          <c:extLst>
            <c:ext xmlns:c16="http://schemas.microsoft.com/office/drawing/2014/chart" uri="{C3380CC4-5D6E-409C-BE32-E72D297353CC}">
              <c16:uniqueId val="{00000000-A004-4BD2-A7FD-2492D7A00A39}"/>
            </c:ext>
          </c:extLst>
        </c:ser>
        <c:dLbls>
          <c:showLegendKey val="0"/>
          <c:showVal val="0"/>
          <c:showCatName val="0"/>
          <c:showSerName val="0"/>
          <c:showPercent val="0"/>
          <c:showBubbleSize val="0"/>
        </c:dLbls>
        <c:marker val="1"/>
        <c:smooth val="0"/>
        <c:axId val="178956160"/>
        <c:axId val="178957696"/>
      </c:lineChart>
      <c:dateAx>
        <c:axId val="178956160"/>
        <c:scaling>
          <c:orientation val="minMax"/>
          <c:min val="43635"/>
        </c:scaling>
        <c:delete val="0"/>
        <c:axPos val="b"/>
        <c:numFmt formatCode="dd/mm/yy" sourceLinked="0"/>
        <c:majorTickMark val="out"/>
        <c:minorTickMark val="none"/>
        <c:tickLblPos val="nextTo"/>
        <c:txPr>
          <a:bodyPr rot="-2700000" vert="horz"/>
          <a:lstStyle/>
          <a:p>
            <a:pPr>
              <a:defRPr/>
            </a:pPr>
            <a:endParaRPr lang="en-US"/>
          </a:p>
        </c:txPr>
        <c:crossAx val="178957696"/>
        <c:crosses val="autoZero"/>
        <c:auto val="0"/>
        <c:lblOffset val="100"/>
        <c:baseTimeUnit val="days"/>
        <c:majorUnit val="1"/>
        <c:majorTimeUnit val="days"/>
        <c:minorUnit val="2"/>
        <c:minorTimeUnit val="days"/>
      </c:dateAx>
      <c:valAx>
        <c:axId val="178957696"/>
        <c:scaling>
          <c:orientation val="minMax"/>
        </c:scaling>
        <c:delete val="0"/>
        <c:axPos val="l"/>
        <c:majorGridlines>
          <c:spPr>
            <a:ln>
              <a:solidFill>
                <a:schemeClr val="tx1">
                  <a:lumMod val="75000"/>
                  <a:lumOff val="25000"/>
                  <a:alpha val="14000"/>
                </a:schemeClr>
              </a:solidFill>
            </a:ln>
            <a:effectLst>
              <a:outerShdw sx="1000" sy="1000" algn="ctr" rotWithShape="0">
                <a:srgbClr val="000000"/>
              </a:outerShdw>
            </a:effectLst>
          </c:spPr>
        </c:majorGridlines>
        <c:title>
          <c:tx>
            <c:rich>
              <a:bodyPr/>
              <a:lstStyle/>
              <a:p>
                <a:pPr>
                  <a:defRPr/>
                </a:pPr>
                <a:r>
                  <a:rPr lang="en-US"/>
                  <a:t>Tests</a:t>
                </a:r>
              </a:p>
            </c:rich>
          </c:tx>
          <c:overlay val="0"/>
        </c:title>
        <c:numFmt formatCode="General" sourceLinked="1"/>
        <c:majorTickMark val="none"/>
        <c:minorTickMark val="none"/>
        <c:tickLblPos val="nextTo"/>
        <c:txPr>
          <a:bodyPr rot="0" vert="horz"/>
          <a:lstStyle/>
          <a:p>
            <a:pPr>
              <a:defRPr sz="1100" b="0" i="0" u="none" strike="noStrike" baseline="0">
                <a:solidFill>
                  <a:srgbClr val="000000"/>
                </a:solidFill>
                <a:latin typeface="Calibri"/>
                <a:ea typeface="Calibri"/>
                <a:cs typeface="Calibri"/>
              </a:defRPr>
            </a:pPr>
            <a:endParaRPr lang="en-US"/>
          </a:p>
        </c:txPr>
        <c:crossAx val="178956160"/>
        <c:crosses val="autoZero"/>
        <c:crossBetween val="between"/>
        <c:minorUnit val="10"/>
      </c:valAx>
    </c:plotArea>
    <c:legend>
      <c:legendPos val="r"/>
      <c:layout>
        <c:manualLayout>
          <c:xMode val="edge"/>
          <c:yMode val="edge"/>
          <c:x val="0.86125807540385346"/>
          <c:y val="0.2183227419682682"/>
          <c:w val="0.10778187542191808"/>
          <c:h val="0.23684820674318594"/>
        </c:manualLayout>
      </c:layout>
      <c:overlay val="0"/>
      <c:txPr>
        <a:bodyPr/>
        <a:lstStyle/>
        <a:p>
          <a:pPr>
            <a:defRPr sz="900"/>
          </a:pPr>
          <a:endParaRPr lang="en-US"/>
        </a:p>
      </c:txPr>
    </c:legend>
    <c:plotVisOnly val="1"/>
    <c:dispBlanksAs val="span"/>
    <c:showDLblsOverMax val="0"/>
  </c:chart>
  <c:spPr>
    <a:solidFill>
      <a:sysClr val="window" lastClr="FFFFFF"/>
    </a:solidFill>
    <a:ln w="9525" cap="flat" cmpd="sng" algn="ctr">
      <a:solidFill>
        <a:srgbClr val="4472C4">
          <a:lumMod val="50000"/>
        </a:srgbClr>
      </a:solidFill>
      <a:prstDash val="solid"/>
    </a:ln>
    <a:effectLst>
      <a:outerShdw blurRad="40000" dist="20000" dir="5400000" rotWithShape="0">
        <a:srgbClr val="000000">
          <a:alpha val="38000"/>
        </a:srgbClr>
      </a:outerShdw>
    </a:effectLst>
  </c:spPr>
  <c:txPr>
    <a:bodyPr/>
    <a:lstStyle/>
    <a:p>
      <a:pPr>
        <a:defRPr sz="1100" b="0" i="0" u="none" strike="noStrike" baseline="0">
          <a:solidFill>
            <a:srgbClr val="000000"/>
          </a:solidFill>
          <a:latin typeface="Calibri"/>
          <a:ea typeface="Calibri"/>
          <a:cs typeface="Calibri"/>
        </a:defRPr>
      </a:pPr>
      <a:endParaRPr lang="en-US"/>
    </a:p>
  </c:txPr>
  <c:printSettings>
    <c:headerFooter/>
    <c:pageMargins b="0.75000000000000766" l="0.70000000000000062" r="0.70000000000000062" t="0.75000000000000766"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_rels/drawing3.xml.rels><?xml version="1.0" encoding="UTF-8" standalone="yes"?>
<Relationships xmlns="http://schemas.openxmlformats.org/package/2006/relationships"><Relationship Id="rId8" Type="http://schemas.openxmlformats.org/officeDocument/2006/relationships/image" Target="../media/image8.emf"/><Relationship Id="rId3" Type="http://schemas.openxmlformats.org/officeDocument/2006/relationships/image" Target="NULL"/><Relationship Id="rId7" Type="http://schemas.openxmlformats.org/officeDocument/2006/relationships/image" Target="../media/image7.emf"/><Relationship Id="rId2" Type="http://schemas.openxmlformats.org/officeDocument/2006/relationships/image" Target="../media/image3.emf"/><Relationship Id="rId1" Type="http://schemas.openxmlformats.org/officeDocument/2006/relationships/image" Target="../media/image2.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20</xdr:col>
      <xdr:colOff>491378</xdr:colOff>
      <xdr:row>2</xdr:row>
      <xdr:rowOff>80281</xdr:rowOff>
    </xdr:from>
    <xdr:to>
      <xdr:col>21</xdr:col>
      <xdr:colOff>224678</xdr:colOff>
      <xdr:row>5</xdr:row>
      <xdr:rowOff>181694</xdr:rowOff>
    </xdr:to>
    <xdr:sp macro="" textlink="">
      <xdr:nvSpPr>
        <xdr:cNvPr id="14" name="Flowchart: Direct Access Storage 13">
          <a:extLst>
            <a:ext uri="{FF2B5EF4-FFF2-40B4-BE49-F238E27FC236}">
              <a16:creationId xmlns:a16="http://schemas.microsoft.com/office/drawing/2014/main" id="{00000000-0008-0000-0000-00000E000000}"/>
            </a:ext>
          </a:extLst>
        </xdr:cNvPr>
        <xdr:cNvSpPr/>
      </xdr:nvSpPr>
      <xdr:spPr>
        <a:xfrm>
          <a:off x="12343199" y="474888"/>
          <a:ext cx="345622" cy="672913"/>
        </a:xfrm>
        <a:prstGeom prst="flowChartMagneticDrum">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endParaRPr lang="en-GB" sz="1100">
            <a:solidFill>
              <a:schemeClr val="lt1"/>
            </a:solidFill>
            <a:latin typeface="+mn-lt"/>
            <a:ea typeface="+mn-ea"/>
            <a:cs typeface="+mn-cs"/>
          </a:endParaRPr>
        </a:p>
      </xdr:txBody>
    </xdr:sp>
    <xdr:clientData/>
  </xdr:twoCellAnchor>
  <xdr:twoCellAnchor>
    <xdr:from>
      <xdr:col>21</xdr:col>
      <xdr:colOff>119903</xdr:colOff>
      <xdr:row>2</xdr:row>
      <xdr:rowOff>80281</xdr:rowOff>
    </xdr:from>
    <xdr:to>
      <xdr:col>21</xdr:col>
      <xdr:colOff>462803</xdr:colOff>
      <xdr:row>5</xdr:row>
      <xdr:rowOff>181694</xdr:rowOff>
    </xdr:to>
    <xdr:sp macro="" textlink="">
      <xdr:nvSpPr>
        <xdr:cNvPr id="15" name="Flowchart: Direct Access Storage 14">
          <a:extLst>
            <a:ext uri="{FF2B5EF4-FFF2-40B4-BE49-F238E27FC236}">
              <a16:creationId xmlns:a16="http://schemas.microsoft.com/office/drawing/2014/main" id="{00000000-0008-0000-0000-00000F000000}"/>
            </a:ext>
          </a:extLst>
        </xdr:cNvPr>
        <xdr:cNvSpPr/>
      </xdr:nvSpPr>
      <xdr:spPr>
        <a:xfrm>
          <a:off x="12584046" y="474888"/>
          <a:ext cx="342900" cy="672913"/>
        </a:xfrm>
        <a:prstGeom prst="flowChartMagneticDrum">
          <a:avLst/>
        </a:prstGeom>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marL="0" indent="0" algn="l"/>
          <a:endParaRPr lang="en-GB" sz="1100">
            <a:solidFill>
              <a:schemeClr val="lt1"/>
            </a:solidFill>
            <a:latin typeface="+mn-lt"/>
            <a:ea typeface="+mn-ea"/>
            <a:cs typeface="+mn-cs"/>
          </a:endParaRPr>
        </a:p>
      </xdr:txBody>
    </xdr:sp>
    <xdr:clientData/>
  </xdr:twoCellAnchor>
  <xdr:twoCellAnchor>
    <xdr:from>
      <xdr:col>1</xdr:col>
      <xdr:colOff>291364</xdr:colOff>
      <xdr:row>0</xdr:row>
      <xdr:rowOff>179449</xdr:rowOff>
    </xdr:from>
    <xdr:to>
      <xdr:col>23</xdr:col>
      <xdr:colOff>147700</xdr:colOff>
      <xdr:row>73</xdr:row>
      <xdr:rowOff>137432</xdr:rowOff>
    </xdr:to>
    <xdr:grpSp>
      <xdr:nvGrpSpPr>
        <xdr:cNvPr id="6" name="Group 5">
          <a:extLst>
            <a:ext uri="{FF2B5EF4-FFF2-40B4-BE49-F238E27FC236}">
              <a16:creationId xmlns:a16="http://schemas.microsoft.com/office/drawing/2014/main" id="{00000000-0008-0000-0000-000006000000}"/>
            </a:ext>
          </a:extLst>
        </xdr:cNvPr>
        <xdr:cNvGrpSpPr/>
      </xdr:nvGrpSpPr>
      <xdr:grpSpPr>
        <a:xfrm>
          <a:off x="519964" y="179449"/>
          <a:ext cx="13082479" cy="13478040"/>
          <a:chOff x="215909" y="238436"/>
          <a:chExt cx="12806481" cy="10280092"/>
        </a:xfrm>
      </xdr:grpSpPr>
      <xdr:grpSp>
        <xdr:nvGrpSpPr>
          <xdr:cNvPr id="5" name="Group 4">
            <a:extLst>
              <a:ext uri="{FF2B5EF4-FFF2-40B4-BE49-F238E27FC236}">
                <a16:creationId xmlns:a16="http://schemas.microsoft.com/office/drawing/2014/main" id="{00000000-0008-0000-0000-000005000000}"/>
              </a:ext>
            </a:extLst>
          </xdr:cNvPr>
          <xdr:cNvGrpSpPr/>
        </xdr:nvGrpSpPr>
        <xdr:grpSpPr>
          <a:xfrm>
            <a:off x="215909" y="238436"/>
            <a:ext cx="12806481" cy="10280092"/>
            <a:chOff x="215909" y="238436"/>
            <a:chExt cx="12806481" cy="10280092"/>
          </a:xfrm>
        </xdr:grpSpPr>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5909" y="238436"/>
              <a:ext cx="12806481" cy="10280092"/>
            </a:xfrm>
            <a:prstGeom prst="rect">
              <a:avLst/>
            </a:prstGeom>
            <a:ln>
              <a:solidFill>
                <a:schemeClr val="accent2"/>
              </a:solidFill>
            </a:ln>
          </xdr:spPr>
        </xdr:pic>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438978" y="5856627"/>
            <a:ext cx="12468063" cy="3633664"/>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13" name="Folded Corner 12">
              <a:extLst>
                <a:ext uri="{FF2B5EF4-FFF2-40B4-BE49-F238E27FC236}">
                  <a16:creationId xmlns:a16="http://schemas.microsoft.com/office/drawing/2014/main" id="{00000000-0008-0000-0000-00000D000000}"/>
                </a:ext>
              </a:extLst>
            </xdr:cNvPr>
            <xdr:cNvSpPr/>
          </xdr:nvSpPr>
          <xdr:spPr>
            <a:xfrm rot="5400000">
              <a:off x="6393823" y="-5744506"/>
              <a:ext cx="461819" cy="12579568"/>
            </a:xfrm>
            <a:prstGeom prst="foldedCorner">
              <a:avLst>
                <a:gd name="adj" fmla="val 24952"/>
              </a:avLst>
            </a:prstGeom>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path path="circle">
                <a:fillToRect t="100000" r="100000"/>
              </a:path>
              <a:tileRect l="-100000" b="-100000"/>
            </a:gradFill>
            <a:ln w="19050">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GB" sz="1400"/>
                <a:t>mms</a:t>
              </a:r>
            </a:p>
          </xdr:txBody>
        </xdr:sp>
        <xdr:sp macro="" textlink="">
          <xdr:nvSpPr>
            <xdr:cNvPr id="17" name="Striped Right Arrow 16">
              <a:extLst>
                <a:ext uri="{FF2B5EF4-FFF2-40B4-BE49-F238E27FC236}">
                  <a16:creationId xmlns:a16="http://schemas.microsoft.com/office/drawing/2014/main" id="{00000000-0008-0000-0000-000011000000}"/>
                </a:ext>
              </a:extLst>
            </xdr:cNvPr>
            <xdr:cNvSpPr/>
          </xdr:nvSpPr>
          <xdr:spPr>
            <a:xfrm>
              <a:off x="379807" y="833564"/>
              <a:ext cx="5315815" cy="989544"/>
            </a:xfrm>
            <a:prstGeom prst="stripedRightArrow">
              <a:avLst>
                <a:gd name="adj1" fmla="val 60000"/>
                <a:gd name="adj2" fmla="val 50000"/>
              </a:avLst>
            </a:prstGeom>
            <a:gradFill flip="none" rotWithShape="1">
              <a:gsLst>
                <a:gs pos="0">
                  <a:schemeClr val="accent3">
                    <a:lumMod val="60000"/>
                    <a:lumOff val="40000"/>
                    <a:tint val="66000"/>
                    <a:satMod val="160000"/>
                  </a:schemeClr>
                </a:gs>
                <a:gs pos="50000">
                  <a:schemeClr val="accent3">
                    <a:lumMod val="60000"/>
                    <a:lumOff val="40000"/>
                    <a:tint val="44500"/>
                    <a:satMod val="160000"/>
                  </a:schemeClr>
                </a:gs>
                <a:gs pos="100000">
                  <a:schemeClr val="accent3">
                    <a:lumMod val="60000"/>
                    <a:lumOff val="40000"/>
                    <a:tint val="23500"/>
                    <a:satMod val="160000"/>
                  </a:schemeClr>
                </a:gs>
              </a:gsLst>
              <a:lin ang="5400000" scaled="1"/>
              <a:tileRect/>
            </a:gradFill>
            <a:ln>
              <a:solidFill>
                <a:schemeClr val="accent2"/>
              </a:solidFill>
            </a:ln>
            <a:effectLst>
              <a:softEdge rad="12700"/>
            </a:effectLst>
            <a:scene3d>
              <a:camera prst="orthographicFront">
                <a:rot lat="0" lon="0" rev="0"/>
              </a:camera>
              <a:lightRig rig="contrasting" dir="t">
                <a:rot lat="0" lon="0" rev="7800000"/>
              </a:lightRig>
            </a:scene3d>
            <a:sp3d>
              <a:bevelT w="139700" h="1397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GB" sz="1200" b="1">
                  <a:solidFill>
                    <a:srgbClr val="002060"/>
                  </a:solidFill>
                </a:rPr>
                <a:t>Planned Start</a:t>
              </a:r>
              <a:r>
                <a:rPr lang="en-GB" sz="1200" b="1" baseline="0">
                  <a:solidFill>
                    <a:srgbClr val="002060"/>
                  </a:solidFill>
                </a:rPr>
                <a:t> Date: 22/04/2023             Actual Start Date  : 22/04/2023 </a:t>
              </a:r>
            </a:p>
            <a:p>
              <a:pPr algn="l"/>
              <a:r>
                <a:rPr lang="en-GB" sz="1200" b="1" baseline="0">
                  <a:solidFill>
                    <a:srgbClr val="002060"/>
                  </a:solidFill>
                </a:rPr>
                <a:t>Planned End Date  : 27/04/2023             Actual End Date    : 27/04/2023                             </a:t>
              </a:r>
              <a:r>
                <a:rPr lang="en-GB" sz="1200" baseline="0">
                  <a:solidFill>
                    <a:srgbClr val="002060"/>
                  </a:solidFill>
                </a:rPr>
                <a:t> </a:t>
              </a:r>
              <a:endParaRPr lang="en-GB" sz="1200">
                <a:solidFill>
                  <a:srgbClr val="002060"/>
                </a:solidFill>
              </a:endParaRPr>
            </a:p>
          </xdr:txBody>
        </xdr:sp>
        <xdr:graphicFrame macro="">
          <xdr:nvGraphicFramePr>
            <xdr:cNvPr id="18" name="Chart 17">
              <a:extLst>
                <a:ext uri="{FF2B5EF4-FFF2-40B4-BE49-F238E27FC236}">
                  <a16:creationId xmlns:a16="http://schemas.microsoft.com/office/drawing/2014/main" id="{00000000-0008-0000-0000-000012000000}"/>
                </a:ext>
              </a:extLst>
            </xdr:cNvPr>
            <xdr:cNvGraphicFramePr>
              <a:graphicFrameLocks/>
            </xdr:cNvGraphicFramePr>
          </xdr:nvGraphicFramePr>
          <xdr:xfrm>
            <a:off x="302344" y="1902053"/>
            <a:ext cx="5084251" cy="3753576"/>
          </xdr:xfrm>
          <a:graphic>
            <a:graphicData uri="http://schemas.openxmlformats.org/drawingml/2006/chart">
              <c:chart xmlns:c="http://schemas.openxmlformats.org/drawingml/2006/chart" xmlns:r="http://schemas.openxmlformats.org/officeDocument/2006/relationships" r:id="rId3"/>
            </a:graphicData>
          </a:graphic>
        </xdr:graphicFrame>
        <xdr:sp macro="" textlink="">
          <xdr:nvSpPr>
            <xdr:cNvPr id="4" name="Rounded Rectangle 3">
              <a:extLst>
                <a:ext uri="{FF2B5EF4-FFF2-40B4-BE49-F238E27FC236}">
                  <a16:creationId xmlns:a16="http://schemas.microsoft.com/office/drawing/2014/main" id="{00000000-0008-0000-0000-000004000000}"/>
                </a:ext>
              </a:extLst>
            </xdr:cNvPr>
            <xdr:cNvSpPr/>
          </xdr:nvSpPr>
          <xdr:spPr>
            <a:xfrm>
              <a:off x="3062522" y="348049"/>
              <a:ext cx="7140235" cy="35129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800" b="1" baseline="0"/>
                <a:t>Liferay - Test Report </a:t>
              </a:r>
              <a:r>
                <a:rPr lang="en-GB" sz="1800" b="1"/>
                <a:t>- Executive</a:t>
              </a:r>
              <a:r>
                <a:rPr lang="en-GB" sz="1800" b="1" baseline="0"/>
                <a:t> Dashboard</a:t>
              </a:r>
              <a:endParaRPr lang="en-GB" sz="1800" b="1"/>
            </a:p>
          </xdr:txBody>
        </xdr:sp>
      </xdr:grpSp>
      <xdr:sp macro="" textlink="">
        <xdr:nvSpPr>
          <xdr:cNvPr id="36" name="TextBox 35">
            <a:extLst>
              <a:ext uri="{FF2B5EF4-FFF2-40B4-BE49-F238E27FC236}">
                <a16:creationId xmlns:a16="http://schemas.microsoft.com/office/drawing/2014/main" id="{00000000-0008-0000-0000-000024000000}"/>
              </a:ext>
            </a:extLst>
          </xdr:cNvPr>
          <xdr:cNvSpPr txBox="1"/>
        </xdr:nvSpPr>
        <xdr:spPr>
          <a:xfrm>
            <a:off x="5695621" y="1106211"/>
            <a:ext cx="7293488" cy="2723334"/>
          </a:xfrm>
          <a:prstGeom prst="wedgeRectCallout">
            <a:avLst>
              <a:gd name="adj1" fmla="val -64537"/>
              <a:gd name="adj2" fmla="val 25648"/>
            </a:avLst>
          </a:prstGeom>
          <a:ln>
            <a:solidFill>
              <a:schemeClr val="accent2"/>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endParaRPr lang="en-GB" sz="1100" b="1"/>
          </a:p>
          <a:p>
            <a:pPr marL="0" marR="0" lvl="0" indent="0" defTabSz="914400" eaLnBrk="1" fontAlgn="auto" latinLnBrk="0" hangingPunct="1">
              <a:lnSpc>
                <a:spcPct val="100000"/>
              </a:lnSpc>
              <a:spcBef>
                <a:spcPts val="0"/>
              </a:spcBef>
              <a:spcAft>
                <a:spcPts val="0"/>
              </a:spcAft>
              <a:buClrTx/>
              <a:buSzTx/>
              <a:buFontTx/>
              <a:buNone/>
              <a:tabLst/>
              <a:defRPr/>
            </a:pPr>
            <a:r>
              <a:rPr lang="en-GB" sz="1400" b="1"/>
              <a:t>Testing Environment</a:t>
            </a:r>
            <a:r>
              <a:rPr lang="en-GB" sz="1400" b="1" baseline="0"/>
              <a:t> : TEST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1" baseline="0"/>
          </a:p>
          <a:p>
            <a:pPr marL="0" marR="0" lvl="0" indent="0" defTabSz="914400" eaLnBrk="1" fontAlgn="auto" latinLnBrk="0" hangingPunct="1">
              <a:lnSpc>
                <a:spcPct val="100000"/>
              </a:lnSpc>
              <a:spcBef>
                <a:spcPts val="0"/>
              </a:spcBef>
              <a:spcAft>
                <a:spcPts val="0"/>
              </a:spcAft>
              <a:buClrTx/>
              <a:buSzTx/>
              <a:buFontTx/>
              <a:buNone/>
              <a:tabLst/>
              <a:defRPr/>
            </a:pPr>
            <a:endParaRPr lang="en-GB" sz="1400" b="1">
              <a:solidFill>
                <a:schemeClr val="dk1"/>
              </a:solidFill>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400" b="1">
                <a:solidFill>
                  <a:schemeClr val="dk1"/>
                </a:solidFill>
                <a:latin typeface="+mn-lt"/>
                <a:ea typeface="+mn-ea"/>
                <a:cs typeface="+mn-cs"/>
              </a:rPr>
              <a:t>Feature of Scope:</a:t>
            </a:r>
            <a:r>
              <a:rPr lang="en-GB" sz="1100" b="1"/>
              <a:t>	</a:t>
            </a:r>
          </a:p>
          <a:p>
            <a:pPr marL="628650" marR="0" lvl="1" indent="-171450" defTabSz="914400" eaLnBrk="1" fontAlgn="auto" latinLnBrk="0" hangingPunct="1">
              <a:lnSpc>
                <a:spcPct val="100000"/>
              </a:lnSpc>
              <a:spcBef>
                <a:spcPts val="0"/>
              </a:spcBef>
              <a:spcAft>
                <a:spcPts val="0"/>
              </a:spcAft>
              <a:buClrTx/>
              <a:buSzTx/>
              <a:buFont typeface="Wingdings" panose="05000000000000000000" pitchFamily="2" charset="2"/>
              <a:buChar char="Ø"/>
              <a:tabLst/>
              <a:defRPr/>
            </a:pPr>
            <a:r>
              <a:rPr lang="en-GB" sz="1400" b="1">
                <a:solidFill>
                  <a:srgbClr val="0070C0"/>
                </a:solidFill>
              </a:rPr>
              <a:t>Feature Login</a:t>
            </a:r>
          </a:p>
          <a:p>
            <a:pPr marL="628650" marR="0" lvl="1" indent="-171450" defTabSz="914400" eaLnBrk="1" fontAlgn="auto" latinLnBrk="0" hangingPunct="1">
              <a:lnSpc>
                <a:spcPct val="100000"/>
              </a:lnSpc>
              <a:spcBef>
                <a:spcPts val="0"/>
              </a:spcBef>
              <a:spcAft>
                <a:spcPts val="0"/>
              </a:spcAft>
              <a:buClrTx/>
              <a:buSzTx/>
              <a:buFont typeface="Wingdings" panose="05000000000000000000" pitchFamily="2" charset="2"/>
              <a:buChar char="Ø"/>
              <a:tabLst/>
              <a:defRPr/>
            </a:pPr>
            <a:r>
              <a:rPr lang="en-GB" sz="1400" b="1">
                <a:solidFill>
                  <a:srgbClr val="0070C0"/>
                </a:solidFill>
              </a:rPr>
              <a:t>Feature Logout</a:t>
            </a:r>
          </a:p>
          <a:p>
            <a:pPr marL="628650" marR="0" lvl="1" indent="-171450" defTabSz="914400" eaLnBrk="1" fontAlgn="auto" latinLnBrk="0" hangingPunct="1">
              <a:lnSpc>
                <a:spcPct val="100000"/>
              </a:lnSpc>
              <a:spcBef>
                <a:spcPts val="0"/>
              </a:spcBef>
              <a:spcAft>
                <a:spcPts val="0"/>
              </a:spcAft>
              <a:buClrTx/>
              <a:buSzTx/>
              <a:buFont typeface="Wingdings" panose="05000000000000000000" pitchFamily="2" charset="2"/>
              <a:buChar char="Ø"/>
              <a:tabLst/>
              <a:defRPr/>
            </a:pPr>
            <a:r>
              <a:rPr lang="en-GB" sz="1400" b="1">
                <a:solidFill>
                  <a:srgbClr val="0070C0"/>
                </a:solidFill>
              </a:rPr>
              <a:t>Feature Checkout</a:t>
            </a:r>
          </a:p>
          <a:p>
            <a:pPr marL="628650" marR="0" lvl="1" indent="-171450" defTabSz="914400" eaLnBrk="1" fontAlgn="auto" latinLnBrk="0" hangingPunct="1">
              <a:lnSpc>
                <a:spcPct val="100000"/>
              </a:lnSpc>
              <a:spcBef>
                <a:spcPts val="0"/>
              </a:spcBef>
              <a:spcAft>
                <a:spcPts val="0"/>
              </a:spcAft>
              <a:buClrTx/>
              <a:buSzTx/>
              <a:buFont typeface="Wingdings" panose="05000000000000000000" pitchFamily="2" charset="2"/>
              <a:buChar char="Ø"/>
              <a:tabLst/>
              <a:defRPr/>
            </a:pPr>
            <a:r>
              <a:rPr lang="en-GB" sz="1400" b="1">
                <a:solidFill>
                  <a:srgbClr val="0070C0"/>
                </a:solidFill>
              </a:rPr>
              <a:t>...</a:t>
            </a:r>
          </a:p>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rgbClr val="FF0000"/>
                </a:solidFill>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1">
              <a:solidFill>
                <a:srgbClr val="FF0000"/>
              </a:solidFill>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1">
              <a:solidFill>
                <a:srgbClr val="FF0000"/>
              </a:solidFill>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1">
              <a:solidFill>
                <a:srgbClr val="FF0000"/>
              </a:solidFill>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1">
              <a:solidFill>
                <a:srgbClr val="FF0000"/>
              </a:solidFill>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xdr:row>
      <xdr:rowOff>0</xdr:rowOff>
    </xdr:from>
    <xdr:to>
      <xdr:col>9</xdr:col>
      <xdr:colOff>592933</xdr:colOff>
      <xdr:row>13</xdr:row>
      <xdr:rowOff>145258</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15</xdr:row>
      <xdr:rowOff>0</xdr:rowOff>
    </xdr:from>
    <xdr:to>
      <xdr:col>11</xdr:col>
      <xdr:colOff>373857</xdr:colOff>
      <xdr:row>31</xdr:row>
      <xdr:rowOff>154782</xdr:rowOff>
    </xdr:to>
    <xdr:graphicFrame macro="">
      <xdr:nvGraphicFramePr>
        <xdr:cNvPr id="5" name="Chart 4">
          <a:extLst>
            <a:ext uri="{FF2B5EF4-FFF2-40B4-BE49-F238E27FC236}">
              <a16:creationId xmlns:a16="http://schemas.microsoft.com/office/drawing/2014/main" id="{00000000-0008-0000-03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0</xdr:colOff>
      <xdr:row>33</xdr:row>
      <xdr:rowOff>0</xdr:rowOff>
    </xdr:from>
    <xdr:to>
      <xdr:col>8</xdr:col>
      <xdr:colOff>233361</xdr:colOff>
      <xdr:row>42</xdr:row>
      <xdr:rowOff>95250</xdr:rowOff>
    </xdr:to>
    <xdr:graphicFrame macro="">
      <xdr:nvGraphicFramePr>
        <xdr:cNvPr id="6" name="Chart 2">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0</xdr:colOff>
      <xdr:row>44</xdr:row>
      <xdr:rowOff>0</xdr:rowOff>
    </xdr:from>
    <xdr:to>
      <xdr:col>8</xdr:col>
      <xdr:colOff>459581</xdr:colOff>
      <xdr:row>55</xdr:row>
      <xdr:rowOff>102393</xdr:rowOff>
    </xdr:to>
    <xdr:graphicFrame macro="">
      <xdr:nvGraphicFramePr>
        <xdr:cNvPr id="7" name="Chart 6">
          <a:extLst>
            <a:ext uri="{FF2B5EF4-FFF2-40B4-BE49-F238E27FC236}">
              <a16:creationId xmlns:a16="http://schemas.microsoft.com/office/drawing/2014/main" id="{00000000-0008-0000-03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1238250</xdr:colOff>
      <xdr:row>10</xdr:row>
      <xdr:rowOff>9525</xdr:rowOff>
    </xdr:from>
    <xdr:to>
      <xdr:col>1</xdr:col>
      <xdr:colOff>5695950</xdr:colOff>
      <xdr:row>24</xdr:row>
      <xdr:rowOff>133350</xdr:rowOff>
    </xdr:to>
    <xdr:pic>
      <xdr:nvPicPr>
        <xdr:cNvPr id="2" name="Picture 1">
          <a:extLst>
            <a:ext uri="{FF2B5EF4-FFF2-40B4-BE49-F238E27FC236}">
              <a16:creationId xmlns:a16="http://schemas.microsoft.com/office/drawing/2014/main" id="{00000000-0008-0000-16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47850" y="3152775"/>
          <a:ext cx="4457700" cy="2790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1438275</xdr:colOff>
      <xdr:row>28</xdr:row>
      <xdr:rowOff>152400</xdr:rowOff>
    </xdr:from>
    <xdr:to>
      <xdr:col>1</xdr:col>
      <xdr:colOff>5124450</xdr:colOff>
      <xdr:row>45</xdr:row>
      <xdr:rowOff>142875</xdr:rowOff>
    </xdr:to>
    <xdr:pic>
      <xdr:nvPicPr>
        <xdr:cNvPr id="3" name="Picture 2">
          <a:extLst>
            <a:ext uri="{FF2B5EF4-FFF2-40B4-BE49-F238E27FC236}">
              <a16:creationId xmlns:a16="http://schemas.microsoft.com/office/drawing/2014/main" id="{00000000-0008-0000-16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047875" y="6915150"/>
          <a:ext cx="3686175" cy="3228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1333500</xdr:colOff>
      <xdr:row>52</xdr:row>
      <xdr:rowOff>19050</xdr:rowOff>
    </xdr:from>
    <xdr:to>
      <xdr:col>1</xdr:col>
      <xdr:colOff>4543425</xdr:colOff>
      <xdr:row>67</xdr:row>
      <xdr:rowOff>114300</xdr:rowOff>
    </xdr:to>
    <xdr:pic>
      <xdr:nvPicPr>
        <xdr:cNvPr id="4" name="Picture 3">
          <a:extLst>
            <a:ext uri="{FF2B5EF4-FFF2-40B4-BE49-F238E27FC236}">
              <a16:creationId xmlns:a16="http://schemas.microsoft.com/office/drawing/2014/main" id="{00000000-0008-0000-1600-000004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943100" y="11544300"/>
          <a:ext cx="3209925" cy="2952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1247775</xdr:colOff>
      <xdr:row>158</xdr:row>
      <xdr:rowOff>161925</xdr:rowOff>
    </xdr:from>
    <xdr:to>
      <xdr:col>1</xdr:col>
      <xdr:colOff>5495925</xdr:colOff>
      <xdr:row>174</xdr:row>
      <xdr:rowOff>114300</xdr:rowOff>
    </xdr:to>
    <xdr:pic>
      <xdr:nvPicPr>
        <xdr:cNvPr id="5" name="Picture 4">
          <a:extLst>
            <a:ext uri="{FF2B5EF4-FFF2-40B4-BE49-F238E27FC236}">
              <a16:creationId xmlns:a16="http://schemas.microsoft.com/office/drawing/2014/main" id="{00000000-0008-0000-1600-00000500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857375" y="16592550"/>
          <a:ext cx="4248150" cy="3000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666750</xdr:colOff>
      <xdr:row>181</xdr:row>
      <xdr:rowOff>9525</xdr:rowOff>
    </xdr:from>
    <xdr:to>
      <xdr:col>1</xdr:col>
      <xdr:colOff>6134100</xdr:colOff>
      <xdr:row>196</xdr:row>
      <xdr:rowOff>152400</xdr:rowOff>
    </xdr:to>
    <xdr:pic>
      <xdr:nvPicPr>
        <xdr:cNvPr id="6" name="Picture 5">
          <a:extLst>
            <a:ext uri="{FF2B5EF4-FFF2-40B4-BE49-F238E27FC236}">
              <a16:creationId xmlns:a16="http://schemas.microsoft.com/office/drawing/2014/main" id="{00000000-0008-0000-1600-00000600000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276350" y="21202650"/>
          <a:ext cx="5467350" cy="3000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638175</xdr:colOff>
      <xdr:row>77</xdr:row>
      <xdr:rowOff>66675</xdr:rowOff>
    </xdr:from>
    <xdr:to>
      <xdr:col>1</xdr:col>
      <xdr:colOff>5105400</xdr:colOff>
      <xdr:row>92</xdr:row>
      <xdr:rowOff>57150</xdr:rowOff>
    </xdr:to>
    <xdr:pic>
      <xdr:nvPicPr>
        <xdr:cNvPr id="7" name="Picture 6">
          <a:extLst>
            <a:ext uri="{FF2B5EF4-FFF2-40B4-BE49-F238E27FC236}">
              <a16:creationId xmlns:a16="http://schemas.microsoft.com/office/drawing/2014/main" id="{00000000-0008-0000-1600-000007000000}"/>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247775" y="16878300"/>
          <a:ext cx="4467225" cy="2847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100</xdr:row>
      <xdr:rowOff>0</xdr:rowOff>
    </xdr:from>
    <xdr:to>
      <xdr:col>2</xdr:col>
      <xdr:colOff>57150</xdr:colOff>
      <xdr:row>118</xdr:row>
      <xdr:rowOff>152400</xdr:rowOff>
    </xdr:to>
    <xdr:pic>
      <xdr:nvPicPr>
        <xdr:cNvPr id="8" name="Picture 7">
          <a:extLst>
            <a:ext uri="{FF2B5EF4-FFF2-40B4-BE49-F238E27FC236}">
              <a16:creationId xmlns:a16="http://schemas.microsoft.com/office/drawing/2014/main" id="{00000000-0008-0000-1600-000008000000}"/>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609600" y="21574125"/>
          <a:ext cx="6772275" cy="3581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838200</xdr:colOff>
      <xdr:row>122</xdr:row>
      <xdr:rowOff>161925</xdr:rowOff>
    </xdr:from>
    <xdr:to>
      <xdr:col>1</xdr:col>
      <xdr:colOff>5391150</xdr:colOff>
      <xdr:row>135</xdr:row>
      <xdr:rowOff>114300</xdr:rowOff>
    </xdr:to>
    <xdr:pic>
      <xdr:nvPicPr>
        <xdr:cNvPr id="9" name="Picture 8">
          <a:extLst>
            <a:ext uri="{FF2B5EF4-FFF2-40B4-BE49-F238E27FC236}">
              <a16:creationId xmlns:a16="http://schemas.microsoft.com/office/drawing/2014/main" id="{00000000-0008-0000-1600-000009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447800" y="26308050"/>
          <a:ext cx="4552950" cy="2428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390525</xdr:colOff>
      <xdr:row>139</xdr:row>
      <xdr:rowOff>114300</xdr:rowOff>
    </xdr:from>
    <xdr:to>
      <xdr:col>1</xdr:col>
      <xdr:colOff>4991100</xdr:colOff>
      <xdr:row>151</xdr:row>
      <xdr:rowOff>180975</xdr:rowOff>
    </xdr:to>
    <xdr:pic>
      <xdr:nvPicPr>
        <xdr:cNvPr id="10" name="Picture 9">
          <a:extLst>
            <a:ext uri="{FF2B5EF4-FFF2-40B4-BE49-F238E27FC236}">
              <a16:creationId xmlns:a16="http://schemas.microsoft.com/office/drawing/2014/main" id="{00000000-0008-0000-1600-00000A000000}"/>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1000125" y="29879925"/>
          <a:ext cx="4600575" cy="2352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13</xdr:col>
      <xdr:colOff>280147</xdr:colOff>
      <xdr:row>7</xdr:row>
      <xdr:rowOff>347382</xdr:rowOff>
    </xdr:from>
    <xdr:to>
      <xdr:col>27</xdr:col>
      <xdr:colOff>35718</xdr:colOff>
      <xdr:row>22</xdr:row>
      <xdr:rowOff>62752</xdr:rowOff>
    </xdr:to>
    <xdr:graphicFrame macro="">
      <xdr:nvGraphicFramePr>
        <xdr:cNvPr id="4" name="Chart 3">
          <a:extLst>
            <a:ext uri="{FF2B5EF4-FFF2-40B4-BE49-F238E27FC236}">
              <a16:creationId xmlns:a16="http://schemas.microsoft.com/office/drawing/2014/main" id="{00000000-0008-0000-19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gesh.Palanivel" refreshedDate="44644.282793171296" createdVersion="6" refreshedVersion="6" minRefreshableVersion="3" recordCount="16" xr:uid="{00000000-000A-0000-FFFF-FFFF00000000}">
  <cacheSource type="worksheet">
    <worksheetSource ref="B2:D25" sheet="Defects"/>
  </cacheSource>
  <cacheFields count="5">
    <cacheField name="Issue key" numFmtId="0">
      <sharedItems containsBlank="1"/>
    </cacheField>
    <cacheField name="Summary" numFmtId="0">
      <sharedItems containsBlank="1"/>
    </cacheField>
    <cacheField name="Status" numFmtId="0">
      <sharedItems containsBlank="1" count="8">
        <s v="Open"/>
        <m/>
        <s v="REOPENED" u="1"/>
        <s v="Ready for development" u="1"/>
        <s v="Done by Product" u="1"/>
        <s v="Done by Team" u="1"/>
        <s v="In Development" u="1"/>
        <s v="Development Completed" u="1"/>
      </sharedItems>
    </cacheField>
    <cacheField name="CBV" numFmtId="0">
      <sharedItems containsNonDate="0" containsString="0" containsBlank="1"/>
    </cacheField>
    <cacheField name="Severity" numFmtId="0">
      <sharedItems containsBlank="1" count="7">
        <s v="CBV not yet assigned"/>
        <m/>
        <s v="3 - Low" u="1"/>
        <s v="S4 - Cosmetic" u="1"/>
        <s v="S1 - Showstopper" u="1"/>
        <s v="S3 - Minor " u="1"/>
        <s v="S2 - Major "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
  <r>
    <s v="COBA-109926"/>
    <s v="Unable to create patient in IT5 Y Application"/>
    <x v="0"/>
    <m/>
    <x v="0"/>
  </r>
  <r>
    <m/>
    <m/>
    <x v="1"/>
    <m/>
    <x v="0"/>
  </r>
  <r>
    <m/>
    <m/>
    <x v="1"/>
    <m/>
    <x v="0"/>
  </r>
  <r>
    <m/>
    <m/>
    <x v="1"/>
    <m/>
    <x v="0"/>
  </r>
  <r>
    <m/>
    <m/>
    <x v="1"/>
    <m/>
    <x v="0"/>
  </r>
  <r>
    <m/>
    <m/>
    <x v="1"/>
    <m/>
    <x v="1"/>
  </r>
  <r>
    <m/>
    <m/>
    <x v="1"/>
    <m/>
    <x v="1"/>
  </r>
  <r>
    <m/>
    <m/>
    <x v="1"/>
    <m/>
    <x v="1"/>
  </r>
  <r>
    <m/>
    <m/>
    <x v="1"/>
    <m/>
    <x v="1"/>
  </r>
  <r>
    <m/>
    <m/>
    <x v="1"/>
    <m/>
    <x v="1"/>
  </r>
  <r>
    <m/>
    <m/>
    <x v="1"/>
    <m/>
    <x v="1"/>
  </r>
  <r>
    <m/>
    <m/>
    <x v="1"/>
    <m/>
    <x v="1"/>
  </r>
  <r>
    <m/>
    <m/>
    <x v="1"/>
    <m/>
    <x v="1"/>
  </r>
  <r>
    <m/>
    <m/>
    <x v="1"/>
    <m/>
    <x v="1"/>
  </r>
  <r>
    <m/>
    <m/>
    <x v="1"/>
    <m/>
    <x v="1"/>
  </r>
  <r>
    <m/>
    <m/>
    <x v="1"/>
    <m/>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1B00-000000000000}"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5">
  <location ref="F3:I7" firstHeaderRow="1" firstDataRow="2" firstDataCol="1"/>
  <pivotFields count="5">
    <pivotField dataField="1" showAll="0"/>
    <pivotField showAll="0"/>
    <pivotField axis="axisCol" showAll="0">
      <items count="9">
        <item m="1" x="4"/>
        <item x="0"/>
        <item n=" " x="1"/>
        <item m="1" x="5"/>
        <item m="1" x="7"/>
        <item m="1" x="2"/>
        <item m="1" x="6"/>
        <item m="1" x="3"/>
        <item t="default"/>
      </items>
    </pivotField>
    <pivotField showAll="0"/>
    <pivotField axis="axisRow" showAll="0">
      <items count="8">
        <item x="0"/>
        <item n=" " x="1"/>
        <item m="1" x="3"/>
        <item m="1" x="6"/>
        <item m="1" x="4"/>
        <item m="1" x="2"/>
        <item m="1" x="5"/>
        <item t="default"/>
      </items>
    </pivotField>
  </pivotFields>
  <rowFields count="1">
    <field x="4"/>
  </rowFields>
  <rowItems count="3">
    <i>
      <x/>
    </i>
    <i>
      <x v="1"/>
    </i>
    <i t="grand">
      <x/>
    </i>
  </rowItems>
  <colFields count="1">
    <field x="2"/>
  </colFields>
  <colItems count="3">
    <i>
      <x v="1"/>
    </i>
    <i>
      <x v="2"/>
    </i>
    <i t="grand">
      <x/>
    </i>
  </colItems>
  <dataFields count="1">
    <dataField name="Count of Issue key" fld="0" subtotal="count" baseField="0" baseItem="0"/>
  </dataFields>
  <formats count="20">
    <format dxfId="19">
      <pivotArea type="all" dataOnly="0" outline="0" fieldPosition="0"/>
    </format>
    <format dxfId="18">
      <pivotArea outline="0" collapsedLevelsAreSubtotals="1" fieldPosition="0"/>
    </format>
    <format dxfId="17">
      <pivotArea type="origin" dataOnly="0" labelOnly="1" outline="0" fieldPosition="0"/>
    </format>
    <format dxfId="16">
      <pivotArea field="2" type="button" dataOnly="0" labelOnly="1" outline="0" axis="axisCol" fieldPosition="0"/>
    </format>
    <format dxfId="15">
      <pivotArea type="topRight" dataOnly="0" labelOnly="1" outline="0" fieldPosition="0"/>
    </format>
    <format dxfId="14">
      <pivotArea field="4" type="button" dataOnly="0" labelOnly="1" outline="0" axis="axisRow" fieldPosition="0"/>
    </format>
    <format dxfId="13">
      <pivotArea dataOnly="0" labelOnly="1" fieldPosition="0">
        <references count="1">
          <reference field="4" count="0"/>
        </references>
      </pivotArea>
    </format>
    <format dxfId="12">
      <pivotArea dataOnly="0" labelOnly="1" grandRow="1" outline="0" fieldPosition="0"/>
    </format>
    <format dxfId="11">
      <pivotArea dataOnly="0" labelOnly="1" fieldPosition="0">
        <references count="1">
          <reference field="2" count="0"/>
        </references>
      </pivotArea>
    </format>
    <format dxfId="10">
      <pivotArea dataOnly="0" labelOnly="1" grandCol="1" outline="0" fieldPosition="0"/>
    </format>
    <format dxfId="9">
      <pivotArea type="all" dataOnly="0" outline="0" fieldPosition="0"/>
    </format>
    <format dxfId="8">
      <pivotArea outline="0" collapsedLevelsAreSubtotals="1" fieldPosition="0"/>
    </format>
    <format dxfId="7">
      <pivotArea type="origin" dataOnly="0" labelOnly="1" outline="0" fieldPosition="0"/>
    </format>
    <format dxfId="6">
      <pivotArea field="2" type="button" dataOnly="0" labelOnly="1" outline="0" axis="axisCol" fieldPosition="0"/>
    </format>
    <format dxfId="5">
      <pivotArea type="topRight" dataOnly="0" labelOnly="1" outline="0" fieldPosition="0"/>
    </format>
    <format dxfId="4">
      <pivotArea field="4" type="button" dataOnly="0" labelOnly="1" outline="0" axis="axisRow" fieldPosition="0"/>
    </format>
    <format dxfId="3">
      <pivotArea dataOnly="0" labelOnly="1" fieldPosition="0">
        <references count="1">
          <reference field="4" count="0"/>
        </references>
      </pivotArea>
    </format>
    <format dxfId="2">
      <pivotArea dataOnly="0" labelOnly="1" grandRow="1" outline="0" fieldPosition="0"/>
    </format>
    <format dxfId="1">
      <pivotArea dataOnly="0" labelOnly="1" fieldPosition="0">
        <references count="1">
          <reference field="2" count="0"/>
        </references>
      </pivotArea>
    </format>
    <format dxfId="0">
      <pivotArea dataOnly="0" labelOnly="1" grandCol="1" outline="0" fieldPosition="0"/>
    </format>
  </formats>
  <chartFormats count="128">
    <chartFormat chart="7" format="16" series="1">
      <pivotArea type="data" outline="0" fieldPosition="0">
        <references count="2">
          <reference field="4294967294" count="1" selected="0">
            <x v="0"/>
          </reference>
          <reference field="2" count="1" selected="0">
            <x v="0"/>
          </reference>
        </references>
      </pivotArea>
    </chartFormat>
    <chartFormat chart="7" format="17" series="1">
      <pivotArea type="data" outline="0" fieldPosition="0">
        <references count="2">
          <reference field="4294967294" count="1" selected="0">
            <x v="0"/>
          </reference>
          <reference field="2" count="1" selected="0">
            <x v="1"/>
          </reference>
        </references>
      </pivotArea>
    </chartFormat>
    <chartFormat chart="7" format="18" series="1">
      <pivotArea type="data" outline="0" fieldPosition="0">
        <references count="2">
          <reference field="4294967294" count="1" selected="0">
            <x v="0"/>
          </reference>
          <reference field="2" count="1" selected="0">
            <x v="2"/>
          </reference>
        </references>
      </pivotArea>
    </chartFormat>
    <chartFormat chart="0" format="19" series="1">
      <pivotArea type="data" outline="0" fieldPosition="0">
        <references count="2">
          <reference field="4294967294" count="1" selected="0">
            <x v="0"/>
          </reference>
          <reference field="2" count="1" selected="0">
            <x v="0"/>
          </reference>
        </references>
      </pivotArea>
    </chartFormat>
    <chartFormat chart="0" format="20" series="1">
      <pivotArea type="data" outline="0" fieldPosition="0">
        <references count="2">
          <reference field="4294967294" count="1" selected="0">
            <x v="0"/>
          </reference>
          <reference field="2" count="1" selected="0">
            <x v="1"/>
          </reference>
        </references>
      </pivotArea>
    </chartFormat>
    <chartFormat chart="0" format="21" series="1">
      <pivotArea type="data" outline="0" fieldPosition="0">
        <references count="2">
          <reference field="4294967294" count="1" selected="0">
            <x v="0"/>
          </reference>
          <reference field="2" count="1" selected="0">
            <x v="2"/>
          </reference>
        </references>
      </pivotArea>
    </chartFormat>
    <chartFormat chart="7" format="19" series="1">
      <pivotArea type="data" outline="0" fieldPosition="0">
        <references count="2">
          <reference field="4294967294" count="1" selected="0">
            <x v="0"/>
          </reference>
          <reference field="2" count="1" selected="0">
            <x v="3"/>
          </reference>
        </references>
      </pivotArea>
    </chartFormat>
    <chartFormat chart="2" format="20" series="1">
      <pivotArea type="data" outline="0" fieldPosition="0">
        <references count="2">
          <reference field="4294967294" count="1" selected="0">
            <x v="0"/>
          </reference>
          <reference field="2" count="1" selected="0">
            <x v="1"/>
          </reference>
        </references>
      </pivotArea>
    </chartFormat>
    <chartFormat chart="2" format="21" series="1">
      <pivotArea type="data" outline="0" fieldPosition="0">
        <references count="2">
          <reference field="4294967294" count="1" selected="0">
            <x v="0"/>
          </reference>
          <reference field="2" count="1" selected="0">
            <x v="2"/>
          </reference>
        </references>
      </pivotArea>
    </chartFormat>
    <chartFormat chart="3" format="22" series="1">
      <pivotArea type="data" outline="0" fieldPosition="0">
        <references count="2">
          <reference field="4294967294" count="1" selected="0">
            <x v="0"/>
          </reference>
          <reference field="2" count="1" selected="0">
            <x v="1"/>
          </reference>
        </references>
      </pivotArea>
    </chartFormat>
    <chartFormat chart="3" format="23" series="1">
      <pivotArea type="data" outline="0" fieldPosition="0">
        <references count="2">
          <reference field="4294967294" count="1" selected="0">
            <x v="0"/>
          </reference>
          <reference field="2" count="1" selected="0">
            <x v="2"/>
          </reference>
        </references>
      </pivotArea>
    </chartFormat>
    <chartFormat chart="7" format="20" series="1">
      <pivotArea type="data" outline="0" fieldPosition="0">
        <references count="2">
          <reference field="4294967294" count="1" selected="0">
            <x v="0"/>
          </reference>
          <reference field="2" count="1" selected="0">
            <x v="4"/>
          </reference>
        </references>
      </pivotArea>
    </chartFormat>
    <chartFormat chart="4" format="21" series="1">
      <pivotArea type="data" outline="0" fieldPosition="0">
        <references count="2">
          <reference field="4294967294" count="1" selected="0">
            <x v="0"/>
          </reference>
          <reference field="2" count="1" selected="0">
            <x v="0"/>
          </reference>
        </references>
      </pivotArea>
    </chartFormat>
    <chartFormat chart="4" format="22" series="1">
      <pivotArea type="data" outline="0" fieldPosition="0">
        <references count="2">
          <reference field="4294967294" count="1" selected="0">
            <x v="0"/>
          </reference>
          <reference field="2" count="1" selected="0">
            <x v="1"/>
          </reference>
        </references>
      </pivotArea>
    </chartFormat>
    <chartFormat chart="4" format="23" series="1">
      <pivotArea type="data" outline="0" fieldPosition="0">
        <references count="2">
          <reference field="4294967294" count="1" selected="0">
            <x v="0"/>
          </reference>
          <reference field="2" count="1" selected="0">
            <x v="2"/>
          </reference>
        </references>
      </pivotArea>
    </chartFormat>
    <chartFormat chart="5" format="24" series="1">
      <pivotArea type="data" outline="0" fieldPosition="0">
        <references count="2">
          <reference field="4294967294" count="1" selected="0">
            <x v="0"/>
          </reference>
          <reference field="2" count="1" selected="0">
            <x v="0"/>
          </reference>
        </references>
      </pivotArea>
    </chartFormat>
    <chartFormat chart="5" format="25" series="1">
      <pivotArea type="data" outline="0" fieldPosition="0">
        <references count="2">
          <reference field="4294967294" count="1" selected="0">
            <x v="0"/>
          </reference>
          <reference field="2" count="1" selected="0">
            <x v="1"/>
          </reference>
        </references>
      </pivotArea>
    </chartFormat>
    <chartFormat chart="5" format="26" series="1">
      <pivotArea type="data" outline="0" fieldPosition="0">
        <references count="2">
          <reference field="4294967294" count="1" selected="0">
            <x v="0"/>
          </reference>
          <reference field="2" count="1" selected="0">
            <x v="2"/>
          </reference>
        </references>
      </pivotArea>
    </chartFormat>
    <chartFormat chart="7" format="21" series="1">
      <pivotArea type="data" outline="0" fieldPosition="0">
        <references count="2">
          <reference field="4294967294" count="1" selected="0">
            <x v="0"/>
          </reference>
          <reference field="2" count="1" selected="0">
            <x v="5"/>
          </reference>
        </references>
      </pivotArea>
    </chartFormat>
    <chartFormat chart="6" format="22" series="1">
      <pivotArea type="data" outline="0" fieldPosition="0">
        <references count="2">
          <reference field="4294967294" count="1" selected="0">
            <x v="0"/>
          </reference>
          <reference field="2" count="1" selected="0">
            <x v="0"/>
          </reference>
        </references>
      </pivotArea>
    </chartFormat>
    <chartFormat chart="6" format="23" series="1">
      <pivotArea type="data" outline="0" fieldPosition="0">
        <references count="2">
          <reference field="4294967294" count="1" selected="0">
            <x v="0"/>
          </reference>
          <reference field="2" count="1" selected="0">
            <x v="1"/>
          </reference>
        </references>
      </pivotArea>
    </chartFormat>
    <chartFormat chart="6" format="24" series="1">
      <pivotArea type="data" outline="0" fieldPosition="0">
        <references count="2">
          <reference field="4294967294" count="1" selected="0">
            <x v="0"/>
          </reference>
          <reference field="2" count="1" selected="0">
            <x v="2"/>
          </reference>
        </references>
      </pivotArea>
    </chartFormat>
    <chartFormat chart="8" format="22" series="1">
      <pivotArea type="data" outline="0" fieldPosition="0">
        <references count="2">
          <reference field="4294967294" count="1" selected="0">
            <x v="0"/>
          </reference>
          <reference field="2" count="1" selected="0">
            <x v="0"/>
          </reference>
        </references>
      </pivotArea>
    </chartFormat>
    <chartFormat chart="8" format="23" series="1">
      <pivotArea type="data" outline="0" fieldPosition="0">
        <references count="2">
          <reference field="4294967294" count="1" selected="0">
            <x v="0"/>
          </reference>
          <reference field="2" count="1" selected="0">
            <x v="1"/>
          </reference>
        </references>
      </pivotArea>
    </chartFormat>
    <chartFormat chart="8" format="24" series="1">
      <pivotArea type="data" outline="0" fieldPosition="0">
        <references count="2">
          <reference field="4294967294" count="1" selected="0">
            <x v="0"/>
          </reference>
          <reference field="2" count="1" selected="0">
            <x v="2"/>
          </reference>
        </references>
      </pivotArea>
    </chartFormat>
    <chartFormat chart="9" format="25" series="1">
      <pivotArea type="data" outline="0" fieldPosition="0">
        <references count="2">
          <reference field="4294967294" count="1" selected="0">
            <x v="0"/>
          </reference>
          <reference field="2" count="1" selected="0">
            <x v="0"/>
          </reference>
        </references>
      </pivotArea>
    </chartFormat>
    <chartFormat chart="9" format="26" series="1">
      <pivotArea type="data" outline="0" fieldPosition="0">
        <references count="2">
          <reference field="4294967294" count="1" selected="0">
            <x v="0"/>
          </reference>
          <reference field="2" count="1" selected="0">
            <x v="1"/>
          </reference>
        </references>
      </pivotArea>
    </chartFormat>
    <chartFormat chart="9" format="27" series="1">
      <pivotArea type="data" outline="0" fieldPosition="0">
        <references count="2">
          <reference field="4294967294" count="1" selected="0">
            <x v="0"/>
          </reference>
          <reference field="2" count="1" selected="0">
            <x v="2"/>
          </reference>
        </references>
      </pivotArea>
    </chartFormat>
    <chartFormat chart="10" format="22" series="1">
      <pivotArea type="data" outline="0" fieldPosition="0">
        <references count="2">
          <reference field="4294967294" count="1" selected="0">
            <x v="0"/>
          </reference>
          <reference field="2" count="1" selected="0">
            <x v="0"/>
          </reference>
        </references>
      </pivotArea>
    </chartFormat>
    <chartFormat chart="10" format="23" series="1">
      <pivotArea type="data" outline="0" fieldPosition="0">
        <references count="2">
          <reference field="4294967294" count="1" selected="0">
            <x v="0"/>
          </reference>
          <reference field="2" count="1" selected="0">
            <x v="1"/>
          </reference>
        </references>
      </pivotArea>
    </chartFormat>
    <chartFormat chart="10" format="24" series="1">
      <pivotArea type="data" outline="0" fieldPosition="0">
        <references count="2">
          <reference field="4294967294" count="1" selected="0">
            <x v="0"/>
          </reference>
          <reference field="2" count="1" selected="0">
            <x v="2"/>
          </reference>
        </references>
      </pivotArea>
    </chartFormat>
    <chartFormat chart="11" format="25" series="1">
      <pivotArea type="data" outline="0" fieldPosition="0">
        <references count="2">
          <reference field="4294967294" count="1" selected="0">
            <x v="0"/>
          </reference>
          <reference field="2" count="1" selected="0">
            <x v="0"/>
          </reference>
        </references>
      </pivotArea>
    </chartFormat>
    <chartFormat chart="11" format="26" series="1">
      <pivotArea type="data" outline="0" fieldPosition="0">
        <references count="2">
          <reference field="4294967294" count="1" selected="0">
            <x v="0"/>
          </reference>
          <reference field="2" count="1" selected="0">
            <x v="1"/>
          </reference>
        </references>
      </pivotArea>
    </chartFormat>
    <chartFormat chart="11" format="27" series="1">
      <pivotArea type="data" outline="0" fieldPosition="0">
        <references count="2">
          <reference field="4294967294" count="1" selected="0">
            <x v="0"/>
          </reference>
          <reference field="2" count="1" selected="0">
            <x v="2"/>
          </reference>
        </references>
      </pivotArea>
    </chartFormat>
    <chartFormat chart="7" format="22" series="1">
      <pivotArea type="data" outline="0" fieldPosition="0">
        <references count="2">
          <reference field="4294967294" count="1" selected="0">
            <x v="0"/>
          </reference>
          <reference field="2" count="1" selected="0">
            <x v="6"/>
          </reference>
        </references>
      </pivotArea>
    </chartFormat>
    <chartFormat chart="12" format="23" series="1">
      <pivotArea type="data" outline="0" fieldPosition="0">
        <references count="2">
          <reference field="4294967294" count="1" selected="0">
            <x v="0"/>
          </reference>
          <reference field="2" count="1" selected="0">
            <x v="1"/>
          </reference>
        </references>
      </pivotArea>
    </chartFormat>
    <chartFormat chart="12" format="24" series="1">
      <pivotArea type="data" outline="0" fieldPosition="0">
        <references count="2">
          <reference field="4294967294" count="1" selected="0">
            <x v="0"/>
          </reference>
          <reference field="2" count="1" selected="0">
            <x v="2"/>
          </reference>
        </references>
      </pivotArea>
    </chartFormat>
    <chartFormat chart="12" format="25" series="1">
      <pivotArea type="data" outline="0" fieldPosition="0">
        <references count="2">
          <reference field="4294967294" count="1" selected="0">
            <x v="0"/>
          </reference>
          <reference field="2" count="1" selected="0">
            <x v="4"/>
          </reference>
        </references>
      </pivotArea>
    </chartFormat>
    <chartFormat chart="12" format="26" series="1">
      <pivotArea type="data" outline="0" fieldPosition="0">
        <references count="2">
          <reference field="4294967294" count="1" selected="0">
            <x v="0"/>
          </reference>
          <reference field="2" count="1" selected="0">
            <x v="6"/>
          </reference>
        </references>
      </pivotArea>
    </chartFormat>
    <chartFormat chart="13" format="27" series="1">
      <pivotArea type="data" outline="0" fieldPosition="0">
        <references count="2">
          <reference field="4294967294" count="1" selected="0">
            <x v="0"/>
          </reference>
          <reference field="2" count="1" selected="0">
            <x v="1"/>
          </reference>
        </references>
      </pivotArea>
    </chartFormat>
    <chartFormat chart="13" format="28" series="1">
      <pivotArea type="data" outline="0" fieldPosition="0">
        <references count="2">
          <reference field="4294967294" count="1" selected="0">
            <x v="0"/>
          </reference>
          <reference field="2" count="1" selected="0">
            <x v="2"/>
          </reference>
        </references>
      </pivotArea>
    </chartFormat>
    <chartFormat chart="13" format="29" series="1">
      <pivotArea type="data" outline="0" fieldPosition="0">
        <references count="2">
          <reference field="4294967294" count="1" selected="0">
            <x v="0"/>
          </reference>
          <reference field="2" count="1" selected="0">
            <x v="4"/>
          </reference>
        </references>
      </pivotArea>
    </chartFormat>
    <chartFormat chart="13" format="30" series="1">
      <pivotArea type="data" outline="0" fieldPosition="0">
        <references count="2">
          <reference field="4294967294" count="1" selected="0">
            <x v="0"/>
          </reference>
          <reference field="2" count="1" selected="0">
            <x v="6"/>
          </reference>
        </references>
      </pivotArea>
    </chartFormat>
    <chartFormat chart="14" format="23" series="1">
      <pivotArea type="data" outline="0" fieldPosition="0">
        <references count="2">
          <reference field="4294967294" count="1" selected="0">
            <x v="0"/>
          </reference>
          <reference field="2" count="1" selected="0">
            <x v="1"/>
          </reference>
        </references>
      </pivotArea>
    </chartFormat>
    <chartFormat chart="14" format="24" series="1">
      <pivotArea type="data" outline="0" fieldPosition="0">
        <references count="2">
          <reference field="4294967294" count="1" selected="0">
            <x v="0"/>
          </reference>
          <reference field="2" count="1" selected="0">
            <x v="2"/>
          </reference>
        </references>
      </pivotArea>
    </chartFormat>
    <chartFormat chart="14" format="25" series="1">
      <pivotArea type="data" outline="0" fieldPosition="0">
        <references count="2">
          <reference field="4294967294" count="1" selected="0">
            <x v="0"/>
          </reference>
          <reference field="2" count="1" selected="0">
            <x v="4"/>
          </reference>
        </references>
      </pivotArea>
    </chartFormat>
    <chartFormat chart="14" format="26" series="1">
      <pivotArea type="data" outline="0" fieldPosition="0">
        <references count="2">
          <reference field="4294967294" count="1" selected="0">
            <x v="0"/>
          </reference>
          <reference field="2" count="1" selected="0">
            <x v="6"/>
          </reference>
        </references>
      </pivotArea>
    </chartFormat>
    <chartFormat chart="15" format="27" series="1">
      <pivotArea type="data" outline="0" fieldPosition="0">
        <references count="2">
          <reference field="4294967294" count="1" selected="0">
            <x v="0"/>
          </reference>
          <reference field="2" count="1" selected="0">
            <x v="1"/>
          </reference>
        </references>
      </pivotArea>
    </chartFormat>
    <chartFormat chart="15" format="28" series="1">
      <pivotArea type="data" outline="0" fieldPosition="0">
        <references count="2">
          <reference field="4294967294" count="1" selected="0">
            <x v="0"/>
          </reference>
          <reference field="2" count="1" selected="0">
            <x v="2"/>
          </reference>
        </references>
      </pivotArea>
    </chartFormat>
    <chartFormat chart="15" format="29" series="1">
      <pivotArea type="data" outline="0" fieldPosition="0">
        <references count="2">
          <reference field="4294967294" count="1" selected="0">
            <x v="0"/>
          </reference>
          <reference field="2" count="1" selected="0">
            <x v="4"/>
          </reference>
        </references>
      </pivotArea>
    </chartFormat>
    <chartFormat chart="15" format="30" series="1">
      <pivotArea type="data" outline="0" fieldPosition="0">
        <references count="2">
          <reference field="4294967294" count="1" selected="0">
            <x v="0"/>
          </reference>
          <reference field="2" count="1" selected="0">
            <x v="6"/>
          </reference>
        </references>
      </pivotArea>
    </chartFormat>
    <chartFormat chart="16" format="23" series="1">
      <pivotArea type="data" outline="0" fieldPosition="0">
        <references count="2">
          <reference field="4294967294" count="1" selected="0">
            <x v="0"/>
          </reference>
          <reference field="2" count="1" selected="0">
            <x v="1"/>
          </reference>
        </references>
      </pivotArea>
    </chartFormat>
    <chartFormat chart="16" format="24" series="1">
      <pivotArea type="data" outline="0" fieldPosition="0">
        <references count="2">
          <reference field="4294967294" count="1" selected="0">
            <x v="0"/>
          </reference>
          <reference field="2" count="1" selected="0">
            <x v="2"/>
          </reference>
        </references>
      </pivotArea>
    </chartFormat>
    <chartFormat chart="16" format="25" series="1">
      <pivotArea type="data" outline="0" fieldPosition="0">
        <references count="2">
          <reference field="4294967294" count="1" selected="0">
            <x v="0"/>
          </reference>
          <reference field="2" count="1" selected="0">
            <x v="4"/>
          </reference>
        </references>
      </pivotArea>
    </chartFormat>
    <chartFormat chart="7" format="23" series="1">
      <pivotArea type="data" outline="0" fieldPosition="0">
        <references count="2">
          <reference field="4294967294" count="1" selected="0">
            <x v="0"/>
          </reference>
          <reference field="2" count="1" selected="0">
            <x v="7"/>
          </reference>
        </references>
      </pivotArea>
    </chartFormat>
    <chartFormat chart="20" format="24" series="1">
      <pivotArea type="data" outline="0" fieldPosition="0">
        <references count="2">
          <reference field="4294967294" count="1" selected="0">
            <x v="0"/>
          </reference>
          <reference field="2" count="1" selected="0">
            <x v="1"/>
          </reference>
        </references>
      </pivotArea>
    </chartFormat>
    <chartFormat chart="20" format="25" series="1">
      <pivotArea type="data" outline="0" fieldPosition="0">
        <references count="2">
          <reference field="4294967294" count="1" selected="0">
            <x v="0"/>
          </reference>
          <reference field="2" count="1" selected="0">
            <x v="2"/>
          </reference>
        </references>
      </pivotArea>
    </chartFormat>
    <chartFormat chart="21" format="26" series="1">
      <pivotArea type="data" outline="0" fieldPosition="0">
        <references count="2">
          <reference field="4294967294" count="1" selected="0">
            <x v="0"/>
          </reference>
          <reference field="2" count="1" selected="0">
            <x v="1"/>
          </reference>
        </references>
      </pivotArea>
    </chartFormat>
    <chartFormat chart="21" format="27" series="1">
      <pivotArea type="data" outline="0" fieldPosition="0">
        <references count="2">
          <reference field="4294967294" count="1" selected="0">
            <x v="0"/>
          </reference>
          <reference field="2" count="1" selected="0">
            <x v="2"/>
          </reference>
        </references>
      </pivotArea>
    </chartFormat>
    <chartFormat chart="22" format="24" series="1">
      <pivotArea type="data" outline="0" fieldPosition="0">
        <references count="2">
          <reference field="4294967294" count="1" selected="0">
            <x v="0"/>
          </reference>
          <reference field="2" count="1" selected="0">
            <x v="1"/>
          </reference>
        </references>
      </pivotArea>
    </chartFormat>
    <chartFormat chart="22" format="25" series="1">
      <pivotArea type="data" outline="0" fieldPosition="0">
        <references count="2">
          <reference field="4294967294" count="1" selected="0">
            <x v="0"/>
          </reference>
          <reference field="2" count="1" selected="0">
            <x v="2"/>
          </reference>
        </references>
      </pivotArea>
    </chartFormat>
    <chartFormat chart="23" format="26" series="1">
      <pivotArea type="data" outline="0" fieldPosition="0">
        <references count="2">
          <reference field="4294967294" count="1" selected="0">
            <x v="0"/>
          </reference>
          <reference field="2" count="1" selected="0">
            <x v="1"/>
          </reference>
        </references>
      </pivotArea>
    </chartFormat>
    <chartFormat chart="23" format="27" series="1">
      <pivotArea type="data" outline="0" fieldPosition="0">
        <references count="2">
          <reference field="4294967294" count="1" selected="0">
            <x v="0"/>
          </reference>
          <reference field="2" count="1" selected="0">
            <x v="2"/>
          </reference>
        </references>
      </pivotArea>
    </chartFormat>
    <chartFormat chart="24" format="24" series="1">
      <pivotArea type="data" outline="0" fieldPosition="0">
        <references count="2">
          <reference field="4294967294" count="1" selected="0">
            <x v="0"/>
          </reference>
          <reference field="2" count="1" selected="0">
            <x v="1"/>
          </reference>
        </references>
      </pivotArea>
    </chartFormat>
    <chartFormat chart="24" format="25" series="1">
      <pivotArea type="data" outline="0" fieldPosition="0">
        <references count="2">
          <reference field="4294967294" count="1" selected="0">
            <x v="0"/>
          </reference>
          <reference field="2" count="1" selected="0">
            <x v="2"/>
          </reference>
        </references>
      </pivotArea>
    </chartFormat>
    <chartFormat chart="25" format="26" series="1">
      <pivotArea type="data" outline="0" fieldPosition="0">
        <references count="2">
          <reference field="4294967294" count="1" selected="0">
            <x v="0"/>
          </reference>
          <reference field="2" count="1" selected="0">
            <x v="1"/>
          </reference>
        </references>
      </pivotArea>
    </chartFormat>
    <chartFormat chart="25" format="27" series="1">
      <pivotArea type="data" outline="0" fieldPosition="0">
        <references count="2">
          <reference field="4294967294" count="1" selected="0">
            <x v="0"/>
          </reference>
          <reference field="2" count="1" selected="0">
            <x v="2"/>
          </reference>
        </references>
      </pivotArea>
    </chartFormat>
    <chartFormat chart="28" format="24" series="1">
      <pivotArea type="data" outline="0" fieldPosition="0">
        <references count="2">
          <reference field="4294967294" count="1" selected="0">
            <x v="0"/>
          </reference>
          <reference field="2" count="1" selected="0">
            <x v="1"/>
          </reference>
        </references>
      </pivotArea>
    </chartFormat>
    <chartFormat chart="28" format="25" series="1">
      <pivotArea type="data" outline="0" fieldPosition="0">
        <references count="2">
          <reference field="4294967294" count="1" selected="0">
            <x v="0"/>
          </reference>
          <reference field="2" count="1" selected="0">
            <x v="2"/>
          </reference>
        </references>
      </pivotArea>
    </chartFormat>
    <chartFormat chart="29" format="26" series="1">
      <pivotArea type="data" outline="0" fieldPosition="0">
        <references count="2">
          <reference field="4294967294" count="1" selected="0">
            <x v="0"/>
          </reference>
          <reference field="2" count="1" selected="0">
            <x v="1"/>
          </reference>
        </references>
      </pivotArea>
    </chartFormat>
    <chartFormat chart="29" format="27" series="1">
      <pivotArea type="data" outline="0" fieldPosition="0">
        <references count="2">
          <reference field="4294967294" count="1" selected="0">
            <x v="0"/>
          </reference>
          <reference field="2" count="1" selected="0">
            <x v="2"/>
          </reference>
        </references>
      </pivotArea>
    </chartFormat>
    <chartFormat chart="31" format="24" series="1">
      <pivotArea type="data" outline="0" fieldPosition="0">
        <references count="2">
          <reference field="4294967294" count="1" selected="0">
            <x v="0"/>
          </reference>
          <reference field="2" count="1" selected="0">
            <x v="1"/>
          </reference>
        </references>
      </pivotArea>
    </chartFormat>
    <chartFormat chart="31" format="25" series="1">
      <pivotArea type="data" outline="0" fieldPosition="0">
        <references count="2">
          <reference field="4294967294" count="1" selected="0">
            <x v="0"/>
          </reference>
          <reference field="2" count="1" selected="0">
            <x v="2"/>
          </reference>
        </references>
      </pivotArea>
    </chartFormat>
    <chartFormat chart="32" format="26" series="1">
      <pivotArea type="data" outline="0" fieldPosition="0">
        <references count="2">
          <reference field="4294967294" count="1" selected="0">
            <x v="0"/>
          </reference>
          <reference field="2" count="1" selected="0">
            <x v="1"/>
          </reference>
        </references>
      </pivotArea>
    </chartFormat>
    <chartFormat chart="32" format="27" series="1">
      <pivotArea type="data" outline="0" fieldPosition="0">
        <references count="2">
          <reference field="4294967294" count="1" selected="0">
            <x v="0"/>
          </reference>
          <reference field="2" count="1" selected="0">
            <x v="2"/>
          </reference>
        </references>
      </pivotArea>
    </chartFormat>
    <chartFormat chart="34" format="24" series="1">
      <pivotArea type="data" outline="0" fieldPosition="0">
        <references count="2">
          <reference field="4294967294" count="1" selected="0">
            <x v="0"/>
          </reference>
          <reference field="2" count="1" selected="0">
            <x v="2"/>
          </reference>
        </references>
      </pivotArea>
    </chartFormat>
    <chartFormat chart="35" format="25" series="1">
      <pivotArea type="data" outline="0" fieldPosition="0">
        <references count="2">
          <reference field="4294967294" count="1" selected="0">
            <x v="0"/>
          </reference>
          <reference field="2" count="1" selected="0">
            <x v="2"/>
          </reference>
        </references>
      </pivotArea>
    </chartFormat>
    <chartFormat chart="36" format="24" series="1">
      <pivotArea type="data" outline="0" fieldPosition="0">
        <references count="2">
          <reference field="4294967294" count="1" selected="0">
            <x v="0"/>
          </reference>
          <reference field="2" count="1" selected="0">
            <x v="1"/>
          </reference>
        </references>
      </pivotArea>
    </chartFormat>
    <chartFormat chart="36" format="25" series="1">
      <pivotArea type="data" outline="0" fieldPosition="0">
        <references count="2">
          <reference field="4294967294" count="1" selected="0">
            <x v="0"/>
          </reference>
          <reference field="2" count="1" selected="0">
            <x v="2"/>
          </reference>
        </references>
      </pivotArea>
    </chartFormat>
    <chartFormat chart="37" format="26" series="1">
      <pivotArea type="data" outline="0" fieldPosition="0">
        <references count="2">
          <reference field="4294967294" count="1" selected="0">
            <x v="0"/>
          </reference>
          <reference field="2" count="1" selected="0">
            <x v="1"/>
          </reference>
        </references>
      </pivotArea>
    </chartFormat>
    <chartFormat chart="37" format="27" series="1">
      <pivotArea type="data" outline="0" fieldPosition="0">
        <references count="2">
          <reference field="4294967294" count="1" selected="0">
            <x v="0"/>
          </reference>
          <reference field="2" count="1" selected="0">
            <x v="2"/>
          </reference>
        </references>
      </pivotArea>
    </chartFormat>
    <chartFormat chart="40" format="24" series="1">
      <pivotArea type="data" outline="0" fieldPosition="0">
        <references count="2">
          <reference field="4294967294" count="1" selected="0">
            <x v="0"/>
          </reference>
          <reference field="2" count="1" selected="0">
            <x v="1"/>
          </reference>
        </references>
      </pivotArea>
    </chartFormat>
    <chartFormat chart="40" format="25" series="1">
      <pivotArea type="data" outline="0" fieldPosition="0">
        <references count="2">
          <reference field="4294967294" count="1" selected="0">
            <x v="0"/>
          </reference>
          <reference field="2" count="1" selected="0">
            <x v="2"/>
          </reference>
        </references>
      </pivotArea>
    </chartFormat>
    <chartFormat chart="43" format="24" series="1">
      <pivotArea type="data" outline="0" fieldPosition="0">
        <references count="2">
          <reference field="4294967294" count="1" selected="0">
            <x v="0"/>
          </reference>
          <reference field="2" count="1" selected="0">
            <x v="1"/>
          </reference>
        </references>
      </pivotArea>
    </chartFormat>
    <chartFormat chart="43" format="25" series="1">
      <pivotArea type="data" outline="0" fieldPosition="0">
        <references count="2">
          <reference field="4294967294" count="1" selected="0">
            <x v="0"/>
          </reference>
          <reference field="2" count="1" selected="0">
            <x v="2"/>
          </reference>
        </references>
      </pivotArea>
    </chartFormat>
    <chartFormat chart="44" format="26" series="1">
      <pivotArea type="data" outline="0" fieldPosition="0">
        <references count="2">
          <reference field="4294967294" count="1" selected="0">
            <x v="0"/>
          </reference>
          <reference field="2" count="1" selected="0">
            <x v="1"/>
          </reference>
        </references>
      </pivotArea>
    </chartFormat>
    <chartFormat chart="44" format="27" series="1">
      <pivotArea type="data" outline="0" fieldPosition="0">
        <references count="2">
          <reference field="4294967294" count="1" selected="0">
            <x v="0"/>
          </reference>
          <reference field="2" count="1" selected="0">
            <x v="2"/>
          </reference>
        </references>
      </pivotArea>
    </chartFormat>
    <chartFormat chart="45" format="24" series="1">
      <pivotArea type="data" outline="0" fieldPosition="0">
        <references count="2">
          <reference field="4294967294" count="1" selected="0">
            <x v="0"/>
          </reference>
          <reference field="2" count="1" selected="0">
            <x v="1"/>
          </reference>
        </references>
      </pivotArea>
    </chartFormat>
    <chartFormat chart="45" format="25" series="1">
      <pivotArea type="data" outline="0" fieldPosition="0">
        <references count="2">
          <reference field="4294967294" count="1" selected="0">
            <x v="0"/>
          </reference>
          <reference field="2" count="1" selected="0">
            <x v="2"/>
          </reference>
        </references>
      </pivotArea>
    </chartFormat>
    <chartFormat chart="48" format="24" series="1">
      <pivotArea type="data" outline="0" fieldPosition="0">
        <references count="2">
          <reference field="4294967294" count="1" selected="0">
            <x v="0"/>
          </reference>
          <reference field="2" count="1" selected="0">
            <x v="0"/>
          </reference>
        </references>
      </pivotArea>
    </chartFormat>
    <chartFormat chart="48" format="25" series="1">
      <pivotArea type="data" outline="0" fieldPosition="0">
        <references count="2">
          <reference field="4294967294" count="1" selected="0">
            <x v="0"/>
          </reference>
          <reference field="2" count="1" selected="0">
            <x v="2"/>
          </reference>
        </references>
      </pivotArea>
    </chartFormat>
    <chartFormat chart="49" format="26" series="1">
      <pivotArea type="data" outline="0" fieldPosition="0">
        <references count="2">
          <reference field="4294967294" count="1" selected="0">
            <x v="0"/>
          </reference>
          <reference field="2" count="1" selected="0">
            <x v="0"/>
          </reference>
        </references>
      </pivotArea>
    </chartFormat>
    <chartFormat chart="49" format="27" series="1">
      <pivotArea type="data" outline="0" fieldPosition="0">
        <references count="2">
          <reference field="4294967294" count="1" selected="0">
            <x v="0"/>
          </reference>
          <reference field="2" count="1" selected="0">
            <x v="2"/>
          </reference>
        </references>
      </pivotArea>
    </chartFormat>
    <chartFormat chart="51" format="24" series="1">
      <pivotArea type="data" outline="0" fieldPosition="0">
        <references count="2">
          <reference field="4294967294" count="1" selected="0">
            <x v="0"/>
          </reference>
          <reference field="2" count="1" selected="0">
            <x v="0"/>
          </reference>
        </references>
      </pivotArea>
    </chartFormat>
    <chartFormat chart="51" format="25" series="1">
      <pivotArea type="data" outline="0" fieldPosition="0">
        <references count="2">
          <reference field="4294967294" count="1" selected="0">
            <x v="0"/>
          </reference>
          <reference field="2" count="1" selected="0">
            <x v="1"/>
          </reference>
        </references>
      </pivotArea>
    </chartFormat>
    <chartFormat chart="51" format="26" series="1">
      <pivotArea type="data" outline="0" fieldPosition="0">
        <references count="2">
          <reference field="4294967294" count="1" selected="0">
            <x v="0"/>
          </reference>
          <reference field="2" count="1" selected="0">
            <x v="2"/>
          </reference>
        </references>
      </pivotArea>
    </chartFormat>
    <chartFormat chart="52" format="27" series="1">
      <pivotArea type="data" outline="0" fieldPosition="0">
        <references count="2">
          <reference field="4294967294" count="1" selected="0">
            <x v="0"/>
          </reference>
          <reference field="2" count="1" selected="0">
            <x v="0"/>
          </reference>
        </references>
      </pivotArea>
    </chartFormat>
    <chartFormat chart="52" format="28" series="1">
      <pivotArea type="data" outline="0" fieldPosition="0">
        <references count="2">
          <reference field="4294967294" count="1" selected="0">
            <x v="0"/>
          </reference>
          <reference field="2" count="1" selected="0">
            <x v="1"/>
          </reference>
        </references>
      </pivotArea>
    </chartFormat>
    <chartFormat chart="52" format="29" series="1">
      <pivotArea type="data" outline="0" fieldPosition="0">
        <references count="2">
          <reference field="4294967294" count="1" selected="0">
            <x v="0"/>
          </reference>
          <reference field="2" count="1" selected="0">
            <x v="2"/>
          </reference>
        </references>
      </pivotArea>
    </chartFormat>
    <chartFormat chart="53" format="24" series="1">
      <pivotArea type="data" outline="0" fieldPosition="0">
        <references count="2">
          <reference field="4294967294" count="1" selected="0">
            <x v="0"/>
          </reference>
          <reference field="2" count="1" selected="0">
            <x v="0"/>
          </reference>
        </references>
      </pivotArea>
    </chartFormat>
    <chartFormat chart="53" format="25" series="1">
      <pivotArea type="data" outline="0" fieldPosition="0">
        <references count="2">
          <reference field="4294967294" count="1" selected="0">
            <x v="0"/>
          </reference>
          <reference field="2" count="1" selected="0">
            <x v="1"/>
          </reference>
        </references>
      </pivotArea>
    </chartFormat>
    <chartFormat chart="53" format="26" series="1">
      <pivotArea type="data" outline="0" fieldPosition="0">
        <references count="2">
          <reference field="4294967294" count="1" selected="0">
            <x v="0"/>
          </reference>
          <reference field="2" count="1" selected="0">
            <x v="2"/>
          </reference>
        </references>
      </pivotArea>
    </chartFormat>
    <chartFormat chart="54" format="24" series="1">
      <pivotArea type="data" outline="0" fieldPosition="0">
        <references count="2">
          <reference field="4294967294" count="1" selected="0">
            <x v="0"/>
          </reference>
          <reference field="2" count="1" selected="0">
            <x v="1"/>
          </reference>
        </references>
      </pivotArea>
    </chartFormat>
    <chartFormat chart="54" format="25" series="1">
      <pivotArea type="data" outline="0" fieldPosition="0">
        <references count="2">
          <reference field="4294967294" count="1" selected="0">
            <x v="0"/>
          </reference>
          <reference field="2" count="1" selected="0">
            <x v="2"/>
          </reference>
        </references>
      </pivotArea>
    </chartFormat>
    <chartFormat chart="55" format="26" series="1">
      <pivotArea type="data" outline="0" fieldPosition="0">
        <references count="2">
          <reference field="4294967294" count="1" selected="0">
            <x v="0"/>
          </reference>
          <reference field="2" count="1" selected="0">
            <x v="1"/>
          </reference>
        </references>
      </pivotArea>
    </chartFormat>
    <chartFormat chart="55" format="27" series="1">
      <pivotArea type="data" outline="0" fieldPosition="0">
        <references count="2">
          <reference field="4294967294" count="1" selected="0">
            <x v="0"/>
          </reference>
          <reference field="2" count="1" selected="0">
            <x v="2"/>
          </reference>
        </references>
      </pivotArea>
    </chartFormat>
    <chartFormat chart="56" format="24" series="1">
      <pivotArea type="data" outline="0" fieldPosition="0">
        <references count="2">
          <reference field="4294967294" count="1" selected="0">
            <x v="0"/>
          </reference>
          <reference field="2" count="1" selected="0">
            <x v="1"/>
          </reference>
        </references>
      </pivotArea>
    </chartFormat>
    <chartFormat chart="56" format="25" series="1">
      <pivotArea type="data" outline="0" fieldPosition="0">
        <references count="2">
          <reference field="4294967294" count="1" selected="0">
            <x v="0"/>
          </reference>
          <reference field="2" count="1" selected="0">
            <x v="2"/>
          </reference>
        </references>
      </pivotArea>
    </chartFormat>
    <chartFormat chart="57" format="26" series="1">
      <pivotArea type="data" outline="0" fieldPosition="0">
        <references count="2">
          <reference field="4294967294" count="1" selected="0">
            <x v="0"/>
          </reference>
          <reference field="2" count="1" selected="0">
            <x v="1"/>
          </reference>
        </references>
      </pivotArea>
    </chartFormat>
    <chartFormat chart="57" format="27" series="1">
      <pivotArea type="data" outline="0" fieldPosition="0">
        <references count="2">
          <reference field="4294967294" count="1" selected="0">
            <x v="0"/>
          </reference>
          <reference field="2" count="1" selected="0">
            <x v="2"/>
          </reference>
        </references>
      </pivotArea>
    </chartFormat>
    <chartFormat chart="58" format="24" series="1">
      <pivotArea type="data" outline="0" fieldPosition="0">
        <references count="2">
          <reference field="4294967294" count="1" selected="0">
            <x v="0"/>
          </reference>
          <reference field="2" count="1" selected="0">
            <x v="1"/>
          </reference>
        </references>
      </pivotArea>
    </chartFormat>
    <chartFormat chart="58" format="25" series="1">
      <pivotArea type="data" outline="0" fieldPosition="0">
        <references count="2">
          <reference field="4294967294" count="1" selected="0">
            <x v="0"/>
          </reference>
          <reference field="2" count="1" selected="0">
            <x v="2"/>
          </reference>
        </references>
      </pivotArea>
    </chartFormat>
    <chartFormat chart="59" format="26" series="1">
      <pivotArea type="data" outline="0" fieldPosition="0">
        <references count="2">
          <reference field="4294967294" count="1" selected="0">
            <x v="0"/>
          </reference>
          <reference field="2" count="1" selected="0">
            <x v="1"/>
          </reference>
        </references>
      </pivotArea>
    </chartFormat>
    <chartFormat chart="59" format="27" series="1">
      <pivotArea type="data" outline="0" fieldPosition="0">
        <references count="2">
          <reference field="4294967294" count="1" selected="0">
            <x v="0"/>
          </reference>
          <reference field="2" count="1" selected="0">
            <x v="2"/>
          </reference>
        </references>
      </pivotArea>
    </chartFormat>
    <chartFormat chart="60" format="24" series="1">
      <pivotArea type="data" outline="0" fieldPosition="0">
        <references count="2">
          <reference field="4294967294" count="1" selected="0">
            <x v="0"/>
          </reference>
          <reference field="2" count="1" selected="0">
            <x v="1"/>
          </reference>
        </references>
      </pivotArea>
    </chartFormat>
    <chartFormat chart="60" format="25" series="1">
      <pivotArea type="data" outline="0" fieldPosition="0">
        <references count="2">
          <reference field="4294967294" count="1" selected="0">
            <x v="0"/>
          </reference>
          <reference field="2" count="1" selected="0">
            <x v="2"/>
          </reference>
        </references>
      </pivotArea>
    </chartFormat>
    <chartFormat chart="61" format="24" series="1">
      <pivotArea type="data" outline="0" fieldPosition="0">
        <references count="2">
          <reference field="4294967294" count="1" selected="0">
            <x v="0"/>
          </reference>
          <reference field="2" count="1" selected="0">
            <x v="0"/>
          </reference>
        </references>
      </pivotArea>
    </chartFormat>
    <chartFormat chart="61" format="25" series="1">
      <pivotArea type="data" outline="0" fieldPosition="0">
        <references count="2">
          <reference field="4294967294" count="1" selected="0">
            <x v="0"/>
          </reference>
          <reference field="2" count="1" selected="0">
            <x v="1"/>
          </reference>
        </references>
      </pivotArea>
    </chartFormat>
    <chartFormat chart="61" format="26" series="1">
      <pivotArea type="data" outline="0" fieldPosition="0">
        <references count="2">
          <reference field="4294967294" count="1" selected="0">
            <x v="0"/>
          </reference>
          <reference field="2" count="1" selected="0">
            <x v="2"/>
          </reference>
        </references>
      </pivotArea>
    </chartFormat>
    <chartFormat chart="61" format="27" series="1">
      <pivotArea type="data" outline="0" fieldPosition="0">
        <references count="2">
          <reference field="4294967294" count="1" selected="0">
            <x v="0"/>
          </reference>
          <reference field="2" count="1" selected="0">
            <x v="4"/>
          </reference>
        </references>
      </pivotArea>
    </chartFormat>
    <chartFormat chart="62" format="28" series="1">
      <pivotArea type="data" outline="0" fieldPosition="0">
        <references count="2">
          <reference field="4294967294" count="1" selected="0">
            <x v="0"/>
          </reference>
          <reference field="2" count="1" selected="0">
            <x v="0"/>
          </reference>
        </references>
      </pivotArea>
    </chartFormat>
    <chartFormat chart="62" format="29" series="1">
      <pivotArea type="data" outline="0" fieldPosition="0">
        <references count="2">
          <reference field="4294967294" count="1" selected="0">
            <x v="0"/>
          </reference>
          <reference field="2" count="1" selected="0">
            <x v="1"/>
          </reference>
        </references>
      </pivotArea>
    </chartFormat>
    <chartFormat chart="62" format="30" series="1">
      <pivotArea type="data" outline="0" fieldPosition="0">
        <references count="2">
          <reference field="4294967294" count="1" selected="0">
            <x v="0"/>
          </reference>
          <reference field="2" count="1" selected="0">
            <x v="2"/>
          </reference>
        </references>
      </pivotArea>
    </chartFormat>
    <chartFormat chart="62" format="31" series="1">
      <pivotArea type="data" outline="0" fieldPosition="0">
        <references count="2">
          <reference field="4294967294" count="1" selected="0">
            <x v="0"/>
          </reference>
          <reference field="2" count="1" selected="0">
            <x v="4"/>
          </reference>
        </references>
      </pivotArea>
    </chartFormat>
    <chartFormat chart="63" format="24" series="1">
      <pivotArea type="data" outline="0" fieldPosition="0">
        <references count="2">
          <reference field="4294967294" count="1" selected="0">
            <x v="0"/>
          </reference>
          <reference field="2" count="1" selected="0">
            <x v="1"/>
          </reference>
        </references>
      </pivotArea>
    </chartFormat>
    <chartFormat chart="63" format="25" series="1">
      <pivotArea type="data" outline="0" fieldPosition="0">
        <references count="2">
          <reference field="4294967294" count="1" selected="0">
            <x v="0"/>
          </reference>
          <reference field="2" count="1" selected="0">
            <x v="2"/>
          </reference>
        </references>
      </pivotArea>
    </chartFormat>
    <chartFormat chart="64" format="26" series="1">
      <pivotArea type="data" outline="0" fieldPosition="0">
        <references count="2">
          <reference field="4294967294" count="1" selected="0">
            <x v="0"/>
          </reference>
          <reference field="2" count="1" selected="0">
            <x v="1"/>
          </reference>
        </references>
      </pivotArea>
    </chartFormat>
    <chartFormat chart="64" format="27"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D2" totalsRowShown="0">
  <autoFilter ref="A1:D2" xr:uid="{00000000-0009-0000-0100-000001000000}"/>
  <tableColumns count="4">
    <tableColumn id="1" xr3:uid="{00000000-0010-0000-0000-000001000000}" name="Issue key"/>
    <tableColumn id="2" xr3:uid="{00000000-0010-0000-0000-000002000000}" name="Status"/>
    <tableColumn id="3" xr3:uid="{00000000-0010-0000-0000-000003000000}" name="Component/s"/>
    <tableColumn id="4" xr3:uid="{00000000-0010-0000-0000-000004000000}" name="Priorit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68149A8-93A2-4C72-9BFB-6406557B5574}" name="Table2" displayName="Table2" ref="A1:E3" totalsRowShown="0">
  <autoFilter ref="A1:E3" xr:uid="{78764E38-DB8E-47AB-8933-1AFFD2599B1E}"/>
  <tableColumns count="5">
    <tableColumn id="1" xr3:uid="{384307AC-F918-40DC-B247-5CFE8864CDFF}" name="Issue key"/>
    <tableColumn id="2" xr3:uid="{67550B65-B2F9-404D-93C3-B8E533E364F8}" name="Summary"/>
    <tableColumn id="3" xr3:uid="{06E3F19D-A1F5-418E-A91C-84D09AE716CD}" name="Status"/>
    <tableColumn id="4" xr3:uid="{91C4556B-AA95-4879-92EB-5BFE72C6A439}" name="CBV"/>
    <tableColumn id="5" xr3:uid="{D6103DD7-77FC-4B1D-B460-700DA6649E03}" name="Severit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8" Type="http://schemas.openxmlformats.org/officeDocument/2006/relationships/hyperlink" Target="https://jira.tools.boots.com/browse/COBA-63746" TargetMode="External"/><Relationship Id="rId13" Type="http://schemas.openxmlformats.org/officeDocument/2006/relationships/hyperlink" Target="https://jira.tools.boots.com/browse/COBA-60527" TargetMode="External"/><Relationship Id="rId18" Type="http://schemas.openxmlformats.org/officeDocument/2006/relationships/printerSettings" Target="../printerSettings/printerSettings25.bin"/><Relationship Id="rId3" Type="http://schemas.openxmlformats.org/officeDocument/2006/relationships/hyperlink" Target="https://jira.tools.boots.com/browse/COBA-64715" TargetMode="External"/><Relationship Id="rId7" Type="http://schemas.openxmlformats.org/officeDocument/2006/relationships/hyperlink" Target="https://jira.tools.boots.com/browse/COBA-63937" TargetMode="External"/><Relationship Id="rId12" Type="http://schemas.openxmlformats.org/officeDocument/2006/relationships/hyperlink" Target="https://jira.tools.boots.com/browse/COBA-60528" TargetMode="External"/><Relationship Id="rId17" Type="http://schemas.openxmlformats.org/officeDocument/2006/relationships/hyperlink" Target="https://jira.tools.boots.com/browse/COBA-52977" TargetMode="External"/><Relationship Id="rId2" Type="http://schemas.openxmlformats.org/officeDocument/2006/relationships/hyperlink" Target="https://jira.tools.boots.com/browse/COBA-64926" TargetMode="External"/><Relationship Id="rId16" Type="http://schemas.openxmlformats.org/officeDocument/2006/relationships/hyperlink" Target="https://jira.tools.boots.com/browse/COBA-2886" TargetMode="External"/><Relationship Id="rId1" Type="http://schemas.openxmlformats.org/officeDocument/2006/relationships/hyperlink" Target="https://jira.tools.boots.com/browse/COBA-65498" TargetMode="External"/><Relationship Id="rId6" Type="http://schemas.openxmlformats.org/officeDocument/2006/relationships/hyperlink" Target="https://jira.tools.boots.com/browse/COBA-64067" TargetMode="External"/><Relationship Id="rId11" Type="http://schemas.openxmlformats.org/officeDocument/2006/relationships/hyperlink" Target="https://jira.tools.boots.com/browse/COBA-60535" TargetMode="External"/><Relationship Id="rId5" Type="http://schemas.openxmlformats.org/officeDocument/2006/relationships/hyperlink" Target="https://jira.tools.boots.com/browse/COBA-64110" TargetMode="External"/><Relationship Id="rId15" Type="http://schemas.openxmlformats.org/officeDocument/2006/relationships/hyperlink" Target="https://jira.tools.boots.com/browse/COBA-2887" TargetMode="External"/><Relationship Id="rId10" Type="http://schemas.openxmlformats.org/officeDocument/2006/relationships/hyperlink" Target="https://jira.tools.boots.com/browse/COBA-63263" TargetMode="External"/><Relationship Id="rId4" Type="http://schemas.openxmlformats.org/officeDocument/2006/relationships/hyperlink" Target="https://jira.tools.boots.com/browse/COBA-64691" TargetMode="External"/><Relationship Id="rId9" Type="http://schemas.openxmlformats.org/officeDocument/2006/relationships/hyperlink" Target="https://jira.tools.boots.com/browse/COBA-63597" TargetMode="External"/><Relationship Id="rId14" Type="http://schemas.openxmlformats.org/officeDocument/2006/relationships/hyperlink" Target="https://jira.tools.boots.com/browse/COBA-60526"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bamboo.tools.boots.com/browse/RTA-DV9AC" TargetMode="External"/><Relationship Id="rId7" Type="http://schemas.openxmlformats.org/officeDocument/2006/relationships/drawing" Target="../drawings/drawing4.xml"/><Relationship Id="rId2" Type="http://schemas.openxmlformats.org/officeDocument/2006/relationships/hyperlink" Target="https://bamboo.tools.boots.com/browse/RTA-DV9AC" TargetMode="External"/><Relationship Id="rId1" Type="http://schemas.openxmlformats.org/officeDocument/2006/relationships/hyperlink" Target="https://bamboo.tools.boots.com/artifact/RTA-CT1/JOB1/build-315/API-reports/report-tag_legacyworkstream2.html" TargetMode="External"/><Relationship Id="rId6" Type="http://schemas.openxmlformats.org/officeDocument/2006/relationships/printerSettings" Target="../printerSettings/printerSettings26.bin"/><Relationship Id="rId5" Type="http://schemas.openxmlformats.org/officeDocument/2006/relationships/hyperlink" Target="https://bamboo.tools.boots.com/browse/RTA-DV9AC" TargetMode="External"/><Relationship Id="rId4" Type="http://schemas.openxmlformats.org/officeDocument/2006/relationships/hyperlink" Target="https://bamboo.tools.boots.com/browse/RTA-DV9AC" TargetMode="External"/></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X75"/>
  <sheetViews>
    <sheetView tabSelected="1" topLeftCell="A36" zoomScale="70" zoomScaleNormal="70" workbookViewId="0">
      <selection activeCell="X57" sqref="X57"/>
    </sheetView>
  </sheetViews>
  <sheetFormatPr defaultColWidth="9.109375" defaultRowHeight="14.4"/>
  <cols>
    <col min="1" max="1" width="3.33203125" customWidth="1"/>
    <col min="23" max="23" width="2.88671875" customWidth="1"/>
  </cols>
  <sheetData>
    <row r="1" spans="2:24" ht="15" thickBot="1"/>
    <row r="2" spans="2:24">
      <c r="B2" s="172"/>
      <c r="C2" s="173"/>
      <c r="D2" s="173"/>
      <c r="E2" s="173"/>
      <c r="F2" s="173"/>
      <c r="G2" s="173"/>
      <c r="H2" s="173"/>
      <c r="I2" s="173"/>
      <c r="J2" s="173"/>
      <c r="K2" s="173"/>
      <c r="L2" s="173"/>
      <c r="M2" s="173"/>
      <c r="N2" s="173"/>
      <c r="O2" s="173"/>
      <c r="P2" s="173"/>
      <c r="Q2" s="173"/>
      <c r="R2" s="173"/>
      <c r="S2" s="173"/>
      <c r="T2" s="173"/>
      <c r="U2" s="173"/>
      <c r="V2" s="174"/>
    </row>
    <row r="3" spans="2:24">
      <c r="B3" s="175"/>
      <c r="C3" s="176"/>
      <c r="D3" s="176"/>
      <c r="E3" s="176"/>
      <c r="F3" s="176"/>
      <c r="G3" s="176"/>
      <c r="H3" s="176"/>
      <c r="I3" s="176"/>
      <c r="J3" s="176"/>
      <c r="K3" s="176"/>
      <c r="L3" s="176"/>
      <c r="M3" s="176"/>
      <c r="N3" s="176"/>
      <c r="O3" s="176"/>
      <c r="P3" s="176"/>
      <c r="Q3" s="176"/>
      <c r="R3" s="176"/>
      <c r="S3" s="176"/>
      <c r="T3" s="176"/>
      <c r="U3" s="176"/>
      <c r="V3" s="177"/>
    </row>
    <row r="4" spans="2:24">
      <c r="B4" s="175"/>
      <c r="C4" s="176"/>
      <c r="D4" s="176"/>
      <c r="E4" s="176"/>
      <c r="F4" s="176"/>
      <c r="G4" s="176"/>
      <c r="H4" s="176"/>
      <c r="I4" s="176"/>
      <c r="J4" s="176"/>
      <c r="K4" s="176"/>
      <c r="L4" s="176"/>
      <c r="M4" s="176"/>
      <c r="N4" s="176"/>
      <c r="O4" s="176"/>
      <c r="P4" s="176"/>
      <c r="Q4" s="176"/>
      <c r="R4" s="176"/>
      <c r="S4" s="176"/>
      <c r="T4" s="176"/>
      <c r="U4" s="176"/>
      <c r="V4" s="177"/>
    </row>
    <row r="5" spans="2:24">
      <c r="B5" s="175"/>
      <c r="C5" s="176"/>
      <c r="D5" s="176"/>
      <c r="E5" s="176"/>
      <c r="F5" s="176"/>
      <c r="G5" s="176"/>
      <c r="H5" s="176"/>
      <c r="I5" s="176"/>
      <c r="J5" s="176"/>
      <c r="K5" s="176"/>
      <c r="L5" s="176"/>
      <c r="M5" s="176"/>
      <c r="N5" s="176"/>
      <c r="O5" s="176"/>
      <c r="P5" s="176"/>
      <c r="Q5" s="176"/>
      <c r="R5" s="176"/>
      <c r="S5" s="176"/>
      <c r="T5" s="176"/>
      <c r="U5" s="176"/>
      <c r="V5" s="177"/>
    </row>
    <row r="6" spans="2:24">
      <c r="B6" s="175"/>
      <c r="C6" s="176"/>
      <c r="D6" s="176"/>
      <c r="E6" s="176"/>
      <c r="F6" s="176"/>
      <c r="G6" s="176"/>
      <c r="H6" s="176"/>
      <c r="I6" s="176"/>
      <c r="J6" s="176"/>
      <c r="K6" s="176"/>
      <c r="L6" s="176"/>
      <c r="M6" s="176"/>
      <c r="N6" s="176"/>
      <c r="O6" s="176"/>
      <c r="P6" s="176"/>
      <c r="Q6" s="176"/>
      <c r="R6" s="176"/>
      <c r="S6" s="176"/>
      <c r="T6" s="176"/>
      <c r="U6" s="176"/>
      <c r="V6" s="177"/>
    </row>
    <row r="7" spans="2:24">
      <c r="B7" s="175"/>
      <c r="C7" s="176"/>
      <c r="D7" s="176"/>
      <c r="E7" s="176"/>
      <c r="F7" s="176"/>
      <c r="G7" s="176"/>
      <c r="H7" s="176"/>
      <c r="I7" s="176"/>
      <c r="J7" s="176"/>
      <c r="K7" s="176"/>
      <c r="L7" s="176"/>
      <c r="M7" s="176"/>
      <c r="N7" s="176"/>
      <c r="O7" s="176"/>
      <c r="P7" s="176"/>
      <c r="Q7" s="176"/>
      <c r="R7" s="176"/>
      <c r="S7" s="176"/>
      <c r="T7" s="176"/>
      <c r="U7" s="176"/>
      <c r="V7" s="177"/>
    </row>
    <row r="8" spans="2:24">
      <c r="B8" s="175"/>
      <c r="C8" s="176"/>
      <c r="D8" s="176"/>
      <c r="E8" s="176"/>
      <c r="F8" s="176"/>
      <c r="G8" s="176"/>
      <c r="H8" s="176"/>
      <c r="I8" s="176"/>
      <c r="J8" s="176"/>
      <c r="K8" s="176"/>
      <c r="L8" s="176"/>
      <c r="M8" s="176"/>
      <c r="N8" s="176"/>
      <c r="O8" s="176"/>
      <c r="P8" s="176"/>
      <c r="Q8" s="176"/>
      <c r="R8" s="176"/>
      <c r="S8" s="176"/>
      <c r="T8" s="176"/>
      <c r="U8" s="176"/>
      <c r="V8" s="177"/>
      <c r="X8" s="166"/>
    </row>
    <row r="9" spans="2:24">
      <c r="B9" s="175"/>
      <c r="C9" s="176"/>
      <c r="D9" s="176"/>
      <c r="E9" s="176"/>
      <c r="F9" s="176"/>
      <c r="G9" s="176"/>
      <c r="H9" s="176"/>
      <c r="I9" s="176"/>
      <c r="J9" s="176"/>
      <c r="K9" s="176"/>
      <c r="L9" s="176"/>
      <c r="M9" s="176"/>
      <c r="N9" s="176"/>
      <c r="O9" s="176"/>
      <c r="P9" s="176"/>
      <c r="Q9" s="176"/>
      <c r="R9" s="176"/>
      <c r="S9" s="176"/>
      <c r="T9" s="176"/>
      <c r="U9" s="176"/>
      <c r="V9" s="177"/>
    </row>
    <row r="10" spans="2:24">
      <c r="B10" s="175"/>
      <c r="C10" s="176"/>
      <c r="D10" s="176"/>
      <c r="E10" s="176"/>
      <c r="F10" s="176"/>
      <c r="G10" s="176"/>
      <c r="H10" s="176"/>
      <c r="I10" s="176"/>
      <c r="J10" s="176"/>
      <c r="K10" s="176"/>
      <c r="L10" s="176"/>
      <c r="M10" s="176"/>
      <c r="N10" s="176"/>
      <c r="O10" s="176"/>
      <c r="P10" s="176"/>
      <c r="Q10" s="176"/>
      <c r="R10" s="176"/>
      <c r="S10" s="176"/>
      <c r="T10" s="176"/>
      <c r="U10" s="176"/>
      <c r="V10" s="177"/>
    </row>
    <row r="11" spans="2:24">
      <c r="B11" s="175"/>
      <c r="C11" s="176"/>
      <c r="D11" s="176"/>
      <c r="E11" s="176"/>
      <c r="F11" s="176"/>
      <c r="G11" s="176"/>
      <c r="H11" s="176"/>
      <c r="I11" s="176"/>
      <c r="J11" s="176"/>
      <c r="K11" s="176"/>
      <c r="L11" s="176"/>
      <c r="M11" s="176"/>
      <c r="N11" s="176"/>
      <c r="O11" s="176"/>
      <c r="P11" s="176"/>
      <c r="Q11" s="176"/>
      <c r="R11" s="176"/>
      <c r="S11" s="176"/>
      <c r="T11" s="176"/>
      <c r="U11" s="176"/>
      <c r="V11" s="177"/>
    </row>
    <row r="12" spans="2:24">
      <c r="B12" s="175"/>
      <c r="C12" s="176"/>
      <c r="D12" s="176"/>
      <c r="E12" s="176"/>
      <c r="F12" s="176"/>
      <c r="G12" s="176"/>
      <c r="H12" s="176"/>
      <c r="I12" s="176"/>
      <c r="J12" s="176"/>
      <c r="K12" s="176"/>
      <c r="L12" s="176"/>
      <c r="M12" s="176"/>
      <c r="N12" s="176"/>
      <c r="O12" s="176"/>
      <c r="P12" s="176"/>
      <c r="Q12" s="176"/>
      <c r="R12" s="176"/>
      <c r="S12" s="176"/>
      <c r="T12" s="176"/>
      <c r="U12" s="176"/>
      <c r="V12" s="177"/>
    </row>
    <row r="13" spans="2:24">
      <c r="B13" s="175"/>
      <c r="C13" s="176"/>
      <c r="D13" s="176"/>
      <c r="E13" s="176"/>
      <c r="F13" s="176"/>
      <c r="G13" s="176"/>
      <c r="H13" s="176"/>
      <c r="I13" s="176"/>
      <c r="J13" s="176"/>
      <c r="K13" s="176"/>
      <c r="L13" s="176"/>
      <c r="M13" s="176"/>
      <c r="N13" s="176"/>
      <c r="O13" s="176"/>
      <c r="P13" s="176"/>
      <c r="Q13" s="176"/>
      <c r="R13" s="176"/>
      <c r="S13" s="176"/>
      <c r="T13" s="176"/>
      <c r="U13" s="176"/>
      <c r="V13" s="177"/>
    </row>
    <row r="14" spans="2:24">
      <c r="B14" s="175"/>
      <c r="C14" s="176"/>
      <c r="D14" s="176"/>
      <c r="E14" s="176"/>
      <c r="F14" s="176"/>
      <c r="G14" s="176"/>
      <c r="H14" s="176"/>
      <c r="I14" s="176"/>
      <c r="J14" s="176"/>
      <c r="K14" s="176"/>
      <c r="L14" s="176"/>
      <c r="M14" s="176"/>
      <c r="N14" s="176"/>
      <c r="O14" s="176"/>
      <c r="P14" s="176"/>
      <c r="Q14" s="176"/>
      <c r="R14" s="176"/>
      <c r="S14" s="176"/>
      <c r="T14" s="176"/>
      <c r="U14" s="176"/>
      <c r="V14" s="177"/>
    </row>
    <row r="15" spans="2:24">
      <c r="B15" s="175"/>
      <c r="C15" s="176"/>
      <c r="D15" s="176"/>
      <c r="E15" s="176"/>
      <c r="F15" s="176"/>
      <c r="G15" s="176"/>
      <c r="H15" s="176"/>
      <c r="I15" s="176"/>
      <c r="J15" s="176"/>
      <c r="K15" s="176"/>
      <c r="L15" s="176"/>
      <c r="M15" s="176"/>
      <c r="N15" s="176"/>
      <c r="O15" s="176"/>
      <c r="P15" s="176"/>
      <c r="Q15" s="176"/>
      <c r="R15" s="176"/>
      <c r="S15" s="176"/>
      <c r="T15" s="176"/>
      <c r="U15" s="176"/>
      <c r="V15" s="177"/>
    </row>
    <row r="16" spans="2:24">
      <c r="B16" s="175"/>
      <c r="C16" s="176"/>
      <c r="D16" s="176"/>
      <c r="E16" s="176"/>
      <c r="F16" s="176"/>
      <c r="G16" s="176"/>
      <c r="H16" s="176"/>
      <c r="I16" s="176"/>
      <c r="J16" s="176"/>
      <c r="K16" s="176"/>
      <c r="L16" s="176"/>
      <c r="M16" s="176"/>
      <c r="N16" s="176"/>
      <c r="O16" s="176"/>
      <c r="P16" s="176"/>
      <c r="Q16" s="176"/>
      <c r="R16" s="176"/>
      <c r="S16" s="176"/>
      <c r="T16" s="176"/>
      <c r="U16" s="176"/>
      <c r="V16" s="177"/>
    </row>
    <row r="17" spans="2:22">
      <c r="B17" s="175"/>
      <c r="C17" s="176"/>
      <c r="D17" s="176"/>
      <c r="E17" s="176"/>
      <c r="F17" s="176"/>
      <c r="G17" s="176"/>
      <c r="H17" s="176"/>
      <c r="I17" s="176"/>
      <c r="J17" s="176"/>
      <c r="K17" s="176"/>
      <c r="L17" s="176"/>
      <c r="M17" s="176"/>
      <c r="N17" s="176"/>
      <c r="O17" s="176"/>
      <c r="P17" s="176"/>
      <c r="Q17" s="176"/>
      <c r="R17" s="176"/>
      <c r="S17" s="176"/>
      <c r="T17" s="176"/>
      <c r="U17" s="176"/>
      <c r="V17" s="177"/>
    </row>
    <row r="18" spans="2:22">
      <c r="B18" s="175"/>
      <c r="C18" s="176"/>
      <c r="D18" s="176"/>
      <c r="E18" s="176"/>
      <c r="F18" s="176"/>
      <c r="G18" s="176"/>
      <c r="H18" s="176"/>
      <c r="I18" s="176"/>
      <c r="J18" s="176"/>
      <c r="K18" s="176"/>
      <c r="L18" s="176"/>
      <c r="M18" s="176"/>
      <c r="N18" s="176"/>
      <c r="O18" s="176"/>
      <c r="P18" s="176"/>
      <c r="Q18" s="176"/>
      <c r="R18" s="176"/>
      <c r="S18" s="176"/>
      <c r="T18" s="176"/>
      <c r="U18" s="176"/>
      <c r="V18" s="177"/>
    </row>
    <row r="19" spans="2:22">
      <c r="B19" s="175"/>
      <c r="C19" s="176"/>
      <c r="D19" s="176"/>
      <c r="E19" s="176"/>
      <c r="F19" s="176"/>
      <c r="G19" s="176"/>
      <c r="H19" s="176"/>
      <c r="I19" s="176"/>
      <c r="J19" s="176"/>
      <c r="K19" s="176"/>
      <c r="L19" s="176"/>
      <c r="M19" s="176"/>
      <c r="N19" s="176"/>
      <c r="O19" s="176"/>
      <c r="P19" s="176"/>
      <c r="Q19" s="176"/>
      <c r="R19" s="176"/>
      <c r="S19" s="176"/>
      <c r="T19" s="176"/>
      <c r="U19" s="176"/>
      <c r="V19" s="177"/>
    </row>
    <row r="20" spans="2:22">
      <c r="B20" s="175"/>
      <c r="C20" s="176"/>
      <c r="D20" s="176"/>
      <c r="E20" s="176"/>
      <c r="F20" s="176"/>
      <c r="G20" s="176"/>
      <c r="H20" s="176"/>
      <c r="I20" s="176"/>
      <c r="J20" s="176"/>
      <c r="K20" s="176"/>
      <c r="L20" s="176"/>
      <c r="M20" s="176"/>
      <c r="N20" s="176"/>
      <c r="O20" s="176"/>
      <c r="P20" s="176"/>
      <c r="Q20" s="176"/>
      <c r="R20" s="176"/>
      <c r="S20" s="176"/>
      <c r="T20" s="176"/>
      <c r="U20" s="176"/>
      <c r="V20" s="177"/>
    </row>
    <row r="21" spans="2:22">
      <c r="B21" s="175"/>
      <c r="C21" s="176"/>
      <c r="D21" s="176"/>
      <c r="E21" s="176"/>
      <c r="F21" s="176"/>
      <c r="G21" s="176"/>
      <c r="H21" s="176"/>
      <c r="I21" s="176"/>
      <c r="J21" s="176"/>
      <c r="K21" s="176"/>
      <c r="L21" s="176"/>
      <c r="M21" s="176"/>
      <c r="N21" s="176"/>
      <c r="O21" s="176"/>
      <c r="P21" s="176"/>
      <c r="Q21" s="176"/>
      <c r="R21" s="176"/>
      <c r="S21" s="176"/>
      <c r="T21" s="176"/>
      <c r="U21" s="176"/>
      <c r="V21" s="177"/>
    </row>
    <row r="22" spans="2:22">
      <c r="B22" s="175"/>
      <c r="C22" s="176"/>
      <c r="D22" s="176"/>
      <c r="E22" s="176"/>
      <c r="F22" s="176"/>
      <c r="G22" s="176"/>
      <c r="H22" s="176"/>
      <c r="I22" s="176"/>
      <c r="J22" s="176"/>
      <c r="K22" s="176"/>
      <c r="L22" s="176"/>
      <c r="M22" s="176"/>
      <c r="N22" s="176"/>
      <c r="O22" s="176"/>
      <c r="P22" s="176"/>
      <c r="Q22" s="176"/>
      <c r="R22" s="176"/>
      <c r="S22" s="176"/>
      <c r="T22" s="176"/>
      <c r="U22" s="176"/>
      <c r="V22" s="177"/>
    </row>
    <row r="23" spans="2:22">
      <c r="B23" s="175"/>
      <c r="C23" s="176"/>
      <c r="D23" s="176"/>
      <c r="E23" s="176"/>
      <c r="F23" s="176"/>
      <c r="G23" s="176"/>
      <c r="H23" s="176"/>
      <c r="I23" s="176"/>
      <c r="J23" s="176"/>
      <c r="K23" s="176"/>
      <c r="L23" s="176"/>
      <c r="M23" s="176"/>
      <c r="N23" s="176"/>
      <c r="O23" s="176"/>
      <c r="P23" s="176"/>
      <c r="Q23" s="176"/>
      <c r="R23" s="176"/>
      <c r="S23" s="176"/>
      <c r="T23" s="176"/>
      <c r="U23" s="176"/>
      <c r="V23" s="177"/>
    </row>
    <row r="24" spans="2:22">
      <c r="B24" s="175"/>
      <c r="C24" s="176"/>
      <c r="D24" s="176"/>
      <c r="E24" s="176"/>
      <c r="F24" s="176"/>
      <c r="G24" s="176"/>
      <c r="H24" s="176"/>
      <c r="I24" s="176"/>
      <c r="J24" s="176"/>
      <c r="K24" s="176"/>
      <c r="L24" s="176"/>
      <c r="M24" s="176"/>
      <c r="N24" s="176"/>
      <c r="O24" s="176"/>
      <c r="P24" s="176"/>
      <c r="Q24" s="176"/>
      <c r="R24" s="176"/>
      <c r="S24" s="176"/>
      <c r="T24" s="176"/>
      <c r="U24" s="176"/>
      <c r="V24" s="177"/>
    </row>
    <row r="25" spans="2:22">
      <c r="B25" s="175"/>
      <c r="C25" s="176"/>
      <c r="D25" s="176"/>
      <c r="E25" s="176"/>
      <c r="F25" s="176"/>
      <c r="G25" s="176"/>
      <c r="H25" s="176"/>
      <c r="I25" s="176"/>
      <c r="J25" s="176"/>
      <c r="K25" s="176"/>
      <c r="L25" s="176"/>
      <c r="M25" s="176"/>
      <c r="N25" s="176"/>
      <c r="O25" s="176"/>
      <c r="P25" s="176"/>
      <c r="Q25" s="176"/>
      <c r="R25" s="176"/>
      <c r="S25" s="176"/>
      <c r="T25" s="176"/>
      <c r="U25" s="176"/>
      <c r="V25" s="177"/>
    </row>
    <row r="26" spans="2:22">
      <c r="B26" s="175"/>
      <c r="C26" s="176"/>
      <c r="D26" s="176"/>
      <c r="E26" s="176"/>
      <c r="F26" s="176"/>
      <c r="G26" s="176"/>
      <c r="H26" s="176"/>
      <c r="I26" s="176"/>
      <c r="J26" s="176"/>
      <c r="K26" s="176"/>
      <c r="L26" s="176"/>
      <c r="M26" s="176"/>
      <c r="N26" s="176"/>
      <c r="O26" s="176"/>
      <c r="P26" s="176"/>
      <c r="Q26" s="176"/>
      <c r="R26" s="176"/>
      <c r="S26" s="176"/>
      <c r="T26" s="176"/>
      <c r="U26" s="176"/>
      <c r="V26" s="177"/>
    </row>
    <row r="27" spans="2:22">
      <c r="B27" s="175"/>
      <c r="C27" s="176"/>
      <c r="D27" s="176"/>
      <c r="E27" s="176"/>
      <c r="F27" s="176"/>
      <c r="G27" s="176"/>
      <c r="H27" s="176"/>
      <c r="I27" s="176"/>
      <c r="J27" s="176"/>
      <c r="K27" s="176"/>
      <c r="L27" s="176"/>
      <c r="M27" s="176"/>
      <c r="N27" s="176"/>
      <c r="O27" s="176"/>
      <c r="P27" s="176"/>
      <c r="Q27" s="176"/>
      <c r="R27" s="176"/>
      <c r="S27" s="176"/>
      <c r="T27" s="176"/>
      <c r="U27" s="176"/>
      <c r="V27" s="177"/>
    </row>
    <row r="28" spans="2:22">
      <c r="B28" s="175"/>
      <c r="C28" s="176"/>
      <c r="D28" s="176"/>
      <c r="E28" s="176"/>
      <c r="F28" s="176"/>
      <c r="G28" s="176"/>
      <c r="H28" s="176"/>
      <c r="I28" s="176"/>
      <c r="J28" s="176"/>
      <c r="K28" s="176"/>
      <c r="L28" s="176"/>
      <c r="M28" s="176"/>
      <c r="N28" s="176"/>
      <c r="O28" s="176"/>
      <c r="P28" s="176"/>
      <c r="Q28" s="176"/>
      <c r="R28" s="176"/>
      <c r="S28" s="176"/>
      <c r="T28" s="176"/>
      <c r="U28" s="176"/>
      <c r="V28" s="177"/>
    </row>
    <row r="29" spans="2:22">
      <c r="B29" s="175"/>
      <c r="C29" s="176"/>
      <c r="D29" s="176"/>
      <c r="E29" s="176"/>
      <c r="F29" s="176"/>
      <c r="G29" s="176"/>
      <c r="H29" s="176"/>
      <c r="I29" s="176"/>
      <c r="J29" s="176"/>
      <c r="K29" s="176"/>
      <c r="L29" s="176"/>
      <c r="M29" s="176"/>
      <c r="N29" s="176"/>
      <c r="O29" s="176"/>
      <c r="P29" s="176"/>
      <c r="Q29" s="176"/>
      <c r="R29" s="176"/>
      <c r="S29" s="176"/>
      <c r="T29" s="176"/>
      <c r="U29" s="176"/>
      <c r="V29" s="177"/>
    </row>
    <row r="30" spans="2:22">
      <c r="B30" s="175"/>
      <c r="C30" s="176"/>
      <c r="D30" s="176"/>
      <c r="E30" s="176"/>
      <c r="F30" s="176"/>
      <c r="G30" s="176"/>
      <c r="H30" s="176"/>
      <c r="I30" s="176"/>
      <c r="J30" s="176"/>
      <c r="K30" s="176"/>
      <c r="L30" s="176"/>
      <c r="M30" s="176"/>
      <c r="N30" s="176"/>
      <c r="O30" s="176"/>
      <c r="P30" s="176"/>
      <c r="Q30" s="176"/>
      <c r="R30" s="176"/>
      <c r="S30" s="176"/>
      <c r="T30" s="176"/>
      <c r="U30" s="176"/>
      <c r="V30" s="177"/>
    </row>
    <row r="31" spans="2:22">
      <c r="B31" s="175"/>
      <c r="C31" s="176"/>
      <c r="D31" s="176"/>
      <c r="E31" s="176"/>
      <c r="F31" s="176"/>
      <c r="G31" s="176"/>
      <c r="H31" s="176"/>
      <c r="I31" s="176"/>
      <c r="J31" s="176"/>
      <c r="K31" s="176"/>
      <c r="L31" s="176"/>
      <c r="M31" s="176"/>
      <c r="N31" s="176"/>
      <c r="O31" s="176"/>
      <c r="P31" s="176"/>
      <c r="Q31" s="176"/>
      <c r="R31" s="176"/>
      <c r="S31" s="176"/>
      <c r="T31" s="176"/>
      <c r="U31" s="176"/>
      <c r="V31" s="177"/>
    </row>
    <row r="32" spans="2:22">
      <c r="B32" s="175"/>
      <c r="C32" s="176"/>
      <c r="D32" s="176"/>
      <c r="E32" s="176"/>
      <c r="F32" s="176"/>
      <c r="G32" s="176"/>
      <c r="H32" s="176"/>
      <c r="I32" s="176"/>
      <c r="J32" s="176"/>
      <c r="K32" s="176"/>
      <c r="L32" s="176"/>
      <c r="M32" s="176"/>
      <c r="N32" s="176"/>
      <c r="O32" s="176"/>
      <c r="P32" s="176"/>
      <c r="Q32" s="176"/>
      <c r="R32" s="176"/>
      <c r="S32" s="176"/>
      <c r="T32" s="176"/>
      <c r="U32" s="176"/>
      <c r="V32" s="177"/>
    </row>
    <row r="33" spans="2:22">
      <c r="B33" s="175"/>
      <c r="C33" s="176"/>
      <c r="D33" s="176"/>
      <c r="E33" s="176"/>
      <c r="F33" s="176"/>
      <c r="G33" s="176"/>
      <c r="H33" s="176"/>
      <c r="I33" s="176"/>
      <c r="J33" s="176"/>
      <c r="K33" s="176"/>
      <c r="L33" s="176"/>
      <c r="M33" s="176"/>
      <c r="N33" s="176"/>
      <c r="O33" s="176"/>
      <c r="P33" s="176"/>
      <c r="Q33" s="176"/>
      <c r="R33" s="176"/>
      <c r="S33" s="176"/>
      <c r="T33" s="176"/>
      <c r="U33" s="176"/>
      <c r="V33" s="177"/>
    </row>
    <row r="34" spans="2:22">
      <c r="B34" s="175"/>
      <c r="C34" s="176"/>
      <c r="D34" s="176"/>
      <c r="E34" s="176"/>
      <c r="F34" s="176"/>
      <c r="G34" s="176"/>
      <c r="H34" s="176"/>
      <c r="I34" s="176"/>
      <c r="J34" s="176"/>
      <c r="K34" s="176"/>
      <c r="L34" s="176"/>
      <c r="M34" s="176"/>
      <c r="N34" s="176"/>
      <c r="O34" s="176"/>
      <c r="P34" s="176"/>
      <c r="Q34" s="176"/>
      <c r="R34" s="176"/>
      <c r="S34" s="176"/>
      <c r="T34" s="176"/>
      <c r="U34" s="176"/>
      <c r="V34" s="177"/>
    </row>
    <row r="35" spans="2:22">
      <c r="B35" s="175"/>
      <c r="C35" s="176"/>
      <c r="D35" s="176"/>
      <c r="E35" s="176"/>
      <c r="F35" s="176"/>
      <c r="G35" s="176"/>
      <c r="H35" s="176"/>
      <c r="I35" s="176"/>
      <c r="J35" s="176"/>
      <c r="K35" s="176"/>
      <c r="L35" s="176"/>
      <c r="M35" s="176"/>
      <c r="N35" s="176"/>
      <c r="O35" s="176"/>
      <c r="P35" s="176"/>
      <c r="Q35" s="176"/>
      <c r="R35" s="176"/>
      <c r="S35" s="176"/>
      <c r="T35" s="176"/>
      <c r="U35" s="176"/>
      <c r="V35" s="177"/>
    </row>
    <row r="36" spans="2:22">
      <c r="B36" s="175"/>
      <c r="C36" s="176"/>
      <c r="D36" s="176"/>
      <c r="E36" s="176"/>
      <c r="F36" s="176"/>
      <c r="G36" s="176"/>
      <c r="H36" s="176"/>
      <c r="I36" s="176"/>
      <c r="J36" s="176"/>
      <c r="K36" s="176"/>
      <c r="L36" s="176"/>
      <c r="M36" s="176"/>
      <c r="N36" s="176"/>
      <c r="O36" s="176"/>
      <c r="P36" s="176"/>
      <c r="Q36" s="176"/>
      <c r="R36" s="176"/>
      <c r="S36" s="176"/>
      <c r="T36" s="176"/>
      <c r="U36" s="176"/>
      <c r="V36" s="177"/>
    </row>
    <row r="37" spans="2:22">
      <c r="B37" s="175"/>
      <c r="C37" s="176"/>
      <c r="D37" s="176"/>
      <c r="E37" s="176"/>
      <c r="F37" s="176"/>
      <c r="G37" s="176"/>
      <c r="H37" s="176"/>
      <c r="I37" s="176"/>
      <c r="J37" s="176"/>
      <c r="K37" s="176"/>
      <c r="L37" s="176"/>
      <c r="M37" s="176"/>
      <c r="N37" s="176"/>
      <c r="O37" s="176"/>
      <c r="P37" s="176"/>
      <c r="Q37" s="176"/>
      <c r="R37" s="176"/>
      <c r="S37" s="176"/>
      <c r="T37" s="176"/>
      <c r="U37" s="176"/>
      <c r="V37" s="177"/>
    </row>
    <row r="38" spans="2:22">
      <c r="B38" s="175"/>
      <c r="C38" s="176"/>
      <c r="D38" s="176"/>
      <c r="E38" s="176"/>
      <c r="F38" s="176"/>
      <c r="G38" s="176"/>
      <c r="H38" s="176"/>
      <c r="I38" s="176"/>
      <c r="J38" s="176"/>
      <c r="K38" s="176"/>
      <c r="L38" s="176"/>
      <c r="M38" s="176"/>
      <c r="N38" s="176"/>
      <c r="O38" s="176"/>
      <c r="P38" s="176"/>
      <c r="Q38" s="176"/>
      <c r="R38" s="176"/>
      <c r="S38" s="176"/>
      <c r="T38" s="176"/>
      <c r="U38" s="176"/>
      <c r="V38" s="177"/>
    </row>
    <row r="39" spans="2:22">
      <c r="B39" s="175"/>
      <c r="C39" s="176"/>
      <c r="D39" s="176"/>
      <c r="E39" s="176"/>
      <c r="F39" s="176"/>
      <c r="G39" s="176"/>
      <c r="H39" s="176"/>
      <c r="I39" s="176"/>
      <c r="J39" s="176"/>
      <c r="K39" s="176"/>
      <c r="L39" s="176"/>
      <c r="M39" s="176"/>
      <c r="N39" s="176"/>
      <c r="O39" s="176"/>
      <c r="P39" s="176"/>
      <c r="Q39" s="176"/>
      <c r="R39" s="176"/>
      <c r="S39" s="176"/>
      <c r="T39" s="176"/>
      <c r="U39" s="176"/>
      <c r="V39" s="177"/>
    </row>
    <row r="40" spans="2:22">
      <c r="B40" s="175"/>
      <c r="C40" s="176"/>
      <c r="D40" s="176"/>
      <c r="E40" s="176"/>
      <c r="F40" s="176"/>
      <c r="G40" s="176"/>
      <c r="H40" s="176"/>
      <c r="I40" s="176"/>
      <c r="J40" s="176"/>
      <c r="K40" s="176"/>
      <c r="L40" s="176"/>
      <c r="M40" s="176"/>
      <c r="N40" s="176"/>
      <c r="O40" s="176"/>
      <c r="P40" s="176"/>
      <c r="Q40" s="176"/>
      <c r="R40" s="176"/>
      <c r="S40" s="176"/>
      <c r="T40" s="176"/>
      <c r="U40" s="176"/>
      <c r="V40" s="177"/>
    </row>
    <row r="41" spans="2:22">
      <c r="B41" s="175"/>
      <c r="C41" s="176"/>
      <c r="D41" s="176"/>
      <c r="E41" s="176"/>
      <c r="F41" s="176"/>
      <c r="G41" s="176"/>
      <c r="H41" s="176"/>
      <c r="I41" s="176"/>
      <c r="J41" s="176"/>
      <c r="K41" s="176"/>
      <c r="L41" s="176"/>
      <c r="M41" s="176"/>
      <c r="N41" s="176"/>
      <c r="O41" s="176"/>
      <c r="P41" s="176"/>
      <c r="Q41" s="176"/>
      <c r="R41" s="176"/>
      <c r="S41" s="176"/>
      <c r="T41" s="176"/>
      <c r="U41" s="176"/>
      <c r="V41" s="177"/>
    </row>
    <row r="42" spans="2:22">
      <c r="B42" s="175"/>
      <c r="C42" s="176"/>
      <c r="D42" s="176"/>
      <c r="E42" s="176"/>
      <c r="F42" s="176"/>
      <c r="G42" s="176"/>
      <c r="H42" s="176"/>
      <c r="I42" s="176"/>
      <c r="J42" s="176"/>
      <c r="K42" s="176"/>
      <c r="L42" s="176"/>
      <c r="M42" s="176"/>
      <c r="N42" s="176"/>
      <c r="O42" s="176"/>
      <c r="P42" s="176"/>
      <c r="Q42" s="176"/>
      <c r="R42" s="176"/>
      <c r="S42" s="176"/>
      <c r="T42" s="176"/>
      <c r="U42" s="176"/>
      <c r="V42" s="177"/>
    </row>
    <row r="43" spans="2:22">
      <c r="B43" s="175"/>
      <c r="C43" s="176"/>
      <c r="D43" s="176"/>
      <c r="E43" s="176"/>
      <c r="F43" s="176"/>
      <c r="G43" s="176"/>
      <c r="H43" s="176"/>
      <c r="I43" s="176"/>
      <c r="J43" s="176"/>
      <c r="K43" s="176"/>
      <c r="L43" s="176"/>
      <c r="M43" s="176"/>
      <c r="N43" s="176"/>
      <c r="O43" s="176"/>
      <c r="P43" s="176"/>
      <c r="Q43" s="176"/>
      <c r="R43" s="176"/>
      <c r="S43" s="176"/>
      <c r="T43" s="176"/>
      <c r="U43" s="176"/>
      <c r="V43" s="177"/>
    </row>
    <row r="44" spans="2:22">
      <c r="B44" s="175"/>
      <c r="C44" s="176"/>
      <c r="D44" s="176"/>
      <c r="E44" s="176"/>
      <c r="F44" s="176"/>
      <c r="G44" s="176"/>
      <c r="H44" s="176"/>
      <c r="I44" s="176"/>
      <c r="J44" s="176"/>
      <c r="K44" s="176"/>
      <c r="L44" s="176"/>
      <c r="M44" s="176"/>
      <c r="N44" s="176"/>
      <c r="O44" s="176"/>
      <c r="P44" s="176"/>
      <c r="Q44" s="176"/>
      <c r="R44" s="176"/>
      <c r="S44" s="176"/>
      <c r="T44" s="176"/>
      <c r="U44" s="176"/>
      <c r="V44" s="177"/>
    </row>
    <row r="45" spans="2:22">
      <c r="B45" s="175"/>
      <c r="C45" s="176"/>
      <c r="D45" s="176"/>
      <c r="E45" s="176"/>
      <c r="F45" s="176"/>
      <c r="G45" s="176"/>
      <c r="H45" s="176"/>
      <c r="I45" s="176"/>
      <c r="J45" s="176"/>
      <c r="K45" s="176"/>
      <c r="L45" s="176"/>
      <c r="M45" s="176"/>
      <c r="N45" s="176"/>
      <c r="O45" s="176"/>
      <c r="P45" s="176"/>
      <c r="Q45" s="176"/>
      <c r="R45" s="176"/>
      <c r="S45" s="176"/>
      <c r="T45" s="176"/>
      <c r="U45" s="176"/>
      <c r="V45" s="177"/>
    </row>
    <row r="46" spans="2:22">
      <c r="B46" s="175"/>
      <c r="C46" s="176"/>
      <c r="D46" s="176"/>
      <c r="E46" s="176"/>
      <c r="F46" s="176"/>
      <c r="G46" s="176"/>
      <c r="H46" s="176"/>
      <c r="I46" s="176"/>
      <c r="J46" s="176"/>
      <c r="K46" s="176"/>
      <c r="L46" s="176"/>
      <c r="M46" s="176"/>
      <c r="N46" s="176"/>
      <c r="O46" s="176"/>
      <c r="P46" s="176"/>
      <c r="Q46" s="176"/>
      <c r="R46" s="176"/>
      <c r="S46" s="176"/>
      <c r="T46" s="176"/>
      <c r="U46" s="176"/>
      <c r="V46" s="177"/>
    </row>
    <row r="47" spans="2:22">
      <c r="B47" s="175"/>
      <c r="C47" s="176"/>
      <c r="D47" s="176"/>
      <c r="E47" s="176"/>
      <c r="F47" s="176"/>
      <c r="G47" s="176"/>
      <c r="H47" s="176"/>
      <c r="I47" s="176"/>
      <c r="J47" s="176"/>
      <c r="K47" s="176"/>
      <c r="L47" s="176"/>
      <c r="M47" s="176"/>
      <c r="N47" s="176"/>
      <c r="O47" s="176"/>
      <c r="P47" s="176"/>
      <c r="Q47" s="176"/>
      <c r="R47" s="176"/>
      <c r="S47" s="176"/>
      <c r="T47" s="176"/>
      <c r="U47" s="176"/>
      <c r="V47" s="177"/>
    </row>
    <row r="48" spans="2:22">
      <c r="B48" s="175"/>
      <c r="C48" s="176"/>
      <c r="D48" s="176"/>
      <c r="E48" s="176"/>
      <c r="F48" s="176"/>
      <c r="G48" s="176"/>
      <c r="H48" s="176"/>
      <c r="I48" s="176"/>
      <c r="J48" s="176"/>
      <c r="K48" s="176"/>
      <c r="L48" s="176"/>
      <c r="M48" s="176"/>
      <c r="N48" s="176"/>
      <c r="O48" s="176"/>
      <c r="P48" s="176"/>
      <c r="Q48" s="176"/>
      <c r="R48" s="176"/>
      <c r="S48" s="176"/>
      <c r="T48" s="176"/>
      <c r="U48" s="176"/>
      <c r="V48" s="177"/>
    </row>
    <row r="49" spans="2:22">
      <c r="B49" s="175"/>
      <c r="C49" s="176"/>
      <c r="D49" s="176"/>
      <c r="E49" s="176"/>
      <c r="F49" s="176"/>
      <c r="G49" s="176"/>
      <c r="H49" s="176"/>
      <c r="I49" s="176"/>
      <c r="J49" s="176"/>
      <c r="K49" s="176"/>
      <c r="L49" s="176"/>
      <c r="M49" s="176"/>
      <c r="N49" s="176"/>
      <c r="O49" s="176"/>
      <c r="P49" s="176"/>
      <c r="Q49" s="176"/>
      <c r="R49" s="176"/>
      <c r="S49" s="176"/>
      <c r="T49" s="176"/>
      <c r="U49" s="176"/>
      <c r="V49" s="177"/>
    </row>
    <row r="50" spans="2:22">
      <c r="B50" s="175"/>
      <c r="C50" s="176"/>
      <c r="D50" s="176"/>
      <c r="E50" s="176"/>
      <c r="F50" s="176"/>
      <c r="G50" s="176"/>
      <c r="H50" s="176"/>
      <c r="I50" s="176"/>
      <c r="J50" s="176"/>
      <c r="K50" s="176"/>
      <c r="L50" s="176"/>
      <c r="M50" s="176"/>
      <c r="N50" s="176"/>
      <c r="O50" s="176"/>
      <c r="P50" s="176"/>
      <c r="Q50" s="176"/>
      <c r="R50" s="176"/>
      <c r="S50" s="176"/>
      <c r="T50" s="176"/>
      <c r="U50" s="176"/>
      <c r="V50" s="177"/>
    </row>
    <row r="51" spans="2:22">
      <c r="B51" s="175"/>
      <c r="C51" s="176"/>
      <c r="D51" s="176"/>
      <c r="E51" s="176"/>
      <c r="F51" s="176"/>
      <c r="G51" s="176"/>
      <c r="H51" s="176"/>
      <c r="I51" s="176"/>
      <c r="J51" s="176"/>
      <c r="K51" s="176"/>
      <c r="L51" s="176"/>
      <c r="M51" s="176"/>
      <c r="N51" s="176"/>
      <c r="O51" s="176"/>
      <c r="P51" s="176"/>
      <c r="Q51" s="176"/>
      <c r="R51" s="176"/>
      <c r="S51" s="176"/>
      <c r="T51" s="176"/>
      <c r="U51" s="176"/>
      <c r="V51" s="177"/>
    </row>
    <row r="52" spans="2:22">
      <c r="B52" s="175"/>
      <c r="C52" s="176"/>
      <c r="D52" s="176"/>
      <c r="E52" s="176"/>
      <c r="F52" s="176"/>
      <c r="G52" s="176"/>
      <c r="H52" s="176"/>
      <c r="I52" s="176"/>
      <c r="J52" s="176"/>
      <c r="K52" s="176"/>
      <c r="L52" s="176"/>
      <c r="M52" s="176"/>
      <c r="N52" s="176"/>
      <c r="O52" s="176"/>
      <c r="P52" s="176"/>
      <c r="Q52" s="176"/>
      <c r="R52" s="176"/>
      <c r="S52" s="176"/>
      <c r="T52" s="176"/>
      <c r="U52" s="176"/>
      <c r="V52" s="177"/>
    </row>
    <row r="53" spans="2:22">
      <c r="B53" s="175"/>
      <c r="C53" s="176"/>
      <c r="D53" s="176"/>
      <c r="E53" s="176"/>
      <c r="F53" s="176"/>
      <c r="G53" s="176"/>
      <c r="H53" s="176"/>
      <c r="I53" s="176"/>
      <c r="J53" s="176"/>
      <c r="K53" s="176"/>
      <c r="L53" s="176"/>
      <c r="M53" s="176"/>
      <c r="N53" s="176"/>
      <c r="O53" s="176"/>
      <c r="P53" s="176"/>
      <c r="Q53" s="176"/>
      <c r="R53" s="176"/>
      <c r="S53" s="176"/>
      <c r="T53" s="176"/>
      <c r="U53" s="176"/>
      <c r="V53" s="177"/>
    </row>
    <row r="54" spans="2:22">
      <c r="B54" s="175"/>
      <c r="C54" s="176"/>
      <c r="D54" s="176"/>
      <c r="E54" s="176"/>
      <c r="F54" s="176"/>
      <c r="G54" s="176"/>
      <c r="H54" s="176"/>
      <c r="I54" s="176"/>
      <c r="J54" s="176"/>
      <c r="K54" s="176"/>
      <c r="L54" s="176"/>
      <c r="M54" s="176"/>
      <c r="N54" s="176"/>
      <c r="O54" s="176"/>
      <c r="P54" s="176"/>
      <c r="Q54" s="176"/>
      <c r="R54" s="176"/>
      <c r="S54" s="176"/>
      <c r="T54" s="176"/>
      <c r="U54" s="176"/>
      <c r="V54" s="177"/>
    </row>
    <row r="55" spans="2:22">
      <c r="B55" s="175"/>
      <c r="C55" s="176"/>
      <c r="D55" s="176"/>
      <c r="E55" s="176"/>
      <c r="F55" s="176"/>
      <c r="G55" s="176"/>
      <c r="H55" s="176"/>
      <c r="I55" s="176"/>
      <c r="J55" s="176"/>
      <c r="K55" s="176"/>
      <c r="L55" s="176"/>
      <c r="M55" s="176"/>
      <c r="N55" s="176"/>
      <c r="O55" s="176"/>
      <c r="P55" s="176"/>
      <c r="Q55" s="176"/>
      <c r="R55" s="176"/>
      <c r="S55" s="176"/>
      <c r="T55" s="176"/>
      <c r="U55" s="176"/>
      <c r="V55" s="177"/>
    </row>
    <row r="56" spans="2:22">
      <c r="B56" s="175"/>
      <c r="C56" s="176"/>
      <c r="D56" s="176"/>
      <c r="E56" s="176"/>
      <c r="F56" s="176"/>
      <c r="G56" s="176"/>
      <c r="H56" s="176"/>
      <c r="I56" s="176"/>
      <c r="J56" s="176"/>
      <c r="K56" s="176"/>
      <c r="L56" s="176"/>
      <c r="M56" s="176"/>
      <c r="N56" s="176"/>
      <c r="O56" s="176"/>
      <c r="P56" s="176"/>
      <c r="Q56" s="176"/>
      <c r="R56" s="176"/>
      <c r="S56" s="176"/>
      <c r="T56" s="176"/>
      <c r="U56" s="176"/>
      <c r="V56" s="177"/>
    </row>
    <row r="57" spans="2:22">
      <c r="B57" s="175"/>
      <c r="C57" s="176"/>
      <c r="D57" s="176"/>
      <c r="E57" s="176"/>
      <c r="F57" s="176"/>
      <c r="G57" s="176"/>
      <c r="H57" s="176"/>
      <c r="I57" s="176"/>
      <c r="J57" s="176"/>
      <c r="K57" s="176"/>
      <c r="L57" s="176"/>
      <c r="M57" s="176"/>
      <c r="N57" s="176"/>
      <c r="O57" s="176"/>
      <c r="P57" s="176"/>
      <c r="Q57" s="176"/>
      <c r="R57" s="176"/>
      <c r="S57" s="176"/>
      <c r="T57" s="176"/>
      <c r="U57" s="176"/>
      <c r="V57" s="177"/>
    </row>
    <row r="58" spans="2:22">
      <c r="B58" s="175"/>
      <c r="C58" s="176"/>
      <c r="D58" s="176"/>
      <c r="E58" s="176"/>
      <c r="F58" s="176"/>
      <c r="G58" s="176"/>
      <c r="H58" s="176"/>
      <c r="I58" s="176"/>
      <c r="J58" s="176"/>
      <c r="K58" s="176"/>
      <c r="L58" s="176"/>
      <c r="M58" s="176"/>
      <c r="N58" s="176"/>
      <c r="O58" s="176"/>
      <c r="P58" s="176"/>
      <c r="Q58" s="176"/>
      <c r="R58" s="176"/>
      <c r="S58" s="176"/>
      <c r="T58" s="176"/>
      <c r="U58" s="176"/>
      <c r="V58" s="177"/>
    </row>
    <row r="59" spans="2:22">
      <c r="B59" s="175"/>
      <c r="C59" s="176"/>
      <c r="D59" s="176"/>
      <c r="E59" s="176"/>
      <c r="F59" s="176"/>
      <c r="G59" s="176"/>
      <c r="H59" s="176"/>
      <c r="I59" s="176"/>
      <c r="J59" s="176"/>
      <c r="K59" s="176"/>
      <c r="L59" s="176"/>
      <c r="M59" s="176"/>
      <c r="N59" s="176"/>
      <c r="O59" s="176"/>
      <c r="P59" s="176"/>
      <c r="Q59" s="176"/>
      <c r="R59" s="176"/>
      <c r="S59" s="176"/>
      <c r="T59" s="176"/>
      <c r="U59" s="176"/>
      <c r="V59" s="177"/>
    </row>
    <row r="60" spans="2:22">
      <c r="B60" s="175"/>
      <c r="C60" s="176"/>
      <c r="D60" s="176"/>
      <c r="E60" s="176"/>
      <c r="F60" s="176"/>
      <c r="G60" s="176"/>
      <c r="H60" s="176"/>
      <c r="I60" s="176"/>
      <c r="J60" s="176"/>
      <c r="K60" s="176"/>
      <c r="L60" s="176"/>
      <c r="M60" s="176"/>
      <c r="N60" s="176"/>
      <c r="O60" s="176"/>
      <c r="P60" s="176"/>
      <c r="Q60" s="176"/>
      <c r="R60" s="176"/>
      <c r="S60" s="176"/>
      <c r="T60" s="176"/>
      <c r="U60" s="176"/>
      <c r="V60" s="177"/>
    </row>
    <row r="61" spans="2:22">
      <c r="B61" s="175"/>
      <c r="C61" s="176"/>
      <c r="D61" s="176"/>
      <c r="E61" s="176"/>
      <c r="F61" s="176"/>
      <c r="G61" s="176"/>
      <c r="H61" s="176"/>
      <c r="I61" s="176"/>
      <c r="J61" s="176"/>
      <c r="K61" s="176"/>
      <c r="L61" s="176"/>
      <c r="M61" s="176"/>
      <c r="N61" s="176"/>
      <c r="O61" s="176"/>
      <c r="P61" s="176"/>
      <c r="Q61" s="176"/>
      <c r="R61" s="176"/>
      <c r="S61" s="176"/>
      <c r="T61" s="176"/>
      <c r="U61" s="176"/>
      <c r="V61" s="177"/>
    </row>
    <row r="62" spans="2:22">
      <c r="B62" s="175"/>
      <c r="C62" s="176"/>
      <c r="D62" s="176"/>
      <c r="E62" s="176"/>
      <c r="F62" s="176"/>
      <c r="G62" s="176"/>
      <c r="H62" s="176"/>
      <c r="I62" s="176"/>
      <c r="J62" s="176"/>
      <c r="K62" s="176"/>
      <c r="L62" s="176"/>
      <c r="M62" s="176"/>
      <c r="N62" s="176"/>
      <c r="O62" s="176"/>
      <c r="P62" s="176"/>
      <c r="Q62" s="176"/>
      <c r="R62" s="176"/>
      <c r="S62" s="176"/>
      <c r="T62" s="176"/>
      <c r="U62" s="176"/>
      <c r="V62" s="177"/>
    </row>
    <row r="63" spans="2:22">
      <c r="B63" s="175"/>
      <c r="C63" s="176"/>
      <c r="D63" s="176"/>
      <c r="E63" s="176"/>
      <c r="F63" s="176"/>
      <c r="G63" s="176"/>
      <c r="H63" s="176"/>
      <c r="I63" s="176"/>
      <c r="J63" s="176"/>
      <c r="K63" s="176"/>
      <c r="L63" s="176"/>
      <c r="M63" s="176"/>
      <c r="N63" s="176"/>
      <c r="O63" s="176"/>
      <c r="P63" s="176"/>
      <c r="Q63" s="176"/>
      <c r="R63" s="176"/>
      <c r="S63" s="176"/>
      <c r="T63" s="176"/>
      <c r="U63" s="176"/>
      <c r="V63" s="177"/>
    </row>
    <row r="64" spans="2:22">
      <c r="B64" s="175"/>
      <c r="C64" s="176"/>
      <c r="D64" s="176"/>
      <c r="E64" s="176"/>
      <c r="F64" s="176"/>
      <c r="G64" s="176"/>
      <c r="H64" s="176"/>
      <c r="I64" s="176"/>
      <c r="J64" s="176"/>
      <c r="K64" s="176"/>
      <c r="L64" s="176"/>
      <c r="M64" s="176"/>
      <c r="N64" s="176"/>
      <c r="O64" s="176"/>
      <c r="P64" s="176"/>
      <c r="Q64" s="176"/>
      <c r="R64" s="176"/>
      <c r="S64" s="176"/>
      <c r="T64" s="176"/>
      <c r="U64" s="176"/>
      <c r="V64" s="177"/>
    </row>
    <row r="65" spans="2:22">
      <c r="B65" s="175"/>
      <c r="C65" s="176"/>
      <c r="D65" s="176"/>
      <c r="E65" s="176"/>
      <c r="F65" s="176"/>
      <c r="G65" s="176"/>
      <c r="H65" s="176"/>
      <c r="I65" s="176"/>
      <c r="J65" s="176"/>
      <c r="K65" s="176"/>
      <c r="L65" s="176"/>
      <c r="M65" s="176"/>
      <c r="N65" s="176"/>
      <c r="O65" s="176"/>
      <c r="P65" s="176"/>
      <c r="Q65" s="176"/>
      <c r="R65" s="176"/>
      <c r="S65" s="176"/>
      <c r="T65" s="176"/>
      <c r="U65" s="176"/>
      <c r="V65" s="177"/>
    </row>
    <row r="66" spans="2:22">
      <c r="B66" s="175"/>
      <c r="C66" s="176"/>
      <c r="D66" s="176"/>
      <c r="E66" s="176"/>
      <c r="F66" s="176"/>
      <c r="G66" s="176"/>
      <c r="H66" s="176"/>
      <c r="I66" s="176"/>
      <c r="J66" s="176"/>
      <c r="K66" s="176"/>
      <c r="L66" s="176"/>
      <c r="M66" s="176"/>
      <c r="N66" s="176"/>
      <c r="O66" s="176"/>
      <c r="P66" s="176"/>
      <c r="Q66" s="176"/>
      <c r="R66" s="176"/>
      <c r="S66" s="176"/>
      <c r="T66" s="176"/>
      <c r="U66" s="176"/>
      <c r="V66" s="177"/>
    </row>
    <row r="67" spans="2:22">
      <c r="B67" s="175"/>
      <c r="C67" s="176"/>
      <c r="D67" s="176"/>
      <c r="E67" s="176"/>
      <c r="F67" s="176"/>
      <c r="G67" s="176"/>
      <c r="H67" s="176"/>
      <c r="I67" s="176"/>
      <c r="J67" s="176"/>
      <c r="K67" s="176"/>
      <c r="L67" s="176"/>
      <c r="M67" s="176"/>
      <c r="N67" s="176"/>
      <c r="O67" s="176"/>
      <c r="P67" s="176"/>
      <c r="Q67" s="176"/>
      <c r="R67" s="176"/>
      <c r="S67" s="176"/>
      <c r="T67" s="176"/>
      <c r="U67" s="176"/>
      <c r="V67" s="177"/>
    </row>
    <row r="68" spans="2:22">
      <c r="B68" s="175"/>
      <c r="C68" s="176"/>
      <c r="D68" s="176"/>
      <c r="E68" s="176"/>
      <c r="F68" s="176"/>
      <c r="G68" s="176"/>
      <c r="H68" s="176"/>
      <c r="I68" s="176"/>
      <c r="J68" s="176"/>
      <c r="K68" s="176"/>
      <c r="L68" s="176"/>
      <c r="M68" s="176"/>
      <c r="N68" s="176"/>
      <c r="O68" s="176"/>
      <c r="P68" s="176"/>
      <c r="Q68" s="176"/>
      <c r="R68" s="176"/>
      <c r="S68" s="176"/>
      <c r="T68" s="176"/>
      <c r="U68" s="176"/>
      <c r="V68" s="177"/>
    </row>
    <row r="69" spans="2:22">
      <c r="B69" s="175"/>
      <c r="C69" s="176"/>
      <c r="D69" s="176"/>
      <c r="E69" s="176"/>
      <c r="F69" s="176"/>
      <c r="G69" s="176"/>
      <c r="H69" s="176"/>
      <c r="I69" s="176"/>
      <c r="J69" s="176"/>
      <c r="K69" s="176"/>
      <c r="L69" s="176"/>
      <c r="M69" s="176"/>
      <c r="N69" s="176"/>
      <c r="O69" s="176"/>
      <c r="P69" s="176"/>
      <c r="Q69" s="176"/>
      <c r="R69" s="176"/>
      <c r="S69" s="176"/>
      <c r="T69" s="176"/>
      <c r="U69" s="176"/>
      <c r="V69" s="177"/>
    </row>
    <row r="70" spans="2:22">
      <c r="B70" s="175"/>
      <c r="C70" s="176"/>
      <c r="D70" s="176"/>
      <c r="E70" s="176"/>
      <c r="F70" s="176"/>
      <c r="G70" s="176"/>
      <c r="H70" s="176"/>
      <c r="I70" s="176"/>
      <c r="J70" s="176"/>
      <c r="K70" s="176"/>
      <c r="L70" s="176"/>
      <c r="M70" s="176"/>
      <c r="N70" s="176"/>
      <c r="O70" s="176"/>
      <c r="P70" s="176"/>
      <c r="Q70" s="176"/>
      <c r="R70" s="176"/>
      <c r="S70" s="176"/>
      <c r="T70" s="176"/>
      <c r="U70" s="176"/>
      <c r="V70" s="177"/>
    </row>
    <row r="71" spans="2:22">
      <c r="B71" s="175"/>
      <c r="C71" s="176"/>
      <c r="D71" s="176"/>
      <c r="E71" s="176"/>
      <c r="F71" s="176"/>
      <c r="G71" s="176"/>
      <c r="H71" s="176"/>
      <c r="I71" s="176"/>
      <c r="J71" s="176"/>
      <c r="K71" s="176"/>
      <c r="L71" s="176"/>
      <c r="M71" s="176"/>
      <c r="N71" s="176"/>
      <c r="O71" s="176"/>
      <c r="P71" s="176"/>
      <c r="Q71" s="176"/>
      <c r="R71" s="176"/>
      <c r="S71" s="176"/>
      <c r="T71" s="176"/>
      <c r="U71" s="176"/>
      <c r="V71" s="177"/>
    </row>
    <row r="72" spans="2:22">
      <c r="B72" s="175"/>
      <c r="C72" s="176"/>
      <c r="D72" s="176"/>
      <c r="E72" s="176"/>
      <c r="F72" s="176"/>
      <c r="G72" s="176"/>
      <c r="H72" s="176"/>
      <c r="I72" s="176"/>
      <c r="J72" s="176"/>
      <c r="K72" s="176"/>
      <c r="L72" s="176"/>
      <c r="M72" s="176"/>
      <c r="N72" s="176"/>
      <c r="O72" s="176"/>
      <c r="P72" s="176"/>
      <c r="Q72" s="176"/>
      <c r="R72" s="176"/>
      <c r="S72" s="176"/>
      <c r="T72" s="176"/>
      <c r="U72" s="176"/>
      <c r="V72" s="177"/>
    </row>
    <row r="73" spans="2:22">
      <c r="B73" s="175"/>
      <c r="C73" s="176"/>
      <c r="D73" s="176"/>
      <c r="E73" s="176"/>
      <c r="F73" s="176"/>
      <c r="G73" s="176"/>
      <c r="H73" s="176"/>
      <c r="I73" s="176"/>
      <c r="J73" s="176"/>
      <c r="K73" s="176"/>
      <c r="L73" s="176"/>
      <c r="M73" s="176"/>
      <c r="N73" s="176"/>
      <c r="O73" s="176"/>
      <c r="P73" s="176"/>
      <c r="Q73" s="176"/>
      <c r="R73" s="176"/>
      <c r="S73" s="176"/>
      <c r="T73" s="176"/>
      <c r="U73" s="176"/>
      <c r="V73" s="177"/>
    </row>
    <row r="74" spans="2:22">
      <c r="B74" s="175"/>
      <c r="C74" s="176"/>
      <c r="D74" s="176"/>
      <c r="E74" s="176"/>
      <c r="F74" s="176"/>
      <c r="G74" s="176"/>
      <c r="H74" s="176"/>
      <c r="I74" s="176"/>
      <c r="J74" s="176"/>
      <c r="K74" s="176"/>
      <c r="L74" s="176"/>
      <c r="M74" s="176"/>
      <c r="N74" s="176"/>
      <c r="O74" s="176"/>
      <c r="P74" s="176"/>
      <c r="Q74" s="176"/>
      <c r="R74" s="176"/>
      <c r="S74" s="176"/>
      <c r="T74" s="176"/>
      <c r="U74" s="176"/>
      <c r="V74" s="177"/>
    </row>
    <row r="75" spans="2:22" ht="15" thickBot="1">
      <c r="B75" s="178"/>
      <c r="C75" s="178"/>
      <c r="D75" s="178"/>
      <c r="E75" s="178"/>
      <c r="F75" s="178"/>
      <c r="G75" s="178"/>
      <c r="H75" s="178"/>
      <c r="I75" s="178"/>
      <c r="J75" s="178"/>
      <c r="K75" s="178"/>
      <c r="L75" s="178"/>
      <c r="M75" s="178"/>
      <c r="N75" s="178"/>
      <c r="O75" s="178"/>
      <c r="P75" s="178"/>
      <c r="Q75" s="178"/>
      <c r="R75" s="178"/>
      <c r="S75" s="178"/>
      <c r="T75" s="178"/>
      <c r="U75" s="178"/>
      <c r="V75" s="179"/>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
  <sheetViews>
    <sheetView workbookViewId="0"/>
  </sheetViews>
  <sheetFormatPr defaultRowHeight="14.4"/>
  <cols>
    <col min="1" max="1" width="11.33203125" customWidth="1"/>
    <col min="3" max="3" width="15.33203125" customWidth="1"/>
    <col min="4" max="4" width="9.6640625" customWidth="1"/>
  </cols>
  <sheetData>
    <row r="1" spans="1:4">
      <c r="A1" t="s">
        <v>395</v>
      </c>
      <c r="B1" t="s">
        <v>172</v>
      </c>
      <c r="C1" t="s">
        <v>397</v>
      </c>
      <c r="D1" t="s">
        <v>396</v>
      </c>
    </row>
    <row r="2" spans="1:4">
      <c r="A2" t="s">
        <v>399</v>
      </c>
      <c r="B2" t="s">
        <v>273</v>
      </c>
      <c r="C2" t="s">
        <v>398</v>
      </c>
      <c r="D2" t="s">
        <v>400</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R14"/>
  <sheetViews>
    <sheetView workbookViewId="0"/>
  </sheetViews>
  <sheetFormatPr defaultColWidth="9" defaultRowHeight="14.4"/>
  <cols>
    <col min="1" max="1" width="18" customWidth="1"/>
    <col min="2" max="2" width="7.6640625" customWidth="1"/>
    <col min="3" max="3" width="8.33203125" customWidth="1"/>
    <col min="4" max="4" width="15.44140625" customWidth="1"/>
    <col min="5" max="19" width="7.6640625" customWidth="1"/>
    <col min="20" max="20" width="13.44140625" bestFit="1" customWidth="1"/>
    <col min="21" max="21" width="15.88671875" bestFit="1" customWidth="1"/>
  </cols>
  <sheetData>
    <row r="1" spans="1:18" ht="18">
      <c r="A1" s="91" t="s">
        <v>183</v>
      </c>
      <c r="C1" s="90"/>
    </row>
    <row r="2" spans="1:18" ht="18">
      <c r="A2" s="91"/>
      <c r="C2" s="90"/>
    </row>
    <row r="3" spans="1:18">
      <c r="A3" s="22" t="s">
        <v>182</v>
      </c>
      <c r="B3" s="92">
        <v>0.9</v>
      </c>
      <c r="C3" s="85"/>
      <c r="D3" s="85"/>
      <c r="E3" s="85"/>
      <c r="F3" s="85"/>
      <c r="H3" s="85"/>
      <c r="M3" s="85"/>
      <c r="N3" s="85"/>
    </row>
    <row r="4" spans="1:18">
      <c r="A4" s="22" t="s">
        <v>181</v>
      </c>
      <c r="B4" s="89">
        <v>33</v>
      </c>
      <c r="C4" s="82"/>
      <c r="D4" s="93" t="s">
        <v>180</v>
      </c>
      <c r="E4" s="89">
        <v>26</v>
      </c>
      <c r="M4" s="82"/>
    </row>
    <row r="5" spans="1:18">
      <c r="C5" s="82"/>
      <c r="D5" s="93" t="s">
        <v>179</v>
      </c>
      <c r="E5" s="22">
        <v>4.5</v>
      </c>
    </row>
    <row r="6" spans="1:18">
      <c r="A6" t="s">
        <v>178</v>
      </c>
      <c r="B6" s="88">
        <v>1</v>
      </c>
      <c r="C6" s="82"/>
    </row>
    <row r="7" spans="1:18">
      <c r="A7" s="22" t="s">
        <v>177</v>
      </c>
      <c r="B7" s="87">
        <f>(B6/B3)*B4</f>
        <v>36.666666666666671</v>
      </c>
      <c r="C7" s="82"/>
      <c r="D7" s="93" t="s">
        <v>176</v>
      </c>
      <c r="E7" s="87">
        <f>B7-E4</f>
        <v>10.666666666666671</v>
      </c>
    </row>
    <row r="8" spans="1:18">
      <c r="A8" s="22"/>
      <c r="B8" s="87"/>
      <c r="C8" s="82"/>
      <c r="D8" s="93" t="s">
        <v>175</v>
      </c>
      <c r="E8" s="94">
        <f>E7/E5</f>
        <v>2.3703703703703716</v>
      </c>
    </row>
    <row r="9" spans="1:18">
      <c r="A9" s="20"/>
      <c r="B9" s="82"/>
      <c r="C9" s="82"/>
      <c r="G9" s="86"/>
      <c r="H9" s="86"/>
    </row>
    <row r="10" spans="1:18">
      <c r="C10" s="85"/>
      <c r="D10" s="85"/>
      <c r="E10" s="85"/>
      <c r="F10" s="85"/>
      <c r="G10" s="85"/>
      <c r="H10" s="85"/>
      <c r="I10" s="85"/>
      <c r="J10" s="85"/>
    </row>
    <row r="11" spans="1:18">
      <c r="A11" t="s">
        <v>174</v>
      </c>
      <c r="B11" s="85"/>
      <c r="C11" s="85"/>
      <c r="D11" s="85"/>
      <c r="E11" s="85"/>
      <c r="F11" s="85">
        <v>42848</v>
      </c>
      <c r="G11" s="85">
        <v>42849</v>
      </c>
      <c r="H11" s="85">
        <v>42850</v>
      </c>
      <c r="I11" s="85">
        <v>42851</v>
      </c>
      <c r="J11" s="85">
        <v>42852</v>
      </c>
      <c r="K11" s="85">
        <v>42853</v>
      </c>
      <c r="L11" s="85">
        <v>42854</v>
      </c>
      <c r="M11" s="85">
        <v>42855</v>
      </c>
      <c r="N11" s="85">
        <v>42856</v>
      </c>
      <c r="O11" s="85">
        <v>42857</v>
      </c>
      <c r="P11" s="85">
        <v>42858</v>
      </c>
      <c r="Q11" s="85">
        <v>42859</v>
      </c>
      <c r="R11" s="85">
        <v>42860</v>
      </c>
    </row>
    <row r="12" spans="1:18">
      <c r="A12" s="84" t="s">
        <v>173</v>
      </c>
      <c r="B12" s="83"/>
      <c r="C12" s="83"/>
      <c r="D12" s="83"/>
      <c r="E12" s="83"/>
      <c r="F12">
        <v>11</v>
      </c>
      <c r="G12" s="83">
        <v>9</v>
      </c>
      <c r="H12" s="83">
        <v>9</v>
      </c>
      <c r="I12" s="83">
        <f>H12-$E$5</f>
        <v>4.5</v>
      </c>
      <c r="J12" s="83">
        <f>I12-$E$5</f>
        <v>0</v>
      </c>
      <c r="K12" s="83"/>
    </row>
    <row r="13" spans="1:18">
      <c r="A13" s="20"/>
      <c r="B13" s="82"/>
      <c r="C13" s="82"/>
    </row>
    <row r="14" spans="1:18">
      <c r="A14" s="20"/>
      <c r="B14" s="82"/>
      <c r="C14" s="82"/>
    </row>
  </sheetData>
  <customSheetViews>
    <customSheetView guid="{D79B4030-3954-4A84-BBFB-713988ACE913}" state="hidden">
      <pageMargins left="0.7" right="0.7" top="0.75" bottom="0.75" header="0.3" footer="0.3"/>
      <pageSetup paperSize="9" orientation="portrait"/>
    </customSheetView>
    <customSheetView guid="{77A32BCE-36BA-4593-BC89-3B9F39FB455D}" state="hidden">
      <pageMargins left="0.7" right="0.7" top="0.75" bottom="0.75" header="0.3" footer="0.3"/>
      <pageSetup paperSize="9" orientation="portrait"/>
    </customSheetView>
    <customSheetView guid="{398EADC9-6D99-4AC2-B41F-624BD06B6BE0}" state="hidden">
      <pageMargins left="0.7" right="0.7" top="0.75" bottom="0.75" header="0.3" footer="0.3"/>
      <pageSetup paperSize="9" orientation="portrait"/>
    </customSheetView>
  </customSheetView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2:B22"/>
  <sheetViews>
    <sheetView workbookViewId="0"/>
  </sheetViews>
  <sheetFormatPr defaultRowHeight="14.4"/>
  <cols>
    <col min="1" max="1" width="46.5546875" bestFit="1" customWidth="1"/>
  </cols>
  <sheetData>
    <row r="2" spans="1:2">
      <c r="A2" s="100" t="s">
        <v>198</v>
      </c>
      <c r="B2" s="101">
        <v>152</v>
      </c>
    </row>
    <row r="3" spans="1:2">
      <c r="A3" s="100" t="s">
        <v>189</v>
      </c>
      <c r="B3" s="101">
        <v>30</v>
      </c>
    </row>
    <row r="4" spans="1:2">
      <c r="A4" s="102"/>
      <c r="B4" s="102"/>
    </row>
    <row r="5" spans="1:2">
      <c r="A5" s="100" t="s">
        <v>199</v>
      </c>
      <c r="B5" s="101">
        <v>54</v>
      </c>
    </row>
    <row r="6" spans="1:2">
      <c r="A6" s="100" t="s">
        <v>201</v>
      </c>
      <c r="B6" s="101">
        <v>21</v>
      </c>
    </row>
    <row r="7" spans="1:2">
      <c r="A7" s="100" t="s">
        <v>202</v>
      </c>
      <c r="B7" s="101">
        <f>B5-B6</f>
        <v>33</v>
      </c>
    </row>
    <row r="8" spans="1:2">
      <c r="A8" s="102"/>
      <c r="B8" s="102"/>
    </row>
    <row r="9" spans="1:2">
      <c r="A9" s="100" t="s">
        <v>200</v>
      </c>
      <c r="B9" s="101">
        <v>68</v>
      </c>
    </row>
    <row r="10" spans="1:2">
      <c r="A10" s="100" t="s">
        <v>190</v>
      </c>
      <c r="B10" s="102"/>
    </row>
    <row r="11" spans="1:2">
      <c r="A11" s="100" t="s">
        <v>201</v>
      </c>
      <c r="B11" s="101">
        <v>21</v>
      </c>
    </row>
    <row r="12" spans="1:2">
      <c r="A12" s="100" t="s">
        <v>191</v>
      </c>
      <c r="B12" s="101">
        <v>5</v>
      </c>
    </row>
    <row r="13" spans="1:2">
      <c r="A13" s="100" t="s">
        <v>192</v>
      </c>
      <c r="B13" s="101">
        <v>6</v>
      </c>
    </row>
    <row r="14" spans="1:2">
      <c r="A14" s="100" t="s">
        <v>193</v>
      </c>
      <c r="B14" s="101">
        <v>1</v>
      </c>
    </row>
    <row r="15" spans="1:2">
      <c r="A15" s="100" t="s">
        <v>194</v>
      </c>
      <c r="B15" s="101">
        <v>35</v>
      </c>
    </row>
    <row r="16" spans="1:2">
      <c r="A16" s="102"/>
      <c r="B16" s="102"/>
    </row>
    <row r="17" spans="1:2">
      <c r="A17" s="100" t="s">
        <v>195</v>
      </c>
      <c r="B17" s="102"/>
    </row>
    <row r="18" spans="1:2">
      <c r="A18" s="100" t="s">
        <v>196</v>
      </c>
      <c r="B18" s="101">
        <v>8</v>
      </c>
    </row>
    <row r="19" spans="1:2">
      <c r="A19" s="100" t="s">
        <v>197</v>
      </c>
      <c r="B19" s="101">
        <v>19</v>
      </c>
    </row>
    <row r="20" spans="1:2">
      <c r="A20" s="100" t="s">
        <v>204</v>
      </c>
      <c r="B20" s="101">
        <v>6</v>
      </c>
    </row>
    <row r="21" spans="1:2">
      <c r="A21" s="100" t="s">
        <v>203</v>
      </c>
      <c r="B21" s="101">
        <v>1</v>
      </c>
    </row>
    <row r="22" spans="1:2">
      <c r="A22" s="100" t="s">
        <v>192</v>
      </c>
      <c r="B22" s="101">
        <v>1</v>
      </c>
    </row>
  </sheetData>
  <customSheetViews>
    <customSheetView guid="{D79B4030-3954-4A84-BBFB-713988ACE913}" state="hidden">
      <pageMargins left="0.7" right="0.7" top="0.75" bottom="0.75" header="0.3" footer="0.3"/>
      <pageSetup paperSize="9" orientation="portrait"/>
    </customSheetView>
    <customSheetView guid="{77A32BCE-36BA-4593-BC89-3B9F39FB455D}" state="hidden">
      <pageMargins left="0.7" right="0.7" top="0.75" bottom="0.75" header="0.3" footer="0.3"/>
      <pageSetup paperSize="9" orientation="portrait"/>
    </customSheetView>
    <customSheetView guid="{398EADC9-6D99-4AC2-B41F-624BD06B6BE0}" state="hidden">
      <pageMargins left="0.7" right="0.7" top="0.75" bottom="0.75" header="0.3" footer="0.3"/>
      <pageSetup paperSize="9" orientation="portrait"/>
    </customSheetView>
  </customSheetView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B2:K156"/>
  <sheetViews>
    <sheetView topLeftCell="A9" zoomScale="80" zoomScaleNormal="80" workbookViewId="0">
      <selection activeCell="C7" sqref="C7"/>
    </sheetView>
  </sheetViews>
  <sheetFormatPr defaultRowHeight="14.4"/>
  <cols>
    <col min="1" max="2" width="9.109375" style="9"/>
    <col min="3" max="3" width="12" style="9" bestFit="1" customWidth="1"/>
    <col min="4" max="5" width="14.33203125" style="9" customWidth="1"/>
    <col min="6" max="6" width="35.44140625" style="9" customWidth="1"/>
    <col min="7" max="7" width="9.109375" style="9"/>
    <col min="8" max="8" width="12" style="9" bestFit="1" customWidth="1"/>
    <col min="9" max="9" width="13.109375" style="9" customWidth="1"/>
    <col min="10" max="10" width="13.33203125" style="9" customWidth="1"/>
    <col min="11" max="258" width="9.109375" style="9"/>
    <col min="259" max="259" width="12" style="9" bestFit="1" customWidth="1"/>
    <col min="260" max="262" width="14.33203125" style="9" customWidth="1"/>
    <col min="263" max="263" width="9.109375" style="9"/>
    <col min="264" max="264" width="12" style="9" bestFit="1" customWidth="1"/>
    <col min="265" max="265" width="11.33203125" style="9" customWidth="1"/>
    <col min="266" max="266" width="12.33203125" style="9" customWidth="1"/>
    <col min="267" max="514" width="9.109375" style="9"/>
    <col min="515" max="515" width="12" style="9" bestFit="1" customWidth="1"/>
    <col min="516" max="518" width="14.33203125" style="9" customWidth="1"/>
    <col min="519" max="519" width="9.109375" style="9"/>
    <col min="520" max="520" width="12" style="9" bestFit="1" customWidth="1"/>
    <col min="521" max="521" width="11.33203125" style="9" customWidth="1"/>
    <col min="522" max="522" width="12.33203125" style="9" customWidth="1"/>
    <col min="523" max="770" width="9.109375" style="9"/>
    <col min="771" max="771" width="12" style="9" bestFit="1" customWidth="1"/>
    <col min="772" max="774" width="14.33203125" style="9" customWidth="1"/>
    <col min="775" max="775" width="9.109375" style="9"/>
    <col min="776" max="776" width="12" style="9" bestFit="1" customWidth="1"/>
    <col min="777" max="777" width="11.33203125" style="9" customWidth="1"/>
    <col min="778" max="778" width="12.33203125" style="9" customWidth="1"/>
    <col min="779" max="1026" width="9.109375" style="9"/>
    <col min="1027" max="1027" width="12" style="9" bestFit="1" customWidth="1"/>
    <col min="1028" max="1030" width="14.33203125" style="9" customWidth="1"/>
    <col min="1031" max="1031" width="9.109375" style="9"/>
    <col min="1032" max="1032" width="12" style="9" bestFit="1" customWidth="1"/>
    <col min="1033" max="1033" width="11.33203125" style="9" customWidth="1"/>
    <col min="1034" max="1034" width="12.33203125" style="9" customWidth="1"/>
    <col min="1035" max="1282" width="9.109375" style="9"/>
    <col min="1283" max="1283" width="12" style="9" bestFit="1" customWidth="1"/>
    <col min="1284" max="1286" width="14.33203125" style="9" customWidth="1"/>
    <col min="1287" max="1287" width="9.109375" style="9"/>
    <col min="1288" max="1288" width="12" style="9" bestFit="1" customWidth="1"/>
    <col min="1289" max="1289" width="11.33203125" style="9" customWidth="1"/>
    <col min="1290" max="1290" width="12.33203125" style="9" customWidth="1"/>
    <col min="1291" max="1538" width="9.109375" style="9"/>
    <col min="1539" max="1539" width="12" style="9" bestFit="1" customWidth="1"/>
    <col min="1540" max="1542" width="14.33203125" style="9" customWidth="1"/>
    <col min="1543" max="1543" width="9.109375" style="9"/>
    <col min="1544" max="1544" width="12" style="9" bestFit="1" customWidth="1"/>
    <col min="1545" max="1545" width="11.33203125" style="9" customWidth="1"/>
    <col min="1546" max="1546" width="12.33203125" style="9" customWidth="1"/>
    <col min="1547" max="1794" width="9.109375" style="9"/>
    <col min="1795" max="1795" width="12" style="9" bestFit="1" customWidth="1"/>
    <col min="1796" max="1798" width="14.33203125" style="9" customWidth="1"/>
    <col min="1799" max="1799" width="9.109375" style="9"/>
    <col min="1800" max="1800" width="12" style="9" bestFit="1" customWidth="1"/>
    <col min="1801" max="1801" width="11.33203125" style="9" customWidth="1"/>
    <col min="1802" max="1802" width="12.33203125" style="9" customWidth="1"/>
    <col min="1803" max="2050" width="9.109375" style="9"/>
    <col min="2051" max="2051" width="12" style="9" bestFit="1" customWidth="1"/>
    <col min="2052" max="2054" width="14.33203125" style="9" customWidth="1"/>
    <col min="2055" max="2055" width="9.109375" style="9"/>
    <col min="2056" max="2056" width="12" style="9" bestFit="1" customWidth="1"/>
    <col min="2057" max="2057" width="11.33203125" style="9" customWidth="1"/>
    <col min="2058" max="2058" width="12.33203125" style="9" customWidth="1"/>
    <col min="2059" max="2306" width="9.109375" style="9"/>
    <col min="2307" max="2307" width="12" style="9" bestFit="1" customWidth="1"/>
    <col min="2308" max="2310" width="14.33203125" style="9" customWidth="1"/>
    <col min="2311" max="2311" width="9.109375" style="9"/>
    <col min="2312" max="2312" width="12" style="9" bestFit="1" customWidth="1"/>
    <col min="2313" max="2313" width="11.33203125" style="9" customWidth="1"/>
    <col min="2314" max="2314" width="12.33203125" style="9" customWidth="1"/>
    <col min="2315" max="2562" width="9.109375" style="9"/>
    <col min="2563" max="2563" width="12" style="9" bestFit="1" customWidth="1"/>
    <col min="2564" max="2566" width="14.33203125" style="9" customWidth="1"/>
    <col min="2567" max="2567" width="9.109375" style="9"/>
    <col min="2568" max="2568" width="12" style="9" bestFit="1" customWidth="1"/>
    <col min="2569" max="2569" width="11.33203125" style="9" customWidth="1"/>
    <col min="2570" max="2570" width="12.33203125" style="9" customWidth="1"/>
    <col min="2571" max="2818" width="9.109375" style="9"/>
    <col min="2819" max="2819" width="12" style="9" bestFit="1" customWidth="1"/>
    <col min="2820" max="2822" width="14.33203125" style="9" customWidth="1"/>
    <col min="2823" max="2823" width="9.109375" style="9"/>
    <col min="2824" max="2824" width="12" style="9" bestFit="1" customWidth="1"/>
    <col min="2825" max="2825" width="11.33203125" style="9" customWidth="1"/>
    <col min="2826" max="2826" width="12.33203125" style="9" customWidth="1"/>
    <col min="2827" max="3074" width="9.109375" style="9"/>
    <col min="3075" max="3075" width="12" style="9" bestFit="1" customWidth="1"/>
    <col min="3076" max="3078" width="14.33203125" style="9" customWidth="1"/>
    <col min="3079" max="3079" width="9.109375" style="9"/>
    <col min="3080" max="3080" width="12" style="9" bestFit="1" customWidth="1"/>
    <col min="3081" max="3081" width="11.33203125" style="9" customWidth="1"/>
    <col min="3082" max="3082" width="12.33203125" style="9" customWidth="1"/>
    <col min="3083" max="3330" width="9.109375" style="9"/>
    <col min="3331" max="3331" width="12" style="9" bestFit="1" customWidth="1"/>
    <col min="3332" max="3334" width="14.33203125" style="9" customWidth="1"/>
    <col min="3335" max="3335" width="9.109375" style="9"/>
    <col min="3336" max="3336" width="12" style="9" bestFit="1" customWidth="1"/>
    <col min="3337" max="3337" width="11.33203125" style="9" customWidth="1"/>
    <col min="3338" max="3338" width="12.33203125" style="9" customWidth="1"/>
    <col min="3339" max="3586" width="9.109375" style="9"/>
    <col min="3587" max="3587" width="12" style="9" bestFit="1" customWidth="1"/>
    <col min="3588" max="3590" width="14.33203125" style="9" customWidth="1"/>
    <col min="3591" max="3591" width="9.109375" style="9"/>
    <col min="3592" max="3592" width="12" style="9" bestFit="1" customWidth="1"/>
    <col min="3593" max="3593" width="11.33203125" style="9" customWidth="1"/>
    <col min="3594" max="3594" width="12.33203125" style="9" customWidth="1"/>
    <col min="3595" max="3842" width="9.109375" style="9"/>
    <col min="3843" max="3843" width="12" style="9" bestFit="1" customWidth="1"/>
    <col min="3844" max="3846" width="14.33203125" style="9" customWidth="1"/>
    <col min="3847" max="3847" width="9.109375" style="9"/>
    <col min="3848" max="3848" width="12" style="9" bestFit="1" customWidth="1"/>
    <col min="3849" max="3849" width="11.33203125" style="9" customWidth="1"/>
    <col min="3850" max="3850" width="12.33203125" style="9" customWidth="1"/>
    <col min="3851" max="4098" width="9.109375" style="9"/>
    <col min="4099" max="4099" width="12" style="9" bestFit="1" customWidth="1"/>
    <col min="4100" max="4102" width="14.33203125" style="9" customWidth="1"/>
    <col min="4103" max="4103" width="9.109375" style="9"/>
    <col min="4104" max="4104" width="12" style="9" bestFit="1" customWidth="1"/>
    <col min="4105" max="4105" width="11.33203125" style="9" customWidth="1"/>
    <col min="4106" max="4106" width="12.33203125" style="9" customWidth="1"/>
    <col min="4107" max="4354" width="9.109375" style="9"/>
    <col min="4355" max="4355" width="12" style="9" bestFit="1" customWidth="1"/>
    <col min="4356" max="4358" width="14.33203125" style="9" customWidth="1"/>
    <col min="4359" max="4359" width="9.109375" style="9"/>
    <col min="4360" max="4360" width="12" style="9" bestFit="1" customWidth="1"/>
    <col min="4361" max="4361" width="11.33203125" style="9" customWidth="1"/>
    <col min="4362" max="4362" width="12.33203125" style="9" customWidth="1"/>
    <col min="4363" max="4610" width="9.109375" style="9"/>
    <col min="4611" max="4611" width="12" style="9" bestFit="1" customWidth="1"/>
    <col min="4612" max="4614" width="14.33203125" style="9" customWidth="1"/>
    <col min="4615" max="4615" width="9.109375" style="9"/>
    <col min="4616" max="4616" width="12" style="9" bestFit="1" customWidth="1"/>
    <col min="4617" max="4617" width="11.33203125" style="9" customWidth="1"/>
    <col min="4618" max="4618" width="12.33203125" style="9" customWidth="1"/>
    <col min="4619" max="4866" width="9.109375" style="9"/>
    <col min="4867" max="4867" width="12" style="9" bestFit="1" customWidth="1"/>
    <col min="4868" max="4870" width="14.33203125" style="9" customWidth="1"/>
    <col min="4871" max="4871" width="9.109375" style="9"/>
    <col min="4872" max="4872" width="12" style="9" bestFit="1" customWidth="1"/>
    <col min="4873" max="4873" width="11.33203125" style="9" customWidth="1"/>
    <col min="4874" max="4874" width="12.33203125" style="9" customWidth="1"/>
    <col min="4875" max="5122" width="9.109375" style="9"/>
    <col min="5123" max="5123" width="12" style="9" bestFit="1" customWidth="1"/>
    <col min="5124" max="5126" width="14.33203125" style="9" customWidth="1"/>
    <col min="5127" max="5127" width="9.109375" style="9"/>
    <col min="5128" max="5128" width="12" style="9" bestFit="1" customWidth="1"/>
    <col min="5129" max="5129" width="11.33203125" style="9" customWidth="1"/>
    <col min="5130" max="5130" width="12.33203125" style="9" customWidth="1"/>
    <col min="5131" max="5378" width="9.109375" style="9"/>
    <col min="5379" max="5379" width="12" style="9" bestFit="1" customWidth="1"/>
    <col min="5380" max="5382" width="14.33203125" style="9" customWidth="1"/>
    <col min="5383" max="5383" width="9.109375" style="9"/>
    <col min="5384" max="5384" width="12" style="9" bestFit="1" customWidth="1"/>
    <col min="5385" max="5385" width="11.33203125" style="9" customWidth="1"/>
    <col min="5386" max="5386" width="12.33203125" style="9" customWidth="1"/>
    <col min="5387" max="5634" width="9.109375" style="9"/>
    <col min="5635" max="5635" width="12" style="9" bestFit="1" customWidth="1"/>
    <col min="5636" max="5638" width="14.33203125" style="9" customWidth="1"/>
    <col min="5639" max="5639" width="9.109375" style="9"/>
    <col min="5640" max="5640" width="12" style="9" bestFit="1" customWidth="1"/>
    <col min="5641" max="5641" width="11.33203125" style="9" customWidth="1"/>
    <col min="5642" max="5642" width="12.33203125" style="9" customWidth="1"/>
    <col min="5643" max="5890" width="9.109375" style="9"/>
    <col min="5891" max="5891" width="12" style="9" bestFit="1" customWidth="1"/>
    <col min="5892" max="5894" width="14.33203125" style="9" customWidth="1"/>
    <col min="5895" max="5895" width="9.109375" style="9"/>
    <col min="5896" max="5896" width="12" style="9" bestFit="1" customWidth="1"/>
    <col min="5897" max="5897" width="11.33203125" style="9" customWidth="1"/>
    <col min="5898" max="5898" width="12.33203125" style="9" customWidth="1"/>
    <col min="5899" max="6146" width="9.109375" style="9"/>
    <col min="6147" max="6147" width="12" style="9" bestFit="1" customWidth="1"/>
    <col min="6148" max="6150" width="14.33203125" style="9" customWidth="1"/>
    <col min="6151" max="6151" width="9.109375" style="9"/>
    <col min="6152" max="6152" width="12" style="9" bestFit="1" customWidth="1"/>
    <col min="6153" max="6153" width="11.33203125" style="9" customWidth="1"/>
    <col min="6154" max="6154" width="12.33203125" style="9" customWidth="1"/>
    <col min="6155" max="6402" width="9.109375" style="9"/>
    <col min="6403" max="6403" width="12" style="9" bestFit="1" customWidth="1"/>
    <col min="6404" max="6406" width="14.33203125" style="9" customWidth="1"/>
    <col min="6407" max="6407" width="9.109375" style="9"/>
    <col min="6408" max="6408" width="12" style="9" bestFit="1" customWidth="1"/>
    <col min="6409" max="6409" width="11.33203125" style="9" customWidth="1"/>
    <col min="6410" max="6410" width="12.33203125" style="9" customWidth="1"/>
    <col min="6411" max="6658" width="9.109375" style="9"/>
    <col min="6659" max="6659" width="12" style="9" bestFit="1" customWidth="1"/>
    <col min="6660" max="6662" width="14.33203125" style="9" customWidth="1"/>
    <col min="6663" max="6663" width="9.109375" style="9"/>
    <col min="6664" max="6664" width="12" style="9" bestFit="1" customWidth="1"/>
    <col min="6665" max="6665" width="11.33203125" style="9" customWidth="1"/>
    <col min="6666" max="6666" width="12.33203125" style="9" customWidth="1"/>
    <col min="6667" max="6914" width="9.109375" style="9"/>
    <col min="6915" max="6915" width="12" style="9" bestFit="1" customWidth="1"/>
    <col min="6916" max="6918" width="14.33203125" style="9" customWidth="1"/>
    <col min="6919" max="6919" width="9.109375" style="9"/>
    <col min="6920" max="6920" width="12" style="9" bestFit="1" customWidth="1"/>
    <col min="6921" max="6921" width="11.33203125" style="9" customWidth="1"/>
    <col min="6922" max="6922" width="12.33203125" style="9" customWidth="1"/>
    <col min="6923" max="7170" width="9.109375" style="9"/>
    <col min="7171" max="7171" width="12" style="9" bestFit="1" customWidth="1"/>
    <col min="7172" max="7174" width="14.33203125" style="9" customWidth="1"/>
    <col min="7175" max="7175" width="9.109375" style="9"/>
    <col min="7176" max="7176" width="12" style="9" bestFit="1" customWidth="1"/>
    <col min="7177" max="7177" width="11.33203125" style="9" customWidth="1"/>
    <col min="7178" max="7178" width="12.33203125" style="9" customWidth="1"/>
    <col min="7179" max="7426" width="9.109375" style="9"/>
    <col min="7427" max="7427" width="12" style="9" bestFit="1" customWidth="1"/>
    <col min="7428" max="7430" width="14.33203125" style="9" customWidth="1"/>
    <col min="7431" max="7431" width="9.109375" style="9"/>
    <col min="7432" max="7432" width="12" style="9" bestFit="1" customWidth="1"/>
    <col min="7433" max="7433" width="11.33203125" style="9" customWidth="1"/>
    <col min="7434" max="7434" width="12.33203125" style="9" customWidth="1"/>
    <col min="7435" max="7682" width="9.109375" style="9"/>
    <col min="7683" max="7683" width="12" style="9" bestFit="1" customWidth="1"/>
    <col min="7684" max="7686" width="14.33203125" style="9" customWidth="1"/>
    <col min="7687" max="7687" width="9.109375" style="9"/>
    <col min="7688" max="7688" width="12" style="9" bestFit="1" customWidth="1"/>
    <col min="7689" max="7689" width="11.33203125" style="9" customWidth="1"/>
    <col min="7690" max="7690" width="12.33203125" style="9" customWidth="1"/>
    <col min="7691" max="7938" width="9.109375" style="9"/>
    <col min="7939" max="7939" width="12" style="9" bestFit="1" customWidth="1"/>
    <col min="7940" max="7942" width="14.33203125" style="9" customWidth="1"/>
    <col min="7943" max="7943" width="9.109375" style="9"/>
    <col min="7944" max="7944" width="12" style="9" bestFit="1" customWidth="1"/>
    <col min="7945" max="7945" width="11.33203125" style="9" customWidth="1"/>
    <col min="7946" max="7946" width="12.33203125" style="9" customWidth="1"/>
    <col min="7947" max="8194" width="9.109375" style="9"/>
    <col min="8195" max="8195" width="12" style="9" bestFit="1" customWidth="1"/>
    <col min="8196" max="8198" width="14.33203125" style="9" customWidth="1"/>
    <col min="8199" max="8199" width="9.109375" style="9"/>
    <col min="8200" max="8200" width="12" style="9" bestFit="1" customWidth="1"/>
    <col min="8201" max="8201" width="11.33203125" style="9" customWidth="1"/>
    <col min="8202" max="8202" width="12.33203125" style="9" customWidth="1"/>
    <col min="8203" max="8450" width="9.109375" style="9"/>
    <col min="8451" max="8451" width="12" style="9" bestFit="1" customWidth="1"/>
    <col min="8452" max="8454" width="14.33203125" style="9" customWidth="1"/>
    <col min="8455" max="8455" width="9.109375" style="9"/>
    <col min="8456" max="8456" width="12" style="9" bestFit="1" customWidth="1"/>
    <col min="8457" max="8457" width="11.33203125" style="9" customWidth="1"/>
    <col min="8458" max="8458" width="12.33203125" style="9" customWidth="1"/>
    <col min="8459" max="8706" width="9.109375" style="9"/>
    <col min="8707" max="8707" width="12" style="9" bestFit="1" customWidth="1"/>
    <col min="8708" max="8710" width="14.33203125" style="9" customWidth="1"/>
    <col min="8711" max="8711" width="9.109375" style="9"/>
    <col min="8712" max="8712" width="12" style="9" bestFit="1" customWidth="1"/>
    <col min="8713" max="8713" width="11.33203125" style="9" customWidth="1"/>
    <col min="8714" max="8714" width="12.33203125" style="9" customWidth="1"/>
    <col min="8715" max="8962" width="9.109375" style="9"/>
    <col min="8963" max="8963" width="12" style="9" bestFit="1" customWidth="1"/>
    <col min="8964" max="8966" width="14.33203125" style="9" customWidth="1"/>
    <col min="8967" max="8967" width="9.109375" style="9"/>
    <col min="8968" max="8968" width="12" style="9" bestFit="1" customWidth="1"/>
    <col min="8969" max="8969" width="11.33203125" style="9" customWidth="1"/>
    <col min="8970" max="8970" width="12.33203125" style="9" customWidth="1"/>
    <col min="8971" max="9218" width="9.109375" style="9"/>
    <col min="9219" max="9219" width="12" style="9" bestFit="1" customWidth="1"/>
    <col min="9220" max="9222" width="14.33203125" style="9" customWidth="1"/>
    <col min="9223" max="9223" width="9.109375" style="9"/>
    <col min="9224" max="9224" width="12" style="9" bestFit="1" customWidth="1"/>
    <col min="9225" max="9225" width="11.33203125" style="9" customWidth="1"/>
    <col min="9226" max="9226" width="12.33203125" style="9" customWidth="1"/>
    <col min="9227" max="9474" width="9.109375" style="9"/>
    <col min="9475" max="9475" width="12" style="9" bestFit="1" customWidth="1"/>
    <col min="9476" max="9478" width="14.33203125" style="9" customWidth="1"/>
    <col min="9479" max="9479" width="9.109375" style="9"/>
    <col min="9480" max="9480" width="12" style="9" bestFit="1" customWidth="1"/>
    <col min="9481" max="9481" width="11.33203125" style="9" customWidth="1"/>
    <col min="9482" max="9482" width="12.33203125" style="9" customWidth="1"/>
    <col min="9483" max="9730" width="9.109375" style="9"/>
    <col min="9731" max="9731" width="12" style="9" bestFit="1" customWidth="1"/>
    <col min="9732" max="9734" width="14.33203125" style="9" customWidth="1"/>
    <col min="9735" max="9735" width="9.109375" style="9"/>
    <col min="9736" max="9736" width="12" style="9" bestFit="1" customWidth="1"/>
    <col min="9737" max="9737" width="11.33203125" style="9" customWidth="1"/>
    <col min="9738" max="9738" width="12.33203125" style="9" customWidth="1"/>
    <col min="9739" max="9986" width="9.109375" style="9"/>
    <col min="9987" max="9987" width="12" style="9" bestFit="1" customWidth="1"/>
    <col min="9988" max="9990" width="14.33203125" style="9" customWidth="1"/>
    <col min="9991" max="9991" width="9.109375" style="9"/>
    <col min="9992" max="9992" width="12" style="9" bestFit="1" customWidth="1"/>
    <col min="9993" max="9993" width="11.33203125" style="9" customWidth="1"/>
    <col min="9994" max="9994" width="12.33203125" style="9" customWidth="1"/>
    <col min="9995" max="10242" width="9.109375" style="9"/>
    <col min="10243" max="10243" width="12" style="9" bestFit="1" customWidth="1"/>
    <col min="10244" max="10246" width="14.33203125" style="9" customWidth="1"/>
    <col min="10247" max="10247" width="9.109375" style="9"/>
    <col min="10248" max="10248" width="12" style="9" bestFit="1" customWidth="1"/>
    <col min="10249" max="10249" width="11.33203125" style="9" customWidth="1"/>
    <col min="10250" max="10250" width="12.33203125" style="9" customWidth="1"/>
    <col min="10251" max="10498" width="9.109375" style="9"/>
    <col min="10499" max="10499" width="12" style="9" bestFit="1" customWidth="1"/>
    <col min="10500" max="10502" width="14.33203125" style="9" customWidth="1"/>
    <col min="10503" max="10503" width="9.109375" style="9"/>
    <col min="10504" max="10504" width="12" style="9" bestFit="1" customWidth="1"/>
    <col min="10505" max="10505" width="11.33203125" style="9" customWidth="1"/>
    <col min="10506" max="10506" width="12.33203125" style="9" customWidth="1"/>
    <col min="10507" max="10754" width="9.109375" style="9"/>
    <col min="10755" max="10755" width="12" style="9" bestFit="1" customWidth="1"/>
    <col min="10756" max="10758" width="14.33203125" style="9" customWidth="1"/>
    <col min="10759" max="10759" width="9.109375" style="9"/>
    <col min="10760" max="10760" width="12" style="9" bestFit="1" customWidth="1"/>
    <col min="10761" max="10761" width="11.33203125" style="9" customWidth="1"/>
    <col min="10762" max="10762" width="12.33203125" style="9" customWidth="1"/>
    <col min="10763" max="11010" width="9.109375" style="9"/>
    <col min="11011" max="11011" width="12" style="9" bestFit="1" customWidth="1"/>
    <col min="11012" max="11014" width="14.33203125" style="9" customWidth="1"/>
    <col min="11015" max="11015" width="9.109375" style="9"/>
    <col min="11016" max="11016" width="12" style="9" bestFit="1" customWidth="1"/>
    <col min="11017" max="11017" width="11.33203125" style="9" customWidth="1"/>
    <col min="11018" max="11018" width="12.33203125" style="9" customWidth="1"/>
    <col min="11019" max="11266" width="9.109375" style="9"/>
    <col min="11267" max="11267" width="12" style="9" bestFit="1" customWidth="1"/>
    <col min="11268" max="11270" width="14.33203125" style="9" customWidth="1"/>
    <col min="11271" max="11271" width="9.109375" style="9"/>
    <col min="11272" max="11272" width="12" style="9" bestFit="1" customWidth="1"/>
    <col min="11273" max="11273" width="11.33203125" style="9" customWidth="1"/>
    <col min="11274" max="11274" width="12.33203125" style="9" customWidth="1"/>
    <col min="11275" max="11522" width="9.109375" style="9"/>
    <col min="11523" max="11523" width="12" style="9" bestFit="1" customWidth="1"/>
    <col min="11524" max="11526" width="14.33203125" style="9" customWidth="1"/>
    <col min="11527" max="11527" width="9.109375" style="9"/>
    <col min="11528" max="11528" width="12" style="9" bestFit="1" customWidth="1"/>
    <col min="11529" max="11529" width="11.33203125" style="9" customWidth="1"/>
    <col min="11530" max="11530" width="12.33203125" style="9" customWidth="1"/>
    <col min="11531" max="11778" width="9.109375" style="9"/>
    <col min="11779" max="11779" width="12" style="9" bestFit="1" customWidth="1"/>
    <col min="11780" max="11782" width="14.33203125" style="9" customWidth="1"/>
    <col min="11783" max="11783" width="9.109375" style="9"/>
    <col min="11784" max="11784" width="12" style="9" bestFit="1" customWidth="1"/>
    <col min="11785" max="11785" width="11.33203125" style="9" customWidth="1"/>
    <col min="11786" max="11786" width="12.33203125" style="9" customWidth="1"/>
    <col min="11787" max="12034" width="9.109375" style="9"/>
    <col min="12035" max="12035" width="12" style="9" bestFit="1" customWidth="1"/>
    <col min="12036" max="12038" width="14.33203125" style="9" customWidth="1"/>
    <col min="12039" max="12039" width="9.109375" style="9"/>
    <col min="12040" max="12040" width="12" style="9" bestFit="1" customWidth="1"/>
    <col min="12041" max="12041" width="11.33203125" style="9" customWidth="1"/>
    <col min="12042" max="12042" width="12.33203125" style="9" customWidth="1"/>
    <col min="12043" max="12290" width="9.109375" style="9"/>
    <col min="12291" max="12291" width="12" style="9" bestFit="1" customWidth="1"/>
    <col min="12292" max="12294" width="14.33203125" style="9" customWidth="1"/>
    <col min="12295" max="12295" width="9.109375" style="9"/>
    <col min="12296" max="12296" width="12" style="9" bestFit="1" customWidth="1"/>
    <col min="12297" max="12297" width="11.33203125" style="9" customWidth="1"/>
    <col min="12298" max="12298" width="12.33203125" style="9" customWidth="1"/>
    <col min="12299" max="12546" width="9.109375" style="9"/>
    <col min="12547" max="12547" width="12" style="9" bestFit="1" customWidth="1"/>
    <col min="12548" max="12550" width="14.33203125" style="9" customWidth="1"/>
    <col min="12551" max="12551" width="9.109375" style="9"/>
    <col min="12552" max="12552" width="12" style="9" bestFit="1" customWidth="1"/>
    <col min="12553" max="12553" width="11.33203125" style="9" customWidth="1"/>
    <col min="12554" max="12554" width="12.33203125" style="9" customWidth="1"/>
    <col min="12555" max="12802" width="9.109375" style="9"/>
    <col min="12803" max="12803" width="12" style="9" bestFit="1" customWidth="1"/>
    <col min="12804" max="12806" width="14.33203125" style="9" customWidth="1"/>
    <col min="12807" max="12807" width="9.109375" style="9"/>
    <col min="12808" max="12808" width="12" style="9" bestFit="1" customWidth="1"/>
    <col min="12809" max="12809" width="11.33203125" style="9" customWidth="1"/>
    <col min="12810" max="12810" width="12.33203125" style="9" customWidth="1"/>
    <col min="12811" max="13058" width="9.109375" style="9"/>
    <col min="13059" max="13059" width="12" style="9" bestFit="1" customWidth="1"/>
    <col min="13060" max="13062" width="14.33203125" style="9" customWidth="1"/>
    <col min="13063" max="13063" width="9.109375" style="9"/>
    <col min="13064" max="13064" width="12" style="9" bestFit="1" customWidth="1"/>
    <col min="13065" max="13065" width="11.33203125" style="9" customWidth="1"/>
    <col min="13066" max="13066" width="12.33203125" style="9" customWidth="1"/>
    <col min="13067" max="13314" width="9.109375" style="9"/>
    <col min="13315" max="13315" width="12" style="9" bestFit="1" customWidth="1"/>
    <col min="13316" max="13318" width="14.33203125" style="9" customWidth="1"/>
    <col min="13319" max="13319" width="9.109375" style="9"/>
    <col min="13320" max="13320" width="12" style="9" bestFit="1" customWidth="1"/>
    <col min="13321" max="13321" width="11.33203125" style="9" customWidth="1"/>
    <col min="13322" max="13322" width="12.33203125" style="9" customWidth="1"/>
    <col min="13323" max="13570" width="9.109375" style="9"/>
    <col min="13571" max="13571" width="12" style="9" bestFit="1" customWidth="1"/>
    <col min="13572" max="13574" width="14.33203125" style="9" customWidth="1"/>
    <col min="13575" max="13575" width="9.109375" style="9"/>
    <col min="13576" max="13576" width="12" style="9" bestFit="1" customWidth="1"/>
    <col min="13577" max="13577" width="11.33203125" style="9" customWidth="1"/>
    <col min="13578" max="13578" width="12.33203125" style="9" customWidth="1"/>
    <col min="13579" max="13826" width="9.109375" style="9"/>
    <col min="13827" max="13827" width="12" style="9" bestFit="1" customWidth="1"/>
    <col min="13828" max="13830" width="14.33203125" style="9" customWidth="1"/>
    <col min="13831" max="13831" width="9.109375" style="9"/>
    <col min="13832" max="13832" width="12" style="9" bestFit="1" customWidth="1"/>
    <col min="13833" max="13833" width="11.33203125" style="9" customWidth="1"/>
    <col min="13834" max="13834" width="12.33203125" style="9" customWidth="1"/>
    <col min="13835" max="14082" width="9.109375" style="9"/>
    <col min="14083" max="14083" width="12" style="9" bestFit="1" customWidth="1"/>
    <col min="14084" max="14086" width="14.33203125" style="9" customWidth="1"/>
    <col min="14087" max="14087" width="9.109375" style="9"/>
    <col min="14088" max="14088" width="12" style="9" bestFit="1" customWidth="1"/>
    <col min="14089" max="14089" width="11.33203125" style="9" customWidth="1"/>
    <col min="14090" max="14090" width="12.33203125" style="9" customWidth="1"/>
    <col min="14091" max="14338" width="9.109375" style="9"/>
    <col min="14339" max="14339" width="12" style="9" bestFit="1" customWidth="1"/>
    <col min="14340" max="14342" width="14.33203125" style="9" customWidth="1"/>
    <col min="14343" max="14343" width="9.109375" style="9"/>
    <col min="14344" max="14344" width="12" style="9" bestFit="1" customWidth="1"/>
    <col min="14345" max="14345" width="11.33203125" style="9" customWidth="1"/>
    <col min="14346" max="14346" width="12.33203125" style="9" customWidth="1"/>
    <col min="14347" max="14594" width="9.109375" style="9"/>
    <col min="14595" max="14595" width="12" style="9" bestFit="1" customWidth="1"/>
    <col min="14596" max="14598" width="14.33203125" style="9" customWidth="1"/>
    <col min="14599" max="14599" width="9.109375" style="9"/>
    <col min="14600" max="14600" width="12" style="9" bestFit="1" customWidth="1"/>
    <col min="14601" max="14601" width="11.33203125" style="9" customWidth="1"/>
    <col min="14602" max="14602" width="12.33203125" style="9" customWidth="1"/>
    <col min="14603" max="14850" width="9.109375" style="9"/>
    <col min="14851" max="14851" width="12" style="9" bestFit="1" customWidth="1"/>
    <col min="14852" max="14854" width="14.33203125" style="9" customWidth="1"/>
    <col min="14855" max="14855" width="9.109375" style="9"/>
    <col min="14856" max="14856" width="12" style="9" bestFit="1" customWidth="1"/>
    <col min="14857" max="14857" width="11.33203125" style="9" customWidth="1"/>
    <col min="14858" max="14858" width="12.33203125" style="9" customWidth="1"/>
    <col min="14859" max="15106" width="9.109375" style="9"/>
    <col min="15107" max="15107" width="12" style="9" bestFit="1" customWidth="1"/>
    <col min="15108" max="15110" width="14.33203125" style="9" customWidth="1"/>
    <col min="15111" max="15111" width="9.109375" style="9"/>
    <col min="15112" max="15112" width="12" style="9" bestFit="1" customWidth="1"/>
    <col min="15113" max="15113" width="11.33203125" style="9" customWidth="1"/>
    <col min="15114" max="15114" width="12.33203125" style="9" customWidth="1"/>
    <col min="15115" max="15362" width="9.109375" style="9"/>
    <col min="15363" max="15363" width="12" style="9" bestFit="1" customWidth="1"/>
    <col min="15364" max="15366" width="14.33203125" style="9" customWidth="1"/>
    <col min="15367" max="15367" width="9.109375" style="9"/>
    <col min="15368" max="15368" width="12" style="9" bestFit="1" customWidth="1"/>
    <col min="15369" max="15369" width="11.33203125" style="9" customWidth="1"/>
    <col min="15370" max="15370" width="12.33203125" style="9" customWidth="1"/>
    <col min="15371" max="15618" width="9.109375" style="9"/>
    <col min="15619" max="15619" width="12" style="9" bestFit="1" customWidth="1"/>
    <col min="15620" max="15622" width="14.33203125" style="9" customWidth="1"/>
    <col min="15623" max="15623" width="9.109375" style="9"/>
    <col min="15624" max="15624" width="12" style="9" bestFit="1" customWidth="1"/>
    <col min="15625" max="15625" width="11.33203125" style="9" customWidth="1"/>
    <col min="15626" max="15626" width="12.33203125" style="9" customWidth="1"/>
    <col min="15627" max="15874" width="9.109375" style="9"/>
    <col min="15875" max="15875" width="12" style="9" bestFit="1" customWidth="1"/>
    <col min="15876" max="15878" width="14.33203125" style="9" customWidth="1"/>
    <col min="15879" max="15879" width="9.109375" style="9"/>
    <col min="15880" max="15880" width="12" style="9" bestFit="1" customWidth="1"/>
    <col min="15881" max="15881" width="11.33203125" style="9" customWidth="1"/>
    <col min="15882" max="15882" width="12.33203125" style="9" customWidth="1"/>
    <col min="15883" max="16130" width="9.109375" style="9"/>
    <col min="16131" max="16131" width="12" style="9" bestFit="1" customWidth="1"/>
    <col min="16132" max="16134" width="14.33203125" style="9" customWidth="1"/>
    <col min="16135" max="16135" width="9.109375" style="9"/>
    <col min="16136" max="16136" width="12" style="9" bestFit="1" customWidth="1"/>
    <col min="16137" max="16137" width="11.33203125" style="9" customWidth="1"/>
    <col min="16138" max="16138" width="12.33203125" style="9" customWidth="1"/>
    <col min="16139" max="16384" width="9.109375" style="9"/>
  </cols>
  <sheetData>
    <row r="2" spans="2:11">
      <c r="B2" s="8"/>
      <c r="C2" s="8"/>
      <c r="D2" s="8"/>
      <c r="E2" s="8"/>
      <c r="F2" s="8"/>
      <c r="G2" s="8"/>
      <c r="H2" s="8"/>
      <c r="I2" s="8"/>
      <c r="J2" s="8"/>
      <c r="K2" s="8"/>
    </row>
    <row r="3" spans="2:11" ht="15.75" customHeight="1">
      <c r="B3" s="215" t="s">
        <v>215</v>
      </c>
      <c r="C3" s="215"/>
      <c r="D3" s="215"/>
      <c r="E3" s="215"/>
      <c r="F3" s="215"/>
      <c r="G3" s="215"/>
      <c r="H3" s="215"/>
      <c r="I3" s="215"/>
      <c r="J3" s="215"/>
      <c r="K3" s="215"/>
    </row>
    <row r="4" spans="2:11">
      <c r="B4" s="8"/>
      <c r="C4" s="8"/>
      <c r="D4" s="8"/>
      <c r="E4" s="8"/>
      <c r="F4" s="8"/>
      <c r="G4" s="8"/>
      <c r="H4" s="8"/>
      <c r="I4" s="8"/>
      <c r="J4" s="8"/>
      <c r="K4" s="8"/>
    </row>
    <row r="5" spans="2:11">
      <c r="B5" s="8"/>
      <c r="C5" s="8"/>
      <c r="D5" s="8"/>
      <c r="E5" s="8"/>
      <c r="F5" s="8"/>
      <c r="G5" s="8"/>
      <c r="H5" s="8"/>
      <c r="I5" s="216" t="s">
        <v>126</v>
      </c>
      <c r="J5" s="217"/>
      <c r="K5" s="8"/>
    </row>
    <row r="6" spans="2:11" ht="28.8">
      <c r="B6" s="8"/>
      <c r="C6" s="96" t="s">
        <v>12</v>
      </c>
      <c r="D6" s="97" t="s">
        <v>127</v>
      </c>
      <c r="E6" s="97" t="s">
        <v>128</v>
      </c>
      <c r="F6" s="97" t="s">
        <v>129</v>
      </c>
      <c r="G6" s="8"/>
      <c r="H6" s="10" t="s">
        <v>12</v>
      </c>
      <c r="I6" s="11" t="s">
        <v>127</v>
      </c>
      <c r="J6" s="11" t="s">
        <v>128</v>
      </c>
      <c r="K6" s="8"/>
    </row>
    <row r="7" spans="2:11">
      <c r="B7" s="8"/>
      <c r="C7" s="17">
        <v>42881</v>
      </c>
      <c r="D7" s="18">
        <f t="shared" ref="D7:E14" si="0">SUM(D62,D118)</f>
        <v>33</v>
      </c>
      <c r="E7" s="18">
        <f t="shared" si="0"/>
        <v>30</v>
      </c>
      <c r="F7" s="19"/>
      <c r="G7" s="8"/>
      <c r="H7" s="17">
        <f>C7</f>
        <v>42881</v>
      </c>
      <c r="I7" s="12">
        <f>D7</f>
        <v>33</v>
      </c>
      <c r="J7" s="18">
        <f>E7</f>
        <v>30</v>
      </c>
      <c r="K7" s="8"/>
    </row>
    <row r="8" spans="2:11">
      <c r="B8" s="8"/>
      <c r="C8" s="17">
        <v>42882</v>
      </c>
      <c r="D8" s="18">
        <f t="shared" si="0"/>
        <v>0</v>
      </c>
      <c r="E8" s="18">
        <f t="shared" si="0"/>
        <v>0</v>
      </c>
      <c r="F8" s="19"/>
      <c r="G8" s="8"/>
      <c r="H8" s="17">
        <f t="shared" ref="H8:H55" si="1">C8</f>
        <v>42882</v>
      </c>
      <c r="I8" s="12">
        <f>I7+D8</f>
        <v>33</v>
      </c>
      <c r="J8" s="18">
        <f>J7+E8</f>
        <v>30</v>
      </c>
      <c r="K8" s="8"/>
    </row>
    <row r="9" spans="2:11">
      <c r="B9" s="8"/>
      <c r="C9" s="17">
        <v>42883</v>
      </c>
      <c r="D9" s="18">
        <f t="shared" si="0"/>
        <v>0</v>
      </c>
      <c r="E9" s="18">
        <f t="shared" si="0"/>
        <v>0</v>
      </c>
      <c r="F9" s="19"/>
      <c r="G9" s="8"/>
      <c r="H9" s="17">
        <f t="shared" si="1"/>
        <v>42883</v>
      </c>
      <c r="I9" s="12">
        <f t="shared" ref="I9:I55" si="2">I8+D9</f>
        <v>33</v>
      </c>
      <c r="J9" s="18">
        <f t="shared" ref="J9:J39" si="3">J8+E9</f>
        <v>30</v>
      </c>
      <c r="K9" s="8"/>
    </row>
    <row r="10" spans="2:11">
      <c r="B10" s="8"/>
      <c r="C10" s="17">
        <v>42884</v>
      </c>
      <c r="D10" s="18">
        <f t="shared" si="0"/>
        <v>121</v>
      </c>
      <c r="E10" s="18">
        <f t="shared" si="0"/>
        <v>121</v>
      </c>
      <c r="F10" s="19"/>
      <c r="G10" s="8"/>
      <c r="H10" s="17">
        <f t="shared" si="1"/>
        <v>42884</v>
      </c>
      <c r="I10" s="12">
        <f t="shared" si="2"/>
        <v>154</v>
      </c>
      <c r="J10" s="18">
        <f t="shared" si="3"/>
        <v>151</v>
      </c>
      <c r="K10" s="8"/>
    </row>
    <row r="11" spans="2:11">
      <c r="B11" s="8"/>
      <c r="C11" s="17">
        <v>42885</v>
      </c>
      <c r="D11" s="18">
        <f t="shared" si="0"/>
        <v>151</v>
      </c>
      <c r="E11" s="18">
        <f t="shared" si="0"/>
        <v>164</v>
      </c>
      <c r="F11" s="19"/>
      <c r="G11" s="8"/>
      <c r="H11" s="17">
        <f t="shared" si="1"/>
        <v>42885</v>
      </c>
      <c r="I11" s="12">
        <f t="shared" si="2"/>
        <v>305</v>
      </c>
      <c r="J11" s="18">
        <f t="shared" si="3"/>
        <v>315</v>
      </c>
      <c r="K11" s="8"/>
    </row>
    <row r="12" spans="2:11">
      <c r="B12" s="8"/>
      <c r="C12" s="17">
        <v>42886</v>
      </c>
      <c r="D12" s="18">
        <f t="shared" si="0"/>
        <v>147</v>
      </c>
      <c r="E12" s="18">
        <f t="shared" si="0"/>
        <v>161</v>
      </c>
      <c r="F12" s="19"/>
      <c r="G12" s="8"/>
      <c r="H12" s="17">
        <f t="shared" si="1"/>
        <v>42886</v>
      </c>
      <c r="I12" s="12">
        <f t="shared" si="2"/>
        <v>452</v>
      </c>
      <c r="J12" s="18">
        <f t="shared" si="3"/>
        <v>476</v>
      </c>
      <c r="K12" s="8"/>
    </row>
    <row r="13" spans="2:11">
      <c r="B13" s="8"/>
      <c r="C13" s="17">
        <v>42887</v>
      </c>
      <c r="D13" s="18">
        <f t="shared" si="0"/>
        <v>147</v>
      </c>
      <c r="E13" s="18">
        <f t="shared" si="0"/>
        <v>147</v>
      </c>
      <c r="F13" s="19"/>
      <c r="G13" s="8"/>
      <c r="H13" s="17">
        <f t="shared" si="1"/>
        <v>42887</v>
      </c>
      <c r="I13" s="12">
        <f t="shared" si="2"/>
        <v>599</v>
      </c>
      <c r="J13" s="18">
        <f t="shared" si="3"/>
        <v>623</v>
      </c>
      <c r="K13" s="8"/>
    </row>
    <row r="14" spans="2:11">
      <c r="B14" s="8"/>
      <c r="C14" s="17">
        <v>42888</v>
      </c>
      <c r="D14" s="18">
        <f t="shared" si="0"/>
        <v>105</v>
      </c>
      <c r="E14" s="18">
        <f t="shared" si="0"/>
        <v>81</v>
      </c>
      <c r="F14" s="19"/>
      <c r="G14" s="8"/>
      <c r="H14" s="17">
        <f t="shared" si="1"/>
        <v>42888</v>
      </c>
      <c r="I14" s="12">
        <f t="shared" si="2"/>
        <v>704</v>
      </c>
      <c r="J14" s="18">
        <f t="shared" si="3"/>
        <v>704</v>
      </c>
      <c r="K14" s="8"/>
    </row>
    <row r="15" spans="2:11">
      <c r="B15" s="8"/>
      <c r="C15" s="17">
        <v>42889</v>
      </c>
      <c r="D15" s="18">
        <f>SUM(D70)</f>
        <v>0</v>
      </c>
      <c r="E15" s="18">
        <v>0</v>
      </c>
      <c r="F15" s="19"/>
      <c r="G15" s="8"/>
      <c r="H15" s="17">
        <f t="shared" si="1"/>
        <v>42889</v>
      </c>
      <c r="I15" s="12">
        <f t="shared" si="2"/>
        <v>704</v>
      </c>
      <c r="J15" s="18">
        <f t="shared" si="3"/>
        <v>704</v>
      </c>
      <c r="K15" s="8"/>
    </row>
    <row r="16" spans="2:11">
      <c r="B16" s="8"/>
      <c r="C16" s="17">
        <v>42890</v>
      </c>
      <c r="D16" s="18">
        <f t="shared" ref="D16:D38" si="4">SUM(D71)</f>
        <v>0</v>
      </c>
      <c r="E16" s="18">
        <v>0</v>
      </c>
      <c r="F16" s="19"/>
      <c r="G16" s="8"/>
      <c r="H16" s="17">
        <f t="shared" si="1"/>
        <v>42890</v>
      </c>
      <c r="I16" s="12">
        <f t="shared" si="2"/>
        <v>704</v>
      </c>
      <c r="J16" s="18">
        <f t="shared" si="3"/>
        <v>704</v>
      </c>
      <c r="K16" s="8"/>
    </row>
    <row r="17" spans="2:11">
      <c r="B17" s="8"/>
      <c r="C17" s="17">
        <v>42891</v>
      </c>
      <c r="D17" s="18">
        <f t="shared" si="4"/>
        <v>0</v>
      </c>
      <c r="E17" s="18">
        <v>0</v>
      </c>
      <c r="F17" s="19"/>
      <c r="G17" s="8"/>
      <c r="H17" s="17">
        <f t="shared" si="1"/>
        <v>42891</v>
      </c>
      <c r="I17" s="12">
        <f t="shared" si="2"/>
        <v>704</v>
      </c>
      <c r="J17" s="18">
        <f t="shared" si="3"/>
        <v>704</v>
      </c>
      <c r="K17" s="8"/>
    </row>
    <row r="18" spans="2:11">
      <c r="B18" s="8"/>
      <c r="C18" s="17">
        <v>42892</v>
      </c>
      <c r="D18" s="18">
        <f t="shared" si="4"/>
        <v>0</v>
      </c>
      <c r="E18" s="18">
        <v>0</v>
      </c>
      <c r="F18" s="19"/>
      <c r="G18" s="8"/>
      <c r="H18" s="17">
        <f t="shared" si="1"/>
        <v>42892</v>
      </c>
      <c r="I18" s="12">
        <f t="shared" si="2"/>
        <v>704</v>
      </c>
      <c r="J18" s="18">
        <f t="shared" si="3"/>
        <v>704</v>
      </c>
      <c r="K18" s="8"/>
    </row>
    <row r="19" spans="2:11">
      <c r="B19" s="8"/>
      <c r="C19" s="17">
        <v>42893</v>
      </c>
      <c r="D19" s="18">
        <f t="shared" si="4"/>
        <v>0</v>
      </c>
      <c r="E19" s="18">
        <f>SUM(E74,E130)</f>
        <v>0</v>
      </c>
      <c r="F19" s="19"/>
      <c r="G19" s="8"/>
      <c r="H19" s="17">
        <f t="shared" si="1"/>
        <v>42893</v>
      </c>
      <c r="I19" s="12">
        <f t="shared" si="2"/>
        <v>704</v>
      </c>
      <c r="J19" s="18">
        <f t="shared" si="3"/>
        <v>704</v>
      </c>
      <c r="K19" s="8"/>
    </row>
    <row r="20" spans="2:11">
      <c r="B20" s="8"/>
      <c r="C20" s="17">
        <v>42894</v>
      </c>
      <c r="D20" s="18">
        <f t="shared" si="4"/>
        <v>0</v>
      </c>
      <c r="E20" s="18">
        <f>SUM(E75,E131)</f>
        <v>0</v>
      </c>
      <c r="F20" s="19"/>
      <c r="G20" s="8"/>
      <c r="H20" s="17">
        <f t="shared" si="1"/>
        <v>42894</v>
      </c>
      <c r="I20" s="12">
        <f t="shared" si="2"/>
        <v>704</v>
      </c>
      <c r="J20" s="18">
        <f t="shared" si="3"/>
        <v>704</v>
      </c>
      <c r="K20" s="8"/>
    </row>
    <row r="21" spans="2:11">
      <c r="B21" s="8"/>
      <c r="C21" s="17">
        <v>42895</v>
      </c>
      <c r="D21" s="18">
        <f t="shared" si="4"/>
        <v>0</v>
      </c>
      <c r="E21" s="18">
        <v>0</v>
      </c>
      <c r="F21" s="19"/>
      <c r="G21" s="8"/>
      <c r="H21" s="17">
        <f t="shared" si="1"/>
        <v>42895</v>
      </c>
      <c r="I21" s="12">
        <f t="shared" si="2"/>
        <v>704</v>
      </c>
      <c r="J21" s="18">
        <f t="shared" si="3"/>
        <v>704</v>
      </c>
      <c r="K21" s="8"/>
    </row>
    <row r="22" spans="2:11">
      <c r="B22" s="8"/>
      <c r="C22" s="17">
        <v>42896</v>
      </c>
      <c r="D22" s="18">
        <f t="shared" si="4"/>
        <v>0</v>
      </c>
      <c r="E22" s="18">
        <v>0</v>
      </c>
      <c r="F22" s="19"/>
      <c r="G22" s="8"/>
      <c r="H22" s="17">
        <f t="shared" si="1"/>
        <v>42896</v>
      </c>
      <c r="I22" s="12">
        <f t="shared" si="2"/>
        <v>704</v>
      </c>
      <c r="J22" s="18">
        <f t="shared" si="3"/>
        <v>704</v>
      </c>
      <c r="K22" s="8"/>
    </row>
    <row r="23" spans="2:11">
      <c r="B23" s="8"/>
      <c r="C23" s="17">
        <v>42897</v>
      </c>
      <c r="D23" s="18">
        <f t="shared" si="4"/>
        <v>0</v>
      </c>
      <c r="E23" s="18">
        <v>0</v>
      </c>
      <c r="F23" s="19"/>
      <c r="G23" s="8"/>
      <c r="H23" s="17">
        <f t="shared" si="1"/>
        <v>42897</v>
      </c>
      <c r="I23" s="12">
        <f t="shared" si="2"/>
        <v>704</v>
      </c>
      <c r="J23" s="18">
        <f t="shared" si="3"/>
        <v>704</v>
      </c>
      <c r="K23" s="8"/>
    </row>
    <row r="24" spans="2:11">
      <c r="B24" s="8"/>
      <c r="C24" s="17">
        <v>42898</v>
      </c>
      <c r="D24" s="18">
        <f t="shared" si="4"/>
        <v>0</v>
      </c>
      <c r="E24" s="18">
        <v>0</v>
      </c>
      <c r="F24" s="19"/>
      <c r="G24" s="8"/>
      <c r="H24" s="17">
        <f t="shared" si="1"/>
        <v>42898</v>
      </c>
      <c r="I24" s="12">
        <f t="shared" si="2"/>
        <v>704</v>
      </c>
      <c r="J24" s="18">
        <f t="shared" si="3"/>
        <v>704</v>
      </c>
      <c r="K24" s="8"/>
    </row>
    <row r="25" spans="2:11">
      <c r="B25" s="8"/>
      <c r="C25" s="17">
        <v>42899</v>
      </c>
      <c r="D25" s="18">
        <f t="shared" si="4"/>
        <v>0</v>
      </c>
      <c r="E25" s="18">
        <v>0</v>
      </c>
      <c r="F25" s="19"/>
      <c r="G25" s="8"/>
      <c r="H25" s="17">
        <f t="shared" si="1"/>
        <v>42899</v>
      </c>
      <c r="I25" s="12">
        <f t="shared" si="2"/>
        <v>704</v>
      </c>
      <c r="J25" s="18">
        <f t="shared" si="3"/>
        <v>704</v>
      </c>
      <c r="K25" s="8"/>
    </row>
    <row r="26" spans="2:11">
      <c r="B26" s="8"/>
      <c r="C26" s="17">
        <v>42900</v>
      </c>
      <c r="D26" s="18">
        <f t="shared" si="4"/>
        <v>0</v>
      </c>
      <c r="E26" s="18">
        <f>SUM(E81,E137)</f>
        <v>0</v>
      </c>
      <c r="F26" s="19"/>
      <c r="G26" s="8"/>
      <c r="H26" s="17">
        <f t="shared" si="1"/>
        <v>42900</v>
      </c>
      <c r="I26" s="12">
        <f t="shared" si="2"/>
        <v>704</v>
      </c>
      <c r="J26" s="18">
        <f t="shared" si="3"/>
        <v>704</v>
      </c>
      <c r="K26" s="8"/>
    </row>
    <row r="27" spans="2:11">
      <c r="B27" s="8"/>
      <c r="C27" s="17">
        <v>42901</v>
      </c>
      <c r="D27" s="18">
        <f t="shared" si="4"/>
        <v>0</v>
      </c>
      <c r="E27" s="18">
        <f>SUM(E82,E138)</f>
        <v>0</v>
      </c>
      <c r="F27" s="19"/>
      <c r="G27" s="8"/>
      <c r="H27" s="17">
        <f t="shared" si="1"/>
        <v>42901</v>
      </c>
      <c r="I27" s="12">
        <f t="shared" si="2"/>
        <v>704</v>
      </c>
      <c r="J27" s="18">
        <f t="shared" si="3"/>
        <v>704</v>
      </c>
      <c r="K27" s="8"/>
    </row>
    <row r="28" spans="2:11">
      <c r="B28" s="8"/>
      <c r="C28" s="17">
        <v>42902</v>
      </c>
      <c r="D28" s="18">
        <f t="shared" si="4"/>
        <v>0</v>
      </c>
      <c r="E28" s="18">
        <f>SUM(E83)</f>
        <v>0</v>
      </c>
      <c r="F28" s="19"/>
      <c r="G28" s="8"/>
      <c r="H28" s="17">
        <f t="shared" si="1"/>
        <v>42902</v>
      </c>
      <c r="I28" s="12">
        <f t="shared" si="2"/>
        <v>704</v>
      </c>
      <c r="J28" s="18">
        <f t="shared" si="3"/>
        <v>704</v>
      </c>
      <c r="K28" s="8"/>
    </row>
    <row r="29" spans="2:11">
      <c r="B29" s="8"/>
      <c r="C29" s="17">
        <v>42903</v>
      </c>
      <c r="D29" s="18">
        <f t="shared" si="4"/>
        <v>0</v>
      </c>
      <c r="E29" s="18">
        <v>0</v>
      </c>
      <c r="F29" s="19"/>
      <c r="G29" s="8"/>
      <c r="H29" s="17">
        <f t="shared" si="1"/>
        <v>42903</v>
      </c>
      <c r="I29" s="12">
        <f t="shared" si="2"/>
        <v>704</v>
      </c>
      <c r="J29" s="18">
        <f t="shared" si="3"/>
        <v>704</v>
      </c>
      <c r="K29" s="8"/>
    </row>
    <row r="30" spans="2:11">
      <c r="B30" s="8"/>
      <c r="C30" s="17">
        <v>42904</v>
      </c>
      <c r="D30" s="18">
        <f t="shared" si="4"/>
        <v>0</v>
      </c>
      <c r="E30" s="18">
        <v>0</v>
      </c>
      <c r="F30" s="19"/>
      <c r="G30" s="8"/>
      <c r="H30" s="17">
        <f t="shared" si="1"/>
        <v>42904</v>
      </c>
      <c r="I30" s="12">
        <f t="shared" si="2"/>
        <v>704</v>
      </c>
      <c r="J30" s="18">
        <f t="shared" si="3"/>
        <v>704</v>
      </c>
      <c r="K30" s="8"/>
    </row>
    <row r="31" spans="2:11">
      <c r="B31" s="8"/>
      <c r="C31" s="17">
        <v>42905</v>
      </c>
      <c r="D31" s="18">
        <f t="shared" si="4"/>
        <v>0</v>
      </c>
      <c r="E31" s="18">
        <v>0</v>
      </c>
      <c r="F31" s="19"/>
      <c r="G31" s="8"/>
      <c r="H31" s="17">
        <f t="shared" si="1"/>
        <v>42905</v>
      </c>
      <c r="I31" s="12">
        <f t="shared" si="2"/>
        <v>704</v>
      </c>
      <c r="J31" s="18">
        <f t="shared" si="3"/>
        <v>704</v>
      </c>
      <c r="K31" s="8"/>
    </row>
    <row r="32" spans="2:11">
      <c r="B32" s="8"/>
      <c r="C32" s="17">
        <v>42906</v>
      </c>
      <c r="D32" s="18">
        <f t="shared" si="4"/>
        <v>0</v>
      </c>
      <c r="E32" s="18">
        <v>0</v>
      </c>
      <c r="F32" s="19"/>
      <c r="G32" s="8"/>
      <c r="H32" s="17">
        <f t="shared" si="1"/>
        <v>42906</v>
      </c>
      <c r="I32" s="12">
        <f t="shared" si="2"/>
        <v>704</v>
      </c>
      <c r="J32" s="18">
        <f t="shared" si="3"/>
        <v>704</v>
      </c>
      <c r="K32" s="8"/>
    </row>
    <row r="33" spans="2:11">
      <c r="B33" s="8"/>
      <c r="C33" s="17">
        <v>42907</v>
      </c>
      <c r="D33" s="18">
        <f t="shared" si="4"/>
        <v>0</v>
      </c>
      <c r="E33" s="18">
        <v>0</v>
      </c>
      <c r="F33" s="19"/>
      <c r="G33" s="8"/>
      <c r="H33" s="17">
        <f t="shared" si="1"/>
        <v>42907</v>
      </c>
      <c r="I33" s="12">
        <f t="shared" si="2"/>
        <v>704</v>
      </c>
      <c r="J33" s="18">
        <f t="shared" si="3"/>
        <v>704</v>
      </c>
      <c r="K33" s="8"/>
    </row>
    <row r="34" spans="2:11">
      <c r="B34" s="8"/>
      <c r="C34" s="17">
        <v>42908</v>
      </c>
      <c r="D34" s="18">
        <f t="shared" si="4"/>
        <v>0</v>
      </c>
      <c r="E34" s="18">
        <v>0</v>
      </c>
      <c r="F34" s="19"/>
      <c r="G34" s="8"/>
      <c r="H34" s="17">
        <f t="shared" si="1"/>
        <v>42908</v>
      </c>
      <c r="I34" s="12">
        <f t="shared" si="2"/>
        <v>704</v>
      </c>
      <c r="J34" s="18">
        <f t="shared" si="3"/>
        <v>704</v>
      </c>
      <c r="K34" s="8"/>
    </row>
    <row r="35" spans="2:11">
      <c r="B35" s="8"/>
      <c r="C35" s="17">
        <v>42909</v>
      </c>
      <c r="D35" s="18">
        <f t="shared" si="4"/>
        <v>0</v>
      </c>
      <c r="E35" s="18">
        <v>0</v>
      </c>
      <c r="F35" s="19"/>
      <c r="G35" s="8"/>
      <c r="H35" s="17">
        <f t="shared" si="1"/>
        <v>42909</v>
      </c>
      <c r="I35" s="12">
        <f t="shared" si="2"/>
        <v>704</v>
      </c>
      <c r="J35" s="18">
        <f t="shared" si="3"/>
        <v>704</v>
      </c>
      <c r="K35" s="8"/>
    </row>
    <row r="36" spans="2:11">
      <c r="B36" s="8"/>
      <c r="C36" s="17">
        <v>42910</v>
      </c>
      <c r="D36" s="18">
        <f t="shared" si="4"/>
        <v>0</v>
      </c>
      <c r="E36" s="18">
        <v>0</v>
      </c>
      <c r="F36" s="19"/>
      <c r="G36" s="8"/>
      <c r="H36" s="17">
        <f t="shared" si="1"/>
        <v>42910</v>
      </c>
      <c r="I36" s="12">
        <f t="shared" si="2"/>
        <v>704</v>
      </c>
      <c r="J36" s="18">
        <f t="shared" si="3"/>
        <v>704</v>
      </c>
      <c r="K36" s="8"/>
    </row>
    <row r="37" spans="2:11">
      <c r="B37" s="8"/>
      <c r="C37" s="17">
        <v>42911</v>
      </c>
      <c r="D37" s="18">
        <f t="shared" si="4"/>
        <v>0</v>
      </c>
      <c r="E37" s="18">
        <v>0</v>
      </c>
      <c r="F37" s="19"/>
      <c r="G37" s="8"/>
      <c r="H37" s="17">
        <f t="shared" si="1"/>
        <v>42911</v>
      </c>
      <c r="I37" s="12">
        <f t="shared" si="2"/>
        <v>704</v>
      </c>
      <c r="J37" s="18">
        <f t="shared" si="3"/>
        <v>704</v>
      </c>
      <c r="K37" s="8"/>
    </row>
    <row r="38" spans="2:11">
      <c r="B38" s="8"/>
      <c r="C38" s="17">
        <v>42912</v>
      </c>
      <c r="D38" s="18">
        <f t="shared" si="4"/>
        <v>0</v>
      </c>
      <c r="E38" s="18">
        <v>0</v>
      </c>
      <c r="F38" s="19"/>
      <c r="G38" s="8"/>
      <c r="H38" s="17">
        <f t="shared" si="1"/>
        <v>42912</v>
      </c>
      <c r="I38" s="12">
        <f t="shared" si="2"/>
        <v>704</v>
      </c>
      <c r="J38" s="18">
        <f t="shared" si="3"/>
        <v>704</v>
      </c>
      <c r="K38" s="8"/>
    </row>
    <row r="39" spans="2:11">
      <c r="B39" s="8"/>
      <c r="C39" s="17">
        <v>42913</v>
      </c>
      <c r="D39" s="18">
        <f t="shared" ref="D39:E44" si="5">D94+D126</f>
        <v>35</v>
      </c>
      <c r="E39" s="18">
        <f t="shared" si="5"/>
        <v>36</v>
      </c>
      <c r="F39" s="19"/>
      <c r="G39" s="8"/>
      <c r="H39" s="17">
        <f t="shared" si="1"/>
        <v>42913</v>
      </c>
      <c r="I39" s="12">
        <f t="shared" si="2"/>
        <v>739</v>
      </c>
      <c r="J39" s="18">
        <f t="shared" si="3"/>
        <v>740</v>
      </c>
      <c r="K39" s="8"/>
    </row>
    <row r="40" spans="2:11">
      <c r="B40" s="8"/>
      <c r="C40" s="17">
        <v>42914</v>
      </c>
      <c r="D40" s="18">
        <f t="shared" si="5"/>
        <v>75</v>
      </c>
      <c r="E40" s="18">
        <f t="shared" si="5"/>
        <v>75</v>
      </c>
      <c r="F40" s="19"/>
      <c r="G40" s="8"/>
      <c r="H40" s="17">
        <f t="shared" si="1"/>
        <v>42914</v>
      </c>
      <c r="I40" s="12">
        <f t="shared" si="2"/>
        <v>814</v>
      </c>
      <c r="J40" s="18">
        <f t="shared" ref="J40:J56" si="6">J39+E40</f>
        <v>815</v>
      </c>
      <c r="K40" s="8"/>
    </row>
    <row r="41" spans="2:11">
      <c r="B41" s="8"/>
      <c r="C41" s="17">
        <v>42915</v>
      </c>
      <c r="D41" s="18">
        <f t="shared" si="5"/>
        <v>95</v>
      </c>
      <c r="E41" s="18">
        <f t="shared" si="5"/>
        <v>95</v>
      </c>
      <c r="F41" s="19"/>
      <c r="G41" s="8"/>
      <c r="H41" s="17">
        <f t="shared" si="1"/>
        <v>42915</v>
      </c>
      <c r="I41" s="12">
        <f t="shared" si="2"/>
        <v>909</v>
      </c>
      <c r="J41" s="18">
        <f t="shared" si="6"/>
        <v>910</v>
      </c>
      <c r="K41" s="8"/>
    </row>
    <row r="42" spans="2:11">
      <c r="B42" s="8"/>
      <c r="C42" s="17">
        <v>42916</v>
      </c>
      <c r="D42" s="18">
        <f t="shared" si="5"/>
        <v>95</v>
      </c>
      <c r="E42" s="18">
        <f t="shared" si="5"/>
        <v>95</v>
      </c>
      <c r="F42" s="19"/>
      <c r="G42" s="8"/>
      <c r="H42" s="17">
        <f t="shared" si="1"/>
        <v>42916</v>
      </c>
      <c r="I42" s="12">
        <f t="shared" si="2"/>
        <v>1004</v>
      </c>
      <c r="J42" s="18">
        <f t="shared" si="6"/>
        <v>1005</v>
      </c>
      <c r="K42" s="8"/>
    </row>
    <row r="43" spans="2:11">
      <c r="B43" s="8"/>
      <c r="C43" s="17">
        <v>42917</v>
      </c>
      <c r="D43" s="18">
        <f t="shared" si="5"/>
        <v>0</v>
      </c>
      <c r="E43" s="18">
        <f t="shared" si="5"/>
        <v>0</v>
      </c>
      <c r="F43" s="19"/>
      <c r="G43" s="8"/>
      <c r="H43" s="17">
        <f t="shared" si="1"/>
        <v>42917</v>
      </c>
      <c r="I43" s="12">
        <f t="shared" si="2"/>
        <v>1004</v>
      </c>
      <c r="J43" s="18">
        <f t="shared" si="6"/>
        <v>1005</v>
      </c>
      <c r="K43" s="8"/>
    </row>
    <row r="44" spans="2:11">
      <c r="B44" s="8"/>
      <c r="C44" s="17">
        <v>42918</v>
      </c>
      <c r="D44" s="18">
        <f t="shared" si="5"/>
        <v>0</v>
      </c>
      <c r="E44" s="18">
        <f t="shared" si="5"/>
        <v>0</v>
      </c>
      <c r="F44" s="19"/>
      <c r="G44" s="8"/>
      <c r="H44" s="17">
        <f t="shared" si="1"/>
        <v>42918</v>
      </c>
      <c r="I44" s="12">
        <f t="shared" si="2"/>
        <v>1004</v>
      </c>
      <c r="J44" s="18">
        <f t="shared" si="6"/>
        <v>1005</v>
      </c>
      <c r="K44" s="8"/>
    </row>
    <row r="45" spans="2:11">
      <c r="B45" s="8"/>
      <c r="C45" s="17">
        <v>42919</v>
      </c>
      <c r="D45" s="18">
        <f t="shared" ref="D45:E55" si="7">D100+D132+D147</f>
        <v>95</v>
      </c>
      <c r="E45" s="18">
        <f t="shared" si="7"/>
        <v>115</v>
      </c>
      <c r="F45" s="19"/>
      <c r="G45" s="8"/>
      <c r="H45" s="17">
        <f t="shared" si="1"/>
        <v>42919</v>
      </c>
      <c r="I45" s="12">
        <f t="shared" si="2"/>
        <v>1099</v>
      </c>
      <c r="J45" s="18">
        <f t="shared" si="6"/>
        <v>1120</v>
      </c>
      <c r="K45" s="8"/>
    </row>
    <row r="46" spans="2:11">
      <c r="B46" s="8"/>
      <c r="C46" s="17">
        <v>42920</v>
      </c>
      <c r="D46" s="18">
        <f t="shared" si="7"/>
        <v>39</v>
      </c>
      <c r="E46" s="18">
        <f t="shared" si="7"/>
        <v>62</v>
      </c>
      <c r="F46" s="19"/>
      <c r="G46" s="8"/>
      <c r="H46" s="17">
        <f t="shared" si="1"/>
        <v>42920</v>
      </c>
      <c r="I46" s="12">
        <f t="shared" si="2"/>
        <v>1138</v>
      </c>
      <c r="J46" s="18">
        <f t="shared" si="6"/>
        <v>1182</v>
      </c>
      <c r="K46" s="8"/>
    </row>
    <row r="47" spans="2:11" ht="28.8">
      <c r="B47" s="8"/>
      <c r="C47" s="17">
        <v>42921</v>
      </c>
      <c r="D47" s="18">
        <f t="shared" si="7"/>
        <v>60</v>
      </c>
      <c r="E47" s="18">
        <f t="shared" si="7"/>
        <v>58</v>
      </c>
      <c r="F47" s="19" t="s">
        <v>242</v>
      </c>
      <c r="G47" s="8"/>
      <c r="H47" s="17">
        <f t="shared" si="1"/>
        <v>42921</v>
      </c>
      <c r="I47" s="12">
        <f t="shared" si="2"/>
        <v>1198</v>
      </c>
      <c r="J47" s="18">
        <f t="shared" si="6"/>
        <v>1240</v>
      </c>
      <c r="K47" s="8"/>
    </row>
    <row r="48" spans="2:11" ht="171.75" customHeight="1">
      <c r="B48" s="8"/>
      <c r="C48" s="17">
        <v>42922</v>
      </c>
      <c r="D48" s="18">
        <f t="shared" si="7"/>
        <v>51</v>
      </c>
      <c r="E48" s="18">
        <f t="shared" si="7"/>
        <v>26</v>
      </c>
      <c r="F48" s="19" t="s">
        <v>243</v>
      </c>
      <c r="G48" s="8"/>
      <c r="H48" s="17">
        <f t="shared" si="1"/>
        <v>42922</v>
      </c>
      <c r="I48" s="12">
        <f t="shared" si="2"/>
        <v>1249</v>
      </c>
      <c r="J48" s="18">
        <f t="shared" si="6"/>
        <v>1266</v>
      </c>
      <c r="K48" s="8"/>
    </row>
    <row r="49" spans="2:11" ht="57.6">
      <c r="B49" s="8"/>
      <c r="C49" s="17">
        <v>42923</v>
      </c>
      <c r="D49" s="18">
        <f t="shared" si="7"/>
        <v>61</v>
      </c>
      <c r="E49" s="18">
        <f t="shared" si="7"/>
        <v>48</v>
      </c>
      <c r="F49" s="19" t="s">
        <v>244</v>
      </c>
      <c r="G49" s="8"/>
      <c r="H49" s="17">
        <f t="shared" si="1"/>
        <v>42923</v>
      </c>
      <c r="I49" s="12">
        <f t="shared" si="2"/>
        <v>1310</v>
      </c>
      <c r="J49" s="18">
        <f t="shared" si="6"/>
        <v>1314</v>
      </c>
      <c r="K49" s="8"/>
    </row>
    <row r="50" spans="2:11">
      <c r="B50" s="8"/>
      <c r="C50" s="17">
        <v>42924</v>
      </c>
      <c r="D50" s="18">
        <f t="shared" si="7"/>
        <v>0</v>
      </c>
      <c r="E50" s="18">
        <f t="shared" si="7"/>
        <v>0</v>
      </c>
      <c r="F50" s="19"/>
      <c r="G50" s="8"/>
      <c r="H50" s="17">
        <f t="shared" si="1"/>
        <v>42924</v>
      </c>
      <c r="I50" s="12">
        <f t="shared" si="2"/>
        <v>1310</v>
      </c>
      <c r="J50" s="18">
        <f t="shared" si="6"/>
        <v>1314</v>
      </c>
      <c r="K50" s="8"/>
    </row>
    <row r="51" spans="2:11">
      <c r="B51" s="8"/>
      <c r="C51" s="17">
        <v>42925</v>
      </c>
      <c r="D51" s="18">
        <f t="shared" si="7"/>
        <v>0</v>
      </c>
      <c r="E51" s="18">
        <f t="shared" si="7"/>
        <v>0</v>
      </c>
      <c r="F51" s="19"/>
      <c r="G51" s="8"/>
      <c r="H51" s="17">
        <f t="shared" si="1"/>
        <v>42925</v>
      </c>
      <c r="I51" s="12">
        <f t="shared" si="2"/>
        <v>1310</v>
      </c>
      <c r="J51" s="18">
        <f t="shared" si="6"/>
        <v>1314</v>
      </c>
      <c r="K51" s="8"/>
    </row>
    <row r="52" spans="2:11" ht="72">
      <c r="B52" s="8"/>
      <c r="C52" s="17">
        <v>42926</v>
      </c>
      <c r="D52" s="18">
        <f t="shared" si="7"/>
        <v>46</v>
      </c>
      <c r="E52" s="18">
        <f t="shared" si="7"/>
        <v>44</v>
      </c>
      <c r="F52" s="19" t="s">
        <v>245</v>
      </c>
      <c r="G52" s="8"/>
      <c r="H52" s="17">
        <f t="shared" si="1"/>
        <v>42926</v>
      </c>
      <c r="I52" s="12">
        <f t="shared" si="2"/>
        <v>1356</v>
      </c>
      <c r="J52" s="18">
        <f t="shared" si="6"/>
        <v>1358</v>
      </c>
      <c r="K52" s="8"/>
    </row>
    <row r="53" spans="2:11">
      <c r="B53" s="8"/>
      <c r="C53" s="17">
        <v>42927</v>
      </c>
      <c r="D53" s="18">
        <f t="shared" si="7"/>
        <v>30</v>
      </c>
      <c r="E53" s="18">
        <f t="shared" si="7"/>
        <v>50</v>
      </c>
      <c r="F53" s="19"/>
      <c r="G53" s="8"/>
      <c r="H53" s="17">
        <f t="shared" si="1"/>
        <v>42927</v>
      </c>
      <c r="I53" s="12">
        <f t="shared" si="2"/>
        <v>1386</v>
      </c>
      <c r="J53" s="18">
        <f t="shared" si="6"/>
        <v>1408</v>
      </c>
      <c r="K53" s="8"/>
    </row>
    <row r="54" spans="2:11">
      <c r="B54" s="8"/>
      <c r="C54" s="17">
        <v>42928</v>
      </c>
      <c r="D54" s="18">
        <f t="shared" si="7"/>
        <v>30</v>
      </c>
      <c r="E54" s="18">
        <f t="shared" si="7"/>
        <v>18</v>
      </c>
      <c r="F54" s="19"/>
      <c r="G54" s="8"/>
      <c r="H54" s="17">
        <f t="shared" si="1"/>
        <v>42928</v>
      </c>
      <c r="I54" s="12">
        <f t="shared" si="2"/>
        <v>1416</v>
      </c>
      <c r="J54" s="18">
        <f t="shared" si="6"/>
        <v>1426</v>
      </c>
      <c r="K54" s="8"/>
    </row>
    <row r="55" spans="2:11">
      <c r="B55" s="8"/>
      <c r="C55" s="17">
        <v>42929</v>
      </c>
      <c r="D55" s="18">
        <f t="shared" si="7"/>
        <v>257</v>
      </c>
      <c r="E55" s="18">
        <f t="shared" si="7"/>
        <v>209</v>
      </c>
      <c r="F55" s="19"/>
      <c r="G55" s="8"/>
      <c r="H55" s="17">
        <f t="shared" si="1"/>
        <v>42929</v>
      </c>
      <c r="I55" s="12">
        <f t="shared" si="2"/>
        <v>1673</v>
      </c>
      <c r="J55" s="18">
        <f t="shared" si="6"/>
        <v>1635</v>
      </c>
      <c r="K55" s="8"/>
    </row>
    <row r="56" spans="2:11">
      <c r="B56" s="8"/>
      <c r="C56" s="17">
        <v>42929</v>
      </c>
      <c r="D56" s="18">
        <f>D114+D143+D158</f>
        <v>0</v>
      </c>
      <c r="E56" s="18">
        <f>E114+E143+E158</f>
        <v>0</v>
      </c>
      <c r="F56" s="19"/>
      <c r="G56" s="8"/>
      <c r="H56" s="17">
        <f>C56</f>
        <v>42929</v>
      </c>
      <c r="I56" s="12">
        <f>I55+D56</f>
        <v>1673</v>
      </c>
      <c r="J56" s="18">
        <f t="shared" si="6"/>
        <v>1635</v>
      </c>
      <c r="K56" s="8"/>
    </row>
    <row r="57" spans="2:11">
      <c r="B57" s="8"/>
      <c r="C57" s="17">
        <v>42930</v>
      </c>
      <c r="D57" s="80">
        <v>0</v>
      </c>
      <c r="E57" s="18">
        <f>E115+E144+E159</f>
        <v>0</v>
      </c>
      <c r="F57" s="81"/>
      <c r="G57" s="8"/>
      <c r="H57" s="17">
        <f>C57</f>
        <v>42930</v>
      </c>
      <c r="I57" s="12">
        <f>I56+D57</f>
        <v>1673</v>
      </c>
      <c r="J57" s="18"/>
      <c r="K57" s="8"/>
    </row>
    <row r="58" spans="2:11">
      <c r="B58" s="8"/>
      <c r="C58" s="8"/>
      <c r="D58" s="8"/>
      <c r="E58" s="8"/>
      <c r="F58" s="8"/>
      <c r="G58" s="8"/>
      <c r="H58" s="8"/>
      <c r="I58" s="8"/>
      <c r="J58" s="8"/>
      <c r="K58" s="8"/>
    </row>
    <row r="59" spans="2:11" ht="15" customHeight="1">
      <c r="B59" s="215" t="s">
        <v>216</v>
      </c>
      <c r="C59" s="215"/>
      <c r="D59" s="215"/>
      <c r="E59" s="215"/>
      <c r="F59" s="215"/>
      <c r="G59" s="215"/>
      <c r="H59" s="215"/>
      <c r="I59" s="215"/>
      <c r="J59" s="215"/>
      <c r="K59" s="215"/>
    </row>
    <row r="60" spans="2:11">
      <c r="B60" s="8"/>
      <c r="C60" s="8"/>
      <c r="D60" s="8"/>
      <c r="E60" s="8"/>
      <c r="F60" s="8"/>
      <c r="G60" s="8"/>
      <c r="H60" s="8"/>
      <c r="I60" s="213" t="s">
        <v>126</v>
      </c>
      <c r="J60" s="214"/>
      <c r="K60" s="8"/>
    </row>
    <row r="61" spans="2:11" ht="28.8">
      <c r="B61" s="8"/>
      <c r="C61" s="10" t="s">
        <v>12</v>
      </c>
      <c r="D61" s="11" t="s">
        <v>184</v>
      </c>
      <c r="E61" s="11" t="s">
        <v>185</v>
      </c>
      <c r="F61" s="11" t="s">
        <v>129</v>
      </c>
      <c r="G61" s="8"/>
      <c r="H61" s="10" t="s">
        <v>12</v>
      </c>
      <c r="I61" s="11" t="s">
        <v>184</v>
      </c>
      <c r="J61" s="11" t="s">
        <v>185</v>
      </c>
      <c r="K61" s="8"/>
    </row>
    <row r="62" spans="2:11">
      <c r="B62" s="8"/>
      <c r="C62" s="17">
        <v>42881</v>
      </c>
      <c r="D62" s="18">
        <v>23</v>
      </c>
      <c r="E62" s="18">
        <v>23</v>
      </c>
      <c r="F62" s="19"/>
      <c r="G62" s="8"/>
      <c r="H62" s="17">
        <f>C62</f>
        <v>42881</v>
      </c>
      <c r="I62" s="12">
        <f>D62</f>
        <v>23</v>
      </c>
      <c r="J62" s="18">
        <f>E62</f>
        <v>23</v>
      </c>
      <c r="K62" s="8"/>
    </row>
    <row r="63" spans="2:11">
      <c r="B63" s="8"/>
      <c r="C63" s="17">
        <v>42882</v>
      </c>
      <c r="D63" s="18">
        <v>0</v>
      </c>
      <c r="E63" s="54">
        <v>0</v>
      </c>
      <c r="F63" s="19"/>
      <c r="G63" s="8"/>
      <c r="H63" s="17">
        <f t="shared" ref="H63:H103" si="8">C63</f>
        <v>42882</v>
      </c>
      <c r="I63" s="12">
        <f>I62+D63</f>
        <v>23</v>
      </c>
      <c r="J63" s="18">
        <f>J62+E63</f>
        <v>23</v>
      </c>
      <c r="K63" s="8"/>
    </row>
    <row r="64" spans="2:11">
      <c r="B64" s="8"/>
      <c r="C64" s="17">
        <v>42883</v>
      </c>
      <c r="D64" s="18">
        <v>0</v>
      </c>
      <c r="E64" s="54">
        <v>0</v>
      </c>
      <c r="F64" s="19"/>
      <c r="G64" s="8"/>
      <c r="H64" s="17">
        <f t="shared" si="8"/>
        <v>42883</v>
      </c>
      <c r="I64" s="12">
        <f t="shared" ref="I64:I85" si="9">I63+D64</f>
        <v>23</v>
      </c>
      <c r="J64" s="18">
        <f t="shared" ref="J64:J110" si="10">J63+E64</f>
        <v>23</v>
      </c>
      <c r="K64" s="8"/>
    </row>
    <row r="65" spans="2:11">
      <c r="B65" s="8"/>
      <c r="C65" s="17">
        <v>42884</v>
      </c>
      <c r="D65" s="18">
        <f>54+50</f>
        <v>104</v>
      </c>
      <c r="E65" s="18">
        <f>54+50</f>
        <v>104</v>
      </c>
      <c r="F65" s="19"/>
      <c r="G65" s="8"/>
      <c r="H65" s="17">
        <f t="shared" si="8"/>
        <v>42884</v>
      </c>
      <c r="I65" s="12">
        <f t="shared" si="9"/>
        <v>127</v>
      </c>
      <c r="J65" s="18">
        <f t="shared" si="10"/>
        <v>127</v>
      </c>
      <c r="K65" s="8"/>
    </row>
    <row r="66" spans="2:11">
      <c r="B66" s="8"/>
      <c r="C66" s="17">
        <v>42885</v>
      </c>
      <c r="D66" s="18">
        <f>68+50</f>
        <v>118</v>
      </c>
      <c r="E66" s="18">
        <f>68+50</f>
        <v>118</v>
      </c>
      <c r="F66" s="19"/>
      <c r="G66" s="8"/>
      <c r="H66" s="17">
        <f t="shared" si="8"/>
        <v>42885</v>
      </c>
      <c r="I66" s="12">
        <f t="shared" si="9"/>
        <v>245</v>
      </c>
      <c r="J66" s="18">
        <f t="shared" si="10"/>
        <v>245</v>
      </c>
      <c r="K66" s="8"/>
    </row>
    <row r="67" spans="2:11">
      <c r="B67" s="8"/>
      <c r="C67" s="17">
        <v>42886</v>
      </c>
      <c r="D67" s="18">
        <f>68+50</f>
        <v>118</v>
      </c>
      <c r="E67" s="18">
        <v>118</v>
      </c>
      <c r="F67" s="19"/>
      <c r="G67" s="8"/>
      <c r="H67" s="17">
        <f t="shared" si="8"/>
        <v>42886</v>
      </c>
      <c r="I67" s="12">
        <f t="shared" si="9"/>
        <v>363</v>
      </c>
      <c r="J67" s="18">
        <f t="shared" si="10"/>
        <v>363</v>
      </c>
      <c r="K67" s="8"/>
    </row>
    <row r="68" spans="2:11">
      <c r="B68" s="8"/>
      <c r="C68" s="17">
        <v>42887</v>
      </c>
      <c r="D68" s="18">
        <v>119</v>
      </c>
      <c r="E68" s="18">
        <v>119</v>
      </c>
      <c r="F68" s="19"/>
      <c r="G68" s="8"/>
      <c r="H68" s="17">
        <f t="shared" si="8"/>
        <v>42887</v>
      </c>
      <c r="I68" s="12">
        <f t="shared" si="9"/>
        <v>482</v>
      </c>
      <c r="J68" s="18">
        <f t="shared" si="10"/>
        <v>482</v>
      </c>
      <c r="K68" s="8"/>
    </row>
    <row r="69" spans="2:11">
      <c r="B69" s="8"/>
      <c r="C69" s="17">
        <v>42888</v>
      </c>
      <c r="D69" s="18">
        <f>68+9</f>
        <v>77</v>
      </c>
      <c r="E69" s="18">
        <v>77</v>
      </c>
      <c r="F69" s="19"/>
      <c r="G69" s="8"/>
      <c r="H69" s="17">
        <f t="shared" si="8"/>
        <v>42888</v>
      </c>
      <c r="I69" s="12">
        <f t="shared" si="9"/>
        <v>559</v>
      </c>
      <c r="J69" s="18">
        <f t="shared" si="10"/>
        <v>559</v>
      </c>
      <c r="K69" s="8"/>
    </row>
    <row r="70" spans="2:11">
      <c r="B70" s="8"/>
      <c r="C70" s="17">
        <v>42889</v>
      </c>
      <c r="D70" s="18">
        <v>0</v>
      </c>
      <c r="E70" s="18">
        <v>0</v>
      </c>
      <c r="F70" s="19"/>
      <c r="G70" s="8"/>
      <c r="H70" s="17">
        <f t="shared" si="8"/>
        <v>42889</v>
      </c>
      <c r="I70" s="12">
        <f t="shared" si="9"/>
        <v>559</v>
      </c>
      <c r="J70" s="18">
        <f t="shared" si="10"/>
        <v>559</v>
      </c>
      <c r="K70" s="8"/>
    </row>
    <row r="71" spans="2:11">
      <c r="B71" s="8"/>
      <c r="C71" s="17">
        <v>42890</v>
      </c>
      <c r="D71" s="18">
        <v>0</v>
      </c>
      <c r="E71" s="18">
        <v>0</v>
      </c>
      <c r="F71" s="19"/>
      <c r="G71" s="8"/>
      <c r="H71" s="17">
        <f t="shared" si="8"/>
        <v>42890</v>
      </c>
      <c r="I71" s="12">
        <f t="shared" si="9"/>
        <v>559</v>
      </c>
      <c r="J71" s="18">
        <f t="shared" si="10"/>
        <v>559</v>
      </c>
      <c r="K71" s="8"/>
    </row>
    <row r="72" spans="2:11">
      <c r="B72" s="8"/>
      <c r="C72" s="17">
        <v>42891</v>
      </c>
      <c r="D72" s="18">
        <v>0</v>
      </c>
      <c r="E72" s="18">
        <v>0</v>
      </c>
      <c r="F72" s="19"/>
      <c r="G72" s="8"/>
      <c r="H72" s="17">
        <f t="shared" si="8"/>
        <v>42891</v>
      </c>
      <c r="I72" s="12">
        <f t="shared" si="9"/>
        <v>559</v>
      </c>
      <c r="J72" s="18">
        <f t="shared" si="10"/>
        <v>559</v>
      </c>
      <c r="K72" s="8"/>
    </row>
    <row r="73" spans="2:11">
      <c r="B73" s="8"/>
      <c r="C73" s="17">
        <v>42892</v>
      </c>
      <c r="D73" s="18">
        <v>0</v>
      </c>
      <c r="E73" s="18">
        <v>0</v>
      </c>
      <c r="F73" s="19"/>
      <c r="G73" s="8"/>
      <c r="H73" s="17">
        <f t="shared" si="8"/>
        <v>42892</v>
      </c>
      <c r="I73" s="12">
        <f t="shared" si="9"/>
        <v>559</v>
      </c>
      <c r="J73" s="18">
        <f t="shared" si="10"/>
        <v>559</v>
      </c>
      <c r="K73" s="8"/>
    </row>
    <row r="74" spans="2:11">
      <c r="B74" s="8"/>
      <c r="C74" s="17">
        <v>42893</v>
      </c>
      <c r="D74" s="18">
        <v>0</v>
      </c>
      <c r="E74" s="18">
        <v>0</v>
      </c>
      <c r="F74" s="19"/>
      <c r="G74" s="8"/>
      <c r="H74" s="17">
        <f t="shared" si="8"/>
        <v>42893</v>
      </c>
      <c r="I74" s="12">
        <f t="shared" si="9"/>
        <v>559</v>
      </c>
      <c r="J74" s="18">
        <f t="shared" si="10"/>
        <v>559</v>
      </c>
      <c r="K74" s="8"/>
    </row>
    <row r="75" spans="2:11">
      <c r="B75" s="8"/>
      <c r="C75" s="17">
        <v>42894</v>
      </c>
      <c r="D75" s="18">
        <v>0</v>
      </c>
      <c r="E75" s="18">
        <v>0</v>
      </c>
      <c r="F75" s="19"/>
      <c r="G75" s="8"/>
      <c r="H75" s="17">
        <f t="shared" si="8"/>
        <v>42894</v>
      </c>
      <c r="I75" s="12">
        <f t="shared" si="9"/>
        <v>559</v>
      </c>
      <c r="J75" s="18">
        <f t="shared" si="10"/>
        <v>559</v>
      </c>
      <c r="K75" s="8"/>
    </row>
    <row r="76" spans="2:11">
      <c r="B76" s="8"/>
      <c r="C76" s="17">
        <v>42895</v>
      </c>
      <c r="D76" s="18">
        <v>0</v>
      </c>
      <c r="E76" s="18">
        <v>0</v>
      </c>
      <c r="F76" s="19"/>
      <c r="G76" s="8"/>
      <c r="H76" s="17">
        <f t="shared" si="8"/>
        <v>42895</v>
      </c>
      <c r="I76" s="12">
        <f t="shared" si="9"/>
        <v>559</v>
      </c>
      <c r="J76" s="18">
        <f t="shared" si="10"/>
        <v>559</v>
      </c>
      <c r="K76" s="8"/>
    </row>
    <row r="77" spans="2:11">
      <c r="B77" s="8"/>
      <c r="C77" s="17">
        <v>42896</v>
      </c>
      <c r="D77" s="18">
        <v>0</v>
      </c>
      <c r="E77" s="18">
        <v>0</v>
      </c>
      <c r="F77" s="19"/>
      <c r="G77" s="8"/>
      <c r="H77" s="17">
        <f t="shared" si="8"/>
        <v>42896</v>
      </c>
      <c r="I77" s="12">
        <f t="shared" si="9"/>
        <v>559</v>
      </c>
      <c r="J77" s="18">
        <f t="shared" si="10"/>
        <v>559</v>
      </c>
      <c r="K77" s="8"/>
    </row>
    <row r="78" spans="2:11">
      <c r="B78" s="8"/>
      <c r="C78" s="17">
        <v>42897</v>
      </c>
      <c r="D78" s="18">
        <v>0</v>
      </c>
      <c r="E78" s="18">
        <v>0</v>
      </c>
      <c r="F78" s="19"/>
      <c r="G78" s="8"/>
      <c r="H78" s="17">
        <f t="shared" si="8"/>
        <v>42897</v>
      </c>
      <c r="I78" s="12">
        <f t="shared" si="9"/>
        <v>559</v>
      </c>
      <c r="J78" s="18">
        <f t="shared" si="10"/>
        <v>559</v>
      </c>
      <c r="K78" s="8"/>
    </row>
    <row r="79" spans="2:11">
      <c r="B79" s="8"/>
      <c r="C79" s="17">
        <v>42898</v>
      </c>
      <c r="D79" s="18">
        <v>0</v>
      </c>
      <c r="E79" s="18">
        <v>0</v>
      </c>
      <c r="F79" s="19"/>
      <c r="G79" s="8"/>
      <c r="H79" s="17">
        <f t="shared" si="8"/>
        <v>42898</v>
      </c>
      <c r="I79" s="12">
        <f t="shared" si="9"/>
        <v>559</v>
      </c>
      <c r="J79" s="18">
        <f t="shared" si="10"/>
        <v>559</v>
      </c>
      <c r="K79" s="8"/>
    </row>
    <row r="80" spans="2:11">
      <c r="B80" s="8"/>
      <c r="C80" s="17">
        <v>42899</v>
      </c>
      <c r="D80" s="18">
        <v>0</v>
      </c>
      <c r="E80" s="18">
        <v>0</v>
      </c>
      <c r="F80" s="19"/>
      <c r="G80" s="8"/>
      <c r="H80" s="17">
        <f t="shared" si="8"/>
        <v>42899</v>
      </c>
      <c r="I80" s="12">
        <f t="shared" si="9"/>
        <v>559</v>
      </c>
      <c r="J80" s="18">
        <f t="shared" si="10"/>
        <v>559</v>
      </c>
      <c r="K80" s="8"/>
    </row>
    <row r="81" spans="2:11">
      <c r="B81" s="8"/>
      <c r="C81" s="17">
        <v>42900</v>
      </c>
      <c r="D81" s="18">
        <v>0</v>
      </c>
      <c r="E81" s="18">
        <v>0</v>
      </c>
      <c r="F81" s="19"/>
      <c r="G81" s="8"/>
      <c r="H81" s="17">
        <f t="shared" si="8"/>
        <v>42900</v>
      </c>
      <c r="I81" s="12">
        <f t="shared" si="9"/>
        <v>559</v>
      </c>
      <c r="J81" s="18">
        <f t="shared" si="10"/>
        <v>559</v>
      </c>
      <c r="K81" s="8"/>
    </row>
    <row r="82" spans="2:11">
      <c r="B82" s="8"/>
      <c r="C82" s="17">
        <v>42901</v>
      </c>
      <c r="D82" s="18">
        <v>0</v>
      </c>
      <c r="E82" s="18">
        <v>0</v>
      </c>
      <c r="F82" s="19"/>
      <c r="G82" s="8"/>
      <c r="H82" s="17">
        <f t="shared" si="8"/>
        <v>42901</v>
      </c>
      <c r="I82" s="12">
        <f t="shared" si="9"/>
        <v>559</v>
      </c>
      <c r="J82" s="18">
        <f t="shared" si="10"/>
        <v>559</v>
      </c>
      <c r="K82" s="8"/>
    </row>
    <row r="83" spans="2:11">
      <c r="B83" s="8"/>
      <c r="C83" s="17">
        <v>42902</v>
      </c>
      <c r="D83" s="18">
        <v>0</v>
      </c>
      <c r="E83" s="18">
        <v>0</v>
      </c>
      <c r="F83" s="19"/>
      <c r="G83" s="8"/>
      <c r="H83" s="17">
        <f t="shared" si="8"/>
        <v>42902</v>
      </c>
      <c r="I83" s="12">
        <f t="shared" si="9"/>
        <v>559</v>
      </c>
      <c r="J83" s="18">
        <f t="shared" si="10"/>
        <v>559</v>
      </c>
      <c r="K83" s="8"/>
    </row>
    <row r="84" spans="2:11">
      <c r="B84" s="8"/>
      <c r="C84" s="17">
        <v>42903</v>
      </c>
      <c r="D84" s="18">
        <v>0</v>
      </c>
      <c r="E84" s="18">
        <v>0</v>
      </c>
      <c r="F84" s="19"/>
      <c r="G84" s="8"/>
      <c r="H84" s="17">
        <f t="shared" si="8"/>
        <v>42903</v>
      </c>
      <c r="I84" s="12">
        <f t="shared" si="9"/>
        <v>559</v>
      </c>
      <c r="J84" s="18">
        <f t="shared" si="10"/>
        <v>559</v>
      </c>
      <c r="K84" s="8"/>
    </row>
    <row r="85" spans="2:11">
      <c r="B85" s="8"/>
      <c r="C85" s="17">
        <v>42904</v>
      </c>
      <c r="D85" s="18">
        <v>0</v>
      </c>
      <c r="E85" s="18">
        <v>0</v>
      </c>
      <c r="F85" s="19"/>
      <c r="G85" s="8"/>
      <c r="H85" s="17">
        <f t="shared" si="8"/>
        <v>42904</v>
      </c>
      <c r="I85" s="12">
        <f t="shared" si="9"/>
        <v>559</v>
      </c>
      <c r="J85" s="18">
        <f t="shared" si="10"/>
        <v>559</v>
      </c>
      <c r="K85" s="8"/>
    </row>
    <row r="86" spans="2:11">
      <c r="B86" s="8"/>
      <c r="C86" s="17">
        <v>42905</v>
      </c>
      <c r="D86" s="18">
        <v>0</v>
      </c>
      <c r="E86" s="18">
        <v>0</v>
      </c>
      <c r="F86" s="19"/>
      <c r="G86" s="8"/>
      <c r="H86" s="17">
        <f t="shared" si="8"/>
        <v>42905</v>
      </c>
      <c r="I86" s="12">
        <f>I85+D86</f>
        <v>559</v>
      </c>
      <c r="J86" s="18">
        <f t="shared" si="10"/>
        <v>559</v>
      </c>
      <c r="K86" s="8"/>
    </row>
    <row r="87" spans="2:11">
      <c r="B87" s="8"/>
      <c r="C87" s="17">
        <v>42906</v>
      </c>
      <c r="D87" s="18">
        <v>0</v>
      </c>
      <c r="E87" s="18">
        <v>0</v>
      </c>
      <c r="F87" s="19"/>
      <c r="G87" s="8"/>
      <c r="H87" s="17">
        <f t="shared" si="8"/>
        <v>42906</v>
      </c>
      <c r="I87" s="12">
        <f t="shared" ref="I87:I103" si="11">I86+D87</f>
        <v>559</v>
      </c>
      <c r="J87" s="18">
        <f t="shared" si="10"/>
        <v>559</v>
      </c>
      <c r="K87" s="8"/>
    </row>
    <row r="88" spans="2:11">
      <c r="B88" s="8"/>
      <c r="C88" s="17">
        <v>42907</v>
      </c>
      <c r="D88" s="18">
        <v>0</v>
      </c>
      <c r="E88" s="18">
        <v>0</v>
      </c>
      <c r="F88" s="19"/>
      <c r="G88" s="8"/>
      <c r="H88" s="17">
        <f t="shared" si="8"/>
        <v>42907</v>
      </c>
      <c r="I88" s="12">
        <f t="shared" si="11"/>
        <v>559</v>
      </c>
      <c r="J88" s="18">
        <f t="shared" si="10"/>
        <v>559</v>
      </c>
      <c r="K88" s="8"/>
    </row>
    <row r="89" spans="2:11">
      <c r="B89" s="8"/>
      <c r="C89" s="17">
        <v>42908</v>
      </c>
      <c r="D89" s="18">
        <v>0</v>
      </c>
      <c r="E89" s="18">
        <v>0</v>
      </c>
      <c r="F89" s="19"/>
      <c r="G89" s="8"/>
      <c r="H89" s="17">
        <f t="shared" si="8"/>
        <v>42908</v>
      </c>
      <c r="I89" s="12">
        <f t="shared" si="11"/>
        <v>559</v>
      </c>
      <c r="J89" s="18">
        <f t="shared" si="10"/>
        <v>559</v>
      </c>
      <c r="K89" s="8"/>
    </row>
    <row r="90" spans="2:11">
      <c r="B90" s="8"/>
      <c r="C90" s="17">
        <v>42909</v>
      </c>
      <c r="D90" s="18">
        <v>0</v>
      </c>
      <c r="E90" s="18">
        <v>0</v>
      </c>
      <c r="F90" s="19"/>
      <c r="G90" s="8"/>
      <c r="H90" s="17">
        <f t="shared" si="8"/>
        <v>42909</v>
      </c>
      <c r="I90" s="12">
        <f t="shared" si="11"/>
        <v>559</v>
      </c>
      <c r="J90" s="18">
        <f t="shared" si="10"/>
        <v>559</v>
      </c>
      <c r="K90" s="8"/>
    </row>
    <row r="91" spans="2:11">
      <c r="B91" s="8"/>
      <c r="C91" s="17">
        <v>42910</v>
      </c>
      <c r="D91" s="18">
        <v>0</v>
      </c>
      <c r="E91" s="18">
        <v>0</v>
      </c>
      <c r="F91" s="19"/>
      <c r="G91" s="8"/>
      <c r="H91" s="17">
        <f t="shared" si="8"/>
        <v>42910</v>
      </c>
      <c r="I91" s="12">
        <f t="shared" si="11"/>
        <v>559</v>
      </c>
      <c r="J91" s="18">
        <f t="shared" si="10"/>
        <v>559</v>
      </c>
      <c r="K91" s="8"/>
    </row>
    <row r="92" spans="2:11">
      <c r="B92" s="8"/>
      <c r="C92" s="17">
        <v>42911</v>
      </c>
      <c r="D92" s="18">
        <v>0</v>
      </c>
      <c r="E92" s="18">
        <v>0</v>
      </c>
      <c r="F92" s="19"/>
      <c r="G92" s="8"/>
      <c r="H92" s="17">
        <f t="shared" si="8"/>
        <v>42911</v>
      </c>
      <c r="I92" s="12">
        <f t="shared" si="11"/>
        <v>559</v>
      </c>
      <c r="J92" s="18">
        <f t="shared" si="10"/>
        <v>559</v>
      </c>
      <c r="K92" s="8"/>
    </row>
    <row r="93" spans="2:11">
      <c r="B93" s="8"/>
      <c r="C93" s="17">
        <v>42912</v>
      </c>
      <c r="D93" s="18">
        <v>0</v>
      </c>
      <c r="E93" s="18">
        <v>0</v>
      </c>
      <c r="F93" s="19"/>
      <c r="G93" s="8"/>
      <c r="H93" s="17">
        <f t="shared" si="8"/>
        <v>42912</v>
      </c>
      <c r="I93" s="12">
        <f t="shared" si="11"/>
        <v>559</v>
      </c>
      <c r="J93" s="18">
        <f t="shared" si="10"/>
        <v>559</v>
      </c>
      <c r="K93" s="8"/>
    </row>
    <row r="94" spans="2:11">
      <c r="B94" s="8"/>
      <c r="C94" s="17">
        <v>42913</v>
      </c>
      <c r="D94" s="18">
        <v>20</v>
      </c>
      <c r="E94" s="18">
        <v>20</v>
      </c>
      <c r="F94" s="19"/>
      <c r="G94" s="8"/>
      <c r="H94" s="17">
        <f t="shared" si="8"/>
        <v>42913</v>
      </c>
      <c r="I94" s="12">
        <f t="shared" si="11"/>
        <v>579</v>
      </c>
      <c r="J94" s="18">
        <f t="shared" si="10"/>
        <v>579</v>
      </c>
      <c r="K94" s="8"/>
    </row>
    <row r="95" spans="2:11">
      <c r="B95" s="8"/>
      <c r="C95" s="17">
        <v>42914</v>
      </c>
      <c r="D95" s="18">
        <v>60</v>
      </c>
      <c r="E95" s="18">
        <v>60</v>
      </c>
      <c r="F95" s="19"/>
      <c r="G95" s="8"/>
      <c r="H95" s="17">
        <f t="shared" si="8"/>
        <v>42914</v>
      </c>
      <c r="I95" s="12">
        <f t="shared" si="11"/>
        <v>639</v>
      </c>
      <c r="J95" s="18">
        <f t="shared" si="10"/>
        <v>639</v>
      </c>
      <c r="K95" s="8"/>
    </row>
    <row r="96" spans="2:11">
      <c r="B96" s="8"/>
      <c r="C96" s="17">
        <v>42915</v>
      </c>
      <c r="D96" s="18">
        <v>80</v>
      </c>
      <c r="E96" s="18">
        <v>80</v>
      </c>
      <c r="F96" s="19"/>
      <c r="G96" s="8"/>
      <c r="H96" s="17">
        <f t="shared" si="8"/>
        <v>42915</v>
      </c>
      <c r="I96" s="12">
        <f t="shared" si="11"/>
        <v>719</v>
      </c>
      <c r="J96" s="18">
        <f t="shared" si="10"/>
        <v>719</v>
      </c>
      <c r="K96" s="8"/>
    </row>
    <row r="97" spans="2:11">
      <c r="B97" s="8"/>
      <c r="C97" s="17">
        <v>42916</v>
      </c>
      <c r="D97" s="18">
        <v>80</v>
      </c>
      <c r="E97" s="18">
        <v>80</v>
      </c>
      <c r="F97" s="19"/>
      <c r="G97" s="8"/>
      <c r="H97" s="17">
        <f t="shared" si="8"/>
        <v>42916</v>
      </c>
      <c r="I97" s="12">
        <f t="shared" si="11"/>
        <v>799</v>
      </c>
      <c r="J97" s="18">
        <f t="shared" si="10"/>
        <v>799</v>
      </c>
      <c r="K97" s="8"/>
    </row>
    <row r="98" spans="2:11">
      <c r="B98" s="8"/>
      <c r="C98" s="17">
        <v>42917</v>
      </c>
      <c r="D98" s="18">
        <v>0</v>
      </c>
      <c r="E98" s="18">
        <v>0</v>
      </c>
      <c r="F98" s="19"/>
      <c r="G98" s="8"/>
      <c r="H98" s="17">
        <f t="shared" si="8"/>
        <v>42917</v>
      </c>
      <c r="I98" s="12">
        <f t="shared" si="11"/>
        <v>799</v>
      </c>
      <c r="J98" s="18">
        <f t="shared" si="10"/>
        <v>799</v>
      </c>
      <c r="K98" s="8"/>
    </row>
    <row r="99" spans="2:11">
      <c r="B99" s="8"/>
      <c r="C99" s="17">
        <v>42918</v>
      </c>
      <c r="D99" s="18">
        <f>SUM(D155)</f>
        <v>0</v>
      </c>
      <c r="E99" s="18">
        <v>0</v>
      </c>
      <c r="F99" s="19"/>
      <c r="G99" s="8"/>
      <c r="H99" s="17">
        <f t="shared" si="8"/>
        <v>42918</v>
      </c>
      <c r="I99" s="12">
        <f t="shared" si="11"/>
        <v>799</v>
      </c>
      <c r="J99" s="18">
        <f t="shared" si="10"/>
        <v>799</v>
      </c>
      <c r="K99" s="8"/>
    </row>
    <row r="100" spans="2:11">
      <c r="B100" s="8"/>
      <c r="C100" s="17">
        <v>42919</v>
      </c>
      <c r="D100" s="18">
        <v>80</v>
      </c>
      <c r="E100" s="18">
        <v>80</v>
      </c>
      <c r="F100" s="19"/>
      <c r="G100" s="8"/>
      <c r="H100" s="17">
        <f t="shared" si="8"/>
        <v>42919</v>
      </c>
      <c r="I100" s="12">
        <f t="shared" si="11"/>
        <v>879</v>
      </c>
      <c r="J100" s="18">
        <f t="shared" si="10"/>
        <v>879</v>
      </c>
      <c r="K100" s="8"/>
    </row>
    <row r="101" spans="2:11">
      <c r="B101" s="8"/>
      <c r="C101" s="17">
        <v>42920</v>
      </c>
      <c r="D101" s="18">
        <v>20</v>
      </c>
      <c r="E101" s="18">
        <v>21</v>
      </c>
      <c r="F101" s="19"/>
      <c r="G101" s="8"/>
      <c r="H101" s="17">
        <f t="shared" si="8"/>
        <v>42920</v>
      </c>
      <c r="I101" s="12">
        <f t="shared" si="11"/>
        <v>899</v>
      </c>
      <c r="J101" s="18">
        <f t="shared" si="10"/>
        <v>900</v>
      </c>
      <c r="K101" s="8"/>
    </row>
    <row r="102" spans="2:11">
      <c r="B102" s="8"/>
      <c r="C102" s="17">
        <v>42921</v>
      </c>
      <c r="D102" s="18">
        <v>20</v>
      </c>
      <c r="E102" s="18">
        <v>20</v>
      </c>
      <c r="F102" s="19"/>
      <c r="G102" s="8"/>
      <c r="H102" s="17">
        <f t="shared" si="8"/>
        <v>42921</v>
      </c>
      <c r="I102" s="12">
        <f t="shared" si="11"/>
        <v>919</v>
      </c>
      <c r="J102" s="18">
        <f t="shared" si="10"/>
        <v>920</v>
      </c>
      <c r="K102" s="8"/>
    </row>
    <row r="103" spans="2:11">
      <c r="B103" s="8"/>
      <c r="C103" s="17">
        <v>42922</v>
      </c>
      <c r="D103" s="18">
        <v>15</v>
      </c>
      <c r="E103" s="18">
        <v>15</v>
      </c>
      <c r="F103" s="19"/>
      <c r="G103" s="8"/>
      <c r="H103" s="17">
        <f t="shared" si="8"/>
        <v>42922</v>
      </c>
      <c r="I103" s="12">
        <f t="shared" si="11"/>
        <v>934</v>
      </c>
      <c r="J103" s="18">
        <f t="shared" si="10"/>
        <v>935</v>
      </c>
      <c r="K103" s="8"/>
    </row>
    <row r="104" spans="2:11">
      <c r="B104" s="8"/>
      <c r="C104" s="17">
        <v>42923</v>
      </c>
      <c r="D104" s="18">
        <v>35</v>
      </c>
      <c r="E104" s="18">
        <v>35</v>
      </c>
      <c r="F104" s="19"/>
      <c r="G104" s="8"/>
      <c r="H104" s="17">
        <f t="shared" ref="H104:H110" si="12">C104</f>
        <v>42923</v>
      </c>
      <c r="I104" s="12">
        <f t="shared" ref="I104:I110" si="13">I103+D104</f>
        <v>969</v>
      </c>
      <c r="J104" s="18">
        <f t="shared" si="10"/>
        <v>970</v>
      </c>
      <c r="K104" s="8"/>
    </row>
    <row r="105" spans="2:11">
      <c r="B105" s="8"/>
      <c r="C105" s="17">
        <v>42924</v>
      </c>
      <c r="D105" s="18">
        <v>0</v>
      </c>
      <c r="E105" s="18">
        <v>0</v>
      </c>
      <c r="F105" s="19"/>
      <c r="G105" s="8"/>
      <c r="H105" s="17">
        <f t="shared" si="12"/>
        <v>42924</v>
      </c>
      <c r="I105" s="12">
        <f t="shared" si="13"/>
        <v>969</v>
      </c>
      <c r="J105" s="18">
        <f t="shared" si="10"/>
        <v>970</v>
      </c>
      <c r="K105" s="8"/>
    </row>
    <row r="106" spans="2:11">
      <c r="B106" s="8"/>
      <c r="C106" s="17">
        <v>42925</v>
      </c>
      <c r="D106" s="18">
        <v>0</v>
      </c>
      <c r="E106" s="18">
        <v>0</v>
      </c>
      <c r="F106" s="19"/>
      <c r="G106" s="8"/>
      <c r="H106" s="17">
        <f t="shared" si="12"/>
        <v>42925</v>
      </c>
      <c r="I106" s="12">
        <f t="shared" si="13"/>
        <v>969</v>
      </c>
      <c r="J106" s="18">
        <f t="shared" si="10"/>
        <v>970</v>
      </c>
      <c r="K106" s="8"/>
    </row>
    <row r="107" spans="2:11">
      <c r="B107" s="8"/>
      <c r="C107" s="17">
        <v>42926</v>
      </c>
      <c r="D107" s="18">
        <v>35</v>
      </c>
      <c r="E107" s="18">
        <v>40</v>
      </c>
      <c r="F107" s="19"/>
      <c r="G107" s="8"/>
      <c r="H107" s="17">
        <f t="shared" si="12"/>
        <v>42926</v>
      </c>
      <c r="I107" s="12">
        <f t="shared" si="13"/>
        <v>1004</v>
      </c>
      <c r="J107" s="18">
        <f t="shared" si="10"/>
        <v>1010</v>
      </c>
      <c r="K107" s="8"/>
    </row>
    <row r="108" spans="2:11">
      <c r="B108" s="8"/>
      <c r="C108" s="17">
        <v>42927</v>
      </c>
      <c r="D108" s="18">
        <v>30</v>
      </c>
      <c r="E108" s="18">
        <v>50</v>
      </c>
      <c r="F108" s="19"/>
      <c r="G108" s="8"/>
      <c r="H108" s="17">
        <f t="shared" si="12"/>
        <v>42927</v>
      </c>
      <c r="I108" s="12">
        <f t="shared" si="13"/>
        <v>1034</v>
      </c>
      <c r="J108" s="18">
        <f t="shared" si="10"/>
        <v>1060</v>
      </c>
      <c r="K108" s="8"/>
    </row>
    <row r="109" spans="2:11">
      <c r="B109" s="8"/>
      <c r="C109" s="17">
        <v>42928</v>
      </c>
      <c r="D109" s="18">
        <v>30</v>
      </c>
      <c r="E109" s="18">
        <v>18</v>
      </c>
      <c r="F109" s="19"/>
      <c r="G109" s="8"/>
      <c r="H109" s="17">
        <f t="shared" si="12"/>
        <v>42928</v>
      </c>
      <c r="I109" s="12">
        <f t="shared" si="13"/>
        <v>1064</v>
      </c>
      <c r="J109" s="18">
        <f t="shared" si="10"/>
        <v>1078</v>
      </c>
      <c r="K109" s="8"/>
    </row>
    <row r="110" spans="2:11">
      <c r="B110" s="8"/>
      <c r="C110" s="17">
        <v>42929</v>
      </c>
      <c r="D110" s="18">
        <f>48+209</f>
        <v>257</v>
      </c>
      <c r="E110" s="18">
        <v>209</v>
      </c>
      <c r="F110" s="19"/>
      <c r="G110" s="8"/>
      <c r="H110" s="17">
        <f t="shared" si="12"/>
        <v>42929</v>
      </c>
      <c r="I110" s="12">
        <f t="shared" si="13"/>
        <v>1321</v>
      </c>
      <c r="J110" s="18">
        <f t="shared" si="10"/>
        <v>1287</v>
      </c>
      <c r="K110" s="8"/>
    </row>
    <row r="111" spans="2:11">
      <c r="B111" s="8"/>
      <c r="C111" s="17">
        <v>42930</v>
      </c>
      <c r="D111" s="18">
        <v>0</v>
      </c>
      <c r="E111" s="18">
        <v>5</v>
      </c>
      <c r="F111" s="19"/>
      <c r="G111" s="8"/>
      <c r="H111" s="17">
        <f>C111</f>
        <v>42930</v>
      </c>
      <c r="I111" s="12">
        <f>I110+D111</f>
        <v>1321</v>
      </c>
      <c r="J111" s="18">
        <f>J110+E111</f>
        <v>1292</v>
      </c>
      <c r="K111" s="8"/>
    </row>
    <row r="112" spans="2:11">
      <c r="B112" s="8"/>
      <c r="C112" s="8"/>
      <c r="D112" s="8"/>
      <c r="E112" s="8"/>
      <c r="F112" s="8"/>
      <c r="G112" s="8"/>
      <c r="H112" s="8"/>
      <c r="I112" s="8"/>
      <c r="J112" s="8"/>
      <c r="K112" s="8"/>
    </row>
    <row r="113" spans="2:11">
      <c r="B113" s="8"/>
      <c r="C113" s="8"/>
      <c r="D113" s="8"/>
      <c r="E113" s="8"/>
      <c r="F113" s="8"/>
      <c r="G113" s="8"/>
      <c r="H113" s="8"/>
      <c r="I113" s="8"/>
      <c r="J113" s="8"/>
      <c r="K113" s="8"/>
    </row>
    <row r="114" spans="2:11" ht="15" thickBot="1">
      <c r="B114" s="8"/>
      <c r="C114" s="8"/>
      <c r="D114" s="8"/>
      <c r="E114" s="8"/>
      <c r="F114" s="8"/>
      <c r="G114" s="8"/>
      <c r="H114" s="8"/>
      <c r="I114" s="8"/>
      <c r="J114" s="8"/>
      <c r="K114" s="8"/>
    </row>
    <row r="115" spans="2:11" ht="15" customHeight="1" thickBot="1">
      <c r="B115" s="210" t="s">
        <v>217</v>
      </c>
      <c r="C115" s="211"/>
      <c r="D115" s="211"/>
      <c r="E115" s="211"/>
      <c r="F115" s="211"/>
      <c r="G115" s="211"/>
      <c r="H115" s="211"/>
      <c r="I115" s="211"/>
      <c r="J115" s="211"/>
      <c r="K115" s="212"/>
    </row>
    <row r="116" spans="2:11">
      <c r="B116" s="8"/>
      <c r="C116" s="8"/>
      <c r="D116" s="8"/>
      <c r="E116" s="8"/>
      <c r="F116" s="8"/>
      <c r="G116" s="8"/>
      <c r="H116" s="8"/>
      <c r="I116" s="213" t="s">
        <v>126</v>
      </c>
      <c r="J116" s="214"/>
      <c r="K116" s="8"/>
    </row>
    <row r="117" spans="2:11" ht="28.8">
      <c r="B117" s="8"/>
      <c r="C117" s="10" t="s">
        <v>12</v>
      </c>
      <c r="D117" s="11" t="s">
        <v>186</v>
      </c>
      <c r="E117" s="11" t="s">
        <v>187</v>
      </c>
      <c r="F117" s="11" t="s">
        <v>129</v>
      </c>
      <c r="G117" s="8"/>
      <c r="H117" s="10" t="s">
        <v>12</v>
      </c>
      <c r="I117" s="11" t="s">
        <v>186</v>
      </c>
      <c r="J117" s="11" t="s">
        <v>187</v>
      </c>
      <c r="K117" s="8"/>
    </row>
    <row r="118" spans="2:11" ht="72">
      <c r="B118" s="8"/>
      <c r="C118" s="17">
        <v>42881</v>
      </c>
      <c r="D118" s="18">
        <v>10</v>
      </c>
      <c r="E118" s="18">
        <v>7</v>
      </c>
      <c r="F118" s="19" t="s">
        <v>218</v>
      </c>
      <c r="G118" s="8"/>
      <c r="H118" s="17">
        <f>C118</f>
        <v>42881</v>
      </c>
      <c r="I118" s="12">
        <f>D118</f>
        <v>10</v>
      </c>
      <c r="J118" s="18">
        <f>E118</f>
        <v>7</v>
      </c>
      <c r="K118" s="8"/>
    </row>
    <row r="119" spans="2:11">
      <c r="B119" s="8"/>
      <c r="C119" s="17">
        <v>42882</v>
      </c>
      <c r="D119" s="18">
        <v>0</v>
      </c>
      <c r="E119" s="54">
        <v>0</v>
      </c>
      <c r="F119" s="19"/>
      <c r="G119" s="8"/>
      <c r="H119" s="17">
        <f t="shared" ref="H119:H125" si="14">C119</f>
        <v>42882</v>
      </c>
      <c r="I119" s="12">
        <f>I118+D119</f>
        <v>10</v>
      </c>
      <c r="J119" s="18">
        <f>J118+E119</f>
        <v>7</v>
      </c>
      <c r="K119" s="8"/>
    </row>
    <row r="120" spans="2:11">
      <c r="B120" s="8"/>
      <c r="C120" s="17">
        <v>42883</v>
      </c>
      <c r="D120" s="18">
        <v>0</v>
      </c>
      <c r="E120" s="54">
        <v>0</v>
      </c>
      <c r="F120" s="19"/>
      <c r="G120" s="8"/>
      <c r="H120" s="17">
        <f t="shared" si="14"/>
        <v>42883</v>
      </c>
      <c r="I120" s="12">
        <f t="shared" ref="I120:I125" si="15">I119+D120</f>
        <v>10</v>
      </c>
      <c r="J120" s="18">
        <f t="shared" ref="J120:J125" si="16">J119+E120</f>
        <v>7</v>
      </c>
      <c r="K120" s="8"/>
    </row>
    <row r="121" spans="2:11">
      <c r="B121" s="8"/>
      <c r="C121" s="17">
        <v>42884</v>
      </c>
      <c r="D121" s="18">
        <v>17</v>
      </c>
      <c r="E121" s="18">
        <v>17</v>
      </c>
      <c r="F121" s="19"/>
      <c r="G121" s="8"/>
      <c r="H121" s="17">
        <f t="shared" si="14"/>
        <v>42884</v>
      </c>
      <c r="I121" s="12">
        <f t="shared" si="15"/>
        <v>27</v>
      </c>
      <c r="J121" s="18">
        <f t="shared" si="16"/>
        <v>24</v>
      </c>
      <c r="K121" s="8"/>
    </row>
    <row r="122" spans="2:11">
      <c r="B122" s="8"/>
      <c r="C122" s="17">
        <v>42885</v>
      </c>
      <c r="D122" s="18">
        <v>33</v>
      </c>
      <c r="E122" s="18">
        <v>46</v>
      </c>
      <c r="F122" s="19"/>
      <c r="G122" s="8"/>
      <c r="H122" s="17">
        <f t="shared" si="14"/>
        <v>42885</v>
      </c>
      <c r="I122" s="12">
        <f t="shared" si="15"/>
        <v>60</v>
      </c>
      <c r="J122" s="18">
        <f t="shared" si="16"/>
        <v>70</v>
      </c>
      <c r="K122" s="8"/>
    </row>
    <row r="123" spans="2:11">
      <c r="B123" s="8"/>
      <c r="C123" s="17">
        <v>42886</v>
      </c>
      <c r="D123" s="18">
        <v>29</v>
      </c>
      <c r="E123" s="18">
        <v>43</v>
      </c>
      <c r="F123" s="19"/>
      <c r="G123" s="8"/>
      <c r="H123" s="17">
        <f t="shared" si="14"/>
        <v>42886</v>
      </c>
      <c r="I123" s="12">
        <f t="shared" si="15"/>
        <v>89</v>
      </c>
      <c r="J123" s="18">
        <f t="shared" si="16"/>
        <v>113</v>
      </c>
      <c r="K123" s="8"/>
    </row>
    <row r="124" spans="2:11">
      <c r="B124" s="8"/>
      <c r="C124" s="17">
        <v>42887</v>
      </c>
      <c r="D124" s="18">
        <v>28</v>
      </c>
      <c r="E124" s="18">
        <v>28</v>
      </c>
      <c r="F124" s="19"/>
      <c r="G124" s="8"/>
      <c r="H124" s="17">
        <f t="shared" si="14"/>
        <v>42887</v>
      </c>
      <c r="I124" s="12">
        <f t="shared" si="15"/>
        <v>117</v>
      </c>
      <c r="J124" s="18">
        <f t="shared" si="16"/>
        <v>141</v>
      </c>
      <c r="K124" s="8"/>
    </row>
    <row r="125" spans="2:11" ht="43.2">
      <c r="B125" s="8"/>
      <c r="C125" s="17">
        <v>42888</v>
      </c>
      <c r="D125" s="18">
        <v>28</v>
      </c>
      <c r="E125" s="18">
        <v>4</v>
      </c>
      <c r="F125" s="19" t="s">
        <v>223</v>
      </c>
      <c r="G125" s="8"/>
      <c r="H125" s="17">
        <f t="shared" si="14"/>
        <v>42888</v>
      </c>
      <c r="I125" s="12">
        <f t="shared" si="15"/>
        <v>145</v>
      </c>
      <c r="J125" s="18">
        <f t="shared" si="16"/>
        <v>145</v>
      </c>
      <c r="K125" s="8"/>
    </row>
    <row r="126" spans="2:11">
      <c r="B126" s="8"/>
      <c r="C126" s="17">
        <v>42913</v>
      </c>
      <c r="D126" s="18">
        <v>15</v>
      </c>
      <c r="E126" s="18">
        <v>16</v>
      </c>
      <c r="F126" s="19"/>
      <c r="G126" s="8"/>
      <c r="H126" s="17">
        <f>C126</f>
        <v>42913</v>
      </c>
      <c r="I126" s="12">
        <f>I125+D126</f>
        <v>160</v>
      </c>
      <c r="J126" s="18">
        <f>J125+E126</f>
        <v>161</v>
      </c>
    </row>
    <row r="127" spans="2:11">
      <c r="B127" s="8"/>
      <c r="C127" s="17">
        <v>42914</v>
      </c>
      <c r="D127" s="18">
        <v>15</v>
      </c>
      <c r="E127" s="18">
        <v>15</v>
      </c>
      <c r="F127" s="19"/>
      <c r="G127" s="8"/>
      <c r="H127" s="17">
        <f t="shared" ref="H127:H135" si="17">C127</f>
        <v>42914</v>
      </c>
      <c r="I127" s="12">
        <f>D127+I126</f>
        <v>175</v>
      </c>
      <c r="J127" s="18">
        <f>J126+E127</f>
        <v>176</v>
      </c>
    </row>
    <row r="128" spans="2:11">
      <c r="B128" s="8"/>
      <c r="C128" s="17">
        <v>42915</v>
      </c>
      <c r="D128" s="18">
        <v>15</v>
      </c>
      <c r="E128" s="18">
        <v>15</v>
      </c>
      <c r="F128" s="19"/>
      <c r="G128" s="8"/>
      <c r="H128" s="17">
        <f t="shared" si="17"/>
        <v>42915</v>
      </c>
      <c r="I128" s="12">
        <f t="shared" ref="I128:I139" si="18">D128+I127</f>
        <v>190</v>
      </c>
      <c r="J128" s="18">
        <f>J127+E128</f>
        <v>191</v>
      </c>
    </row>
    <row r="129" spans="2:11">
      <c r="B129" s="8"/>
      <c r="C129" s="17">
        <v>42916</v>
      </c>
      <c r="D129" s="18">
        <v>15</v>
      </c>
      <c r="E129" s="18">
        <v>15</v>
      </c>
      <c r="F129" s="19"/>
      <c r="G129" s="8"/>
      <c r="H129" s="17">
        <f t="shared" si="17"/>
        <v>42916</v>
      </c>
      <c r="I129" s="12">
        <f t="shared" si="18"/>
        <v>205</v>
      </c>
      <c r="J129" s="18">
        <f>J128+E129</f>
        <v>206</v>
      </c>
    </row>
    <row r="130" spans="2:11">
      <c r="B130" s="8"/>
      <c r="C130" s="17">
        <v>42917</v>
      </c>
      <c r="D130" s="18">
        <v>0</v>
      </c>
      <c r="E130" s="18">
        <v>0</v>
      </c>
      <c r="F130" s="19"/>
      <c r="G130" s="8"/>
      <c r="H130" s="17">
        <f t="shared" si="17"/>
        <v>42917</v>
      </c>
      <c r="I130" s="12">
        <f t="shared" si="18"/>
        <v>205</v>
      </c>
      <c r="J130" s="18">
        <f t="shared" ref="J130:J139" si="19">J129+E130</f>
        <v>206</v>
      </c>
    </row>
    <row r="131" spans="2:11">
      <c r="B131" s="8"/>
      <c r="C131" s="17">
        <v>42918</v>
      </c>
      <c r="D131" s="18">
        <v>0</v>
      </c>
      <c r="E131" s="18">
        <v>0</v>
      </c>
      <c r="F131" s="19"/>
      <c r="G131" s="8"/>
      <c r="H131" s="17">
        <f t="shared" si="17"/>
        <v>42918</v>
      </c>
      <c r="I131" s="12">
        <f t="shared" si="18"/>
        <v>205</v>
      </c>
      <c r="J131" s="18">
        <f t="shared" si="19"/>
        <v>206</v>
      </c>
    </row>
    <row r="132" spans="2:11">
      <c r="B132" s="8"/>
      <c r="C132" s="17">
        <v>42919</v>
      </c>
      <c r="D132" s="18">
        <v>10</v>
      </c>
      <c r="E132" s="18">
        <v>30</v>
      </c>
      <c r="F132" s="19"/>
      <c r="G132" s="8"/>
      <c r="H132" s="17">
        <f t="shared" si="17"/>
        <v>42919</v>
      </c>
      <c r="I132" s="12">
        <f t="shared" si="18"/>
        <v>215</v>
      </c>
      <c r="J132" s="18">
        <f t="shared" si="19"/>
        <v>236</v>
      </c>
    </row>
    <row r="133" spans="2:11">
      <c r="B133" s="8"/>
      <c r="C133" s="17">
        <v>42920</v>
      </c>
      <c r="D133" s="18">
        <v>10</v>
      </c>
      <c r="E133" s="18">
        <v>30</v>
      </c>
      <c r="F133" s="19"/>
      <c r="G133" s="8"/>
      <c r="H133" s="17">
        <f t="shared" si="17"/>
        <v>42920</v>
      </c>
      <c r="I133" s="12">
        <f t="shared" si="18"/>
        <v>225</v>
      </c>
      <c r="J133" s="18">
        <f t="shared" si="19"/>
        <v>266</v>
      </c>
    </row>
    <row r="134" spans="2:11" ht="28.8">
      <c r="B134" s="8"/>
      <c r="C134" s="17">
        <v>42921</v>
      </c>
      <c r="D134" s="18">
        <v>31</v>
      </c>
      <c r="E134" s="18">
        <v>28</v>
      </c>
      <c r="F134" s="19" t="s">
        <v>241</v>
      </c>
      <c r="G134" s="8"/>
      <c r="H134" s="17">
        <f t="shared" si="17"/>
        <v>42921</v>
      </c>
      <c r="I134" s="12">
        <f t="shared" si="18"/>
        <v>256</v>
      </c>
      <c r="J134" s="18">
        <f t="shared" si="19"/>
        <v>294</v>
      </c>
    </row>
    <row r="135" spans="2:11" ht="165" customHeight="1">
      <c r="B135" s="8"/>
      <c r="C135" s="17">
        <v>42922</v>
      </c>
      <c r="D135" s="18">
        <v>31</v>
      </c>
      <c r="E135" s="18">
        <v>6</v>
      </c>
      <c r="F135" s="19" t="s">
        <v>243</v>
      </c>
      <c r="G135" s="8"/>
      <c r="H135" s="17">
        <f t="shared" si="17"/>
        <v>42922</v>
      </c>
      <c r="I135" s="12">
        <f t="shared" si="18"/>
        <v>287</v>
      </c>
      <c r="J135" s="18">
        <f t="shared" si="19"/>
        <v>300</v>
      </c>
    </row>
    <row r="136" spans="2:11" ht="57.6">
      <c r="B136" s="8"/>
      <c r="C136" s="17">
        <v>42923</v>
      </c>
      <c r="D136" s="18">
        <v>14</v>
      </c>
      <c r="E136" s="18">
        <v>1</v>
      </c>
      <c r="F136" s="19" t="s">
        <v>244</v>
      </c>
      <c r="G136" s="8"/>
      <c r="H136" s="17">
        <f>C136</f>
        <v>42923</v>
      </c>
      <c r="I136" s="12">
        <f t="shared" si="18"/>
        <v>301</v>
      </c>
      <c r="J136" s="18">
        <f t="shared" si="19"/>
        <v>301</v>
      </c>
    </row>
    <row r="137" spans="2:11">
      <c r="B137" s="8"/>
      <c r="C137" s="17">
        <v>42924</v>
      </c>
      <c r="D137" s="18">
        <v>0</v>
      </c>
      <c r="E137" s="18"/>
      <c r="F137" s="19"/>
      <c r="G137" s="8"/>
      <c r="H137" s="17">
        <f>C137</f>
        <v>42924</v>
      </c>
      <c r="I137" s="12">
        <f t="shared" si="18"/>
        <v>301</v>
      </c>
      <c r="J137" s="18">
        <f t="shared" si="19"/>
        <v>301</v>
      </c>
    </row>
    <row r="138" spans="2:11">
      <c r="B138" s="8"/>
      <c r="C138" s="17">
        <v>42925</v>
      </c>
      <c r="D138" s="18">
        <v>0</v>
      </c>
      <c r="E138" s="18"/>
      <c r="F138" s="19"/>
      <c r="G138" s="8"/>
      <c r="H138" s="17">
        <f>C138</f>
        <v>42925</v>
      </c>
      <c r="I138" s="12">
        <f t="shared" si="18"/>
        <v>301</v>
      </c>
      <c r="J138" s="18">
        <f t="shared" si="19"/>
        <v>301</v>
      </c>
    </row>
    <row r="139" spans="2:11" ht="105.75" customHeight="1">
      <c r="B139" s="8"/>
      <c r="C139" s="17">
        <v>42926</v>
      </c>
      <c r="D139" s="18">
        <v>0</v>
      </c>
      <c r="E139" s="18">
        <v>0</v>
      </c>
      <c r="F139" s="19" t="s">
        <v>248</v>
      </c>
      <c r="G139" s="8"/>
      <c r="H139" s="17">
        <f>C139</f>
        <v>42926</v>
      </c>
      <c r="I139" s="12">
        <f t="shared" si="18"/>
        <v>301</v>
      </c>
      <c r="J139" s="18">
        <f t="shared" si="19"/>
        <v>301</v>
      </c>
    </row>
    <row r="143" spans="2:11" ht="15" thickBot="1"/>
    <row r="144" spans="2:11" ht="16.2" thickBot="1">
      <c r="B144" s="210" t="s">
        <v>226</v>
      </c>
      <c r="C144" s="211"/>
      <c r="D144" s="211"/>
      <c r="E144" s="211"/>
      <c r="F144" s="211"/>
      <c r="G144" s="211"/>
      <c r="H144" s="211"/>
      <c r="I144" s="211"/>
      <c r="J144" s="211"/>
      <c r="K144" s="212"/>
    </row>
    <row r="145" spans="2:11">
      <c r="B145" s="8"/>
      <c r="C145" s="8"/>
      <c r="D145" s="8"/>
      <c r="E145" s="8"/>
      <c r="F145" s="8"/>
      <c r="G145" s="8"/>
      <c r="H145" s="8"/>
      <c r="I145" s="213" t="s">
        <v>126</v>
      </c>
      <c r="J145" s="214"/>
      <c r="K145" s="8"/>
    </row>
    <row r="146" spans="2:11" ht="28.8">
      <c r="B146" s="8"/>
      <c r="C146" s="10" t="s">
        <v>12</v>
      </c>
      <c r="D146" s="11" t="s">
        <v>186</v>
      </c>
      <c r="E146" s="11" t="s">
        <v>187</v>
      </c>
      <c r="F146" s="11" t="s">
        <v>129</v>
      </c>
      <c r="G146" s="8"/>
      <c r="H146" s="10" t="s">
        <v>12</v>
      </c>
      <c r="I146" s="11" t="s">
        <v>186</v>
      </c>
      <c r="J146" s="11" t="s">
        <v>187</v>
      </c>
      <c r="K146" s="8"/>
    </row>
    <row r="147" spans="2:11">
      <c r="B147" s="8"/>
      <c r="C147" s="17">
        <v>42919</v>
      </c>
      <c r="D147" s="18">
        <v>5</v>
      </c>
      <c r="E147" s="18">
        <v>5</v>
      </c>
      <c r="F147" s="19"/>
      <c r="G147" s="8"/>
      <c r="H147" s="17">
        <v>42919</v>
      </c>
      <c r="I147" s="12">
        <f>D147</f>
        <v>5</v>
      </c>
      <c r="J147" s="18">
        <f>E147</f>
        <v>5</v>
      </c>
      <c r="K147" s="8"/>
    </row>
    <row r="148" spans="2:11">
      <c r="B148" s="8"/>
      <c r="C148" s="17">
        <v>42920</v>
      </c>
      <c r="D148" s="18">
        <v>9</v>
      </c>
      <c r="E148" s="54">
        <v>11</v>
      </c>
      <c r="F148" s="19"/>
      <c r="G148" s="8"/>
      <c r="H148" s="17">
        <v>42920</v>
      </c>
      <c r="I148" s="12">
        <f>I147+D148</f>
        <v>14</v>
      </c>
      <c r="J148" s="18">
        <f>J147+E148</f>
        <v>16</v>
      </c>
      <c r="K148" s="8"/>
    </row>
    <row r="149" spans="2:11">
      <c r="B149" s="8"/>
      <c r="C149" s="17">
        <v>42921</v>
      </c>
      <c r="D149" s="18">
        <v>9</v>
      </c>
      <c r="E149" s="54">
        <v>10</v>
      </c>
      <c r="F149" s="19"/>
      <c r="G149" s="8"/>
      <c r="H149" s="17">
        <v>42921</v>
      </c>
      <c r="I149" s="12">
        <f t="shared" ref="I149:I156" si="20">I148+D149</f>
        <v>23</v>
      </c>
      <c r="J149" s="18">
        <f t="shared" ref="J149:J154" si="21">J148+E149</f>
        <v>26</v>
      </c>
      <c r="K149" s="8"/>
    </row>
    <row r="150" spans="2:11">
      <c r="B150" s="8"/>
      <c r="C150" s="17">
        <v>42922</v>
      </c>
      <c r="D150" s="18">
        <v>5</v>
      </c>
      <c r="E150" s="18">
        <v>5</v>
      </c>
      <c r="F150" s="19"/>
      <c r="G150" s="8"/>
      <c r="H150" s="17">
        <v>42922</v>
      </c>
      <c r="I150" s="12">
        <f t="shared" si="20"/>
        <v>28</v>
      </c>
      <c r="J150" s="18">
        <f t="shared" si="21"/>
        <v>31</v>
      </c>
      <c r="K150" s="8"/>
    </row>
    <row r="151" spans="2:11">
      <c r="B151" s="8"/>
      <c r="C151" s="17">
        <v>42923</v>
      </c>
      <c r="D151" s="18">
        <v>12</v>
      </c>
      <c r="E151" s="18">
        <v>12</v>
      </c>
      <c r="F151" s="19"/>
      <c r="G151" s="8"/>
      <c r="H151" s="17">
        <v>42923</v>
      </c>
      <c r="I151" s="12">
        <f t="shared" si="20"/>
        <v>40</v>
      </c>
      <c r="J151" s="18">
        <f t="shared" si="21"/>
        <v>43</v>
      </c>
      <c r="K151" s="8"/>
    </row>
    <row r="152" spans="2:11">
      <c r="B152" s="8"/>
      <c r="C152" s="17">
        <v>42924</v>
      </c>
      <c r="D152" s="18">
        <v>0</v>
      </c>
      <c r="E152" s="18"/>
      <c r="F152" s="19"/>
      <c r="G152" s="8"/>
      <c r="H152" s="17">
        <v>42924</v>
      </c>
      <c r="I152" s="12">
        <f t="shared" si="20"/>
        <v>40</v>
      </c>
      <c r="J152" s="18">
        <f t="shared" si="21"/>
        <v>43</v>
      </c>
      <c r="K152" s="8"/>
    </row>
    <row r="153" spans="2:11">
      <c r="B153" s="8"/>
      <c r="C153" s="17">
        <v>42925</v>
      </c>
      <c r="D153" s="18">
        <v>0</v>
      </c>
      <c r="E153" s="18"/>
      <c r="F153" s="19"/>
      <c r="G153" s="8"/>
      <c r="H153" s="17">
        <v>42925</v>
      </c>
      <c r="I153" s="12">
        <f t="shared" si="20"/>
        <v>40</v>
      </c>
      <c r="J153" s="18">
        <f t="shared" si="21"/>
        <v>43</v>
      </c>
      <c r="K153" s="8"/>
    </row>
    <row r="154" spans="2:11" ht="28.8">
      <c r="B154" s="8"/>
      <c r="C154" s="17">
        <v>42926</v>
      </c>
      <c r="D154" s="18">
        <v>11</v>
      </c>
      <c r="E154" s="18">
        <v>4</v>
      </c>
      <c r="F154" s="19" t="s">
        <v>246</v>
      </c>
      <c r="G154" s="8"/>
      <c r="H154" s="17">
        <v>42926</v>
      </c>
      <c r="I154" s="12">
        <f t="shared" si="20"/>
        <v>51</v>
      </c>
      <c r="J154" s="18">
        <f t="shared" si="21"/>
        <v>47</v>
      </c>
      <c r="K154" s="8"/>
    </row>
    <row r="155" spans="2:11">
      <c r="B155" s="8"/>
      <c r="C155" s="17">
        <v>42927</v>
      </c>
      <c r="D155" s="54">
        <v>0</v>
      </c>
      <c r="E155" s="18"/>
      <c r="F155" s="19"/>
      <c r="G155" s="8"/>
      <c r="H155" s="17">
        <v>42927</v>
      </c>
      <c r="I155" s="12">
        <f t="shared" si="20"/>
        <v>51</v>
      </c>
      <c r="J155" s="18"/>
      <c r="K155" s="8"/>
    </row>
    <row r="156" spans="2:11">
      <c r="B156" s="8"/>
      <c r="C156" s="17">
        <v>42928</v>
      </c>
      <c r="D156" s="54">
        <v>0</v>
      </c>
      <c r="E156" s="18"/>
      <c r="F156" s="19"/>
      <c r="G156" s="8"/>
      <c r="H156" s="17">
        <v>42928</v>
      </c>
      <c r="I156" s="12">
        <f t="shared" si="20"/>
        <v>51</v>
      </c>
      <c r="J156" s="18"/>
      <c r="K156" s="8"/>
    </row>
  </sheetData>
  <customSheetViews>
    <customSheetView guid="{D79B4030-3954-4A84-BBFB-713988ACE913}" scale="80" state="hidden" topLeftCell="A9">
      <selection activeCell="C7" sqref="C7"/>
      <pageMargins left="0.7" right="0.7" top="0.75" bottom="0.75" header="0.3" footer="0.3"/>
      <pageSetup paperSize="9" orientation="portrait"/>
    </customSheetView>
    <customSheetView guid="{77A32BCE-36BA-4593-BC89-3B9F39FB455D}" scale="80" state="hidden" topLeftCell="A9">
      <selection activeCell="C7" sqref="C7"/>
      <pageMargins left="0.7" right="0.7" top="0.75" bottom="0.75" header="0.3" footer="0.3"/>
      <pageSetup paperSize="9" orientation="portrait"/>
    </customSheetView>
    <customSheetView guid="{398EADC9-6D99-4AC2-B41F-624BD06B6BE0}" scale="80" state="hidden" topLeftCell="A9">
      <selection activeCell="C7" sqref="C7"/>
      <pageMargins left="0.7" right="0.7" top="0.75" bottom="0.75" header="0.3" footer="0.3"/>
      <pageSetup paperSize="9" orientation="portrait"/>
    </customSheetView>
  </customSheetViews>
  <mergeCells count="8">
    <mergeCell ref="B144:K144"/>
    <mergeCell ref="I145:J145"/>
    <mergeCell ref="I116:J116"/>
    <mergeCell ref="B3:K3"/>
    <mergeCell ref="I5:J5"/>
    <mergeCell ref="B59:K59"/>
    <mergeCell ref="I60:J60"/>
    <mergeCell ref="B115:K115"/>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B1:N128"/>
  <sheetViews>
    <sheetView showGridLines="0" topLeftCell="A60" zoomScale="80" zoomScaleNormal="80" workbookViewId="0">
      <selection activeCell="A60" sqref="A60:XFD62"/>
    </sheetView>
  </sheetViews>
  <sheetFormatPr defaultColWidth="9.109375" defaultRowHeight="14.4"/>
  <cols>
    <col min="1" max="1" width="9.109375" style="21"/>
    <col min="2" max="2" width="35.109375" style="21" customWidth="1"/>
    <col min="3" max="3" width="9.109375" style="21"/>
    <col min="4" max="4" width="11.33203125" style="21" customWidth="1"/>
    <col min="5" max="7" width="9.109375" style="21"/>
    <col min="8" max="8" width="10.88671875" style="21" customWidth="1"/>
    <col min="9" max="9" width="13.88671875" style="21" customWidth="1"/>
    <col min="10" max="10" width="11.6640625" style="21" customWidth="1"/>
    <col min="11" max="11" width="9.109375" style="21"/>
    <col min="12" max="12" width="15.5546875" style="21" customWidth="1"/>
    <col min="13" max="13" width="16.44140625" style="21" customWidth="1"/>
    <col min="14" max="14" width="12.6640625" style="21" customWidth="1"/>
    <col min="15" max="16384" width="9.109375" style="21"/>
  </cols>
  <sheetData>
    <row r="1" spans="2:13" ht="15" thickBot="1"/>
    <row r="2" spans="2:13" ht="15" thickBot="1">
      <c r="B2" s="218" t="s">
        <v>207</v>
      </c>
      <c r="C2" s="219"/>
      <c r="D2" s="219"/>
      <c r="E2" s="219"/>
      <c r="F2" s="219"/>
      <c r="G2" s="219"/>
      <c r="H2" s="219"/>
      <c r="I2" s="219"/>
      <c r="J2" s="219"/>
      <c r="K2" s="219"/>
      <c r="L2" s="220"/>
      <c r="M2" s="53">
        <f ca="1">TODAY()</f>
        <v>45039</v>
      </c>
    </row>
    <row r="3" spans="2:13" ht="42" thickBot="1">
      <c r="B3" s="51" t="s">
        <v>130</v>
      </c>
      <c r="C3" s="50" t="s">
        <v>131</v>
      </c>
      <c r="D3" s="48" t="s">
        <v>141</v>
      </c>
      <c r="E3" s="48" t="s">
        <v>132</v>
      </c>
      <c r="F3" s="48" t="s">
        <v>133</v>
      </c>
      <c r="G3" s="48" t="s">
        <v>4</v>
      </c>
      <c r="H3" s="48" t="s">
        <v>5</v>
      </c>
      <c r="I3" s="48" t="s">
        <v>134</v>
      </c>
      <c r="J3" s="48" t="s">
        <v>8</v>
      </c>
      <c r="K3" s="48" t="s">
        <v>6</v>
      </c>
      <c r="L3" s="48" t="s">
        <v>135</v>
      </c>
      <c r="M3" s="95" t="s">
        <v>136</v>
      </c>
    </row>
    <row r="4" spans="2:13">
      <c r="B4" s="34" t="s">
        <v>142</v>
      </c>
      <c r="C4" s="31">
        <f>SUM(C50)</f>
        <v>340</v>
      </c>
      <c r="D4" s="31">
        <f t="shared" ref="D4:K4" si="0">SUM(D50)</f>
        <v>169</v>
      </c>
      <c r="E4" s="31">
        <f t="shared" si="0"/>
        <v>340</v>
      </c>
      <c r="F4" s="31">
        <f t="shared" si="0"/>
        <v>0</v>
      </c>
      <c r="G4" s="49">
        <f t="shared" si="0"/>
        <v>306</v>
      </c>
      <c r="H4" s="49">
        <f t="shared" si="0"/>
        <v>34</v>
      </c>
      <c r="I4" s="49">
        <f t="shared" si="0"/>
        <v>0</v>
      </c>
      <c r="J4" s="49">
        <f t="shared" si="0"/>
        <v>0</v>
      </c>
      <c r="K4" s="49">
        <f t="shared" si="0"/>
        <v>0</v>
      </c>
      <c r="L4" s="28">
        <f>IF((C4+D4)=0,0,E4/(C4 +D4))</f>
        <v>0.66797642436149307</v>
      </c>
      <c r="M4" s="38">
        <f>IF(E4=0,0,G4/E4)</f>
        <v>0.9</v>
      </c>
    </row>
    <row r="5" spans="2:13">
      <c r="B5" s="34" t="s">
        <v>139</v>
      </c>
      <c r="C5" s="31">
        <f>SUM(C51)</f>
        <v>76</v>
      </c>
      <c r="D5" s="31">
        <f t="shared" ref="D5:K5" si="1">SUM(D51)</f>
        <v>0</v>
      </c>
      <c r="E5" s="31">
        <f t="shared" si="1"/>
        <v>76</v>
      </c>
      <c r="F5" s="31">
        <f t="shared" si="1"/>
        <v>0</v>
      </c>
      <c r="G5" s="49">
        <f t="shared" si="1"/>
        <v>66</v>
      </c>
      <c r="H5" s="49">
        <f t="shared" si="1"/>
        <v>10</v>
      </c>
      <c r="I5" s="49">
        <f t="shared" si="1"/>
        <v>0</v>
      </c>
      <c r="J5" s="49">
        <f t="shared" si="1"/>
        <v>0</v>
      </c>
      <c r="K5" s="49">
        <f t="shared" si="1"/>
        <v>0</v>
      </c>
      <c r="L5" s="28">
        <f t="shared" ref="L5:L11" si="2">IF((C5+D5)=0,0,E5/(C5 +D5))</f>
        <v>1</v>
      </c>
      <c r="M5" s="38">
        <f t="shared" ref="M5:M11" si="3">IF(E5=0,0,G5/E5)</f>
        <v>0.86842105263157898</v>
      </c>
    </row>
    <row r="6" spans="2:13">
      <c r="B6" s="34" t="s">
        <v>148</v>
      </c>
      <c r="C6" s="31">
        <f t="shared" ref="C6:K6" si="4">SUM(C52,C67)</f>
        <v>28</v>
      </c>
      <c r="D6" s="31">
        <f t="shared" si="4"/>
        <v>2</v>
      </c>
      <c r="E6" s="31">
        <f t="shared" si="4"/>
        <v>28</v>
      </c>
      <c r="F6" s="31">
        <f t="shared" si="4"/>
        <v>0</v>
      </c>
      <c r="G6" s="49">
        <f t="shared" si="4"/>
        <v>22</v>
      </c>
      <c r="H6" s="49">
        <f t="shared" si="4"/>
        <v>6</v>
      </c>
      <c r="I6" s="49">
        <f t="shared" si="4"/>
        <v>0</v>
      </c>
      <c r="J6" s="49">
        <f t="shared" si="4"/>
        <v>0</v>
      </c>
      <c r="K6" s="49">
        <f t="shared" si="4"/>
        <v>0</v>
      </c>
      <c r="L6" s="28">
        <f t="shared" si="2"/>
        <v>0.93333333333333335</v>
      </c>
      <c r="M6" s="38">
        <f t="shared" si="3"/>
        <v>0.7857142857142857</v>
      </c>
    </row>
    <row r="7" spans="2:13">
      <c r="B7" s="34" t="s">
        <v>210</v>
      </c>
      <c r="C7" s="31">
        <f>SUM(C53)</f>
        <v>25</v>
      </c>
      <c r="D7" s="31">
        <f t="shared" ref="D7:K7" si="5">SUM(D53)</f>
        <v>7</v>
      </c>
      <c r="E7" s="31">
        <f t="shared" si="5"/>
        <v>25</v>
      </c>
      <c r="F7" s="31">
        <f t="shared" si="5"/>
        <v>0</v>
      </c>
      <c r="G7" s="49">
        <f t="shared" si="5"/>
        <v>20</v>
      </c>
      <c r="H7" s="49">
        <f t="shared" si="5"/>
        <v>5</v>
      </c>
      <c r="I7" s="49">
        <f t="shared" si="5"/>
        <v>0</v>
      </c>
      <c r="J7" s="49">
        <f t="shared" si="5"/>
        <v>0</v>
      </c>
      <c r="K7" s="49">
        <f t="shared" si="5"/>
        <v>0</v>
      </c>
      <c r="L7" s="28">
        <f t="shared" si="2"/>
        <v>0.78125</v>
      </c>
      <c r="M7" s="38">
        <f t="shared" si="3"/>
        <v>0.8</v>
      </c>
    </row>
    <row r="8" spans="2:13">
      <c r="B8" s="34" t="s">
        <v>158</v>
      </c>
      <c r="C8" s="31">
        <f t="shared" ref="C8:K8" si="6">SUM(C54,C68)</f>
        <v>125</v>
      </c>
      <c r="D8" s="31">
        <f t="shared" si="6"/>
        <v>17</v>
      </c>
      <c r="E8" s="31">
        <f t="shared" si="6"/>
        <v>125</v>
      </c>
      <c r="F8" s="31">
        <f t="shared" si="6"/>
        <v>0</v>
      </c>
      <c r="G8" s="49">
        <f t="shared" si="6"/>
        <v>114</v>
      </c>
      <c r="H8" s="49">
        <f t="shared" si="6"/>
        <v>11</v>
      </c>
      <c r="I8" s="49">
        <f t="shared" si="6"/>
        <v>0</v>
      </c>
      <c r="J8" s="49">
        <f t="shared" si="6"/>
        <v>0</v>
      </c>
      <c r="K8" s="49">
        <f t="shared" si="6"/>
        <v>0</v>
      </c>
      <c r="L8" s="28">
        <f t="shared" si="2"/>
        <v>0.88028169014084512</v>
      </c>
      <c r="M8" s="38">
        <f t="shared" si="3"/>
        <v>0.91200000000000003</v>
      </c>
    </row>
    <row r="9" spans="2:13">
      <c r="B9" s="34" t="s">
        <v>157</v>
      </c>
      <c r="C9" s="31">
        <f t="shared" ref="C9:K9" si="7">SUM(C55,C69)</f>
        <v>297</v>
      </c>
      <c r="D9" s="31">
        <f t="shared" si="7"/>
        <v>38</v>
      </c>
      <c r="E9" s="31">
        <f t="shared" si="7"/>
        <v>292</v>
      </c>
      <c r="F9" s="31">
        <f t="shared" si="7"/>
        <v>0</v>
      </c>
      <c r="G9" s="49">
        <f t="shared" si="7"/>
        <v>280</v>
      </c>
      <c r="H9" s="49">
        <f t="shared" si="7"/>
        <v>12</v>
      </c>
      <c r="I9" s="49">
        <f t="shared" si="7"/>
        <v>2</v>
      </c>
      <c r="J9" s="49">
        <f t="shared" si="7"/>
        <v>0</v>
      </c>
      <c r="K9" s="49">
        <f t="shared" si="7"/>
        <v>3</v>
      </c>
      <c r="L9" s="28">
        <f t="shared" si="2"/>
        <v>0.87164179104477613</v>
      </c>
      <c r="M9" s="38">
        <f t="shared" si="3"/>
        <v>0.95890410958904104</v>
      </c>
    </row>
    <row r="10" spans="2:13">
      <c r="B10" s="34" t="s">
        <v>159</v>
      </c>
      <c r="C10" s="31">
        <f t="shared" ref="C10:K10" si="8">SUM(C56,C70)</f>
        <v>32</v>
      </c>
      <c r="D10" s="31">
        <f t="shared" si="8"/>
        <v>2</v>
      </c>
      <c r="E10" s="31">
        <f t="shared" si="8"/>
        <v>22</v>
      </c>
      <c r="F10" s="31">
        <f t="shared" si="8"/>
        <v>0</v>
      </c>
      <c r="G10" s="49">
        <f t="shared" si="8"/>
        <v>14</v>
      </c>
      <c r="H10" s="49">
        <f t="shared" si="8"/>
        <v>8</v>
      </c>
      <c r="I10" s="49">
        <f t="shared" si="8"/>
        <v>0</v>
      </c>
      <c r="J10" s="49">
        <f t="shared" si="8"/>
        <v>10</v>
      </c>
      <c r="K10" s="49">
        <f t="shared" si="8"/>
        <v>0</v>
      </c>
      <c r="L10" s="28">
        <f t="shared" si="2"/>
        <v>0.6470588235294118</v>
      </c>
      <c r="M10" s="38">
        <f t="shared" si="3"/>
        <v>0.63636363636363635</v>
      </c>
    </row>
    <row r="11" spans="2:13">
      <c r="B11" s="34" t="s">
        <v>147</v>
      </c>
      <c r="C11" s="31">
        <f>SUM(C57)</f>
        <v>243</v>
      </c>
      <c r="D11" s="31">
        <f t="shared" ref="D11:K11" si="9">SUM(D57)</f>
        <v>0</v>
      </c>
      <c r="E11" s="31">
        <f t="shared" si="9"/>
        <v>242</v>
      </c>
      <c r="F11" s="31">
        <f t="shared" si="9"/>
        <v>0</v>
      </c>
      <c r="G11" s="49">
        <f t="shared" si="9"/>
        <v>237</v>
      </c>
      <c r="H11" s="49">
        <f t="shared" si="9"/>
        <v>5</v>
      </c>
      <c r="I11" s="49">
        <f t="shared" si="9"/>
        <v>1</v>
      </c>
      <c r="J11" s="49">
        <f t="shared" si="9"/>
        <v>0</v>
      </c>
      <c r="K11" s="49">
        <f t="shared" si="9"/>
        <v>0</v>
      </c>
      <c r="L11" s="28">
        <f t="shared" si="2"/>
        <v>0.99588477366255146</v>
      </c>
      <c r="M11" s="38">
        <f t="shared" si="3"/>
        <v>0.97933884297520657</v>
      </c>
    </row>
    <row r="12" spans="2:13">
      <c r="B12" s="46" t="s">
        <v>219</v>
      </c>
      <c r="C12" s="31">
        <f>C71</f>
        <v>6</v>
      </c>
      <c r="D12" s="31">
        <f t="shared" ref="D12:K12" si="10">D71</f>
        <v>6</v>
      </c>
      <c r="E12" s="31">
        <f t="shared" si="10"/>
        <v>6</v>
      </c>
      <c r="F12" s="31">
        <f t="shared" si="10"/>
        <v>0</v>
      </c>
      <c r="G12" s="49">
        <f t="shared" si="10"/>
        <v>6</v>
      </c>
      <c r="H12" s="49">
        <f t="shared" si="10"/>
        <v>0</v>
      </c>
      <c r="I12" s="49">
        <f t="shared" si="10"/>
        <v>0</v>
      </c>
      <c r="J12" s="49">
        <f t="shared" si="10"/>
        <v>0</v>
      </c>
      <c r="K12" s="49">
        <f t="shared" si="10"/>
        <v>0</v>
      </c>
      <c r="L12" s="28">
        <f t="shared" ref="L12:L35" si="11">IF((C12+D12)=0,0,E12/(C12 +D12))</f>
        <v>0.5</v>
      </c>
      <c r="M12" s="38">
        <f t="shared" ref="M12:M35" si="12">IF(E12=0,0,G12/E12)</f>
        <v>1</v>
      </c>
    </row>
    <row r="13" spans="2:13">
      <c r="B13" s="46" t="s">
        <v>220</v>
      </c>
      <c r="C13" s="31">
        <f>C72</f>
        <v>16</v>
      </c>
      <c r="D13" s="31">
        <f t="shared" ref="D13:K13" si="13">D72</f>
        <v>16</v>
      </c>
      <c r="E13" s="31">
        <f t="shared" si="13"/>
        <v>16</v>
      </c>
      <c r="F13" s="31">
        <f t="shared" si="13"/>
        <v>0</v>
      </c>
      <c r="G13" s="49">
        <f t="shared" si="13"/>
        <v>16</v>
      </c>
      <c r="H13" s="49">
        <f t="shared" si="13"/>
        <v>0</v>
      </c>
      <c r="I13" s="49">
        <f t="shared" si="13"/>
        <v>0</v>
      </c>
      <c r="J13" s="49">
        <f t="shared" si="13"/>
        <v>0</v>
      </c>
      <c r="K13" s="49">
        <f t="shared" si="13"/>
        <v>0</v>
      </c>
      <c r="L13" s="28">
        <f t="shared" si="11"/>
        <v>0.5</v>
      </c>
      <c r="M13" s="38">
        <f t="shared" si="12"/>
        <v>1</v>
      </c>
    </row>
    <row r="14" spans="2:13">
      <c r="B14" s="46" t="s">
        <v>221</v>
      </c>
      <c r="C14" s="47">
        <f>C73</f>
        <v>14</v>
      </c>
      <c r="D14" s="47">
        <f t="shared" ref="D14:K14" si="14">D73</f>
        <v>13</v>
      </c>
      <c r="E14" s="47">
        <f t="shared" si="14"/>
        <v>14</v>
      </c>
      <c r="F14" s="47">
        <f t="shared" si="14"/>
        <v>0</v>
      </c>
      <c r="G14" s="62">
        <f t="shared" si="14"/>
        <v>7</v>
      </c>
      <c r="H14" s="62">
        <f t="shared" si="14"/>
        <v>7</v>
      </c>
      <c r="I14" s="62">
        <f t="shared" si="14"/>
        <v>0</v>
      </c>
      <c r="J14" s="62">
        <f t="shared" si="14"/>
        <v>0</v>
      </c>
      <c r="K14" s="62">
        <f t="shared" si="14"/>
        <v>0</v>
      </c>
      <c r="L14" s="57">
        <f t="shared" si="11"/>
        <v>0.51851851851851849</v>
      </c>
      <c r="M14" s="58">
        <f t="shared" si="12"/>
        <v>0.5</v>
      </c>
    </row>
    <row r="15" spans="2:13">
      <c r="B15" s="46" t="s">
        <v>225</v>
      </c>
      <c r="C15" s="47">
        <f>C76+C97</f>
        <v>4</v>
      </c>
      <c r="D15" s="47">
        <f t="shared" ref="D15:K15" si="15">D76+D97</f>
        <v>0</v>
      </c>
      <c r="E15" s="47">
        <f t="shared" si="15"/>
        <v>3</v>
      </c>
      <c r="F15" s="47">
        <f t="shared" si="15"/>
        <v>0</v>
      </c>
      <c r="G15" s="62">
        <f t="shared" si="15"/>
        <v>1</v>
      </c>
      <c r="H15" s="62">
        <f t="shared" si="15"/>
        <v>2</v>
      </c>
      <c r="I15" s="62">
        <f t="shared" si="15"/>
        <v>1</v>
      </c>
      <c r="J15" s="62">
        <f t="shared" si="15"/>
        <v>0</v>
      </c>
      <c r="K15" s="62">
        <f t="shared" si="15"/>
        <v>0</v>
      </c>
      <c r="L15" s="57">
        <f t="shared" si="11"/>
        <v>0.75</v>
      </c>
      <c r="M15" s="58">
        <f t="shared" si="12"/>
        <v>0.33333333333333331</v>
      </c>
    </row>
    <row r="16" spans="2:13">
      <c r="B16" s="46" t="s">
        <v>155</v>
      </c>
      <c r="C16" s="47">
        <f>C77+C98</f>
        <v>10</v>
      </c>
      <c r="D16" s="47">
        <f t="shared" ref="D16:K16" si="16">D77+D98</f>
        <v>0</v>
      </c>
      <c r="E16" s="47">
        <f t="shared" si="16"/>
        <v>10</v>
      </c>
      <c r="F16" s="47">
        <f t="shared" si="16"/>
        <v>0</v>
      </c>
      <c r="G16" s="62">
        <f t="shared" si="16"/>
        <v>10</v>
      </c>
      <c r="H16" s="62">
        <f t="shared" si="16"/>
        <v>0</v>
      </c>
      <c r="I16" s="62">
        <f t="shared" si="16"/>
        <v>0</v>
      </c>
      <c r="J16" s="62">
        <f t="shared" si="16"/>
        <v>0</v>
      </c>
      <c r="K16" s="62">
        <f t="shared" si="16"/>
        <v>0</v>
      </c>
      <c r="L16" s="57">
        <f t="shared" si="11"/>
        <v>1</v>
      </c>
      <c r="M16" s="58">
        <f t="shared" si="12"/>
        <v>1</v>
      </c>
    </row>
    <row r="17" spans="2:13">
      <c r="B17" s="46" t="s">
        <v>138</v>
      </c>
      <c r="C17" s="47">
        <f>C78+C99</f>
        <v>14</v>
      </c>
      <c r="D17" s="47">
        <f>D78+D99</f>
        <v>6</v>
      </c>
      <c r="E17" s="47">
        <f>E78</f>
        <v>11</v>
      </c>
      <c r="F17" s="47">
        <f t="shared" ref="F17:K17" si="17">F78+F99</f>
        <v>0</v>
      </c>
      <c r="G17" s="62">
        <f t="shared" si="17"/>
        <v>13</v>
      </c>
      <c r="H17" s="62">
        <f t="shared" si="17"/>
        <v>1</v>
      </c>
      <c r="I17" s="62">
        <f t="shared" si="17"/>
        <v>0</v>
      </c>
      <c r="J17" s="62">
        <f t="shared" si="17"/>
        <v>0</v>
      </c>
      <c r="K17" s="62">
        <f t="shared" si="17"/>
        <v>0</v>
      </c>
      <c r="L17" s="57">
        <f t="shared" si="11"/>
        <v>0.55000000000000004</v>
      </c>
      <c r="M17" s="58">
        <f t="shared" si="12"/>
        <v>1.1818181818181819</v>
      </c>
    </row>
    <row r="18" spans="2:13">
      <c r="B18" s="46" t="s">
        <v>238</v>
      </c>
      <c r="C18" s="47">
        <f>C79</f>
        <v>7</v>
      </c>
      <c r="D18" s="47">
        <f>D79</f>
        <v>0</v>
      </c>
      <c r="E18" s="47">
        <f>E79+E100</f>
        <v>7</v>
      </c>
      <c r="F18" s="47">
        <f t="shared" ref="F18:K18" si="18">F79</f>
        <v>0</v>
      </c>
      <c r="G18" s="62">
        <f t="shared" si="18"/>
        <v>6</v>
      </c>
      <c r="H18" s="62">
        <f t="shared" si="18"/>
        <v>1</v>
      </c>
      <c r="I18" s="62">
        <f t="shared" si="18"/>
        <v>0</v>
      </c>
      <c r="J18" s="62">
        <f t="shared" si="18"/>
        <v>0</v>
      </c>
      <c r="K18" s="62">
        <f t="shared" si="18"/>
        <v>0</v>
      </c>
      <c r="L18" s="57">
        <f>IF((C18+D18)=0,0,E18/(C18 +D18))</f>
        <v>1</v>
      </c>
      <c r="M18" s="58">
        <f>IF(E18=0,0,G18/E18)</f>
        <v>0.8571428571428571</v>
      </c>
    </row>
    <row r="19" spans="2:13">
      <c r="B19" s="46" t="s">
        <v>143</v>
      </c>
      <c r="C19" s="47">
        <f t="shared" ref="C19:K19" si="19">C80+C100</f>
        <v>18</v>
      </c>
      <c r="D19" s="47">
        <f t="shared" si="19"/>
        <v>0</v>
      </c>
      <c r="E19" s="47">
        <f t="shared" si="19"/>
        <v>0</v>
      </c>
      <c r="F19" s="47">
        <f t="shared" si="19"/>
        <v>0</v>
      </c>
      <c r="G19" s="62">
        <f t="shared" si="19"/>
        <v>0</v>
      </c>
      <c r="H19" s="62">
        <f t="shared" si="19"/>
        <v>0</v>
      </c>
      <c r="I19" s="62">
        <f t="shared" si="19"/>
        <v>18</v>
      </c>
      <c r="J19" s="62">
        <f t="shared" si="19"/>
        <v>0</v>
      </c>
      <c r="K19" s="62">
        <f t="shared" si="19"/>
        <v>0</v>
      </c>
      <c r="L19" s="57">
        <f t="shared" si="11"/>
        <v>0</v>
      </c>
      <c r="M19" s="58">
        <f t="shared" si="12"/>
        <v>0</v>
      </c>
    </row>
    <row r="20" spans="2:13">
      <c r="B20" s="46" t="s">
        <v>144</v>
      </c>
      <c r="C20" s="47">
        <f t="shared" ref="C20:K20" si="20">C81+C101</f>
        <v>15</v>
      </c>
      <c r="D20" s="47">
        <f t="shared" si="20"/>
        <v>0</v>
      </c>
      <c r="E20" s="47">
        <f t="shared" si="20"/>
        <v>15</v>
      </c>
      <c r="F20" s="47">
        <f t="shared" si="20"/>
        <v>0</v>
      </c>
      <c r="G20" s="62">
        <f t="shared" si="20"/>
        <v>13</v>
      </c>
      <c r="H20" s="62">
        <f t="shared" si="20"/>
        <v>2</v>
      </c>
      <c r="I20" s="62">
        <f t="shared" si="20"/>
        <v>0</v>
      </c>
      <c r="J20" s="62">
        <f t="shared" si="20"/>
        <v>0</v>
      </c>
      <c r="K20" s="62">
        <f t="shared" si="20"/>
        <v>0</v>
      </c>
      <c r="L20" s="57">
        <f t="shared" si="11"/>
        <v>1</v>
      </c>
      <c r="M20" s="58">
        <f t="shared" si="12"/>
        <v>0.8666666666666667</v>
      </c>
    </row>
    <row r="21" spans="2:13">
      <c r="B21" s="46" t="s">
        <v>188</v>
      </c>
      <c r="C21" s="47">
        <f>C82</f>
        <v>21</v>
      </c>
      <c r="D21" s="47">
        <f t="shared" ref="D21:K21" si="21">D82</f>
        <v>16</v>
      </c>
      <c r="E21" s="47">
        <f t="shared" si="21"/>
        <v>21</v>
      </c>
      <c r="F21" s="47">
        <f t="shared" si="21"/>
        <v>0</v>
      </c>
      <c r="G21" s="62">
        <f t="shared" si="21"/>
        <v>19</v>
      </c>
      <c r="H21" s="62">
        <f t="shared" si="21"/>
        <v>2</v>
      </c>
      <c r="I21" s="62">
        <f t="shared" si="21"/>
        <v>0</v>
      </c>
      <c r="J21" s="62">
        <f t="shared" si="21"/>
        <v>0</v>
      </c>
      <c r="K21" s="62">
        <f t="shared" si="21"/>
        <v>0</v>
      </c>
      <c r="L21" s="57">
        <f t="shared" si="11"/>
        <v>0.56756756756756754</v>
      </c>
      <c r="M21" s="58">
        <f t="shared" si="12"/>
        <v>0.90476190476190477</v>
      </c>
    </row>
    <row r="22" spans="2:13">
      <c r="B22" s="46" t="s">
        <v>224</v>
      </c>
      <c r="C22" s="47">
        <f>C83+C102</f>
        <v>10</v>
      </c>
      <c r="D22" s="47">
        <f t="shared" ref="D22:K22" si="22">D83+D102</f>
        <v>0</v>
      </c>
      <c r="E22" s="47">
        <f t="shared" si="22"/>
        <v>10</v>
      </c>
      <c r="F22" s="47">
        <f t="shared" si="22"/>
        <v>0</v>
      </c>
      <c r="G22" s="62">
        <f t="shared" si="22"/>
        <v>9</v>
      </c>
      <c r="H22" s="62">
        <f t="shared" si="22"/>
        <v>1</v>
      </c>
      <c r="I22" s="62">
        <f t="shared" si="22"/>
        <v>0</v>
      </c>
      <c r="J22" s="62">
        <f t="shared" si="22"/>
        <v>0</v>
      </c>
      <c r="K22" s="62">
        <f t="shared" si="22"/>
        <v>0</v>
      </c>
      <c r="L22" s="57">
        <f t="shared" si="11"/>
        <v>1</v>
      </c>
      <c r="M22" s="58">
        <f t="shared" si="12"/>
        <v>0.9</v>
      </c>
    </row>
    <row r="23" spans="2:13">
      <c r="B23" s="46" t="s">
        <v>149</v>
      </c>
      <c r="C23" s="47">
        <f>C84</f>
        <v>1</v>
      </c>
      <c r="D23" s="47">
        <f t="shared" ref="D23:K23" si="23">D84</f>
        <v>0</v>
      </c>
      <c r="E23" s="47">
        <f t="shared" si="23"/>
        <v>1</v>
      </c>
      <c r="F23" s="47">
        <f t="shared" si="23"/>
        <v>0</v>
      </c>
      <c r="G23" s="62">
        <f t="shared" si="23"/>
        <v>1</v>
      </c>
      <c r="H23" s="62">
        <f t="shared" si="23"/>
        <v>0</v>
      </c>
      <c r="I23" s="62">
        <f t="shared" si="23"/>
        <v>0</v>
      </c>
      <c r="J23" s="62">
        <f t="shared" si="23"/>
        <v>0</v>
      </c>
      <c r="K23" s="62">
        <f t="shared" si="23"/>
        <v>0</v>
      </c>
      <c r="L23" s="57">
        <f t="shared" si="11"/>
        <v>1</v>
      </c>
      <c r="M23" s="58">
        <f t="shared" si="12"/>
        <v>1</v>
      </c>
    </row>
    <row r="24" spans="2:13">
      <c r="B24" s="46" t="s">
        <v>160</v>
      </c>
      <c r="C24" s="47">
        <f t="shared" ref="C24:K26" si="24">C85</f>
        <v>10</v>
      </c>
      <c r="D24" s="47">
        <f t="shared" si="24"/>
        <v>0</v>
      </c>
      <c r="E24" s="47">
        <f t="shared" si="24"/>
        <v>10</v>
      </c>
      <c r="F24" s="47">
        <f t="shared" si="24"/>
        <v>0</v>
      </c>
      <c r="G24" s="62">
        <f t="shared" si="24"/>
        <v>8</v>
      </c>
      <c r="H24" s="62">
        <f t="shared" si="24"/>
        <v>2</v>
      </c>
      <c r="I24" s="62">
        <f t="shared" si="24"/>
        <v>0</v>
      </c>
      <c r="J24" s="62">
        <f t="shared" si="24"/>
        <v>0</v>
      </c>
      <c r="K24" s="62">
        <f t="shared" si="24"/>
        <v>0</v>
      </c>
      <c r="L24" s="57">
        <f t="shared" si="11"/>
        <v>1</v>
      </c>
      <c r="M24" s="58">
        <f t="shared" si="12"/>
        <v>0.8</v>
      </c>
    </row>
    <row r="25" spans="2:13">
      <c r="B25" s="46" t="s">
        <v>146</v>
      </c>
      <c r="C25" s="47">
        <f t="shared" si="24"/>
        <v>8</v>
      </c>
      <c r="D25" s="47">
        <f t="shared" si="24"/>
        <v>0</v>
      </c>
      <c r="E25" s="47">
        <f t="shared" si="24"/>
        <v>8</v>
      </c>
      <c r="F25" s="47">
        <f t="shared" si="24"/>
        <v>0</v>
      </c>
      <c r="G25" s="62">
        <f t="shared" si="24"/>
        <v>8</v>
      </c>
      <c r="H25" s="62">
        <f t="shared" si="24"/>
        <v>0</v>
      </c>
      <c r="I25" s="62">
        <f t="shared" si="24"/>
        <v>0</v>
      </c>
      <c r="J25" s="62">
        <f t="shared" si="24"/>
        <v>0</v>
      </c>
      <c r="K25" s="62">
        <f t="shared" si="24"/>
        <v>0</v>
      </c>
      <c r="L25" s="57">
        <f t="shared" si="11"/>
        <v>1</v>
      </c>
      <c r="M25" s="58">
        <f t="shared" si="12"/>
        <v>1</v>
      </c>
    </row>
    <row r="26" spans="2:13">
      <c r="B26" s="46" t="s">
        <v>205</v>
      </c>
      <c r="C26" s="47">
        <f t="shared" si="24"/>
        <v>5</v>
      </c>
      <c r="D26" s="47">
        <f t="shared" si="24"/>
        <v>0</v>
      </c>
      <c r="E26" s="47">
        <f t="shared" si="24"/>
        <v>5</v>
      </c>
      <c r="F26" s="47">
        <f t="shared" si="24"/>
        <v>0</v>
      </c>
      <c r="G26" s="62">
        <f t="shared" si="24"/>
        <v>4</v>
      </c>
      <c r="H26" s="62">
        <f t="shared" si="24"/>
        <v>1</v>
      </c>
      <c r="I26" s="62">
        <f t="shared" si="24"/>
        <v>0</v>
      </c>
      <c r="J26" s="62">
        <f t="shared" si="24"/>
        <v>0</v>
      </c>
      <c r="K26" s="62">
        <f t="shared" si="24"/>
        <v>0</v>
      </c>
      <c r="L26" s="57">
        <f t="shared" si="11"/>
        <v>1</v>
      </c>
      <c r="M26" s="58">
        <f t="shared" si="12"/>
        <v>0.8</v>
      </c>
    </row>
    <row r="27" spans="2:13">
      <c r="B27" s="46" t="s">
        <v>156</v>
      </c>
      <c r="C27" s="47">
        <f>C88+C103</f>
        <v>3</v>
      </c>
      <c r="D27" s="47">
        <f t="shared" ref="D27:K27" si="25">D88+D103</f>
        <v>0</v>
      </c>
      <c r="E27" s="47">
        <f t="shared" si="25"/>
        <v>0</v>
      </c>
      <c r="F27" s="47">
        <f t="shared" si="25"/>
        <v>0</v>
      </c>
      <c r="G27" s="62">
        <f t="shared" si="25"/>
        <v>0</v>
      </c>
      <c r="H27" s="62">
        <f t="shared" si="25"/>
        <v>0</v>
      </c>
      <c r="I27" s="62">
        <f t="shared" si="25"/>
        <v>3</v>
      </c>
      <c r="J27" s="62">
        <f t="shared" si="25"/>
        <v>0</v>
      </c>
      <c r="K27" s="62">
        <f t="shared" si="25"/>
        <v>0</v>
      </c>
      <c r="L27" s="57">
        <f t="shared" si="11"/>
        <v>0</v>
      </c>
      <c r="M27" s="58">
        <f t="shared" si="12"/>
        <v>0</v>
      </c>
    </row>
    <row r="28" spans="2:13">
      <c r="B28" s="46" t="s">
        <v>231</v>
      </c>
      <c r="C28" s="47">
        <f t="shared" ref="C28:K30" si="26">C89+C104</f>
        <v>4</v>
      </c>
      <c r="D28" s="47">
        <f t="shared" si="26"/>
        <v>0</v>
      </c>
      <c r="E28" s="47">
        <f t="shared" si="26"/>
        <v>4</v>
      </c>
      <c r="F28" s="47">
        <f t="shared" si="26"/>
        <v>0</v>
      </c>
      <c r="G28" s="62">
        <f t="shared" si="26"/>
        <v>4</v>
      </c>
      <c r="H28" s="62">
        <f t="shared" si="26"/>
        <v>0</v>
      </c>
      <c r="I28" s="62">
        <f t="shared" si="26"/>
        <v>0</v>
      </c>
      <c r="J28" s="62">
        <f t="shared" si="26"/>
        <v>0</v>
      </c>
      <c r="K28" s="62">
        <f t="shared" si="26"/>
        <v>0</v>
      </c>
      <c r="L28" s="57">
        <f t="shared" si="11"/>
        <v>1</v>
      </c>
      <c r="M28" s="58">
        <f t="shared" si="12"/>
        <v>1</v>
      </c>
    </row>
    <row r="29" spans="2:13">
      <c r="B29" s="46" t="s">
        <v>145</v>
      </c>
      <c r="C29" s="47">
        <f t="shared" si="26"/>
        <v>4</v>
      </c>
      <c r="D29" s="47">
        <f t="shared" si="26"/>
        <v>0</v>
      </c>
      <c r="E29" s="47">
        <f t="shared" si="26"/>
        <v>4</v>
      </c>
      <c r="F29" s="47">
        <f t="shared" si="26"/>
        <v>0</v>
      </c>
      <c r="G29" s="62">
        <f t="shared" si="26"/>
        <v>4</v>
      </c>
      <c r="H29" s="62">
        <f t="shared" si="26"/>
        <v>0</v>
      </c>
      <c r="I29" s="62">
        <f t="shared" si="26"/>
        <v>0</v>
      </c>
      <c r="J29" s="62">
        <f t="shared" si="26"/>
        <v>0</v>
      </c>
      <c r="K29" s="62">
        <f t="shared" si="26"/>
        <v>0</v>
      </c>
      <c r="L29" s="57">
        <f t="shared" si="11"/>
        <v>1</v>
      </c>
      <c r="M29" s="58">
        <f t="shared" si="12"/>
        <v>1</v>
      </c>
    </row>
    <row r="30" spans="2:13">
      <c r="B30" s="46" t="s">
        <v>165</v>
      </c>
      <c r="C30" s="47">
        <f t="shared" si="26"/>
        <v>4</v>
      </c>
      <c r="D30" s="47">
        <f t="shared" si="26"/>
        <v>0</v>
      </c>
      <c r="E30" s="47">
        <f t="shared" si="26"/>
        <v>4</v>
      </c>
      <c r="F30" s="47">
        <f t="shared" si="26"/>
        <v>0</v>
      </c>
      <c r="G30" s="62">
        <f t="shared" si="26"/>
        <v>4</v>
      </c>
      <c r="H30" s="62">
        <f t="shared" si="26"/>
        <v>0</v>
      </c>
      <c r="I30" s="62">
        <f t="shared" si="26"/>
        <v>0</v>
      </c>
      <c r="J30" s="62">
        <f t="shared" si="26"/>
        <v>0</v>
      </c>
      <c r="K30" s="62">
        <f t="shared" si="26"/>
        <v>0</v>
      </c>
      <c r="L30" s="57">
        <f t="shared" si="11"/>
        <v>1</v>
      </c>
      <c r="M30" s="58">
        <f t="shared" si="12"/>
        <v>1</v>
      </c>
    </row>
    <row r="31" spans="2:13">
      <c r="B31" s="46" t="s">
        <v>232</v>
      </c>
      <c r="C31" s="47">
        <f>C92</f>
        <v>17</v>
      </c>
      <c r="D31" s="47">
        <f t="shared" ref="D31:K31" si="27">D92</f>
        <v>17</v>
      </c>
      <c r="E31" s="47">
        <f t="shared" si="27"/>
        <v>17</v>
      </c>
      <c r="F31" s="47">
        <f t="shared" si="27"/>
        <v>0</v>
      </c>
      <c r="G31" s="62">
        <f t="shared" si="27"/>
        <v>17</v>
      </c>
      <c r="H31" s="62">
        <f t="shared" si="27"/>
        <v>0</v>
      </c>
      <c r="I31" s="62">
        <f t="shared" si="27"/>
        <v>0</v>
      </c>
      <c r="J31" s="62">
        <f t="shared" si="27"/>
        <v>0</v>
      </c>
      <c r="K31" s="62">
        <f t="shared" si="27"/>
        <v>0</v>
      </c>
      <c r="L31" s="57">
        <f t="shared" si="11"/>
        <v>0.5</v>
      </c>
      <c r="M31" s="58">
        <f t="shared" si="12"/>
        <v>1</v>
      </c>
    </row>
    <row r="32" spans="2:13">
      <c r="B32" s="46" t="s">
        <v>206</v>
      </c>
      <c r="C32" s="47">
        <f t="shared" ref="C32:K34" si="28">C93</f>
        <v>5</v>
      </c>
      <c r="D32" s="47">
        <f t="shared" si="28"/>
        <v>5</v>
      </c>
      <c r="E32" s="47">
        <f t="shared" si="28"/>
        <v>5</v>
      </c>
      <c r="F32" s="47">
        <f t="shared" si="28"/>
        <v>0</v>
      </c>
      <c r="G32" s="62">
        <f t="shared" si="28"/>
        <v>5</v>
      </c>
      <c r="H32" s="62">
        <f t="shared" si="28"/>
        <v>0</v>
      </c>
      <c r="I32" s="62">
        <f t="shared" si="28"/>
        <v>0</v>
      </c>
      <c r="J32" s="62">
        <f t="shared" si="28"/>
        <v>0</v>
      </c>
      <c r="K32" s="62">
        <f t="shared" si="28"/>
        <v>0</v>
      </c>
      <c r="L32" s="57">
        <f t="shared" si="11"/>
        <v>0.5</v>
      </c>
      <c r="M32" s="58">
        <f t="shared" si="12"/>
        <v>1</v>
      </c>
    </row>
    <row r="33" spans="2:13">
      <c r="B33" s="46" t="s">
        <v>233</v>
      </c>
      <c r="C33" s="47">
        <f t="shared" si="28"/>
        <v>2</v>
      </c>
      <c r="D33" s="47">
        <f t="shared" si="28"/>
        <v>2</v>
      </c>
      <c r="E33" s="47">
        <f t="shared" si="28"/>
        <v>2</v>
      </c>
      <c r="F33" s="47">
        <f t="shared" si="28"/>
        <v>0</v>
      </c>
      <c r="G33" s="62">
        <f t="shared" si="28"/>
        <v>2</v>
      </c>
      <c r="H33" s="62">
        <f t="shared" si="28"/>
        <v>0</v>
      </c>
      <c r="I33" s="62">
        <f t="shared" si="28"/>
        <v>0</v>
      </c>
      <c r="J33" s="62">
        <f t="shared" si="28"/>
        <v>0</v>
      </c>
      <c r="K33" s="62">
        <f t="shared" si="28"/>
        <v>0</v>
      </c>
      <c r="L33" s="57">
        <f t="shared" si="11"/>
        <v>0.5</v>
      </c>
      <c r="M33" s="58">
        <f t="shared" si="12"/>
        <v>1</v>
      </c>
    </row>
    <row r="34" spans="2:13">
      <c r="B34" s="46" t="s">
        <v>234</v>
      </c>
      <c r="C34" s="47">
        <f t="shared" si="28"/>
        <v>16</v>
      </c>
      <c r="D34" s="47">
        <f t="shared" si="28"/>
        <v>16</v>
      </c>
      <c r="E34" s="47">
        <f t="shared" si="28"/>
        <v>16</v>
      </c>
      <c r="F34" s="47">
        <f t="shared" si="28"/>
        <v>0</v>
      </c>
      <c r="G34" s="62">
        <f t="shared" si="28"/>
        <v>16</v>
      </c>
      <c r="H34" s="62">
        <f t="shared" si="28"/>
        <v>0</v>
      </c>
      <c r="I34" s="62">
        <f t="shared" si="28"/>
        <v>0</v>
      </c>
      <c r="J34" s="62">
        <f t="shared" si="28"/>
        <v>0</v>
      </c>
      <c r="K34" s="62">
        <f t="shared" si="28"/>
        <v>0</v>
      </c>
      <c r="L34" s="57">
        <f t="shared" si="11"/>
        <v>0.5</v>
      </c>
      <c r="M34" s="58">
        <f t="shared" si="12"/>
        <v>1</v>
      </c>
    </row>
    <row r="35" spans="2:13">
      <c r="B35" s="46" t="s">
        <v>229</v>
      </c>
      <c r="C35" s="31">
        <f>C74</f>
        <v>1</v>
      </c>
      <c r="D35" s="31">
        <f t="shared" ref="D35:K35" si="29">D74</f>
        <v>0</v>
      </c>
      <c r="E35" s="31">
        <f t="shared" si="29"/>
        <v>0</v>
      </c>
      <c r="F35" s="31">
        <f t="shared" si="29"/>
        <v>0</v>
      </c>
      <c r="G35" s="62">
        <f t="shared" si="29"/>
        <v>0</v>
      </c>
      <c r="H35" s="62">
        <f t="shared" si="29"/>
        <v>0</v>
      </c>
      <c r="I35" s="62">
        <f t="shared" si="29"/>
        <v>1</v>
      </c>
      <c r="J35" s="62">
        <f t="shared" si="29"/>
        <v>0</v>
      </c>
      <c r="K35" s="62">
        <f t="shared" si="29"/>
        <v>0</v>
      </c>
      <c r="L35" s="57">
        <f t="shared" si="11"/>
        <v>0</v>
      </c>
      <c r="M35" s="58">
        <f t="shared" si="12"/>
        <v>0</v>
      </c>
    </row>
    <row r="36" spans="2:13" ht="15" thickBot="1">
      <c r="B36" s="111" t="s">
        <v>154</v>
      </c>
      <c r="C36" s="112">
        <f>SUM(C4:C35, C118)</f>
        <v>1432</v>
      </c>
      <c r="D36" s="112">
        <f t="shared" ref="D36:K36" si="30">SUM(D4:D35, D118)</f>
        <v>332</v>
      </c>
      <c r="E36" s="112">
        <f t="shared" si="30"/>
        <v>1386</v>
      </c>
      <c r="F36" s="112">
        <f t="shared" si="30"/>
        <v>0</v>
      </c>
      <c r="G36" s="112">
        <f t="shared" si="30"/>
        <v>1273</v>
      </c>
      <c r="H36" s="112">
        <f t="shared" si="30"/>
        <v>116</v>
      </c>
      <c r="I36" s="112">
        <f t="shared" si="30"/>
        <v>26</v>
      </c>
      <c r="J36" s="112">
        <f t="shared" si="30"/>
        <v>14</v>
      </c>
      <c r="K36" s="112">
        <f t="shared" si="30"/>
        <v>3</v>
      </c>
      <c r="L36" s="113">
        <f>IF((C36+D36)=0,0,E36/(C36 +D36))</f>
        <v>0.7857142857142857</v>
      </c>
      <c r="M36" s="114">
        <f>IF(E36=0,0,G36/E36)</f>
        <v>0.91847041847041844</v>
      </c>
    </row>
    <row r="37" spans="2:13" customFormat="1" ht="17.25" customHeight="1">
      <c r="B37" s="59"/>
      <c r="C37" s="60"/>
      <c r="D37" s="60"/>
      <c r="E37" s="60"/>
      <c r="F37" s="60"/>
      <c r="G37" s="60"/>
      <c r="H37" s="60"/>
      <c r="I37" s="60"/>
      <c r="J37" s="60"/>
      <c r="K37" s="60"/>
      <c r="L37" s="61"/>
      <c r="M37" s="61"/>
    </row>
    <row r="38" spans="2:13" customFormat="1">
      <c r="B38" s="59"/>
      <c r="C38" s="60"/>
      <c r="D38" s="60"/>
      <c r="E38" s="60"/>
      <c r="F38" s="60"/>
      <c r="G38" s="60"/>
      <c r="H38" s="60"/>
      <c r="I38" s="60"/>
      <c r="J38" s="60"/>
      <c r="K38" s="60"/>
      <c r="L38" s="61"/>
      <c r="M38" s="61"/>
    </row>
    <row r="39" spans="2:13" ht="15" hidden="1" customHeight="1">
      <c r="B39" s="221" t="s">
        <v>170</v>
      </c>
      <c r="C39" s="222"/>
      <c r="D39" s="222"/>
      <c r="E39" s="222"/>
      <c r="F39" s="222"/>
      <c r="G39" s="222"/>
      <c r="H39" s="222"/>
      <c r="I39" s="222"/>
      <c r="J39" s="222"/>
      <c r="K39" s="223"/>
      <c r="L39" s="224" t="s">
        <v>164</v>
      </c>
      <c r="M39" s="225"/>
    </row>
    <row r="40" spans="2:13" ht="55.2" hidden="1">
      <c r="B40" s="230" t="s">
        <v>130</v>
      </c>
      <c r="C40" s="231"/>
      <c r="D40" s="105" t="s">
        <v>153</v>
      </c>
      <c r="E40" s="105" t="s">
        <v>168</v>
      </c>
      <c r="F40" s="105" t="s">
        <v>161</v>
      </c>
      <c r="G40" s="105" t="s">
        <v>162</v>
      </c>
      <c r="H40" s="105" t="s">
        <v>163</v>
      </c>
      <c r="I40" s="105" t="s">
        <v>166</v>
      </c>
      <c r="J40" s="105" t="s">
        <v>167</v>
      </c>
      <c r="K40" s="63" t="s">
        <v>171</v>
      </c>
      <c r="L40" s="226"/>
      <c r="M40" s="227"/>
    </row>
    <row r="41" spans="2:13" hidden="1">
      <c r="B41" s="232" t="s">
        <v>140</v>
      </c>
      <c r="C41" s="233"/>
      <c r="D41" s="29">
        <f>SUM(D112,D122)</f>
        <v>28</v>
      </c>
      <c r="E41" s="29">
        <f>SUM(G41:H41)</f>
        <v>39</v>
      </c>
      <c r="F41" s="29">
        <f>SUM(F112,F122)</f>
        <v>2</v>
      </c>
      <c r="G41" s="29">
        <f>SUM(G112,G122)</f>
        <v>34</v>
      </c>
      <c r="H41" s="29">
        <f>SUM(H112,H122)</f>
        <v>5</v>
      </c>
      <c r="I41" s="66">
        <f>G41/E41</f>
        <v>0.87179487179487181</v>
      </c>
      <c r="J41" s="66">
        <f>H41/E41</f>
        <v>0.12820512820512819</v>
      </c>
      <c r="K41" s="65">
        <v>4</v>
      </c>
      <c r="L41" s="226"/>
      <c r="M41" s="227"/>
    </row>
    <row r="42" spans="2:13" hidden="1">
      <c r="B42" s="232" t="s">
        <v>150</v>
      </c>
      <c r="C42" s="233"/>
      <c r="D42" s="29" t="e">
        <f>SUM(#REF!,D123)</f>
        <v>#REF!</v>
      </c>
      <c r="E42" s="29" t="e">
        <f>SUM(G42:H42)</f>
        <v>#REF!</v>
      </c>
      <c r="F42" s="29" t="e">
        <f>SUM(#REF!,F123)</f>
        <v>#REF!</v>
      </c>
      <c r="G42" s="29" t="e">
        <f>SUM(#REF!,G123)</f>
        <v>#REF!</v>
      </c>
      <c r="H42" s="29" t="e">
        <f>SUM(#REF!,H123)</f>
        <v>#REF!</v>
      </c>
      <c r="I42" s="66" t="e">
        <f>G42/E42</f>
        <v>#REF!</v>
      </c>
      <c r="J42" s="66" t="e">
        <f>H42/E42</f>
        <v>#REF!</v>
      </c>
      <c r="K42" s="65">
        <v>43</v>
      </c>
      <c r="L42" s="226"/>
      <c r="M42" s="227"/>
    </row>
    <row r="43" spans="2:13" hidden="1">
      <c r="B43" s="232" t="s">
        <v>151</v>
      </c>
      <c r="C43" s="233"/>
      <c r="D43" s="29" t="e">
        <f>#REF!+D124</f>
        <v>#REF!</v>
      </c>
      <c r="E43" s="29" t="e">
        <f>#REF!+E124</f>
        <v>#REF!</v>
      </c>
      <c r="F43" s="29" t="e">
        <f>#REF!+F124</f>
        <v>#REF!</v>
      </c>
      <c r="G43" s="29" t="e">
        <f>#REF!+G124</f>
        <v>#REF!</v>
      </c>
      <c r="H43" s="29" t="e">
        <f>#REF!+H124</f>
        <v>#REF!</v>
      </c>
      <c r="I43" s="66" t="e">
        <f>G43/E43</f>
        <v>#REF!</v>
      </c>
      <c r="J43" s="66" t="e">
        <f>H43/E43</f>
        <v>#REF!</v>
      </c>
      <c r="K43" s="65" t="e">
        <f>#REF!+K124</f>
        <v>#REF!</v>
      </c>
      <c r="L43" s="226"/>
      <c r="M43" s="227"/>
    </row>
    <row r="44" spans="2:13" ht="15" hidden="1" thickBot="1">
      <c r="B44" s="234" t="s">
        <v>152</v>
      </c>
      <c r="C44" s="235"/>
      <c r="D44" s="29" t="e">
        <f>#REF!+D125</f>
        <v>#REF!</v>
      </c>
      <c r="E44" s="29" t="e">
        <f>#REF!+E125</f>
        <v>#REF!</v>
      </c>
      <c r="F44" s="29" t="e">
        <f>#REF!+F125</f>
        <v>#REF!</v>
      </c>
      <c r="G44" s="29" t="e">
        <f>#REF!+G125</f>
        <v>#REF!</v>
      </c>
      <c r="H44" s="29" t="e">
        <f>#REF!+H125</f>
        <v>#REF!</v>
      </c>
      <c r="I44" s="66" t="e">
        <f>G44/E44</f>
        <v>#REF!</v>
      </c>
      <c r="J44" s="66" t="e">
        <f>H44/E44</f>
        <v>#REF!</v>
      </c>
      <c r="K44" s="65" t="e">
        <f>#REF!+K125</f>
        <v>#REF!</v>
      </c>
      <c r="L44" s="228"/>
      <c r="M44" s="229"/>
    </row>
    <row r="46" spans="2:13" ht="15" thickBot="1"/>
    <row r="47" spans="2:13" ht="15.75" customHeight="1">
      <c r="B47" s="221" t="s">
        <v>208</v>
      </c>
      <c r="C47" s="222"/>
      <c r="D47" s="222"/>
      <c r="E47" s="222"/>
      <c r="F47" s="222"/>
      <c r="G47" s="222"/>
      <c r="H47" s="222"/>
      <c r="I47" s="222"/>
      <c r="J47" s="222"/>
      <c r="K47" s="222"/>
      <c r="L47" s="223"/>
      <c r="M47" s="124">
        <f ca="1">TODAY()</f>
        <v>45039</v>
      </c>
    </row>
    <row r="48" spans="2:13" ht="42" thickBot="1">
      <c r="B48" s="120" t="s">
        <v>130</v>
      </c>
      <c r="C48" s="121" t="s">
        <v>131</v>
      </c>
      <c r="D48" s="121" t="s">
        <v>141</v>
      </c>
      <c r="E48" s="121" t="s">
        <v>132</v>
      </c>
      <c r="F48" s="121" t="s">
        <v>133</v>
      </c>
      <c r="G48" s="121" t="s">
        <v>4</v>
      </c>
      <c r="H48" s="121" t="s">
        <v>5</v>
      </c>
      <c r="I48" s="121" t="s">
        <v>134</v>
      </c>
      <c r="J48" s="121" t="s">
        <v>8</v>
      </c>
      <c r="K48" s="121" t="s">
        <v>6</v>
      </c>
      <c r="L48" s="122" t="s">
        <v>135</v>
      </c>
      <c r="M48" s="125" t="s">
        <v>136</v>
      </c>
    </row>
    <row r="49" spans="2:14">
      <c r="B49" s="117" t="s">
        <v>209</v>
      </c>
      <c r="C49" s="118">
        <f>SUM(C50:C58)</f>
        <v>1281</v>
      </c>
      <c r="D49" s="118">
        <f t="shared" ref="D49:K49" si="31">SUM(D50:D58)</f>
        <v>418</v>
      </c>
      <c r="E49" s="118">
        <f t="shared" si="31"/>
        <v>1266</v>
      </c>
      <c r="F49" s="118">
        <f t="shared" si="31"/>
        <v>0</v>
      </c>
      <c r="G49" s="118">
        <f t="shared" si="31"/>
        <v>1184</v>
      </c>
      <c r="H49" s="118">
        <f t="shared" si="31"/>
        <v>82</v>
      </c>
      <c r="I49" s="118">
        <f t="shared" si="31"/>
        <v>2</v>
      </c>
      <c r="J49" s="118">
        <f t="shared" si="31"/>
        <v>10</v>
      </c>
      <c r="K49" s="118">
        <f t="shared" si="31"/>
        <v>3</v>
      </c>
      <c r="L49" s="119">
        <f t="shared" ref="L49:L58" si="32">IF(C49=0,0,E49/C49)</f>
        <v>0.98829039812646369</v>
      </c>
      <c r="M49" s="123">
        <f t="shared" ref="M49:M58" si="33">IF(E49=0,0,G49/E49)</f>
        <v>0.93522906793048977</v>
      </c>
    </row>
    <row r="50" spans="2:14">
      <c r="B50" s="34" t="s">
        <v>142</v>
      </c>
      <c r="C50" s="31">
        <f>128+43+D50</f>
        <v>340</v>
      </c>
      <c r="D50" s="31">
        <v>169</v>
      </c>
      <c r="E50" s="32">
        <f t="shared" ref="E50:E58" si="34">G50+H50</f>
        <v>340</v>
      </c>
      <c r="F50" s="33">
        <f t="shared" ref="F50:F58" si="35">C50-SUM(G50:K50)</f>
        <v>0</v>
      </c>
      <c r="G50" s="25">
        <f>111+30+164+1</f>
        <v>306</v>
      </c>
      <c r="H50" s="25">
        <f>16+13+5</f>
        <v>34</v>
      </c>
      <c r="I50" s="25">
        <v>0</v>
      </c>
      <c r="J50" s="25">
        <v>0</v>
      </c>
      <c r="K50" s="25">
        <v>0</v>
      </c>
      <c r="L50" s="28">
        <f t="shared" si="32"/>
        <v>1</v>
      </c>
      <c r="M50" s="38">
        <f t="shared" si="33"/>
        <v>0.9</v>
      </c>
    </row>
    <row r="51" spans="2:14">
      <c r="B51" s="34" t="s">
        <v>139</v>
      </c>
      <c r="C51" s="31">
        <v>76</v>
      </c>
      <c r="D51" s="31">
        <v>0</v>
      </c>
      <c r="E51" s="32">
        <f t="shared" si="34"/>
        <v>76</v>
      </c>
      <c r="F51" s="33">
        <f t="shared" si="35"/>
        <v>0</v>
      </c>
      <c r="G51" s="25">
        <v>66</v>
      </c>
      <c r="H51" s="25">
        <v>10</v>
      </c>
      <c r="I51" s="25">
        <v>0</v>
      </c>
      <c r="J51" s="25">
        <v>0</v>
      </c>
      <c r="K51" s="25">
        <v>0</v>
      </c>
      <c r="L51" s="28">
        <f t="shared" si="32"/>
        <v>1</v>
      </c>
      <c r="M51" s="38">
        <f t="shared" si="33"/>
        <v>0.86842105263157898</v>
      </c>
    </row>
    <row r="52" spans="2:14">
      <c r="B52" s="34" t="s">
        <v>148</v>
      </c>
      <c r="C52" s="31">
        <v>19</v>
      </c>
      <c r="D52" s="31">
        <v>0</v>
      </c>
      <c r="E52" s="32">
        <f t="shared" si="34"/>
        <v>19</v>
      </c>
      <c r="F52" s="33">
        <f t="shared" si="35"/>
        <v>0</v>
      </c>
      <c r="G52" s="25">
        <v>15</v>
      </c>
      <c r="H52" s="25">
        <v>4</v>
      </c>
      <c r="I52" s="25">
        <v>0</v>
      </c>
      <c r="J52" s="25">
        <v>0</v>
      </c>
      <c r="K52" s="25">
        <v>0</v>
      </c>
      <c r="L52" s="28">
        <f t="shared" si="32"/>
        <v>1</v>
      </c>
      <c r="M52" s="38">
        <f t="shared" si="33"/>
        <v>0.78947368421052633</v>
      </c>
    </row>
    <row r="53" spans="2:14">
      <c r="B53" s="34" t="s">
        <v>210</v>
      </c>
      <c r="C53" s="31">
        <f>18+D53</f>
        <v>25</v>
      </c>
      <c r="D53" s="31">
        <v>7</v>
      </c>
      <c r="E53" s="32">
        <f t="shared" si="34"/>
        <v>25</v>
      </c>
      <c r="F53" s="33">
        <f t="shared" si="35"/>
        <v>0</v>
      </c>
      <c r="G53" s="25">
        <f>13+7</f>
        <v>20</v>
      </c>
      <c r="H53" s="25">
        <v>5</v>
      </c>
      <c r="I53" s="25">
        <v>0</v>
      </c>
      <c r="J53" s="25">
        <v>0</v>
      </c>
      <c r="K53" s="25">
        <v>0</v>
      </c>
      <c r="L53" s="28">
        <f t="shared" si="32"/>
        <v>1</v>
      </c>
      <c r="M53" s="38">
        <f t="shared" si="33"/>
        <v>0.8</v>
      </c>
    </row>
    <row r="54" spans="2:14">
      <c r="B54" s="34" t="s">
        <v>158</v>
      </c>
      <c r="C54" s="31">
        <v>84</v>
      </c>
      <c r="D54" s="31">
        <v>0</v>
      </c>
      <c r="E54" s="32">
        <f t="shared" si="34"/>
        <v>84</v>
      </c>
      <c r="F54" s="33">
        <f t="shared" si="35"/>
        <v>0</v>
      </c>
      <c r="G54" s="25">
        <v>75</v>
      </c>
      <c r="H54" s="25">
        <v>9</v>
      </c>
      <c r="I54" s="25">
        <v>0</v>
      </c>
      <c r="J54" s="25">
        <v>0</v>
      </c>
      <c r="K54" s="25">
        <v>0</v>
      </c>
      <c r="L54" s="28">
        <f t="shared" si="32"/>
        <v>1</v>
      </c>
      <c r="M54" s="38">
        <f t="shared" si="33"/>
        <v>0.8928571428571429</v>
      </c>
    </row>
    <row r="55" spans="2:14">
      <c r="B55" s="34" t="s">
        <v>157</v>
      </c>
      <c r="C55" s="31">
        <f>227+D55</f>
        <v>260</v>
      </c>
      <c r="D55" s="31">
        <v>33</v>
      </c>
      <c r="E55" s="32">
        <f t="shared" si="34"/>
        <v>256</v>
      </c>
      <c r="F55" s="33">
        <f t="shared" si="35"/>
        <v>0</v>
      </c>
      <c r="G55" s="25">
        <f>213+33</f>
        <v>246</v>
      </c>
      <c r="H55" s="25">
        <v>10</v>
      </c>
      <c r="I55" s="25">
        <v>1</v>
      </c>
      <c r="J55" s="25">
        <v>0</v>
      </c>
      <c r="K55" s="25">
        <v>3</v>
      </c>
      <c r="L55" s="28">
        <f t="shared" si="32"/>
        <v>0.98461538461538467</v>
      </c>
      <c r="M55" s="38">
        <f t="shared" si="33"/>
        <v>0.9609375</v>
      </c>
    </row>
    <row r="56" spans="2:14">
      <c r="B56" s="34" t="s">
        <v>159</v>
      </c>
      <c r="C56" s="31">
        <v>25</v>
      </c>
      <c r="D56" s="31">
        <v>0</v>
      </c>
      <c r="E56" s="32">
        <f t="shared" si="34"/>
        <v>15</v>
      </c>
      <c r="F56" s="33">
        <f t="shared" si="35"/>
        <v>0</v>
      </c>
      <c r="G56" s="25">
        <v>10</v>
      </c>
      <c r="H56" s="25">
        <v>5</v>
      </c>
      <c r="I56" s="25">
        <v>0</v>
      </c>
      <c r="J56" s="25">
        <v>10</v>
      </c>
      <c r="K56" s="25">
        <v>0</v>
      </c>
      <c r="L56" s="28">
        <f t="shared" si="32"/>
        <v>0.6</v>
      </c>
      <c r="M56" s="38">
        <f t="shared" si="33"/>
        <v>0.66666666666666663</v>
      </c>
    </row>
    <row r="57" spans="2:14">
      <c r="B57" s="34" t="s">
        <v>147</v>
      </c>
      <c r="C57" s="31">
        <v>243</v>
      </c>
      <c r="D57" s="31">
        <v>0</v>
      </c>
      <c r="E57" s="32">
        <f t="shared" si="34"/>
        <v>242</v>
      </c>
      <c r="F57" s="33">
        <f t="shared" si="35"/>
        <v>0</v>
      </c>
      <c r="G57" s="25">
        <v>237</v>
      </c>
      <c r="H57" s="25">
        <v>5</v>
      </c>
      <c r="I57" s="25">
        <v>1</v>
      </c>
      <c r="J57" s="25">
        <v>0</v>
      </c>
      <c r="K57" s="25">
        <v>0</v>
      </c>
      <c r="L57" s="28">
        <f t="shared" si="32"/>
        <v>0.99588477366255146</v>
      </c>
      <c r="M57" s="38">
        <f t="shared" si="33"/>
        <v>0.97933884297520657</v>
      </c>
    </row>
    <row r="58" spans="2:14" ht="15" thickBot="1">
      <c r="B58" s="34" t="s">
        <v>249</v>
      </c>
      <c r="C58" s="31">
        <v>209</v>
      </c>
      <c r="D58" s="31">
        <v>209</v>
      </c>
      <c r="E58" s="32">
        <f t="shared" si="34"/>
        <v>209</v>
      </c>
      <c r="F58" s="42">
        <f t="shared" si="35"/>
        <v>0</v>
      </c>
      <c r="G58" s="42">
        <v>209</v>
      </c>
      <c r="H58" s="42">
        <v>0</v>
      </c>
      <c r="I58" s="42">
        <v>0</v>
      </c>
      <c r="J58" s="42">
        <v>0</v>
      </c>
      <c r="K58" s="42">
        <v>0</v>
      </c>
      <c r="L58" s="44">
        <f t="shared" si="32"/>
        <v>1</v>
      </c>
      <c r="M58" s="45">
        <f t="shared" si="33"/>
        <v>1</v>
      </c>
    </row>
    <row r="59" spans="2:14" ht="15" thickBot="1">
      <c r="B59" s="76"/>
      <c r="C59" s="77"/>
      <c r="D59" s="77"/>
      <c r="E59" s="78"/>
      <c r="F59" s="75"/>
      <c r="G59" s="75"/>
      <c r="H59" s="75"/>
      <c r="I59" s="75"/>
      <c r="J59" s="75"/>
      <c r="K59" s="75"/>
      <c r="L59" s="79"/>
      <c r="M59" s="79"/>
    </row>
    <row r="60" spans="2:14" ht="15" customHeight="1">
      <c r="B60" s="221" t="s">
        <v>213</v>
      </c>
      <c r="C60" s="222"/>
      <c r="D60" s="222"/>
      <c r="E60" s="222"/>
      <c r="F60" s="222"/>
      <c r="G60" s="222"/>
      <c r="H60" s="222"/>
      <c r="I60" s="222"/>
      <c r="J60" s="222"/>
      <c r="K60" s="222"/>
      <c r="L60" s="222"/>
      <c r="M60" s="222"/>
      <c r="N60" s="223"/>
    </row>
    <row r="61" spans="2:14" ht="85.5" customHeight="1">
      <c r="B61" s="230" t="s">
        <v>130</v>
      </c>
      <c r="C61" s="231"/>
      <c r="D61" s="105" t="s">
        <v>153</v>
      </c>
      <c r="E61" s="105" t="s">
        <v>168</v>
      </c>
      <c r="F61" s="105" t="s">
        <v>161</v>
      </c>
      <c r="G61" s="105" t="s">
        <v>162</v>
      </c>
      <c r="H61" s="105" t="s">
        <v>163</v>
      </c>
      <c r="I61" s="105" t="s">
        <v>166</v>
      </c>
      <c r="J61" s="105" t="s">
        <v>167</v>
      </c>
      <c r="K61" s="105" t="s">
        <v>171</v>
      </c>
      <c r="L61" s="105" t="s">
        <v>247</v>
      </c>
      <c r="M61" s="247" t="s">
        <v>164</v>
      </c>
      <c r="N61" s="248"/>
    </row>
    <row r="62" spans="2:14" ht="39.75" customHeight="1" thickBot="1">
      <c r="B62" s="241" t="s">
        <v>212</v>
      </c>
      <c r="C62" s="242"/>
      <c r="D62" s="64">
        <v>40</v>
      </c>
      <c r="E62" s="64">
        <f>SUM(G62:H62)</f>
        <v>39</v>
      </c>
      <c r="F62" s="64">
        <f>D62-SUM(G62,H62,K62,L62)</f>
        <v>0</v>
      </c>
      <c r="G62" s="64">
        <v>20</v>
      </c>
      <c r="H62" s="64">
        <v>19</v>
      </c>
      <c r="I62" s="67">
        <f>G62/E62</f>
        <v>0.51282051282051277</v>
      </c>
      <c r="J62" s="67">
        <f>H62/E62</f>
        <v>0.48717948717948717</v>
      </c>
      <c r="K62" s="64">
        <v>0</v>
      </c>
      <c r="L62" s="64">
        <v>1</v>
      </c>
      <c r="M62" s="249"/>
      <c r="N62" s="250"/>
    </row>
    <row r="63" spans="2:14" ht="15" thickBot="1"/>
    <row r="64" spans="2:14" ht="15.75" customHeight="1">
      <c r="B64" s="221" t="s">
        <v>211</v>
      </c>
      <c r="C64" s="222"/>
      <c r="D64" s="222"/>
      <c r="E64" s="222"/>
      <c r="F64" s="222"/>
      <c r="G64" s="222"/>
      <c r="H64" s="222"/>
      <c r="I64" s="222"/>
      <c r="J64" s="222"/>
      <c r="K64" s="222"/>
      <c r="L64" s="223"/>
      <c r="M64" s="107">
        <f ca="1">TODAY()</f>
        <v>45039</v>
      </c>
    </row>
    <row r="65" spans="2:13" ht="41.4">
      <c r="B65" s="108" t="s">
        <v>130</v>
      </c>
      <c r="C65" s="105" t="s">
        <v>131</v>
      </c>
      <c r="D65" s="105" t="s">
        <v>141</v>
      </c>
      <c r="E65" s="105" t="s">
        <v>132</v>
      </c>
      <c r="F65" s="105" t="s">
        <v>133</v>
      </c>
      <c r="G65" s="105" t="s">
        <v>4</v>
      </c>
      <c r="H65" s="105" t="s">
        <v>5</v>
      </c>
      <c r="I65" s="105" t="s">
        <v>134</v>
      </c>
      <c r="J65" s="105" t="s">
        <v>8</v>
      </c>
      <c r="K65" s="105" t="s">
        <v>6</v>
      </c>
      <c r="L65" s="63" t="s">
        <v>135</v>
      </c>
      <c r="M65" s="98" t="s">
        <v>136</v>
      </c>
    </row>
    <row r="66" spans="2:13">
      <c r="B66" s="109" t="s">
        <v>209</v>
      </c>
      <c r="C66" s="29">
        <f>SUM(C67:C106)</f>
        <v>309</v>
      </c>
      <c r="D66" s="29">
        <f t="shared" ref="D66:K66" si="36">SUM(D67:D106)</f>
        <v>123</v>
      </c>
      <c r="E66" s="29">
        <f t="shared" si="36"/>
        <v>285</v>
      </c>
      <c r="F66" s="29">
        <f t="shared" si="36"/>
        <v>0</v>
      </c>
      <c r="G66" s="29">
        <f t="shared" si="36"/>
        <v>257</v>
      </c>
      <c r="H66" s="29">
        <f t="shared" si="36"/>
        <v>28</v>
      </c>
      <c r="I66" s="29">
        <f t="shared" si="36"/>
        <v>24</v>
      </c>
      <c r="J66" s="29">
        <f t="shared" si="36"/>
        <v>0</v>
      </c>
      <c r="K66" s="29">
        <f t="shared" si="36"/>
        <v>0</v>
      </c>
      <c r="L66" s="52">
        <f>IF(C66=0,0,E66/C66)</f>
        <v>0.92233009708737868</v>
      </c>
      <c r="M66" s="99">
        <f>IF(E66=0,0,G66/E66)</f>
        <v>0.90175438596491231</v>
      </c>
    </row>
    <row r="67" spans="2:13">
      <c r="B67" s="34" t="s">
        <v>148</v>
      </c>
      <c r="C67" s="31">
        <v>9</v>
      </c>
      <c r="D67" s="31">
        <v>2</v>
      </c>
      <c r="E67" s="32">
        <f t="shared" ref="E67:E73" si="37">G67+H67</f>
        <v>9</v>
      </c>
      <c r="F67" s="33">
        <f t="shared" ref="F67:F73" si="38">C67-SUM(G67:K67)</f>
        <v>0</v>
      </c>
      <c r="G67" s="25">
        <v>7</v>
      </c>
      <c r="H67" s="25">
        <v>2</v>
      </c>
      <c r="I67" s="25"/>
      <c r="J67" s="25"/>
      <c r="K67" s="25"/>
      <c r="L67" s="38">
        <f t="shared" ref="L67:L95" si="39">IF(C67=0,0,E67/C67)</f>
        <v>1</v>
      </c>
      <c r="M67" s="72">
        <f t="shared" ref="M67:M95" si="40">IF(E67=0,0,G67/E67)</f>
        <v>0.77777777777777779</v>
      </c>
    </row>
    <row r="68" spans="2:13">
      <c r="B68" s="34" t="s">
        <v>158</v>
      </c>
      <c r="C68" s="31">
        <v>41</v>
      </c>
      <c r="D68" s="31">
        <v>17</v>
      </c>
      <c r="E68" s="32">
        <f t="shared" si="37"/>
        <v>41</v>
      </c>
      <c r="F68" s="33">
        <f t="shared" si="38"/>
        <v>0</v>
      </c>
      <c r="G68" s="25">
        <v>39</v>
      </c>
      <c r="H68" s="25">
        <v>2</v>
      </c>
      <c r="I68" s="25"/>
      <c r="J68" s="25"/>
      <c r="K68" s="25"/>
      <c r="L68" s="38">
        <f t="shared" si="39"/>
        <v>1</v>
      </c>
      <c r="M68" s="72">
        <f t="shared" si="40"/>
        <v>0.95121951219512191</v>
      </c>
    </row>
    <row r="69" spans="2:13">
      <c r="B69" s="34" t="s">
        <v>157</v>
      </c>
      <c r="C69" s="31">
        <v>37</v>
      </c>
      <c r="D69" s="31">
        <v>5</v>
      </c>
      <c r="E69" s="32">
        <f t="shared" si="37"/>
        <v>36</v>
      </c>
      <c r="F69" s="33">
        <f t="shared" si="38"/>
        <v>0</v>
      </c>
      <c r="G69" s="25">
        <v>34</v>
      </c>
      <c r="H69" s="25">
        <v>2</v>
      </c>
      <c r="I69" s="25">
        <v>1</v>
      </c>
      <c r="J69" s="25"/>
      <c r="K69" s="25"/>
      <c r="L69" s="38">
        <f t="shared" si="39"/>
        <v>0.97297297297297303</v>
      </c>
      <c r="M69" s="72">
        <f t="shared" si="40"/>
        <v>0.94444444444444442</v>
      </c>
    </row>
    <row r="70" spans="2:13">
      <c r="B70" s="34" t="s">
        <v>159</v>
      </c>
      <c r="C70" s="31">
        <v>7</v>
      </c>
      <c r="D70" s="31">
        <v>2</v>
      </c>
      <c r="E70" s="32">
        <f t="shared" si="37"/>
        <v>7</v>
      </c>
      <c r="F70" s="33">
        <f t="shared" si="38"/>
        <v>0</v>
      </c>
      <c r="G70" s="56">
        <v>4</v>
      </c>
      <c r="H70" s="56">
        <v>3</v>
      </c>
      <c r="I70" s="56"/>
      <c r="J70" s="56"/>
      <c r="K70" s="56"/>
      <c r="L70" s="38">
        <f t="shared" si="39"/>
        <v>1</v>
      </c>
      <c r="M70" s="72">
        <f t="shared" si="40"/>
        <v>0.5714285714285714</v>
      </c>
    </row>
    <row r="71" spans="2:13">
      <c r="B71" s="46" t="s">
        <v>219</v>
      </c>
      <c r="C71" s="47">
        <v>6</v>
      </c>
      <c r="D71" s="47">
        <v>6</v>
      </c>
      <c r="E71" s="32">
        <f t="shared" si="37"/>
        <v>6</v>
      </c>
      <c r="F71" s="33">
        <f t="shared" si="38"/>
        <v>0</v>
      </c>
      <c r="G71" s="56">
        <v>6</v>
      </c>
      <c r="H71" s="56"/>
      <c r="I71" s="56"/>
      <c r="J71" s="56"/>
      <c r="K71" s="56"/>
      <c r="L71" s="38">
        <f t="shared" si="39"/>
        <v>1</v>
      </c>
      <c r="M71" s="72">
        <f t="shared" si="40"/>
        <v>1</v>
      </c>
    </row>
    <row r="72" spans="2:13">
      <c r="B72" s="46" t="s">
        <v>220</v>
      </c>
      <c r="C72" s="47">
        <v>16</v>
      </c>
      <c r="D72" s="47">
        <v>16</v>
      </c>
      <c r="E72" s="32">
        <f t="shared" si="37"/>
        <v>16</v>
      </c>
      <c r="F72" s="33">
        <f t="shared" si="38"/>
        <v>0</v>
      </c>
      <c r="G72" s="56">
        <v>16</v>
      </c>
      <c r="H72" s="56"/>
      <c r="I72" s="56"/>
      <c r="J72" s="56"/>
      <c r="K72" s="56"/>
      <c r="L72" s="38">
        <f t="shared" si="39"/>
        <v>1</v>
      </c>
      <c r="M72" s="72">
        <f t="shared" si="40"/>
        <v>1</v>
      </c>
    </row>
    <row r="73" spans="2:13" ht="15" thickBot="1">
      <c r="B73" s="39" t="s">
        <v>221</v>
      </c>
      <c r="C73" s="40">
        <v>14</v>
      </c>
      <c r="D73" s="40">
        <v>13</v>
      </c>
      <c r="E73" s="41">
        <f t="shared" si="37"/>
        <v>14</v>
      </c>
      <c r="F73" s="42">
        <f t="shared" si="38"/>
        <v>0</v>
      </c>
      <c r="G73" s="43">
        <v>7</v>
      </c>
      <c r="H73" s="43">
        <v>7</v>
      </c>
      <c r="I73" s="43"/>
      <c r="J73" s="43"/>
      <c r="K73" s="43"/>
      <c r="L73" s="45">
        <f t="shared" si="39"/>
        <v>1</v>
      </c>
      <c r="M73" s="72">
        <f t="shared" si="40"/>
        <v>0.5</v>
      </c>
    </row>
    <row r="74" spans="2:13">
      <c r="B74" s="46" t="s">
        <v>229</v>
      </c>
      <c r="C74" s="47">
        <v>1</v>
      </c>
      <c r="D74" s="47">
        <v>0</v>
      </c>
      <c r="E74" s="55">
        <v>0</v>
      </c>
      <c r="F74" s="33">
        <f>C74-SUM(G74:K74)</f>
        <v>0</v>
      </c>
      <c r="G74" s="56"/>
      <c r="H74" s="56"/>
      <c r="I74" s="56">
        <v>1</v>
      </c>
      <c r="J74" s="56"/>
      <c r="K74" s="56"/>
      <c r="L74" s="28">
        <f t="shared" si="39"/>
        <v>0</v>
      </c>
      <c r="M74" s="70">
        <f t="shared" si="40"/>
        <v>0</v>
      </c>
    </row>
    <row r="75" spans="2:13">
      <c r="B75" s="243" t="s">
        <v>230</v>
      </c>
      <c r="C75" s="244"/>
      <c r="D75" s="244"/>
      <c r="E75" s="244"/>
      <c r="F75" s="244"/>
      <c r="G75" s="244"/>
      <c r="H75" s="244"/>
      <c r="I75" s="244"/>
      <c r="J75" s="244"/>
      <c r="K75" s="244"/>
      <c r="L75" s="244"/>
      <c r="M75" s="245"/>
    </row>
    <row r="76" spans="2:13">
      <c r="B76" s="46" t="s">
        <v>225</v>
      </c>
      <c r="C76" s="47">
        <v>2</v>
      </c>
      <c r="D76" s="47">
        <v>0</v>
      </c>
      <c r="E76" s="32">
        <f t="shared" ref="E76:E106" si="41">G76+H76</f>
        <v>2</v>
      </c>
      <c r="F76" s="33">
        <f>C76-SUM(G76:K76)</f>
        <v>0</v>
      </c>
      <c r="G76" s="56">
        <v>1</v>
      </c>
      <c r="H76" s="56">
        <v>1</v>
      </c>
      <c r="I76" s="56"/>
      <c r="J76" s="56"/>
      <c r="K76" s="56"/>
      <c r="L76" s="28">
        <f t="shared" si="39"/>
        <v>1</v>
      </c>
      <c r="M76" s="70">
        <f t="shared" si="40"/>
        <v>0.5</v>
      </c>
    </row>
    <row r="77" spans="2:13">
      <c r="B77" s="46" t="s">
        <v>155</v>
      </c>
      <c r="C77" s="47">
        <v>6</v>
      </c>
      <c r="D77" s="47">
        <v>0</v>
      </c>
      <c r="E77" s="32">
        <f t="shared" si="41"/>
        <v>6</v>
      </c>
      <c r="F77" s="33">
        <f t="shared" ref="F77:F95" si="42">C77-SUM(G77:K77)</f>
        <v>0</v>
      </c>
      <c r="G77" s="56">
        <v>6</v>
      </c>
      <c r="H77" s="56"/>
      <c r="I77" s="56"/>
      <c r="J77" s="56"/>
      <c r="K77" s="56"/>
      <c r="L77" s="28">
        <f t="shared" si="39"/>
        <v>1</v>
      </c>
      <c r="M77" s="70">
        <f t="shared" si="40"/>
        <v>1</v>
      </c>
    </row>
    <row r="78" spans="2:13">
      <c r="B78" s="46" t="s">
        <v>138</v>
      </c>
      <c r="C78" s="47">
        <v>11</v>
      </c>
      <c r="D78" s="47">
        <v>6</v>
      </c>
      <c r="E78" s="32">
        <f t="shared" si="41"/>
        <v>11</v>
      </c>
      <c r="F78" s="33">
        <f t="shared" si="42"/>
        <v>0</v>
      </c>
      <c r="G78" s="56">
        <v>10</v>
      </c>
      <c r="H78" s="56">
        <v>1</v>
      </c>
      <c r="I78" s="56"/>
      <c r="J78" s="56"/>
      <c r="K78" s="56"/>
      <c r="L78" s="28">
        <f t="shared" si="39"/>
        <v>1</v>
      </c>
      <c r="M78" s="70">
        <f t="shared" si="40"/>
        <v>0.90909090909090906</v>
      </c>
    </row>
    <row r="79" spans="2:13">
      <c r="B79" s="46" t="s">
        <v>238</v>
      </c>
      <c r="C79" s="47">
        <v>7</v>
      </c>
      <c r="D79" s="47">
        <v>0</v>
      </c>
      <c r="E79" s="32">
        <f t="shared" si="41"/>
        <v>7</v>
      </c>
      <c r="F79" s="33">
        <f t="shared" si="42"/>
        <v>0</v>
      </c>
      <c r="G79" s="56">
        <v>6</v>
      </c>
      <c r="H79" s="56">
        <v>1</v>
      </c>
      <c r="I79" s="56"/>
      <c r="J79" s="56"/>
      <c r="K79" s="56"/>
      <c r="L79" s="28"/>
      <c r="M79" s="70">
        <f t="shared" si="40"/>
        <v>0.8571428571428571</v>
      </c>
    </row>
    <row r="80" spans="2:13">
      <c r="B80" s="46" t="s">
        <v>143</v>
      </c>
      <c r="C80" s="47">
        <v>12</v>
      </c>
      <c r="D80" s="47">
        <v>0</v>
      </c>
      <c r="E80" s="32">
        <f t="shared" si="41"/>
        <v>0</v>
      </c>
      <c r="F80" s="33">
        <f t="shared" si="42"/>
        <v>0</v>
      </c>
      <c r="G80" s="56"/>
      <c r="H80" s="56"/>
      <c r="I80" s="56">
        <v>12</v>
      </c>
      <c r="J80" s="56"/>
      <c r="K80" s="56"/>
      <c r="L80" s="28">
        <f t="shared" si="39"/>
        <v>0</v>
      </c>
      <c r="M80" s="70">
        <f t="shared" si="40"/>
        <v>0</v>
      </c>
    </row>
    <row r="81" spans="2:13">
      <c r="B81" s="46" t="s">
        <v>144</v>
      </c>
      <c r="C81" s="47">
        <v>10</v>
      </c>
      <c r="D81" s="47">
        <v>0</v>
      </c>
      <c r="E81" s="32">
        <f t="shared" si="41"/>
        <v>10</v>
      </c>
      <c r="F81" s="33">
        <f t="shared" si="42"/>
        <v>0</v>
      </c>
      <c r="G81" s="56">
        <v>8</v>
      </c>
      <c r="H81" s="56">
        <v>2</v>
      </c>
      <c r="I81" s="56"/>
      <c r="J81" s="56"/>
      <c r="K81" s="56"/>
      <c r="L81" s="28">
        <f t="shared" si="39"/>
        <v>1</v>
      </c>
      <c r="M81" s="70">
        <f t="shared" si="40"/>
        <v>0.8</v>
      </c>
    </row>
    <row r="82" spans="2:13">
      <c r="B82" s="46" t="s">
        <v>188</v>
      </c>
      <c r="C82" s="47">
        <v>21</v>
      </c>
      <c r="D82" s="47">
        <v>16</v>
      </c>
      <c r="E82" s="32">
        <f t="shared" si="41"/>
        <v>21</v>
      </c>
      <c r="F82" s="33">
        <f t="shared" si="42"/>
        <v>0</v>
      </c>
      <c r="G82" s="56">
        <v>19</v>
      </c>
      <c r="H82" s="56">
        <v>2</v>
      </c>
      <c r="I82" s="56"/>
      <c r="J82" s="56"/>
      <c r="K82" s="56"/>
      <c r="L82" s="28">
        <f t="shared" si="39"/>
        <v>1</v>
      </c>
      <c r="M82" s="70">
        <f t="shared" si="40"/>
        <v>0.90476190476190477</v>
      </c>
    </row>
    <row r="83" spans="2:13">
      <c r="B83" s="46" t="s">
        <v>224</v>
      </c>
      <c r="C83" s="47">
        <v>6</v>
      </c>
      <c r="D83" s="47">
        <v>0</v>
      </c>
      <c r="E83" s="32">
        <f t="shared" si="41"/>
        <v>6</v>
      </c>
      <c r="F83" s="33">
        <f t="shared" si="42"/>
        <v>0</v>
      </c>
      <c r="G83" s="56">
        <v>6</v>
      </c>
      <c r="H83" s="56"/>
      <c r="I83" s="56"/>
      <c r="J83" s="56"/>
      <c r="K83" s="56"/>
      <c r="L83" s="28">
        <f t="shared" si="39"/>
        <v>1</v>
      </c>
      <c r="M83" s="70">
        <f t="shared" si="40"/>
        <v>1</v>
      </c>
    </row>
    <row r="84" spans="2:13">
      <c r="B84" s="46" t="s">
        <v>149</v>
      </c>
      <c r="C84" s="47">
        <v>1</v>
      </c>
      <c r="D84" s="47">
        <v>0</v>
      </c>
      <c r="E84" s="32">
        <f t="shared" si="41"/>
        <v>1</v>
      </c>
      <c r="F84" s="33">
        <f t="shared" si="42"/>
        <v>0</v>
      </c>
      <c r="G84" s="56">
        <v>1</v>
      </c>
      <c r="H84" s="56"/>
      <c r="I84" s="56"/>
      <c r="J84" s="56"/>
      <c r="K84" s="56"/>
      <c r="L84" s="28">
        <f t="shared" si="39"/>
        <v>1</v>
      </c>
      <c r="M84" s="70">
        <f t="shared" si="40"/>
        <v>1</v>
      </c>
    </row>
    <row r="85" spans="2:13">
      <c r="B85" s="46" t="s">
        <v>160</v>
      </c>
      <c r="C85" s="47">
        <v>10</v>
      </c>
      <c r="D85" s="47">
        <v>0</v>
      </c>
      <c r="E85" s="32">
        <f t="shared" si="41"/>
        <v>10</v>
      </c>
      <c r="F85" s="33">
        <f t="shared" si="42"/>
        <v>0</v>
      </c>
      <c r="G85" s="56">
        <v>8</v>
      </c>
      <c r="H85" s="56">
        <v>2</v>
      </c>
      <c r="I85" s="56"/>
      <c r="J85" s="56"/>
      <c r="K85" s="56"/>
      <c r="L85" s="28">
        <f t="shared" si="39"/>
        <v>1</v>
      </c>
      <c r="M85" s="70">
        <f t="shared" si="40"/>
        <v>0.8</v>
      </c>
    </row>
    <row r="86" spans="2:13">
      <c r="B86" s="46" t="s">
        <v>146</v>
      </c>
      <c r="C86" s="47">
        <v>8</v>
      </c>
      <c r="D86" s="47">
        <v>0</v>
      </c>
      <c r="E86" s="32">
        <f t="shared" si="41"/>
        <v>8</v>
      </c>
      <c r="F86" s="33">
        <f t="shared" si="42"/>
        <v>0</v>
      </c>
      <c r="G86" s="56">
        <v>8</v>
      </c>
      <c r="H86" s="56"/>
      <c r="I86" s="56"/>
      <c r="J86" s="56"/>
      <c r="K86" s="56"/>
      <c r="L86" s="28">
        <f t="shared" si="39"/>
        <v>1</v>
      </c>
      <c r="M86" s="70">
        <f t="shared" si="40"/>
        <v>1</v>
      </c>
    </row>
    <row r="87" spans="2:13">
      <c r="B87" s="46" t="s">
        <v>205</v>
      </c>
      <c r="C87" s="47">
        <v>5</v>
      </c>
      <c r="D87" s="47">
        <v>0</v>
      </c>
      <c r="E87" s="32">
        <f t="shared" si="41"/>
        <v>5</v>
      </c>
      <c r="F87" s="33">
        <f t="shared" si="42"/>
        <v>0</v>
      </c>
      <c r="G87" s="56">
        <v>4</v>
      </c>
      <c r="H87" s="56">
        <v>1</v>
      </c>
      <c r="I87" s="56"/>
      <c r="J87" s="56"/>
      <c r="K87" s="56"/>
      <c r="L87" s="28">
        <f t="shared" si="39"/>
        <v>1</v>
      </c>
      <c r="M87" s="70">
        <f t="shared" si="40"/>
        <v>0.8</v>
      </c>
    </row>
    <row r="88" spans="2:13">
      <c r="B88" s="46" t="s">
        <v>156</v>
      </c>
      <c r="C88" s="47">
        <v>2</v>
      </c>
      <c r="D88" s="47">
        <v>0</v>
      </c>
      <c r="E88" s="32">
        <f t="shared" si="41"/>
        <v>0</v>
      </c>
      <c r="F88" s="33">
        <f t="shared" si="42"/>
        <v>0</v>
      </c>
      <c r="G88" s="56"/>
      <c r="H88" s="56"/>
      <c r="I88" s="56">
        <v>2</v>
      </c>
      <c r="J88" s="56"/>
      <c r="K88" s="56"/>
      <c r="L88" s="28">
        <f t="shared" si="39"/>
        <v>0</v>
      </c>
      <c r="M88" s="70">
        <f t="shared" si="40"/>
        <v>0</v>
      </c>
    </row>
    <row r="89" spans="2:13">
      <c r="B89" s="46" t="s">
        <v>231</v>
      </c>
      <c r="C89" s="47">
        <v>3</v>
      </c>
      <c r="D89" s="47">
        <v>0</v>
      </c>
      <c r="E89" s="32">
        <f t="shared" si="41"/>
        <v>3</v>
      </c>
      <c r="F89" s="33">
        <f t="shared" si="42"/>
        <v>0</v>
      </c>
      <c r="G89" s="56">
        <v>3</v>
      </c>
      <c r="H89" s="56"/>
      <c r="I89" s="56"/>
      <c r="J89" s="56"/>
      <c r="K89" s="56"/>
      <c r="L89" s="28">
        <f t="shared" si="39"/>
        <v>1</v>
      </c>
      <c r="M89" s="70">
        <f t="shared" si="40"/>
        <v>1</v>
      </c>
    </row>
    <row r="90" spans="2:13">
      <c r="B90" s="46" t="s">
        <v>145</v>
      </c>
      <c r="C90" s="47">
        <v>3</v>
      </c>
      <c r="D90" s="47">
        <v>0</v>
      </c>
      <c r="E90" s="32">
        <f t="shared" si="41"/>
        <v>3</v>
      </c>
      <c r="F90" s="33">
        <f t="shared" si="42"/>
        <v>0</v>
      </c>
      <c r="G90" s="56">
        <v>3</v>
      </c>
      <c r="H90" s="56"/>
      <c r="I90" s="56"/>
      <c r="J90" s="56"/>
      <c r="K90" s="56"/>
      <c r="L90" s="28">
        <f t="shared" si="39"/>
        <v>1</v>
      </c>
      <c r="M90" s="70">
        <f t="shared" si="40"/>
        <v>1</v>
      </c>
    </row>
    <row r="91" spans="2:13">
      <c r="B91" s="46" t="s">
        <v>165</v>
      </c>
      <c r="C91" s="47">
        <v>2</v>
      </c>
      <c r="D91" s="47">
        <v>0</v>
      </c>
      <c r="E91" s="32">
        <f t="shared" si="41"/>
        <v>2</v>
      </c>
      <c r="F91" s="33">
        <f t="shared" si="42"/>
        <v>0</v>
      </c>
      <c r="G91" s="56">
        <v>2</v>
      </c>
      <c r="H91" s="56"/>
      <c r="I91" s="56"/>
      <c r="J91" s="56"/>
      <c r="K91" s="56"/>
      <c r="L91" s="28">
        <f t="shared" si="39"/>
        <v>1</v>
      </c>
      <c r="M91" s="70">
        <f t="shared" si="40"/>
        <v>1</v>
      </c>
    </row>
    <row r="92" spans="2:13">
      <c r="B92" s="46" t="s">
        <v>232</v>
      </c>
      <c r="C92" s="47">
        <v>17</v>
      </c>
      <c r="D92" s="47">
        <v>17</v>
      </c>
      <c r="E92" s="32">
        <f t="shared" si="41"/>
        <v>17</v>
      </c>
      <c r="F92" s="33">
        <f t="shared" si="42"/>
        <v>0</v>
      </c>
      <c r="G92" s="56">
        <v>17</v>
      </c>
      <c r="H92" s="56"/>
      <c r="I92" s="56"/>
      <c r="J92" s="56"/>
      <c r="K92" s="56"/>
      <c r="L92" s="28">
        <f t="shared" si="39"/>
        <v>1</v>
      </c>
      <c r="M92" s="70">
        <f t="shared" si="40"/>
        <v>1</v>
      </c>
    </row>
    <row r="93" spans="2:13">
      <c r="B93" s="46" t="s">
        <v>206</v>
      </c>
      <c r="C93" s="47">
        <v>5</v>
      </c>
      <c r="D93" s="47">
        <v>5</v>
      </c>
      <c r="E93" s="32">
        <f t="shared" si="41"/>
        <v>5</v>
      </c>
      <c r="F93" s="33">
        <f t="shared" si="42"/>
        <v>0</v>
      </c>
      <c r="G93" s="56">
        <v>5</v>
      </c>
      <c r="H93" s="56"/>
      <c r="I93" s="56"/>
      <c r="J93" s="56"/>
      <c r="K93" s="56"/>
      <c r="L93" s="28">
        <f t="shared" si="39"/>
        <v>1</v>
      </c>
      <c r="M93" s="70">
        <f t="shared" si="40"/>
        <v>1</v>
      </c>
    </row>
    <row r="94" spans="2:13">
      <c r="B94" s="46" t="s">
        <v>233</v>
      </c>
      <c r="C94" s="47">
        <v>2</v>
      </c>
      <c r="D94" s="47">
        <v>2</v>
      </c>
      <c r="E94" s="32">
        <f t="shared" si="41"/>
        <v>2</v>
      </c>
      <c r="F94" s="33">
        <f t="shared" si="42"/>
        <v>0</v>
      </c>
      <c r="G94" s="56">
        <v>2</v>
      </c>
      <c r="H94" s="56"/>
      <c r="I94" s="56"/>
      <c r="J94" s="56"/>
      <c r="K94" s="56"/>
      <c r="L94" s="28">
        <f t="shared" si="39"/>
        <v>1</v>
      </c>
      <c r="M94" s="70">
        <f t="shared" si="40"/>
        <v>1</v>
      </c>
    </row>
    <row r="95" spans="2:13">
      <c r="B95" s="103" t="s">
        <v>234</v>
      </c>
      <c r="C95" s="31">
        <v>16</v>
      </c>
      <c r="D95" s="31">
        <v>16</v>
      </c>
      <c r="E95" s="32">
        <f t="shared" si="41"/>
        <v>16</v>
      </c>
      <c r="F95" s="33">
        <f t="shared" si="42"/>
        <v>0</v>
      </c>
      <c r="G95" s="25">
        <v>16</v>
      </c>
      <c r="H95" s="25"/>
      <c r="I95" s="25"/>
      <c r="J95" s="25"/>
      <c r="K95" s="25"/>
      <c r="L95" s="28">
        <f t="shared" si="39"/>
        <v>1</v>
      </c>
      <c r="M95" s="70">
        <f t="shared" si="40"/>
        <v>1</v>
      </c>
    </row>
    <row r="96" spans="2:13">
      <c r="B96" s="243" t="s">
        <v>235</v>
      </c>
      <c r="C96" s="244"/>
      <c r="D96" s="244"/>
      <c r="E96" s="244"/>
      <c r="F96" s="244"/>
      <c r="G96" s="244"/>
      <c r="H96" s="244"/>
      <c r="I96" s="244"/>
      <c r="J96" s="244"/>
      <c r="K96" s="244"/>
      <c r="L96" s="246"/>
      <c r="M96" s="245"/>
    </row>
    <row r="97" spans="2:13">
      <c r="B97" s="46" t="s">
        <v>225</v>
      </c>
      <c r="C97" s="31">
        <v>2</v>
      </c>
      <c r="D97" s="31">
        <v>0</v>
      </c>
      <c r="E97" s="32">
        <f t="shared" si="41"/>
        <v>1</v>
      </c>
      <c r="F97" s="33">
        <f>C97-SUM(G97:K97)</f>
        <v>0</v>
      </c>
      <c r="G97" s="25"/>
      <c r="H97" s="25">
        <v>1</v>
      </c>
      <c r="I97" s="56">
        <v>1</v>
      </c>
      <c r="J97" s="56"/>
      <c r="K97" s="56"/>
      <c r="L97" s="28">
        <f t="shared" ref="L97:L106" si="43">IF(C97=0,0,E97/C97)</f>
        <v>0.5</v>
      </c>
      <c r="M97" s="70">
        <f t="shared" ref="M97:M106" si="44">IF(E97=0,0,G97/E97)</f>
        <v>0</v>
      </c>
    </row>
    <row r="98" spans="2:13">
      <c r="B98" s="46" t="s">
        <v>155</v>
      </c>
      <c r="C98" s="47">
        <v>4</v>
      </c>
      <c r="D98" s="31">
        <v>0</v>
      </c>
      <c r="E98" s="32">
        <f t="shared" si="41"/>
        <v>4</v>
      </c>
      <c r="F98" s="33">
        <f t="shared" ref="F98:F106" si="45">C98-SUM(G98:K98)</f>
        <v>0</v>
      </c>
      <c r="G98" s="25">
        <v>4</v>
      </c>
      <c r="H98" s="25"/>
      <c r="I98" s="56"/>
      <c r="J98" s="56"/>
      <c r="K98" s="56"/>
      <c r="L98" s="28">
        <f t="shared" si="43"/>
        <v>1</v>
      </c>
      <c r="M98" s="70">
        <f t="shared" si="44"/>
        <v>1</v>
      </c>
    </row>
    <row r="99" spans="2:13">
      <c r="B99" s="46" t="s">
        <v>138</v>
      </c>
      <c r="C99" s="47">
        <v>3</v>
      </c>
      <c r="D99" s="31">
        <v>0</v>
      </c>
      <c r="E99" s="32">
        <f t="shared" si="41"/>
        <v>3</v>
      </c>
      <c r="F99" s="33">
        <f t="shared" si="45"/>
        <v>0</v>
      </c>
      <c r="G99" s="25">
        <v>3</v>
      </c>
      <c r="H99" s="25"/>
      <c r="I99" s="56"/>
      <c r="J99" s="56"/>
      <c r="K99" s="56"/>
      <c r="L99" s="28">
        <f t="shared" si="43"/>
        <v>1</v>
      </c>
      <c r="M99" s="70">
        <f t="shared" si="44"/>
        <v>1</v>
      </c>
    </row>
    <row r="100" spans="2:13">
      <c r="B100" s="46" t="s">
        <v>143</v>
      </c>
      <c r="C100" s="47">
        <v>6</v>
      </c>
      <c r="D100" s="31">
        <v>0</v>
      </c>
      <c r="E100" s="32">
        <f t="shared" si="41"/>
        <v>0</v>
      </c>
      <c r="F100" s="33">
        <f t="shared" si="45"/>
        <v>0</v>
      </c>
      <c r="G100" s="25"/>
      <c r="H100" s="25"/>
      <c r="I100" s="56">
        <v>6</v>
      </c>
      <c r="J100" s="56"/>
      <c r="K100" s="56"/>
      <c r="L100" s="28">
        <f t="shared" si="43"/>
        <v>0</v>
      </c>
      <c r="M100" s="70">
        <f t="shared" si="44"/>
        <v>0</v>
      </c>
    </row>
    <row r="101" spans="2:13">
      <c r="B101" s="46" t="s">
        <v>144</v>
      </c>
      <c r="C101" s="47">
        <v>5</v>
      </c>
      <c r="D101" s="31">
        <v>0</v>
      </c>
      <c r="E101" s="32">
        <f t="shared" si="41"/>
        <v>5</v>
      </c>
      <c r="F101" s="33">
        <f t="shared" si="45"/>
        <v>0</v>
      </c>
      <c r="G101" s="25">
        <v>5</v>
      </c>
      <c r="H101" s="25"/>
      <c r="I101" s="56"/>
      <c r="J101" s="56"/>
      <c r="K101" s="56"/>
      <c r="L101" s="28">
        <f t="shared" si="43"/>
        <v>1</v>
      </c>
      <c r="M101" s="70">
        <f t="shared" si="44"/>
        <v>1</v>
      </c>
    </row>
    <row r="102" spans="2:13">
      <c r="B102" s="46" t="s">
        <v>224</v>
      </c>
      <c r="C102" s="47">
        <v>4</v>
      </c>
      <c r="D102" s="31">
        <v>0</v>
      </c>
      <c r="E102" s="32">
        <f t="shared" si="41"/>
        <v>4</v>
      </c>
      <c r="F102" s="33">
        <f t="shared" si="45"/>
        <v>0</v>
      </c>
      <c r="G102" s="25">
        <v>3</v>
      </c>
      <c r="H102" s="25">
        <v>1</v>
      </c>
      <c r="I102" s="56"/>
      <c r="J102" s="56"/>
      <c r="K102" s="56"/>
      <c r="L102" s="28">
        <f t="shared" si="43"/>
        <v>1</v>
      </c>
      <c r="M102" s="70">
        <f t="shared" si="44"/>
        <v>0.75</v>
      </c>
    </row>
    <row r="103" spans="2:13">
      <c r="B103" s="46" t="s">
        <v>156</v>
      </c>
      <c r="C103" s="47">
        <v>1</v>
      </c>
      <c r="D103" s="31">
        <v>0</v>
      </c>
      <c r="E103" s="32">
        <f t="shared" si="41"/>
        <v>0</v>
      </c>
      <c r="F103" s="33">
        <f t="shared" si="45"/>
        <v>0</v>
      </c>
      <c r="G103" s="25"/>
      <c r="H103" s="25"/>
      <c r="I103" s="56">
        <v>1</v>
      </c>
      <c r="J103" s="56"/>
      <c r="K103" s="56"/>
      <c r="L103" s="28">
        <f t="shared" si="43"/>
        <v>0</v>
      </c>
      <c r="M103" s="70">
        <f t="shared" si="44"/>
        <v>0</v>
      </c>
    </row>
    <row r="104" spans="2:13">
      <c r="B104" s="46" t="s">
        <v>231</v>
      </c>
      <c r="C104" s="47">
        <v>1</v>
      </c>
      <c r="D104" s="31">
        <v>0</v>
      </c>
      <c r="E104" s="32">
        <f t="shared" si="41"/>
        <v>1</v>
      </c>
      <c r="F104" s="33">
        <f t="shared" si="45"/>
        <v>0</v>
      </c>
      <c r="G104" s="25">
        <v>1</v>
      </c>
      <c r="H104" s="25"/>
      <c r="I104" s="56"/>
      <c r="J104" s="56"/>
      <c r="K104" s="56"/>
      <c r="L104" s="28">
        <f t="shared" si="43"/>
        <v>1</v>
      </c>
      <c r="M104" s="70">
        <f t="shared" si="44"/>
        <v>1</v>
      </c>
    </row>
    <row r="105" spans="2:13">
      <c r="B105" s="46" t="s">
        <v>145</v>
      </c>
      <c r="C105" s="31">
        <v>1</v>
      </c>
      <c r="D105" s="31">
        <v>0</v>
      </c>
      <c r="E105" s="32">
        <f t="shared" si="41"/>
        <v>1</v>
      </c>
      <c r="F105" s="33">
        <f t="shared" si="45"/>
        <v>0</v>
      </c>
      <c r="G105" s="25">
        <v>1</v>
      </c>
      <c r="H105" s="25"/>
      <c r="I105" s="25"/>
      <c r="J105" s="25"/>
      <c r="K105" s="25"/>
      <c r="L105" s="28">
        <f t="shared" si="43"/>
        <v>1</v>
      </c>
      <c r="M105" s="70">
        <f t="shared" si="44"/>
        <v>1</v>
      </c>
    </row>
    <row r="106" spans="2:13">
      <c r="B106" s="103" t="s">
        <v>165</v>
      </c>
      <c r="C106" s="31">
        <v>2</v>
      </c>
      <c r="D106" s="31">
        <v>0</v>
      </c>
      <c r="E106" s="32">
        <f t="shared" si="41"/>
        <v>2</v>
      </c>
      <c r="F106" s="33">
        <f t="shared" si="45"/>
        <v>0</v>
      </c>
      <c r="G106" s="25">
        <v>2</v>
      </c>
      <c r="H106" s="25"/>
      <c r="I106" s="25"/>
      <c r="J106" s="25"/>
      <c r="K106" s="25"/>
      <c r="L106" s="28">
        <f t="shared" si="43"/>
        <v>1</v>
      </c>
      <c r="M106" s="70">
        <f t="shared" si="44"/>
        <v>1</v>
      </c>
    </row>
    <row r="109" spans="2:13" ht="15" thickBot="1"/>
    <row r="110" spans="2:13" ht="15" customHeight="1">
      <c r="B110" s="221" t="s">
        <v>222</v>
      </c>
      <c r="C110" s="222"/>
      <c r="D110" s="222"/>
      <c r="E110" s="222"/>
      <c r="F110" s="222"/>
      <c r="G110" s="222"/>
      <c r="H110" s="222"/>
      <c r="I110" s="222"/>
      <c r="J110" s="222"/>
      <c r="K110" s="223"/>
      <c r="L110" s="237" t="s">
        <v>164</v>
      </c>
      <c r="M110" s="238"/>
    </row>
    <row r="111" spans="2:13" ht="85.5" customHeight="1">
      <c r="B111" s="230" t="s">
        <v>130</v>
      </c>
      <c r="C111" s="231"/>
      <c r="D111" s="105" t="s">
        <v>153</v>
      </c>
      <c r="E111" s="105" t="s">
        <v>168</v>
      </c>
      <c r="F111" s="105" t="s">
        <v>161</v>
      </c>
      <c r="G111" s="105" t="s">
        <v>162</v>
      </c>
      <c r="H111" s="105" t="s">
        <v>163</v>
      </c>
      <c r="I111" s="105" t="s">
        <v>166</v>
      </c>
      <c r="J111" s="105" t="s">
        <v>167</v>
      </c>
      <c r="K111" s="63" t="s">
        <v>171</v>
      </c>
      <c r="L111" s="239"/>
      <c r="M111" s="240"/>
    </row>
    <row r="112" spans="2:13" ht="39.75" customHeight="1" thickBot="1">
      <c r="B112" s="241" t="s">
        <v>212</v>
      </c>
      <c r="C112" s="242"/>
      <c r="D112" s="64">
        <v>21</v>
      </c>
      <c r="E112" s="64">
        <f>SUM(G112:H112)</f>
        <v>16</v>
      </c>
      <c r="F112" s="64">
        <f>D112-E112-K112</f>
        <v>0</v>
      </c>
      <c r="G112" s="64">
        <v>14</v>
      </c>
      <c r="H112" s="64">
        <v>2</v>
      </c>
      <c r="I112" s="67">
        <f>G112/E112</f>
        <v>0.875</v>
      </c>
      <c r="J112" s="67">
        <f>H112/E112</f>
        <v>0.125</v>
      </c>
      <c r="K112" s="104">
        <v>5</v>
      </c>
      <c r="L112" s="239"/>
      <c r="M112" s="240"/>
    </row>
    <row r="115" spans="2:14" ht="15" thickBot="1"/>
    <row r="116" spans="2:14" ht="15" thickBot="1">
      <c r="B116" s="218" t="s">
        <v>228</v>
      </c>
      <c r="C116" s="236"/>
      <c r="D116" s="236"/>
      <c r="E116" s="236"/>
      <c r="F116" s="219"/>
      <c r="G116" s="219"/>
      <c r="H116" s="219"/>
      <c r="I116" s="219"/>
      <c r="J116" s="219"/>
      <c r="K116" s="219"/>
      <c r="L116" s="220"/>
      <c r="M116" s="107">
        <f ca="1">TODAY()</f>
        <v>45039</v>
      </c>
    </row>
    <row r="117" spans="2:14" ht="42" thickBot="1">
      <c r="B117" s="108" t="s">
        <v>130</v>
      </c>
      <c r="C117" s="105" t="s">
        <v>131</v>
      </c>
      <c r="D117" s="105" t="s">
        <v>141</v>
      </c>
      <c r="E117" s="105" t="s">
        <v>132</v>
      </c>
      <c r="F117" s="105" t="s">
        <v>133</v>
      </c>
      <c r="G117" s="105" t="s">
        <v>4</v>
      </c>
      <c r="H117" s="105" t="s">
        <v>5</v>
      </c>
      <c r="I117" s="105" t="s">
        <v>134</v>
      </c>
      <c r="J117" s="105" t="s">
        <v>8</v>
      </c>
      <c r="K117" s="105" t="s">
        <v>6</v>
      </c>
      <c r="L117" s="63" t="s">
        <v>135</v>
      </c>
      <c r="M117" s="98" t="s">
        <v>136</v>
      </c>
    </row>
    <row r="118" spans="2:14">
      <c r="B118" s="35" t="s">
        <v>236</v>
      </c>
      <c r="C118" s="36">
        <f>SUM(C119)</f>
        <v>51</v>
      </c>
      <c r="D118" s="36">
        <f t="shared" ref="D118:M118" si="46">SUM(D119)</f>
        <v>0</v>
      </c>
      <c r="E118" s="36">
        <f t="shared" si="46"/>
        <v>47</v>
      </c>
      <c r="F118" s="36">
        <f t="shared" si="46"/>
        <v>0</v>
      </c>
      <c r="G118" s="36">
        <f t="shared" si="46"/>
        <v>41</v>
      </c>
      <c r="H118" s="36">
        <f t="shared" si="46"/>
        <v>6</v>
      </c>
      <c r="I118" s="36">
        <f t="shared" si="46"/>
        <v>0</v>
      </c>
      <c r="J118" s="36">
        <f t="shared" si="46"/>
        <v>4</v>
      </c>
      <c r="K118" s="36">
        <f t="shared" si="46"/>
        <v>0</v>
      </c>
      <c r="L118" s="115">
        <f>E118/C118</f>
        <v>0.92156862745098034</v>
      </c>
      <c r="M118" s="115">
        <f t="shared" si="46"/>
        <v>0.87234042553191493</v>
      </c>
    </row>
    <row r="119" spans="2:14">
      <c r="B119" s="37" t="s">
        <v>237</v>
      </c>
      <c r="C119" s="30">
        <f>C128</f>
        <v>51</v>
      </c>
      <c r="D119" s="30">
        <f t="shared" ref="D119:K119" si="47">D128</f>
        <v>0</v>
      </c>
      <c r="E119" s="30">
        <f t="shared" si="47"/>
        <v>47</v>
      </c>
      <c r="F119" s="30">
        <f t="shared" si="47"/>
        <v>0</v>
      </c>
      <c r="G119" s="30">
        <f t="shared" si="47"/>
        <v>41</v>
      </c>
      <c r="H119" s="30">
        <f t="shared" si="47"/>
        <v>6</v>
      </c>
      <c r="I119" s="30">
        <f t="shared" si="47"/>
        <v>0</v>
      </c>
      <c r="J119" s="30">
        <f t="shared" si="47"/>
        <v>4</v>
      </c>
      <c r="K119" s="30">
        <f t="shared" si="47"/>
        <v>0</v>
      </c>
      <c r="L119" s="73">
        <f>IF(C119=0,0,E119/C119)</f>
        <v>0.92156862745098034</v>
      </c>
      <c r="M119" s="71">
        <f>IF(E119=0,0,G119/E119)</f>
        <v>0.87234042553191493</v>
      </c>
    </row>
    <row r="120" spans="2:14" ht="15" hidden="1" customHeight="1">
      <c r="B120" s="34" t="s">
        <v>169</v>
      </c>
      <c r="C120" s="31">
        <v>60</v>
      </c>
      <c r="D120" s="31">
        <v>0</v>
      </c>
      <c r="E120" s="32">
        <f t="shared" ref="E120:E126" si="48">G120+H120</f>
        <v>5</v>
      </c>
      <c r="F120" s="33">
        <f t="shared" ref="F120:F126" si="49">C120-SUM(G120:K120)</f>
        <v>55</v>
      </c>
      <c r="G120" s="25">
        <v>5</v>
      </c>
      <c r="H120" s="25">
        <v>0</v>
      </c>
      <c r="I120" s="25">
        <v>0</v>
      </c>
      <c r="J120" s="25">
        <v>0</v>
      </c>
      <c r="K120" s="69">
        <v>0</v>
      </c>
      <c r="L120" s="72">
        <f>IF(C120=0,0,E120/C120)</f>
        <v>8.3333333333333329E-2</v>
      </c>
      <c r="M120" s="70">
        <f>IF(E120=0,0,G120/E120)</f>
        <v>1</v>
      </c>
      <c r="N120" s="68"/>
    </row>
    <row r="121" spans="2:14" ht="51" hidden="1" customHeight="1">
      <c r="B121" s="34" t="s">
        <v>148</v>
      </c>
      <c r="C121" s="31">
        <v>19</v>
      </c>
      <c r="D121" s="31"/>
      <c r="E121" s="32">
        <f t="shared" si="48"/>
        <v>18</v>
      </c>
      <c r="F121" s="33">
        <f t="shared" si="49"/>
        <v>1</v>
      </c>
      <c r="G121" s="25">
        <v>15</v>
      </c>
      <c r="H121" s="25">
        <v>3</v>
      </c>
      <c r="I121" s="25">
        <v>0</v>
      </c>
      <c r="J121" s="25">
        <v>0</v>
      </c>
      <c r="K121" s="25">
        <v>0</v>
      </c>
      <c r="L121" s="38">
        <f t="shared" ref="L121:L126" si="50">IF(C121=0,0,E121/C121)</f>
        <v>0.94736842105263153</v>
      </c>
      <c r="M121" s="72">
        <f t="shared" ref="M121:M126" si="51">IF(E121=0,0,G121/E121)</f>
        <v>0.83333333333333337</v>
      </c>
      <c r="N121" s="68"/>
    </row>
    <row r="122" spans="2:14" ht="15" hidden="1" customHeight="1">
      <c r="B122" s="34" t="s">
        <v>210</v>
      </c>
      <c r="C122" s="31">
        <f>18+D122</f>
        <v>25</v>
      </c>
      <c r="D122" s="31">
        <v>7</v>
      </c>
      <c r="E122" s="32">
        <f t="shared" si="48"/>
        <v>23</v>
      </c>
      <c r="F122" s="33">
        <f t="shared" si="49"/>
        <v>2</v>
      </c>
      <c r="G122" s="25">
        <f>13+7</f>
        <v>20</v>
      </c>
      <c r="H122" s="25">
        <v>3</v>
      </c>
      <c r="I122" s="25">
        <v>0</v>
      </c>
      <c r="J122" s="25">
        <v>0</v>
      </c>
      <c r="K122" s="25">
        <v>0</v>
      </c>
      <c r="L122" s="38">
        <f t="shared" si="50"/>
        <v>0.92</v>
      </c>
      <c r="M122" s="72">
        <f t="shared" si="51"/>
        <v>0.86956521739130432</v>
      </c>
      <c r="N122" s="68"/>
    </row>
    <row r="123" spans="2:14" ht="15" hidden="1" customHeight="1">
      <c r="B123" s="34" t="s">
        <v>158</v>
      </c>
      <c r="C123" s="31">
        <v>84</v>
      </c>
      <c r="D123" s="31"/>
      <c r="E123" s="32">
        <f t="shared" si="48"/>
        <v>70</v>
      </c>
      <c r="F123" s="33">
        <f t="shared" si="49"/>
        <v>14</v>
      </c>
      <c r="G123" s="25">
        <v>68</v>
      </c>
      <c r="H123" s="25">
        <v>2</v>
      </c>
      <c r="I123" s="25">
        <v>0</v>
      </c>
      <c r="J123" s="25">
        <v>0</v>
      </c>
      <c r="K123" s="25">
        <v>0</v>
      </c>
      <c r="L123" s="38">
        <f t="shared" si="50"/>
        <v>0.83333333333333337</v>
      </c>
      <c r="M123" s="72">
        <f t="shared" si="51"/>
        <v>0.97142857142857142</v>
      </c>
      <c r="N123" s="68"/>
    </row>
    <row r="124" spans="2:14" ht="15" hidden="1" customHeight="1">
      <c r="B124" s="34" t="s">
        <v>157</v>
      </c>
      <c r="C124" s="31">
        <f>227+D124</f>
        <v>260</v>
      </c>
      <c r="D124" s="31">
        <v>33</v>
      </c>
      <c r="E124" s="32">
        <f t="shared" si="48"/>
        <v>250</v>
      </c>
      <c r="F124" s="33">
        <f t="shared" si="49"/>
        <v>6</v>
      </c>
      <c r="G124" s="25">
        <f>208+33</f>
        <v>241</v>
      </c>
      <c r="H124" s="25">
        <v>9</v>
      </c>
      <c r="I124" s="25">
        <v>0</v>
      </c>
      <c r="J124" s="25">
        <v>0</v>
      </c>
      <c r="K124" s="25">
        <v>4</v>
      </c>
      <c r="L124" s="38">
        <f t="shared" si="50"/>
        <v>0.96153846153846156</v>
      </c>
      <c r="M124" s="72">
        <f t="shared" si="51"/>
        <v>0.96399999999999997</v>
      </c>
      <c r="N124" s="68"/>
    </row>
    <row r="125" spans="2:14" ht="15.75" hidden="1" customHeight="1">
      <c r="B125" s="34" t="s">
        <v>159</v>
      </c>
      <c r="C125" s="31">
        <v>25</v>
      </c>
      <c r="D125" s="31"/>
      <c r="E125" s="32">
        <f t="shared" si="48"/>
        <v>15</v>
      </c>
      <c r="F125" s="33">
        <f t="shared" si="49"/>
        <v>0</v>
      </c>
      <c r="G125" s="25">
        <v>10</v>
      </c>
      <c r="H125" s="25">
        <v>5</v>
      </c>
      <c r="I125" s="25">
        <v>0</v>
      </c>
      <c r="J125" s="25">
        <v>10</v>
      </c>
      <c r="K125" s="25">
        <v>0</v>
      </c>
      <c r="L125" s="38">
        <f t="shared" si="50"/>
        <v>0.6</v>
      </c>
      <c r="M125" s="72">
        <f t="shared" si="51"/>
        <v>0.66666666666666663</v>
      </c>
      <c r="N125" s="68"/>
    </row>
    <row r="126" spans="2:14" ht="15" hidden="1" customHeight="1" thickBot="1">
      <c r="B126" s="39" t="s">
        <v>147</v>
      </c>
      <c r="C126" s="40">
        <v>243</v>
      </c>
      <c r="D126" s="40">
        <v>0</v>
      </c>
      <c r="E126" s="41">
        <f t="shared" si="48"/>
        <v>66</v>
      </c>
      <c r="F126" s="42">
        <f t="shared" si="49"/>
        <v>168</v>
      </c>
      <c r="G126" s="43">
        <v>64</v>
      </c>
      <c r="H126" s="43">
        <v>2</v>
      </c>
      <c r="I126" s="43">
        <v>0</v>
      </c>
      <c r="J126" s="43">
        <v>9</v>
      </c>
      <c r="K126" s="43">
        <v>0</v>
      </c>
      <c r="L126" s="45">
        <f t="shared" si="50"/>
        <v>0.27160493827160492</v>
      </c>
      <c r="M126" s="74">
        <f t="shared" si="51"/>
        <v>0.96969696969696972</v>
      </c>
    </row>
    <row r="127" spans="2:14" hidden="1"/>
    <row r="128" spans="2:14">
      <c r="B128" s="34" t="s">
        <v>169</v>
      </c>
      <c r="C128" s="31">
        <v>51</v>
      </c>
      <c r="D128" s="31">
        <v>0</v>
      </c>
      <c r="E128" s="32">
        <f>G128+H128</f>
        <v>47</v>
      </c>
      <c r="F128" s="33">
        <f>C128-SUM(G128:K128)</f>
        <v>0</v>
      </c>
      <c r="G128" s="25">
        <v>41</v>
      </c>
      <c r="H128" s="25">
        <v>6</v>
      </c>
      <c r="I128" s="25">
        <v>0</v>
      </c>
      <c r="J128" s="25">
        <v>4</v>
      </c>
      <c r="K128" s="69">
        <v>0</v>
      </c>
      <c r="L128" s="72">
        <f>IF(C128=0,0,E128/C128)</f>
        <v>0.92156862745098034</v>
      </c>
      <c r="M128" s="70">
        <f>IF(E128=0,0,G128/E128)</f>
        <v>0.87234042553191493</v>
      </c>
    </row>
  </sheetData>
  <customSheetViews>
    <customSheetView guid="{D79B4030-3954-4A84-BBFB-713988ACE913}" scale="80" showGridLines="0" hiddenRows="1" state="hidden" topLeftCell="A60">
      <selection activeCell="A60" sqref="A60:XFD62"/>
      <pageMargins left="0.7" right="0.7" top="0.75" bottom="0.75" header="0.3" footer="0.3"/>
      <pageSetup paperSize="9" orientation="portrait"/>
    </customSheetView>
    <customSheetView guid="{77A32BCE-36BA-4593-BC89-3B9F39FB455D}" scale="80" showGridLines="0" hiddenRows="1" state="hidden" topLeftCell="A60">
      <selection activeCell="A60" sqref="A60:XFD62"/>
      <pageMargins left="0.7" right="0.7" top="0.75" bottom="0.75" header="0.3" footer="0.3"/>
      <pageSetup paperSize="9" orientation="portrait"/>
    </customSheetView>
    <customSheetView guid="{398EADC9-6D99-4AC2-B41F-624BD06B6BE0}" scale="80" showGridLines="0" hiddenRows="1" state="hidden" topLeftCell="A60">
      <selection activeCell="A60" sqref="A60:XFD62"/>
      <pageMargins left="0.7" right="0.7" top="0.75" bottom="0.75" header="0.3" footer="0.3"/>
      <pageSetup paperSize="9" orientation="portrait"/>
    </customSheetView>
  </customSheetViews>
  <mergeCells count="21">
    <mergeCell ref="B60:N60"/>
    <mergeCell ref="B116:L116"/>
    <mergeCell ref="B47:L47"/>
    <mergeCell ref="B110:K110"/>
    <mergeCell ref="L110:M112"/>
    <mergeCell ref="B111:C111"/>
    <mergeCell ref="B112:C112"/>
    <mergeCell ref="B64:L64"/>
    <mergeCell ref="B61:C61"/>
    <mergeCell ref="B62:C62"/>
    <mergeCell ref="B75:M75"/>
    <mergeCell ref="B96:M96"/>
    <mergeCell ref="M61:N62"/>
    <mergeCell ref="B2:L2"/>
    <mergeCell ref="B39:K39"/>
    <mergeCell ref="L39:M44"/>
    <mergeCell ref="B40:C40"/>
    <mergeCell ref="B41:C41"/>
    <mergeCell ref="B42:C42"/>
    <mergeCell ref="B43:C43"/>
    <mergeCell ref="B44:C44"/>
  </mergeCells>
  <pageMargins left="0.7" right="0.7" top="0.75" bottom="0.75" header="0.3" footer="0.3"/>
  <pageSetup paperSize="9" orientation="portrait" r:id="rId1"/>
  <ignoredErrors>
    <ignoredError sqref="C4:K5 F50:F56 C11:K11 C10:K10 C12:K14 C7:K9 D6:K6 L36 F57" unlockedFormula="1"/>
    <ignoredError sqref="C6" formula="1" unlockedFormula="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B1:J67"/>
  <sheetViews>
    <sheetView topLeftCell="A16" zoomScale="85" zoomScaleNormal="85" workbookViewId="0">
      <selection activeCell="O30" sqref="O30"/>
    </sheetView>
  </sheetViews>
  <sheetFormatPr defaultColWidth="9.109375" defaultRowHeight="14.4"/>
  <cols>
    <col min="6" max="6" width="9.109375" customWidth="1"/>
  </cols>
  <sheetData>
    <row r="1" spans="2:7" ht="15" thickBot="1"/>
    <row r="2" spans="2:7">
      <c r="B2" s="263" t="s">
        <v>214</v>
      </c>
      <c r="C2" s="264"/>
      <c r="D2" s="264"/>
      <c r="E2" s="264"/>
      <c r="F2" s="264"/>
      <c r="G2" s="265"/>
    </row>
    <row r="3" spans="2:7" ht="15" thickBot="1">
      <c r="B3" s="266"/>
      <c r="C3" s="267"/>
      <c r="D3" s="267"/>
      <c r="E3" s="267"/>
      <c r="F3" s="267"/>
      <c r="G3" s="268"/>
    </row>
    <row r="4" spans="2:7" ht="15" thickBot="1"/>
    <row r="5" spans="2:7" ht="15" customHeight="1">
      <c r="B5" s="269" t="s">
        <v>0</v>
      </c>
      <c r="C5" s="270"/>
      <c r="D5" s="270"/>
      <c r="E5" s="270"/>
      <c r="F5" s="106" t="s">
        <v>1</v>
      </c>
      <c r="G5" s="13" t="s">
        <v>2</v>
      </c>
    </row>
    <row r="6" spans="2:7">
      <c r="B6" s="259" t="s">
        <v>3</v>
      </c>
      <c r="C6" s="260"/>
      <c r="D6" s="260"/>
      <c r="E6" s="260"/>
      <c r="F6" s="16">
        <f t="shared" ref="F6:F11" si="0">SUM(F23,F39, F57)</f>
        <v>1702</v>
      </c>
      <c r="G6" s="14"/>
    </row>
    <row r="7" spans="2:7">
      <c r="B7" s="259" t="s">
        <v>137</v>
      </c>
      <c r="C7" s="260"/>
      <c r="D7" s="260"/>
      <c r="E7" s="260"/>
      <c r="F7" s="16">
        <f t="shared" si="0"/>
        <v>1653</v>
      </c>
      <c r="G7" s="14">
        <f>F7/F6</f>
        <v>0.97121034077555812</v>
      </c>
    </row>
    <row r="8" spans="2:7">
      <c r="B8" s="259" t="s">
        <v>6</v>
      </c>
      <c r="C8" s="260"/>
      <c r="D8" s="260"/>
      <c r="E8" s="260"/>
      <c r="F8" s="16">
        <f t="shared" si="0"/>
        <v>3</v>
      </c>
      <c r="G8" s="15">
        <f>IFERROR(F8/F6,0)</f>
        <v>1.7626321974148062E-3</v>
      </c>
    </row>
    <row r="9" spans="2:7">
      <c r="B9" s="259" t="s">
        <v>7</v>
      </c>
      <c r="C9" s="260"/>
      <c r="D9" s="260"/>
      <c r="E9" s="260"/>
      <c r="F9" s="16">
        <f t="shared" si="0"/>
        <v>0</v>
      </c>
      <c r="G9" s="15">
        <f>IFERROR(F9/F6,0)</f>
        <v>0</v>
      </c>
    </row>
    <row r="10" spans="2:7">
      <c r="B10" s="259" t="s">
        <v>8</v>
      </c>
      <c r="C10" s="260"/>
      <c r="D10" s="260"/>
      <c r="E10" s="260"/>
      <c r="F10" s="16">
        <f t="shared" si="0"/>
        <v>15</v>
      </c>
      <c r="G10" s="15">
        <f>IFERROR(F10/F6,0)</f>
        <v>8.8131609870740306E-3</v>
      </c>
    </row>
    <row r="11" spans="2:7">
      <c r="B11" s="259" t="s">
        <v>9</v>
      </c>
      <c r="C11" s="260"/>
      <c r="D11" s="260"/>
      <c r="E11" s="260"/>
      <c r="F11" s="16">
        <f t="shared" si="0"/>
        <v>31</v>
      </c>
      <c r="G11" s="14"/>
    </row>
    <row r="12" spans="2:7">
      <c r="B12" s="261" t="s">
        <v>4</v>
      </c>
      <c r="C12" s="262"/>
      <c r="D12" s="262"/>
      <c r="E12" s="262"/>
      <c r="F12" s="26">
        <f>SUM(F29,F45,F63)</f>
        <v>1503</v>
      </c>
      <c r="G12" s="27">
        <f>IFERROR(F12/F7,0)</f>
        <v>0.90925589836660614</v>
      </c>
    </row>
    <row r="13" spans="2:7">
      <c r="B13" s="261" t="s">
        <v>5</v>
      </c>
      <c r="C13" s="262"/>
      <c r="D13" s="262"/>
      <c r="E13" s="262"/>
      <c r="F13" s="26">
        <f>SUM(F30,F46,F64)</f>
        <v>150</v>
      </c>
      <c r="G13" s="27">
        <f>IFERROR(F13/F7,0)</f>
        <v>9.0744101633393831E-2</v>
      </c>
    </row>
    <row r="14" spans="2:7">
      <c r="B14" s="251" t="s">
        <v>10</v>
      </c>
      <c r="C14" s="252"/>
      <c r="D14" s="252"/>
      <c r="E14" s="252"/>
      <c r="F14" s="23">
        <f>F8+F9+F10</f>
        <v>18</v>
      </c>
      <c r="G14" s="24">
        <f>IFERROR(F14/F6,0)</f>
        <v>1.0575793184488837E-2</v>
      </c>
    </row>
    <row r="15" spans="2:7" ht="16.5" customHeight="1">
      <c r="B15" s="251" t="s">
        <v>11</v>
      </c>
      <c r="C15" s="252"/>
      <c r="D15" s="252"/>
      <c r="E15" s="252"/>
      <c r="F15" s="252">
        <f>SUM(F32,F48,F66)</f>
        <v>0</v>
      </c>
      <c r="G15" s="271"/>
    </row>
    <row r="16" spans="2:7" ht="15" thickBot="1">
      <c r="B16" s="255" t="s">
        <v>15</v>
      </c>
      <c r="C16" s="256"/>
      <c r="D16" s="256"/>
      <c r="E16" s="256"/>
      <c r="F16" s="256">
        <f>SUM(F33,F49,F67)</f>
        <v>5</v>
      </c>
      <c r="G16" s="272"/>
    </row>
    <row r="18" spans="2:10" ht="15" thickBot="1"/>
    <row r="19" spans="2:10">
      <c r="B19" s="263" t="s">
        <v>239</v>
      </c>
      <c r="C19" s="264"/>
      <c r="D19" s="264"/>
      <c r="E19" s="264"/>
      <c r="F19" s="264"/>
      <c r="G19" s="265"/>
    </row>
    <row r="20" spans="2:10" ht="15" thickBot="1">
      <c r="B20" s="266"/>
      <c r="C20" s="267"/>
      <c r="D20" s="267"/>
      <c r="E20" s="267"/>
      <c r="F20" s="267"/>
      <c r="G20" s="268"/>
    </row>
    <row r="21" spans="2:10" ht="15" thickBot="1"/>
    <row r="22" spans="2:10" ht="15" customHeight="1">
      <c r="B22" s="269" t="s">
        <v>0</v>
      </c>
      <c r="C22" s="270"/>
      <c r="D22" s="270"/>
      <c r="E22" s="270"/>
      <c r="F22" s="106" t="s">
        <v>1</v>
      </c>
      <c r="G22" s="13" t="s">
        <v>2</v>
      </c>
    </row>
    <row r="23" spans="2:10">
      <c r="B23" s="259" t="s">
        <v>3</v>
      </c>
      <c r="C23" s="260"/>
      <c r="D23" s="260"/>
      <c r="E23" s="260"/>
      <c r="F23" s="16">
        <f>'FS5_NI_BL_Progress by Function'!C49+'FS5_NI_BL_Progress by Function'!D62</f>
        <v>1321</v>
      </c>
      <c r="G23" s="14"/>
    </row>
    <row r="24" spans="2:10">
      <c r="B24" s="259" t="s">
        <v>137</v>
      </c>
      <c r="C24" s="260"/>
      <c r="D24" s="260"/>
      <c r="E24" s="260"/>
      <c r="F24" s="16">
        <f>'FS5_NI_BL_Progress by Function'!E49+'FS5_NI_BL_Progress by Function'!E62</f>
        <v>1305</v>
      </c>
      <c r="G24" s="14">
        <f>F24/F23</f>
        <v>0.98788796366389098</v>
      </c>
    </row>
    <row r="25" spans="2:10">
      <c r="B25" s="259" t="s">
        <v>6</v>
      </c>
      <c r="C25" s="260"/>
      <c r="D25" s="260"/>
      <c r="E25" s="260"/>
      <c r="F25" s="16">
        <f>'FS5_NI_BL_Progress by Function'!K49</f>
        <v>3</v>
      </c>
      <c r="G25" s="15">
        <f>IFERROR(F25/F23,0)</f>
        <v>2.2710068130204391E-3</v>
      </c>
      <c r="J25" s="83"/>
    </row>
    <row r="26" spans="2:10">
      <c r="B26" s="259" t="s">
        <v>7</v>
      </c>
      <c r="C26" s="260"/>
      <c r="D26" s="260"/>
      <c r="E26" s="260"/>
      <c r="F26" s="16">
        <f>'FS5_NI_BL_Progress by Function'!F49+'FS5_NI_BL_Progress by Function'!F62</f>
        <v>0</v>
      </c>
      <c r="G26" s="15">
        <f>IFERROR(F26/F23,0)</f>
        <v>0</v>
      </c>
    </row>
    <row r="27" spans="2:10">
      <c r="B27" s="259" t="s">
        <v>8</v>
      </c>
      <c r="C27" s="260"/>
      <c r="D27" s="260"/>
      <c r="E27" s="260"/>
      <c r="F27" s="16">
        <f>'FS5_NI_BL_Progress by Function'!J49+'FS5_NI_BL_Progress by Function'!L62</f>
        <v>11</v>
      </c>
      <c r="G27" s="15">
        <f>IFERROR(F27/F23,0)</f>
        <v>8.3270249810749441E-3</v>
      </c>
    </row>
    <row r="28" spans="2:10">
      <c r="B28" s="259" t="s">
        <v>9</v>
      </c>
      <c r="C28" s="260"/>
      <c r="D28" s="260"/>
      <c r="E28" s="260"/>
      <c r="F28" s="16">
        <f>'FS5_NI_BL_Progress by Function'!I49+'FS5_NI_BL_Progress by Function'!K62</f>
        <v>2</v>
      </c>
      <c r="G28" s="14"/>
    </row>
    <row r="29" spans="2:10">
      <c r="B29" s="261" t="s">
        <v>4</v>
      </c>
      <c r="C29" s="262"/>
      <c r="D29" s="262"/>
      <c r="E29" s="262"/>
      <c r="F29" s="26">
        <f>'FS5_NI_BL_Progress by Function'!G49+'FS5_NI_BL_Progress by Function'!H62</f>
        <v>1203</v>
      </c>
      <c r="G29" s="27">
        <f>IFERROR(F29/F24,0)</f>
        <v>0.92183908045977014</v>
      </c>
    </row>
    <row r="30" spans="2:10">
      <c r="B30" s="261" t="s">
        <v>5</v>
      </c>
      <c r="C30" s="262"/>
      <c r="D30" s="262"/>
      <c r="E30" s="262"/>
      <c r="F30" s="26">
        <f>'FS5_NI_BL_Progress by Function'!H49+'FS5_NI_BL_Progress by Function'!G62</f>
        <v>102</v>
      </c>
      <c r="G30" s="27">
        <f>IFERROR(F30/F24,0)</f>
        <v>7.8160919540229884E-2</v>
      </c>
    </row>
    <row r="31" spans="2:10">
      <c r="B31" s="251" t="s">
        <v>10</v>
      </c>
      <c r="C31" s="252"/>
      <c r="D31" s="252"/>
      <c r="E31" s="252"/>
      <c r="F31" s="23">
        <f>F25+F26+F27</f>
        <v>14</v>
      </c>
      <c r="G31" s="24">
        <f>IFERROR(F31/F23,0)</f>
        <v>1.0598031794095382E-2</v>
      </c>
    </row>
    <row r="32" spans="2:10" ht="16.5" customHeight="1">
      <c r="B32" s="251" t="s">
        <v>11</v>
      </c>
      <c r="C32" s="252"/>
      <c r="D32" s="252"/>
      <c r="E32" s="252"/>
      <c r="F32" s="252">
        <v>0</v>
      </c>
      <c r="G32" s="271"/>
    </row>
    <row r="33" spans="2:7" ht="15" thickBot="1">
      <c r="B33" s="255" t="s">
        <v>15</v>
      </c>
      <c r="C33" s="256"/>
      <c r="D33" s="256"/>
      <c r="E33" s="256"/>
      <c r="F33" s="256">
        <v>5</v>
      </c>
      <c r="G33" s="272"/>
    </row>
    <row r="34" spans="2:7" ht="15" thickBot="1"/>
    <row r="35" spans="2:7">
      <c r="B35" s="263" t="s">
        <v>240</v>
      </c>
      <c r="C35" s="264"/>
      <c r="D35" s="264"/>
      <c r="E35" s="264"/>
      <c r="F35" s="264"/>
      <c r="G35" s="265"/>
    </row>
    <row r="36" spans="2:7" ht="15" thickBot="1">
      <c r="B36" s="266"/>
      <c r="C36" s="267"/>
      <c r="D36" s="267"/>
      <c r="E36" s="267"/>
      <c r="F36" s="267"/>
      <c r="G36" s="268"/>
    </row>
    <row r="37" spans="2:7" ht="15" thickBot="1"/>
    <row r="38" spans="2:7">
      <c r="B38" s="269" t="s">
        <v>0</v>
      </c>
      <c r="C38" s="270"/>
      <c r="D38" s="270"/>
      <c r="E38" s="270"/>
      <c r="F38" s="106" t="s">
        <v>1</v>
      </c>
      <c r="G38" s="13" t="s">
        <v>2</v>
      </c>
    </row>
    <row r="39" spans="2:7">
      <c r="B39" s="259" t="s">
        <v>3</v>
      </c>
      <c r="C39" s="260"/>
      <c r="D39" s="260"/>
      <c r="E39" s="260"/>
      <c r="F39" s="16">
        <f>'FS5_NI_BL_Progress by Function'!C66+'FS5_NI_BL_Progress by Function'!D112</f>
        <v>330</v>
      </c>
      <c r="G39" s="14"/>
    </row>
    <row r="40" spans="2:7">
      <c r="B40" s="259" t="s">
        <v>137</v>
      </c>
      <c r="C40" s="260"/>
      <c r="D40" s="260"/>
      <c r="E40" s="260"/>
      <c r="F40" s="16">
        <f>'FS5_NI_BL_Progress by Function'!E66+'FS5_NI_BL_Progress by Function'!E112</f>
        <v>301</v>
      </c>
      <c r="G40" s="14">
        <f>F40/F39</f>
        <v>0.91212121212121211</v>
      </c>
    </row>
    <row r="41" spans="2:7">
      <c r="B41" s="259" t="s">
        <v>6</v>
      </c>
      <c r="C41" s="260"/>
      <c r="D41" s="260"/>
      <c r="E41" s="260"/>
      <c r="F41" s="16">
        <f>'FS5_NI_BL_Progress by Function'!K66</f>
        <v>0</v>
      </c>
      <c r="G41" s="15">
        <f>IFERROR(F41/F39,0)</f>
        <v>0</v>
      </c>
    </row>
    <row r="42" spans="2:7">
      <c r="B42" s="259" t="s">
        <v>7</v>
      </c>
      <c r="C42" s="260"/>
      <c r="D42" s="260"/>
      <c r="E42" s="260"/>
      <c r="F42" s="16">
        <f>'FS5_NI_BL_Progress by Function'!F66+'FS5_NI_BL_Progress by Function'!F112</f>
        <v>0</v>
      </c>
      <c r="G42" s="15">
        <f>IFERROR(F42/F39,0)</f>
        <v>0</v>
      </c>
    </row>
    <row r="43" spans="2:7">
      <c r="B43" s="259" t="s">
        <v>8</v>
      </c>
      <c r="C43" s="260"/>
      <c r="D43" s="260"/>
      <c r="E43" s="260"/>
      <c r="F43" s="16">
        <f>'FS5_NI_BL_Progress by Function'!J66</f>
        <v>0</v>
      </c>
      <c r="G43" s="15">
        <f>IFERROR(F43/F39,0)</f>
        <v>0</v>
      </c>
    </row>
    <row r="44" spans="2:7">
      <c r="B44" s="259" t="s">
        <v>9</v>
      </c>
      <c r="C44" s="260"/>
      <c r="D44" s="260"/>
      <c r="E44" s="260"/>
      <c r="F44" s="16">
        <f>'FS5_NI_BL_Progress by Function'!I66+'FS5_NI_BL_Progress by Function'!K112</f>
        <v>29</v>
      </c>
      <c r="G44" s="14"/>
    </row>
    <row r="45" spans="2:7">
      <c r="B45" s="261" t="s">
        <v>4</v>
      </c>
      <c r="C45" s="262"/>
      <c r="D45" s="262"/>
      <c r="E45" s="262"/>
      <c r="F45" s="26">
        <f>'FS5_NI_BL_Progress by Function'!G66+'FS5_NI_BL_Progress by Function'!H112</f>
        <v>259</v>
      </c>
      <c r="G45" s="27">
        <f>IFERROR(F45/F40,0)</f>
        <v>0.86046511627906974</v>
      </c>
    </row>
    <row r="46" spans="2:7">
      <c r="B46" s="261" t="s">
        <v>5</v>
      </c>
      <c r="C46" s="262"/>
      <c r="D46" s="262"/>
      <c r="E46" s="262"/>
      <c r="F46" s="26">
        <f>'FS5_NI_BL_Progress by Function'!H66+'FS5_NI_BL_Progress by Function'!G112</f>
        <v>42</v>
      </c>
      <c r="G46" s="27">
        <f>IFERROR(F46/F40,0)</f>
        <v>0.13953488372093023</v>
      </c>
    </row>
    <row r="47" spans="2:7">
      <c r="B47" s="251" t="s">
        <v>10</v>
      </c>
      <c r="C47" s="252"/>
      <c r="D47" s="252"/>
      <c r="E47" s="252"/>
      <c r="F47" s="23">
        <f>F41+F42+F43</f>
        <v>0</v>
      </c>
      <c r="G47" s="24">
        <f>IFERROR(F47/F39,0)</f>
        <v>0</v>
      </c>
    </row>
    <row r="48" spans="2:7" ht="15" customHeight="1">
      <c r="B48" s="251" t="s">
        <v>11</v>
      </c>
      <c r="C48" s="252"/>
      <c r="D48" s="252"/>
      <c r="E48" s="252"/>
      <c r="F48" s="253">
        <v>0</v>
      </c>
      <c r="G48" s="254"/>
    </row>
    <row r="49" spans="2:7" ht="15" thickBot="1">
      <c r="B49" s="255" t="s">
        <v>15</v>
      </c>
      <c r="C49" s="256"/>
      <c r="D49" s="256"/>
      <c r="E49" s="256"/>
      <c r="F49" s="257">
        <v>0</v>
      </c>
      <c r="G49" s="258"/>
    </row>
    <row r="51" spans="2:7" ht="15" thickBot="1"/>
    <row r="52" spans="2:7">
      <c r="B52" s="263" t="s">
        <v>227</v>
      </c>
      <c r="C52" s="264"/>
      <c r="D52" s="264"/>
      <c r="E52" s="264"/>
      <c r="F52" s="264"/>
      <c r="G52" s="265"/>
    </row>
    <row r="53" spans="2:7" ht="15" thickBot="1">
      <c r="B53" s="266"/>
      <c r="C53" s="267"/>
      <c r="D53" s="267"/>
      <c r="E53" s="267"/>
      <c r="F53" s="267"/>
      <c r="G53" s="268"/>
    </row>
    <row r="55" spans="2:7" ht="15" thickBot="1"/>
    <row r="56" spans="2:7">
      <c r="B56" s="269" t="s">
        <v>0</v>
      </c>
      <c r="C56" s="270"/>
      <c r="D56" s="270"/>
      <c r="E56" s="270"/>
      <c r="F56" s="106" t="s">
        <v>1</v>
      </c>
      <c r="G56" s="13" t="s">
        <v>2</v>
      </c>
    </row>
    <row r="57" spans="2:7">
      <c r="B57" s="259" t="s">
        <v>3</v>
      </c>
      <c r="C57" s="260"/>
      <c r="D57" s="260"/>
      <c r="E57" s="260"/>
      <c r="F57" s="16">
        <f>'FS5_NI_BL_Progress by Function'!C118</f>
        <v>51</v>
      </c>
      <c r="G57" s="14"/>
    </row>
    <row r="58" spans="2:7">
      <c r="B58" s="259" t="s">
        <v>137</v>
      </c>
      <c r="C58" s="260"/>
      <c r="D58" s="260"/>
      <c r="E58" s="260"/>
      <c r="F58" s="16">
        <f>'FS5_NI_BL_Progress by Function'!E118</f>
        <v>47</v>
      </c>
      <c r="G58" s="14">
        <f>F58/F57</f>
        <v>0.92156862745098034</v>
      </c>
    </row>
    <row r="59" spans="2:7">
      <c r="B59" s="259" t="s">
        <v>6</v>
      </c>
      <c r="C59" s="260"/>
      <c r="D59" s="260"/>
      <c r="E59" s="260"/>
      <c r="F59" s="16">
        <f>'FS5_NI_BL_Progress by Function'!K118</f>
        <v>0</v>
      </c>
      <c r="G59" s="15">
        <f>IFERROR(F59/F57,0)</f>
        <v>0</v>
      </c>
    </row>
    <row r="60" spans="2:7">
      <c r="B60" s="259" t="s">
        <v>7</v>
      </c>
      <c r="C60" s="260"/>
      <c r="D60" s="260"/>
      <c r="E60" s="260"/>
      <c r="F60" s="16">
        <f>'FS5_NI_BL_Progress by Function'!F118</f>
        <v>0</v>
      </c>
      <c r="G60" s="15">
        <f>IFERROR(F60/F57,0)</f>
        <v>0</v>
      </c>
    </row>
    <row r="61" spans="2:7">
      <c r="B61" s="259" t="s">
        <v>8</v>
      </c>
      <c r="C61" s="260"/>
      <c r="D61" s="260"/>
      <c r="E61" s="260"/>
      <c r="F61" s="16">
        <f>'FS5_NI_BL_Progress by Function'!J118</f>
        <v>4</v>
      </c>
      <c r="G61" s="15">
        <f>IFERROR(F61/F57,0)</f>
        <v>7.8431372549019607E-2</v>
      </c>
    </row>
    <row r="62" spans="2:7">
      <c r="B62" s="259" t="s">
        <v>9</v>
      </c>
      <c r="C62" s="260"/>
      <c r="D62" s="260"/>
      <c r="E62" s="260"/>
      <c r="F62" s="16">
        <f>'FS5_NI_BL_Progress by Function'!I118</f>
        <v>0</v>
      </c>
      <c r="G62" s="14"/>
    </row>
    <row r="63" spans="2:7">
      <c r="B63" s="261" t="s">
        <v>4</v>
      </c>
      <c r="C63" s="262"/>
      <c r="D63" s="262"/>
      <c r="E63" s="262"/>
      <c r="F63" s="116">
        <f>'FS5_NI_BL_Progress by Function'!G118</f>
        <v>41</v>
      </c>
      <c r="G63" s="27">
        <f>IFERROR(F63/F58,0)</f>
        <v>0.87234042553191493</v>
      </c>
    </row>
    <row r="64" spans="2:7">
      <c r="B64" s="261" t="s">
        <v>5</v>
      </c>
      <c r="C64" s="262"/>
      <c r="D64" s="262"/>
      <c r="E64" s="262"/>
      <c r="F64" s="116">
        <f>'FS5_NI_BL_Progress by Function'!H118</f>
        <v>6</v>
      </c>
      <c r="G64" s="27">
        <f>IFERROR(F64/F58,0)</f>
        <v>0.1276595744680851</v>
      </c>
    </row>
    <row r="65" spans="2:7">
      <c r="B65" s="251" t="s">
        <v>10</v>
      </c>
      <c r="C65" s="252"/>
      <c r="D65" s="252"/>
      <c r="E65" s="252"/>
      <c r="F65" s="23">
        <f>F59+F60+F61</f>
        <v>4</v>
      </c>
      <c r="G65" s="24">
        <f>IFERROR(F65/F57,0)</f>
        <v>7.8431372549019607E-2</v>
      </c>
    </row>
    <row r="66" spans="2:7">
      <c r="B66" s="251" t="s">
        <v>11</v>
      </c>
      <c r="C66" s="252"/>
      <c r="D66" s="252"/>
      <c r="E66" s="252"/>
      <c r="F66" s="253">
        <v>0</v>
      </c>
      <c r="G66" s="254"/>
    </row>
    <row r="67" spans="2:7" ht="15" thickBot="1">
      <c r="B67" s="255" t="s">
        <v>15</v>
      </c>
      <c r="C67" s="256"/>
      <c r="D67" s="256"/>
      <c r="E67" s="256"/>
      <c r="F67" s="257">
        <v>0</v>
      </c>
      <c r="G67" s="258"/>
    </row>
  </sheetData>
  <customSheetViews>
    <customSheetView guid="{D79B4030-3954-4A84-BBFB-713988ACE913}" scale="85" state="hidden" topLeftCell="A16">
      <selection activeCell="O30" sqref="O30"/>
      <pageMargins left="0.7" right="0.7" top="0.75" bottom="0.75" header="0.3" footer="0.3"/>
    </customSheetView>
    <customSheetView guid="{77A32BCE-36BA-4593-BC89-3B9F39FB455D}" scale="85" state="hidden" topLeftCell="A16">
      <selection activeCell="O30" sqref="O30"/>
      <pageMargins left="0.7" right="0.7" top="0.75" bottom="0.75" header="0.3" footer="0.3"/>
    </customSheetView>
    <customSheetView guid="{398EADC9-6D99-4AC2-B41F-624BD06B6BE0}" scale="85" state="hidden" topLeftCell="A16">
      <selection activeCell="O30" sqref="O30"/>
      <pageMargins left="0.7" right="0.7" top="0.75" bottom="0.75" header="0.3" footer="0.3"/>
    </customSheetView>
  </customSheetViews>
  <mergeCells count="60">
    <mergeCell ref="F48:G48"/>
    <mergeCell ref="B49:E49"/>
    <mergeCell ref="F49:G49"/>
    <mergeCell ref="B43:E43"/>
    <mergeCell ref="B44:E44"/>
    <mergeCell ref="B45:E45"/>
    <mergeCell ref="B46:E46"/>
    <mergeCell ref="B47:E47"/>
    <mergeCell ref="B48:E48"/>
    <mergeCell ref="B42:E42"/>
    <mergeCell ref="B30:E30"/>
    <mergeCell ref="B31:E31"/>
    <mergeCell ref="B32:E32"/>
    <mergeCell ref="F32:G32"/>
    <mergeCell ref="B33:E33"/>
    <mergeCell ref="F33:G33"/>
    <mergeCell ref="B35:G36"/>
    <mergeCell ref="B38:E38"/>
    <mergeCell ref="B39:E39"/>
    <mergeCell ref="B40:E40"/>
    <mergeCell ref="B41:E41"/>
    <mergeCell ref="B29:E29"/>
    <mergeCell ref="F15:G15"/>
    <mergeCell ref="B16:E16"/>
    <mergeCell ref="F16:G16"/>
    <mergeCell ref="B19:G20"/>
    <mergeCell ref="B22:E22"/>
    <mergeCell ref="B23:E23"/>
    <mergeCell ref="B15:E15"/>
    <mergeCell ref="B24:E24"/>
    <mergeCell ref="B25:E25"/>
    <mergeCell ref="B26:E26"/>
    <mergeCell ref="B27:E27"/>
    <mergeCell ref="B28:E28"/>
    <mergeCell ref="B10:E10"/>
    <mergeCell ref="B11:E11"/>
    <mergeCell ref="B12:E12"/>
    <mergeCell ref="B13:E13"/>
    <mergeCell ref="B14:E14"/>
    <mergeCell ref="B9:E9"/>
    <mergeCell ref="B2:G3"/>
    <mergeCell ref="B5:E5"/>
    <mergeCell ref="B6:E6"/>
    <mergeCell ref="B7:E7"/>
    <mergeCell ref="B8:E8"/>
    <mergeCell ref="B52:G53"/>
    <mergeCell ref="B56:E56"/>
    <mergeCell ref="B57:E57"/>
    <mergeCell ref="B58:E58"/>
    <mergeCell ref="B59:E59"/>
    <mergeCell ref="B60:E60"/>
    <mergeCell ref="B61:E61"/>
    <mergeCell ref="B62:E62"/>
    <mergeCell ref="B63:E63"/>
    <mergeCell ref="B64:E64"/>
    <mergeCell ref="B65:E65"/>
    <mergeCell ref="B66:E66"/>
    <mergeCell ref="F66:G66"/>
    <mergeCell ref="B67:E67"/>
    <mergeCell ref="F67:G67"/>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dimension ref="A1"/>
  <sheetViews>
    <sheetView workbookViewId="0"/>
  </sheetViews>
  <sheetFormatPr defaultRowHeight="14.4"/>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
  <sheetViews>
    <sheetView workbookViewId="0"/>
  </sheetViews>
  <sheetFormatPr defaultRowHeight="14.4"/>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dimension ref="A1"/>
  <sheetViews>
    <sheetView workbookViewId="0"/>
  </sheetViews>
  <sheetFormatPr defaultRowHeight="14.4"/>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dimension ref="A1"/>
  <sheetViews>
    <sheetView workbookViewId="0"/>
  </sheetViews>
  <sheetFormatPr defaultRowHeight="14.4"/>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dimension ref="A1"/>
  <sheetViews>
    <sheetView workbookViewId="0"/>
  </sheetViews>
  <sheetFormatPr defaultRowHeight="14.4"/>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dimension ref="A1"/>
  <sheetViews>
    <sheetView workbookViewId="0"/>
  </sheetViews>
  <sheetFormatPr defaultRowHeight="14.4"/>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tabColor rgb="FF92D050"/>
  </sheetPr>
  <dimension ref="B1:K94"/>
  <sheetViews>
    <sheetView zoomScale="82" zoomScaleNormal="82" workbookViewId="0"/>
  </sheetViews>
  <sheetFormatPr defaultRowHeight="14.4"/>
  <cols>
    <col min="1" max="2" width="9.109375" style="9"/>
    <col min="3" max="3" width="12" style="9" bestFit="1" customWidth="1"/>
    <col min="4" max="5" width="14.33203125" style="9" customWidth="1"/>
    <col min="6" max="6" width="35.44140625" style="9" customWidth="1"/>
    <col min="7" max="7" width="9.109375" style="9"/>
    <col min="8" max="8" width="12" style="9" bestFit="1" customWidth="1"/>
    <col min="9" max="9" width="13.109375" style="9" customWidth="1"/>
    <col min="10" max="10" width="13.33203125" style="9" customWidth="1"/>
    <col min="11" max="258" width="9.109375" style="9"/>
    <col min="259" max="259" width="12" style="9" bestFit="1" customWidth="1"/>
    <col min="260" max="262" width="14.33203125" style="9" customWidth="1"/>
    <col min="263" max="263" width="9.109375" style="9"/>
    <col min="264" max="264" width="12" style="9" bestFit="1" customWidth="1"/>
    <col min="265" max="265" width="11.33203125" style="9" customWidth="1"/>
    <col min="266" max="266" width="12.33203125" style="9" customWidth="1"/>
    <col min="267" max="514" width="9.109375" style="9"/>
    <col min="515" max="515" width="12" style="9" bestFit="1" customWidth="1"/>
    <col min="516" max="518" width="14.33203125" style="9" customWidth="1"/>
    <col min="519" max="519" width="9.109375" style="9"/>
    <col min="520" max="520" width="12" style="9" bestFit="1" customWidth="1"/>
    <col min="521" max="521" width="11.33203125" style="9" customWidth="1"/>
    <col min="522" max="522" width="12.33203125" style="9" customWidth="1"/>
    <col min="523" max="770" width="9.109375" style="9"/>
    <col min="771" max="771" width="12" style="9" bestFit="1" customWidth="1"/>
    <col min="772" max="774" width="14.33203125" style="9" customWidth="1"/>
    <col min="775" max="775" width="9.109375" style="9"/>
    <col min="776" max="776" width="12" style="9" bestFit="1" customWidth="1"/>
    <col min="777" max="777" width="11.33203125" style="9" customWidth="1"/>
    <col min="778" max="778" width="12.33203125" style="9" customWidth="1"/>
    <col min="779" max="1026" width="9.109375" style="9"/>
    <col min="1027" max="1027" width="12" style="9" bestFit="1" customWidth="1"/>
    <col min="1028" max="1030" width="14.33203125" style="9" customWidth="1"/>
    <col min="1031" max="1031" width="9.109375" style="9"/>
    <col min="1032" max="1032" width="12" style="9" bestFit="1" customWidth="1"/>
    <col min="1033" max="1033" width="11.33203125" style="9" customWidth="1"/>
    <col min="1034" max="1034" width="12.33203125" style="9" customWidth="1"/>
    <col min="1035" max="1282" width="9.109375" style="9"/>
    <col min="1283" max="1283" width="12" style="9" bestFit="1" customWidth="1"/>
    <col min="1284" max="1286" width="14.33203125" style="9" customWidth="1"/>
    <col min="1287" max="1287" width="9.109375" style="9"/>
    <col min="1288" max="1288" width="12" style="9" bestFit="1" customWidth="1"/>
    <col min="1289" max="1289" width="11.33203125" style="9" customWidth="1"/>
    <col min="1290" max="1290" width="12.33203125" style="9" customWidth="1"/>
    <col min="1291" max="1538" width="9.109375" style="9"/>
    <col min="1539" max="1539" width="12" style="9" bestFit="1" customWidth="1"/>
    <col min="1540" max="1542" width="14.33203125" style="9" customWidth="1"/>
    <col min="1543" max="1543" width="9.109375" style="9"/>
    <col min="1544" max="1544" width="12" style="9" bestFit="1" customWidth="1"/>
    <col min="1545" max="1545" width="11.33203125" style="9" customWidth="1"/>
    <col min="1546" max="1546" width="12.33203125" style="9" customWidth="1"/>
    <col min="1547" max="1794" width="9.109375" style="9"/>
    <col min="1795" max="1795" width="12" style="9" bestFit="1" customWidth="1"/>
    <col min="1796" max="1798" width="14.33203125" style="9" customWidth="1"/>
    <col min="1799" max="1799" width="9.109375" style="9"/>
    <col min="1800" max="1800" width="12" style="9" bestFit="1" customWidth="1"/>
    <col min="1801" max="1801" width="11.33203125" style="9" customWidth="1"/>
    <col min="1802" max="1802" width="12.33203125" style="9" customWidth="1"/>
    <col min="1803" max="2050" width="9.109375" style="9"/>
    <col min="2051" max="2051" width="12" style="9" bestFit="1" customWidth="1"/>
    <col min="2052" max="2054" width="14.33203125" style="9" customWidth="1"/>
    <col min="2055" max="2055" width="9.109375" style="9"/>
    <col min="2056" max="2056" width="12" style="9" bestFit="1" customWidth="1"/>
    <col min="2057" max="2057" width="11.33203125" style="9" customWidth="1"/>
    <col min="2058" max="2058" width="12.33203125" style="9" customWidth="1"/>
    <col min="2059" max="2306" width="9.109375" style="9"/>
    <col min="2307" max="2307" width="12" style="9" bestFit="1" customWidth="1"/>
    <col min="2308" max="2310" width="14.33203125" style="9" customWidth="1"/>
    <col min="2311" max="2311" width="9.109375" style="9"/>
    <col min="2312" max="2312" width="12" style="9" bestFit="1" customWidth="1"/>
    <col min="2313" max="2313" width="11.33203125" style="9" customWidth="1"/>
    <col min="2314" max="2314" width="12.33203125" style="9" customWidth="1"/>
    <col min="2315" max="2562" width="9.109375" style="9"/>
    <col min="2563" max="2563" width="12" style="9" bestFit="1" customWidth="1"/>
    <col min="2564" max="2566" width="14.33203125" style="9" customWidth="1"/>
    <col min="2567" max="2567" width="9.109375" style="9"/>
    <col min="2568" max="2568" width="12" style="9" bestFit="1" customWidth="1"/>
    <col min="2569" max="2569" width="11.33203125" style="9" customWidth="1"/>
    <col min="2570" max="2570" width="12.33203125" style="9" customWidth="1"/>
    <col min="2571" max="2818" width="9.109375" style="9"/>
    <col min="2819" max="2819" width="12" style="9" bestFit="1" customWidth="1"/>
    <col min="2820" max="2822" width="14.33203125" style="9" customWidth="1"/>
    <col min="2823" max="2823" width="9.109375" style="9"/>
    <col min="2824" max="2824" width="12" style="9" bestFit="1" customWidth="1"/>
    <col min="2825" max="2825" width="11.33203125" style="9" customWidth="1"/>
    <col min="2826" max="2826" width="12.33203125" style="9" customWidth="1"/>
    <col min="2827" max="3074" width="9.109375" style="9"/>
    <col min="3075" max="3075" width="12" style="9" bestFit="1" customWidth="1"/>
    <col min="3076" max="3078" width="14.33203125" style="9" customWidth="1"/>
    <col min="3079" max="3079" width="9.109375" style="9"/>
    <col min="3080" max="3080" width="12" style="9" bestFit="1" customWidth="1"/>
    <col min="3081" max="3081" width="11.33203125" style="9" customWidth="1"/>
    <col min="3082" max="3082" width="12.33203125" style="9" customWidth="1"/>
    <col min="3083" max="3330" width="9.109375" style="9"/>
    <col min="3331" max="3331" width="12" style="9" bestFit="1" customWidth="1"/>
    <col min="3332" max="3334" width="14.33203125" style="9" customWidth="1"/>
    <col min="3335" max="3335" width="9.109375" style="9"/>
    <col min="3336" max="3336" width="12" style="9" bestFit="1" customWidth="1"/>
    <col min="3337" max="3337" width="11.33203125" style="9" customWidth="1"/>
    <col min="3338" max="3338" width="12.33203125" style="9" customWidth="1"/>
    <col min="3339" max="3586" width="9.109375" style="9"/>
    <col min="3587" max="3587" width="12" style="9" bestFit="1" customWidth="1"/>
    <col min="3588" max="3590" width="14.33203125" style="9" customWidth="1"/>
    <col min="3591" max="3591" width="9.109375" style="9"/>
    <col min="3592" max="3592" width="12" style="9" bestFit="1" customWidth="1"/>
    <col min="3593" max="3593" width="11.33203125" style="9" customWidth="1"/>
    <col min="3594" max="3594" width="12.33203125" style="9" customWidth="1"/>
    <col min="3595" max="3842" width="9.109375" style="9"/>
    <col min="3843" max="3843" width="12" style="9" bestFit="1" customWidth="1"/>
    <col min="3844" max="3846" width="14.33203125" style="9" customWidth="1"/>
    <col min="3847" max="3847" width="9.109375" style="9"/>
    <col min="3848" max="3848" width="12" style="9" bestFit="1" customWidth="1"/>
    <col min="3849" max="3849" width="11.33203125" style="9" customWidth="1"/>
    <col min="3850" max="3850" width="12.33203125" style="9" customWidth="1"/>
    <col min="3851" max="4098" width="9.109375" style="9"/>
    <col min="4099" max="4099" width="12" style="9" bestFit="1" customWidth="1"/>
    <col min="4100" max="4102" width="14.33203125" style="9" customWidth="1"/>
    <col min="4103" max="4103" width="9.109375" style="9"/>
    <col min="4104" max="4104" width="12" style="9" bestFit="1" customWidth="1"/>
    <col min="4105" max="4105" width="11.33203125" style="9" customWidth="1"/>
    <col min="4106" max="4106" width="12.33203125" style="9" customWidth="1"/>
    <col min="4107" max="4354" width="9.109375" style="9"/>
    <col min="4355" max="4355" width="12" style="9" bestFit="1" customWidth="1"/>
    <col min="4356" max="4358" width="14.33203125" style="9" customWidth="1"/>
    <col min="4359" max="4359" width="9.109375" style="9"/>
    <col min="4360" max="4360" width="12" style="9" bestFit="1" customWidth="1"/>
    <col min="4361" max="4361" width="11.33203125" style="9" customWidth="1"/>
    <col min="4362" max="4362" width="12.33203125" style="9" customWidth="1"/>
    <col min="4363" max="4610" width="9.109375" style="9"/>
    <col min="4611" max="4611" width="12" style="9" bestFit="1" customWidth="1"/>
    <col min="4612" max="4614" width="14.33203125" style="9" customWidth="1"/>
    <col min="4615" max="4615" width="9.109375" style="9"/>
    <col min="4616" max="4616" width="12" style="9" bestFit="1" customWidth="1"/>
    <col min="4617" max="4617" width="11.33203125" style="9" customWidth="1"/>
    <col min="4618" max="4618" width="12.33203125" style="9" customWidth="1"/>
    <col min="4619" max="4866" width="9.109375" style="9"/>
    <col min="4867" max="4867" width="12" style="9" bestFit="1" customWidth="1"/>
    <col min="4868" max="4870" width="14.33203125" style="9" customWidth="1"/>
    <col min="4871" max="4871" width="9.109375" style="9"/>
    <col min="4872" max="4872" width="12" style="9" bestFit="1" customWidth="1"/>
    <col min="4873" max="4873" width="11.33203125" style="9" customWidth="1"/>
    <col min="4874" max="4874" width="12.33203125" style="9" customWidth="1"/>
    <col min="4875" max="5122" width="9.109375" style="9"/>
    <col min="5123" max="5123" width="12" style="9" bestFit="1" customWidth="1"/>
    <col min="5124" max="5126" width="14.33203125" style="9" customWidth="1"/>
    <col min="5127" max="5127" width="9.109375" style="9"/>
    <col min="5128" max="5128" width="12" style="9" bestFit="1" customWidth="1"/>
    <col min="5129" max="5129" width="11.33203125" style="9" customWidth="1"/>
    <col min="5130" max="5130" width="12.33203125" style="9" customWidth="1"/>
    <col min="5131" max="5378" width="9.109375" style="9"/>
    <col min="5379" max="5379" width="12" style="9" bestFit="1" customWidth="1"/>
    <col min="5380" max="5382" width="14.33203125" style="9" customWidth="1"/>
    <col min="5383" max="5383" width="9.109375" style="9"/>
    <col min="5384" max="5384" width="12" style="9" bestFit="1" customWidth="1"/>
    <col min="5385" max="5385" width="11.33203125" style="9" customWidth="1"/>
    <col min="5386" max="5386" width="12.33203125" style="9" customWidth="1"/>
    <col min="5387" max="5634" width="9.109375" style="9"/>
    <col min="5635" max="5635" width="12" style="9" bestFit="1" customWidth="1"/>
    <col min="5636" max="5638" width="14.33203125" style="9" customWidth="1"/>
    <col min="5639" max="5639" width="9.109375" style="9"/>
    <col min="5640" max="5640" width="12" style="9" bestFit="1" customWidth="1"/>
    <col min="5641" max="5641" width="11.33203125" style="9" customWidth="1"/>
    <col min="5642" max="5642" width="12.33203125" style="9" customWidth="1"/>
    <col min="5643" max="5890" width="9.109375" style="9"/>
    <col min="5891" max="5891" width="12" style="9" bestFit="1" customWidth="1"/>
    <col min="5892" max="5894" width="14.33203125" style="9" customWidth="1"/>
    <col min="5895" max="5895" width="9.109375" style="9"/>
    <col min="5896" max="5896" width="12" style="9" bestFit="1" customWidth="1"/>
    <col min="5897" max="5897" width="11.33203125" style="9" customWidth="1"/>
    <col min="5898" max="5898" width="12.33203125" style="9" customWidth="1"/>
    <col min="5899" max="6146" width="9.109375" style="9"/>
    <col min="6147" max="6147" width="12" style="9" bestFit="1" customWidth="1"/>
    <col min="6148" max="6150" width="14.33203125" style="9" customWidth="1"/>
    <col min="6151" max="6151" width="9.109375" style="9"/>
    <col min="6152" max="6152" width="12" style="9" bestFit="1" customWidth="1"/>
    <col min="6153" max="6153" width="11.33203125" style="9" customWidth="1"/>
    <col min="6154" max="6154" width="12.33203125" style="9" customWidth="1"/>
    <col min="6155" max="6402" width="9.109375" style="9"/>
    <col min="6403" max="6403" width="12" style="9" bestFit="1" customWidth="1"/>
    <col min="6404" max="6406" width="14.33203125" style="9" customWidth="1"/>
    <col min="6407" max="6407" width="9.109375" style="9"/>
    <col min="6408" max="6408" width="12" style="9" bestFit="1" customWidth="1"/>
    <col min="6409" max="6409" width="11.33203125" style="9" customWidth="1"/>
    <col min="6410" max="6410" width="12.33203125" style="9" customWidth="1"/>
    <col min="6411" max="6658" width="9.109375" style="9"/>
    <col min="6659" max="6659" width="12" style="9" bestFit="1" customWidth="1"/>
    <col min="6660" max="6662" width="14.33203125" style="9" customWidth="1"/>
    <col min="6663" max="6663" width="9.109375" style="9"/>
    <col min="6664" max="6664" width="12" style="9" bestFit="1" customWidth="1"/>
    <col min="6665" max="6665" width="11.33203125" style="9" customWidth="1"/>
    <col min="6666" max="6666" width="12.33203125" style="9" customWidth="1"/>
    <col min="6667" max="6914" width="9.109375" style="9"/>
    <col min="6915" max="6915" width="12" style="9" bestFit="1" customWidth="1"/>
    <col min="6916" max="6918" width="14.33203125" style="9" customWidth="1"/>
    <col min="6919" max="6919" width="9.109375" style="9"/>
    <col min="6920" max="6920" width="12" style="9" bestFit="1" customWidth="1"/>
    <col min="6921" max="6921" width="11.33203125" style="9" customWidth="1"/>
    <col min="6922" max="6922" width="12.33203125" style="9" customWidth="1"/>
    <col min="6923" max="7170" width="9.109375" style="9"/>
    <col min="7171" max="7171" width="12" style="9" bestFit="1" customWidth="1"/>
    <col min="7172" max="7174" width="14.33203125" style="9" customWidth="1"/>
    <col min="7175" max="7175" width="9.109375" style="9"/>
    <col min="7176" max="7176" width="12" style="9" bestFit="1" customWidth="1"/>
    <col min="7177" max="7177" width="11.33203125" style="9" customWidth="1"/>
    <col min="7178" max="7178" width="12.33203125" style="9" customWidth="1"/>
    <col min="7179" max="7426" width="9.109375" style="9"/>
    <col min="7427" max="7427" width="12" style="9" bestFit="1" customWidth="1"/>
    <col min="7428" max="7430" width="14.33203125" style="9" customWidth="1"/>
    <col min="7431" max="7431" width="9.109375" style="9"/>
    <col min="7432" max="7432" width="12" style="9" bestFit="1" customWidth="1"/>
    <col min="7433" max="7433" width="11.33203125" style="9" customWidth="1"/>
    <col min="7434" max="7434" width="12.33203125" style="9" customWidth="1"/>
    <col min="7435" max="7682" width="9.109375" style="9"/>
    <col min="7683" max="7683" width="12" style="9" bestFit="1" customWidth="1"/>
    <col min="7684" max="7686" width="14.33203125" style="9" customWidth="1"/>
    <col min="7687" max="7687" width="9.109375" style="9"/>
    <col min="7688" max="7688" width="12" style="9" bestFit="1" customWidth="1"/>
    <col min="7689" max="7689" width="11.33203125" style="9" customWidth="1"/>
    <col min="7690" max="7690" width="12.33203125" style="9" customWidth="1"/>
    <col min="7691" max="7938" width="9.109375" style="9"/>
    <col min="7939" max="7939" width="12" style="9" bestFit="1" customWidth="1"/>
    <col min="7940" max="7942" width="14.33203125" style="9" customWidth="1"/>
    <col min="7943" max="7943" width="9.109375" style="9"/>
    <col min="7944" max="7944" width="12" style="9" bestFit="1" customWidth="1"/>
    <col min="7945" max="7945" width="11.33203125" style="9" customWidth="1"/>
    <col min="7946" max="7946" width="12.33203125" style="9" customWidth="1"/>
    <col min="7947" max="8194" width="9.109375" style="9"/>
    <col min="8195" max="8195" width="12" style="9" bestFit="1" customWidth="1"/>
    <col min="8196" max="8198" width="14.33203125" style="9" customWidth="1"/>
    <col min="8199" max="8199" width="9.109375" style="9"/>
    <col min="8200" max="8200" width="12" style="9" bestFit="1" customWidth="1"/>
    <col min="8201" max="8201" width="11.33203125" style="9" customWidth="1"/>
    <col min="8202" max="8202" width="12.33203125" style="9" customWidth="1"/>
    <col min="8203" max="8450" width="9.109375" style="9"/>
    <col min="8451" max="8451" width="12" style="9" bestFit="1" customWidth="1"/>
    <col min="8452" max="8454" width="14.33203125" style="9" customWidth="1"/>
    <col min="8455" max="8455" width="9.109375" style="9"/>
    <col min="8456" max="8456" width="12" style="9" bestFit="1" customWidth="1"/>
    <col min="8457" max="8457" width="11.33203125" style="9" customWidth="1"/>
    <col min="8458" max="8458" width="12.33203125" style="9" customWidth="1"/>
    <col min="8459" max="8706" width="9.109375" style="9"/>
    <col min="8707" max="8707" width="12" style="9" bestFit="1" customWidth="1"/>
    <col min="8708" max="8710" width="14.33203125" style="9" customWidth="1"/>
    <col min="8711" max="8711" width="9.109375" style="9"/>
    <col min="8712" max="8712" width="12" style="9" bestFit="1" customWidth="1"/>
    <col min="8713" max="8713" width="11.33203125" style="9" customWidth="1"/>
    <col min="8714" max="8714" width="12.33203125" style="9" customWidth="1"/>
    <col min="8715" max="8962" width="9.109375" style="9"/>
    <col min="8963" max="8963" width="12" style="9" bestFit="1" customWidth="1"/>
    <col min="8964" max="8966" width="14.33203125" style="9" customWidth="1"/>
    <col min="8967" max="8967" width="9.109375" style="9"/>
    <col min="8968" max="8968" width="12" style="9" bestFit="1" customWidth="1"/>
    <col min="8969" max="8969" width="11.33203125" style="9" customWidth="1"/>
    <col min="8970" max="8970" width="12.33203125" style="9" customWidth="1"/>
    <col min="8971" max="9218" width="9.109375" style="9"/>
    <col min="9219" max="9219" width="12" style="9" bestFit="1" customWidth="1"/>
    <col min="9220" max="9222" width="14.33203125" style="9" customWidth="1"/>
    <col min="9223" max="9223" width="9.109375" style="9"/>
    <col min="9224" max="9224" width="12" style="9" bestFit="1" customWidth="1"/>
    <col min="9225" max="9225" width="11.33203125" style="9" customWidth="1"/>
    <col min="9226" max="9226" width="12.33203125" style="9" customWidth="1"/>
    <col min="9227" max="9474" width="9.109375" style="9"/>
    <col min="9475" max="9475" width="12" style="9" bestFit="1" customWidth="1"/>
    <col min="9476" max="9478" width="14.33203125" style="9" customWidth="1"/>
    <col min="9479" max="9479" width="9.109375" style="9"/>
    <col min="9480" max="9480" width="12" style="9" bestFit="1" customWidth="1"/>
    <col min="9481" max="9481" width="11.33203125" style="9" customWidth="1"/>
    <col min="9482" max="9482" width="12.33203125" style="9" customWidth="1"/>
    <col min="9483" max="9730" width="9.109375" style="9"/>
    <col min="9731" max="9731" width="12" style="9" bestFit="1" customWidth="1"/>
    <col min="9732" max="9734" width="14.33203125" style="9" customWidth="1"/>
    <col min="9735" max="9735" width="9.109375" style="9"/>
    <col min="9736" max="9736" width="12" style="9" bestFit="1" customWidth="1"/>
    <col min="9737" max="9737" width="11.33203125" style="9" customWidth="1"/>
    <col min="9738" max="9738" width="12.33203125" style="9" customWidth="1"/>
    <col min="9739" max="9986" width="9.109375" style="9"/>
    <col min="9987" max="9987" width="12" style="9" bestFit="1" customWidth="1"/>
    <col min="9988" max="9990" width="14.33203125" style="9" customWidth="1"/>
    <col min="9991" max="9991" width="9.109375" style="9"/>
    <col min="9992" max="9992" width="12" style="9" bestFit="1" customWidth="1"/>
    <col min="9993" max="9993" width="11.33203125" style="9" customWidth="1"/>
    <col min="9994" max="9994" width="12.33203125" style="9" customWidth="1"/>
    <col min="9995" max="10242" width="9.109375" style="9"/>
    <col min="10243" max="10243" width="12" style="9" bestFit="1" customWidth="1"/>
    <col min="10244" max="10246" width="14.33203125" style="9" customWidth="1"/>
    <col min="10247" max="10247" width="9.109375" style="9"/>
    <col min="10248" max="10248" width="12" style="9" bestFit="1" customWidth="1"/>
    <col min="10249" max="10249" width="11.33203125" style="9" customWidth="1"/>
    <col min="10250" max="10250" width="12.33203125" style="9" customWidth="1"/>
    <col min="10251" max="10498" width="9.109375" style="9"/>
    <col min="10499" max="10499" width="12" style="9" bestFit="1" customWidth="1"/>
    <col min="10500" max="10502" width="14.33203125" style="9" customWidth="1"/>
    <col min="10503" max="10503" width="9.109375" style="9"/>
    <col min="10504" max="10504" width="12" style="9" bestFit="1" customWidth="1"/>
    <col min="10505" max="10505" width="11.33203125" style="9" customWidth="1"/>
    <col min="10506" max="10506" width="12.33203125" style="9" customWidth="1"/>
    <col min="10507" max="10754" width="9.109375" style="9"/>
    <col min="10755" max="10755" width="12" style="9" bestFit="1" customWidth="1"/>
    <col min="10756" max="10758" width="14.33203125" style="9" customWidth="1"/>
    <col min="10759" max="10759" width="9.109375" style="9"/>
    <col min="10760" max="10760" width="12" style="9" bestFit="1" customWidth="1"/>
    <col min="10761" max="10761" width="11.33203125" style="9" customWidth="1"/>
    <col min="10762" max="10762" width="12.33203125" style="9" customWidth="1"/>
    <col min="10763" max="11010" width="9.109375" style="9"/>
    <col min="11011" max="11011" width="12" style="9" bestFit="1" customWidth="1"/>
    <col min="11012" max="11014" width="14.33203125" style="9" customWidth="1"/>
    <col min="11015" max="11015" width="9.109375" style="9"/>
    <col min="11016" max="11016" width="12" style="9" bestFit="1" customWidth="1"/>
    <col min="11017" max="11017" width="11.33203125" style="9" customWidth="1"/>
    <col min="11018" max="11018" width="12.33203125" style="9" customWidth="1"/>
    <col min="11019" max="11266" width="9.109375" style="9"/>
    <col min="11267" max="11267" width="12" style="9" bestFit="1" customWidth="1"/>
    <col min="11268" max="11270" width="14.33203125" style="9" customWidth="1"/>
    <col min="11271" max="11271" width="9.109375" style="9"/>
    <col min="11272" max="11272" width="12" style="9" bestFit="1" customWidth="1"/>
    <col min="11273" max="11273" width="11.33203125" style="9" customWidth="1"/>
    <col min="11274" max="11274" width="12.33203125" style="9" customWidth="1"/>
    <col min="11275" max="11522" width="9.109375" style="9"/>
    <col min="11523" max="11523" width="12" style="9" bestFit="1" customWidth="1"/>
    <col min="11524" max="11526" width="14.33203125" style="9" customWidth="1"/>
    <col min="11527" max="11527" width="9.109375" style="9"/>
    <col min="11528" max="11528" width="12" style="9" bestFit="1" customWidth="1"/>
    <col min="11529" max="11529" width="11.33203125" style="9" customWidth="1"/>
    <col min="11530" max="11530" width="12.33203125" style="9" customWidth="1"/>
    <col min="11531" max="11778" width="9.109375" style="9"/>
    <col min="11779" max="11779" width="12" style="9" bestFit="1" customWidth="1"/>
    <col min="11780" max="11782" width="14.33203125" style="9" customWidth="1"/>
    <col min="11783" max="11783" width="9.109375" style="9"/>
    <col min="11784" max="11784" width="12" style="9" bestFit="1" customWidth="1"/>
    <col min="11785" max="11785" width="11.33203125" style="9" customWidth="1"/>
    <col min="11786" max="11786" width="12.33203125" style="9" customWidth="1"/>
    <col min="11787" max="12034" width="9.109375" style="9"/>
    <col min="12035" max="12035" width="12" style="9" bestFit="1" customWidth="1"/>
    <col min="12036" max="12038" width="14.33203125" style="9" customWidth="1"/>
    <col min="12039" max="12039" width="9.109375" style="9"/>
    <col min="12040" max="12040" width="12" style="9" bestFit="1" customWidth="1"/>
    <col min="12041" max="12041" width="11.33203125" style="9" customWidth="1"/>
    <col min="12042" max="12042" width="12.33203125" style="9" customWidth="1"/>
    <col min="12043" max="12290" width="9.109375" style="9"/>
    <col min="12291" max="12291" width="12" style="9" bestFit="1" customWidth="1"/>
    <col min="12292" max="12294" width="14.33203125" style="9" customWidth="1"/>
    <col min="12295" max="12295" width="9.109375" style="9"/>
    <col min="12296" max="12296" width="12" style="9" bestFit="1" customWidth="1"/>
    <col min="12297" max="12297" width="11.33203125" style="9" customWidth="1"/>
    <col min="12298" max="12298" width="12.33203125" style="9" customWidth="1"/>
    <col min="12299" max="12546" width="9.109375" style="9"/>
    <col min="12547" max="12547" width="12" style="9" bestFit="1" customWidth="1"/>
    <col min="12548" max="12550" width="14.33203125" style="9" customWidth="1"/>
    <col min="12551" max="12551" width="9.109375" style="9"/>
    <col min="12552" max="12552" width="12" style="9" bestFit="1" customWidth="1"/>
    <col min="12553" max="12553" width="11.33203125" style="9" customWidth="1"/>
    <col min="12554" max="12554" width="12.33203125" style="9" customWidth="1"/>
    <col min="12555" max="12802" width="9.109375" style="9"/>
    <col min="12803" max="12803" width="12" style="9" bestFit="1" customWidth="1"/>
    <col min="12804" max="12806" width="14.33203125" style="9" customWidth="1"/>
    <col min="12807" max="12807" width="9.109375" style="9"/>
    <col min="12808" max="12808" width="12" style="9" bestFit="1" customWidth="1"/>
    <col min="12809" max="12809" width="11.33203125" style="9" customWidth="1"/>
    <col min="12810" max="12810" width="12.33203125" style="9" customWidth="1"/>
    <col min="12811" max="13058" width="9.109375" style="9"/>
    <col min="13059" max="13059" width="12" style="9" bestFit="1" customWidth="1"/>
    <col min="13060" max="13062" width="14.33203125" style="9" customWidth="1"/>
    <col min="13063" max="13063" width="9.109375" style="9"/>
    <col min="13064" max="13064" width="12" style="9" bestFit="1" customWidth="1"/>
    <col min="13065" max="13065" width="11.33203125" style="9" customWidth="1"/>
    <col min="13066" max="13066" width="12.33203125" style="9" customWidth="1"/>
    <col min="13067" max="13314" width="9.109375" style="9"/>
    <col min="13315" max="13315" width="12" style="9" bestFit="1" customWidth="1"/>
    <col min="13316" max="13318" width="14.33203125" style="9" customWidth="1"/>
    <col min="13319" max="13319" width="9.109375" style="9"/>
    <col min="13320" max="13320" width="12" style="9" bestFit="1" customWidth="1"/>
    <col min="13321" max="13321" width="11.33203125" style="9" customWidth="1"/>
    <col min="13322" max="13322" width="12.33203125" style="9" customWidth="1"/>
    <col min="13323" max="13570" width="9.109375" style="9"/>
    <col min="13571" max="13571" width="12" style="9" bestFit="1" customWidth="1"/>
    <col min="13572" max="13574" width="14.33203125" style="9" customWidth="1"/>
    <col min="13575" max="13575" width="9.109375" style="9"/>
    <col min="13576" max="13576" width="12" style="9" bestFit="1" customWidth="1"/>
    <col min="13577" max="13577" width="11.33203125" style="9" customWidth="1"/>
    <col min="13578" max="13578" width="12.33203125" style="9" customWidth="1"/>
    <col min="13579" max="13826" width="9.109375" style="9"/>
    <col min="13827" max="13827" width="12" style="9" bestFit="1" customWidth="1"/>
    <col min="13828" max="13830" width="14.33203125" style="9" customWidth="1"/>
    <col min="13831" max="13831" width="9.109375" style="9"/>
    <col min="13832" max="13832" width="12" style="9" bestFit="1" customWidth="1"/>
    <col min="13833" max="13833" width="11.33203125" style="9" customWidth="1"/>
    <col min="13834" max="13834" width="12.33203125" style="9" customWidth="1"/>
    <col min="13835" max="14082" width="9.109375" style="9"/>
    <col min="14083" max="14083" width="12" style="9" bestFit="1" customWidth="1"/>
    <col min="14084" max="14086" width="14.33203125" style="9" customWidth="1"/>
    <col min="14087" max="14087" width="9.109375" style="9"/>
    <col min="14088" max="14088" width="12" style="9" bestFit="1" customWidth="1"/>
    <col min="14089" max="14089" width="11.33203125" style="9" customWidth="1"/>
    <col min="14090" max="14090" width="12.33203125" style="9" customWidth="1"/>
    <col min="14091" max="14338" width="9.109375" style="9"/>
    <col min="14339" max="14339" width="12" style="9" bestFit="1" customWidth="1"/>
    <col min="14340" max="14342" width="14.33203125" style="9" customWidth="1"/>
    <col min="14343" max="14343" width="9.109375" style="9"/>
    <col min="14344" max="14344" width="12" style="9" bestFit="1" customWidth="1"/>
    <col min="14345" max="14345" width="11.33203125" style="9" customWidth="1"/>
    <col min="14346" max="14346" width="12.33203125" style="9" customWidth="1"/>
    <col min="14347" max="14594" width="9.109375" style="9"/>
    <col min="14595" max="14595" width="12" style="9" bestFit="1" customWidth="1"/>
    <col min="14596" max="14598" width="14.33203125" style="9" customWidth="1"/>
    <col min="14599" max="14599" width="9.109375" style="9"/>
    <col min="14600" max="14600" width="12" style="9" bestFit="1" customWidth="1"/>
    <col min="14601" max="14601" width="11.33203125" style="9" customWidth="1"/>
    <col min="14602" max="14602" width="12.33203125" style="9" customWidth="1"/>
    <col min="14603" max="14850" width="9.109375" style="9"/>
    <col min="14851" max="14851" width="12" style="9" bestFit="1" customWidth="1"/>
    <col min="14852" max="14854" width="14.33203125" style="9" customWidth="1"/>
    <col min="14855" max="14855" width="9.109375" style="9"/>
    <col min="14856" max="14856" width="12" style="9" bestFit="1" customWidth="1"/>
    <col min="14857" max="14857" width="11.33203125" style="9" customWidth="1"/>
    <col min="14858" max="14858" width="12.33203125" style="9" customWidth="1"/>
    <col min="14859" max="15106" width="9.109375" style="9"/>
    <col min="15107" max="15107" width="12" style="9" bestFit="1" customWidth="1"/>
    <col min="15108" max="15110" width="14.33203125" style="9" customWidth="1"/>
    <col min="15111" max="15111" width="9.109375" style="9"/>
    <col min="15112" max="15112" width="12" style="9" bestFit="1" customWidth="1"/>
    <col min="15113" max="15113" width="11.33203125" style="9" customWidth="1"/>
    <col min="15114" max="15114" width="12.33203125" style="9" customWidth="1"/>
    <col min="15115" max="15362" width="9.109375" style="9"/>
    <col min="15363" max="15363" width="12" style="9" bestFit="1" customWidth="1"/>
    <col min="15364" max="15366" width="14.33203125" style="9" customWidth="1"/>
    <col min="15367" max="15367" width="9.109375" style="9"/>
    <col min="15368" max="15368" width="12" style="9" bestFit="1" customWidth="1"/>
    <col min="15369" max="15369" width="11.33203125" style="9" customWidth="1"/>
    <col min="15370" max="15370" width="12.33203125" style="9" customWidth="1"/>
    <col min="15371" max="15618" width="9.109375" style="9"/>
    <col min="15619" max="15619" width="12" style="9" bestFit="1" customWidth="1"/>
    <col min="15620" max="15622" width="14.33203125" style="9" customWidth="1"/>
    <col min="15623" max="15623" width="9.109375" style="9"/>
    <col min="15624" max="15624" width="12" style="9" bestFit="1" customWidth="1"/>
    <col min="15625" max="15625" width="11.33203125" style="9" customWidth="1"/>
    <col min="15626" max="15626" width="12.33203125" style="9" customWidth="1"/>
    <col min="15627" max="15874" width="9.109375" style="9"/>
    <col min="15875" max="15875" width="12" style="9" bestFit="1" customWidth="1"/>
    <col min="15876" max="15878" width="14.33203125" style="9" customWidth="1"/>
    <col min="15879" max="15879" width="9.109375" style="9"/>
    <col min="15880" max="15880" width="12" style="9" bestFit="1" customWidth="1"/>
    <col min="15881" max="15881" width="11.33203125" style="9" customWidth="1"/>
    <col min="15882" max="15882" width="12.33203125" style="9" customWidth="1"/>
    <col min="15883" max="16130" width="9.109375" style="9"/>
    <col min="16131" max="16131" width="12" style="9" bestFit="1" customWidth="1"/>
    <col min="16132" max="16134" width="14.33203125" style="9" customWidth="1"/>
    <col min="16135" max="16135" width="9.109375" style="9"/>
    <col min="16136" max="16136" width="12" style="9" bestFit="1" customWidth="1"/>
    <col min="16137" max="16137" width="11.33203125" style="9" customWidth="1"/>
    <col min="16138" max="16138" width="12.33203125" style="9" customWidth="1"/>
    <col min="16139" max="16384" width="9.109375" style="9"/>
  </cols>
  <sheetData>
    <row r="1" spans="2:11" ht="15" thickBot="1">
      <c r="B1" s="8"/>
      <c r="C1" s="8"/>
      <c r="D1" s="8"/>
      <c r="E1" s="8"/>
      <c r="F1" s="8"/>
      <c r="G1" s="8"/>
      <c r="H1" s="8"/>
      <c r="I1" s="8"/>
      <c r="J1" s="8"/>
      <c r="K1" s="8"/>
    </row>
    <row r="2" spans="2:11" ht="15.75" customHeight="1" thickBot="1">
      <c r="B2" s="210" t="s">
        <v>309</v>
      </c>
      <c r="C2" s="211"/>
      <c r="D2" s="211"/>
      <c r="E2" s="211"/>
      <c r="F2" s="211"/>
      <c r="G2" s="211"/>
      <c r="H2" s="211"/>
      <c r="I2" s="211"/>
      <c r="J2" s="211"/>
      <c r="K2" s="212"/>
    </row>
    <row r="3" spans="2:11">
      <c r="B3" s="8"/>
      <c r="C3" s="8"/>
      <c r="D3" s="8"/>
      <c r="E3" s="8"/>
      <c r="F3" s="8"/>
      <c r="G3" s="8"/>
      <c r="H3" s="8"/>
      <c r="I3" s="8"/>
      <c r="J3" s="8"/>
      <c r="K3" s="8"/>
    </row>
    <row r="4" spans="2:11">
      <c r="B4" s="8"/>
      <c r="C4" s="8"/>
      <c r="D4" s="8"/>
      <c r="E4" s="8"/>
      <c r="F4" s="8"/>
      <c r="G4" s="8"/>
      <c r="H4" s="8"/>
      <c r="I4" s="216" t="s">
        <v>126</v>
      </c>
      <c r="J4" s="217"/>
      <c r="K4" s="8"/>
    </row>
    <row r="5" spans="2:11" ht="28.8">
      <c r="B5" s="8"/>
      <c r="C5" s="96" t="s">
        <v>12</v>
      </c>
      <c r="D5" s="97" t="s">
        <v>127</v>
      </c>
      <c r="E5" s="97" t="s">
        <v>128</v>
      </c>
      <c r="F5" s="97" t="s">
        <v>129</v>
      </c>
      <c r="G5" s="8"/>
      <c r="H5" s="10" t="s">
        <v>12</v>
      </c>
      <c r="I5" s="11" t="s">
        <v>127</v>
      </c>
      <c r="J5" s="11" t="s">
        <v>128</v>
      </c>
      <c r="K5" s="8"/>
    </row>
    <row r="6" spans="2:11">
      <c r="B6" s="8"/>
      <c r="C6" s="17">
        <v>43216</v>
      </c>
      <c r="D6" s="149">
        <f t="shared" ref="D6:E10" si="0">SUM(D20,D44,D58,D72,D86)</f>
        <v>55</v>
      </c>
      <c r="E6" s="149">
        <f t="shared" si="0"/>
        <v>32</v>
      </c>
      <c r="F6" s="19"/>
      <c r="G6" s="8"/>
      <c r="H6" s="17">
        <v>43216</v>
      </c>
      <c r="I6" s="149">
        <f>D6</f>
        <v>55</v>
      </c>
      <c r="J6" s="149">
        <f>E6</f>
        <v>32</v>
      </c>
      <c r="K6" s="8"/>
    </row>
    <row r="7" spans="2:11">
      <c r="B7" s="8"/>
      <c r="C7" s="17">
        <v>43217</v>
      </c>
      <c r="D7" s="149">
        <f t="shared" si="0"/>
        <v>195</v>
      </c>
      <c r="E7" s="149">
        <f t="shared" si="0"/>
        <v>154</v>
      </c>
      <c r="F7" s="145"/>
      <c r="G7" s="8"/>
      <c r="H7" s="17">
        <v>43217</v>
      </c>
      <c r="I7" s="149">
        <f>I6+D7</f>
        <v>250</v>
      </c>
      <c r="J7" s="149">
        <f>J6+E7</f>
        <v>186</v>
      </c>
      <c r="K7" s="8"/>
    </row>
    <row r="8" spans="2:11">
      <c r="B8" s="8"/>
      <c r="C8" s="17">
        <v>43220</v>
      </c>
      <c r="D8" s="149">
        <f t="shared" si="0"/>
        <v>194</v>
      </c>
      <c r="E8" s="149">
        <f t="shared" si="0"/>
        <v>181</v>
      </c>
      <c r="F8" s="19"/>
      <c r="G8" s="8"/>
      <c r="H8" s="17">
        <v>43220</v>
      </c>
      <c r="I8" s="149">
        <f t="shared" ref="I8:I14" si="1">I7+D8</f>
        <v>444</v>
      </c>
      <c r="J8" s="149">
        <f t="shared" ref="J8:J13" si="2">J7+E8</f>
        <v>367</v>
      </c>
      <c r="K8" s="8"/>
    </row>
    <row r="9" spans="2:11">
      <c r="B9" s="8"/>
      <c r="C9" s="17">
        <v>43221</v>
      </c>
      <c r="D9" s="149">
        <f t="shared" si="0"/>
        <v>5</v>
      </c>
      <c r="E9" s="149">
        <f t="shared" si="0"/>
        <v>5</v>
      </c>
      <c r="F9" s="19"/>
      <c r="G9" s="8"/>
      <c r="H9" s="17">
        <v>43221</v>
      </c>
      <c r="I9" s="149">
        <f t="shared" si="1"/>
        <v>449</v>
      </c>
      <c r="J9" s="149">
        <f t="shared" si="2"/>
        <v>372</v>
      </c>
      <c r="K9" s="8"/>
    </row>
    <row r="10" spans="2:11">
      <c r="B10" s="8"/>
      <c r="C10" s="17">
        <v>43222</v>
      </c>
      <c r="D10" s="149">
        <f t="shared" si="0"/>
        <v>80</v>
      </c>
      <c r="E10" s="149">
        <f t="shared" si="0"/>
        <v>53</v>
      </c>
      <c r="F10" s="19"/>
      <c r="G10" s="8"/>
      <c r="H10" s="17">
        <v>43222</v>
      </c>
      <c r="I10" s="149">
        <f t="shared" si="1"/>
        <v>529</v>
      </c>
      <c r="J10" s="149">
        <f t="shared" si="2"/>
        <v>425</v>
      </c>
      <c r="K10" s="8"/>
    </row>
    <row r="11" spans="2:11">
      <c r="B11" s="8"/>
      <c r="C11" s="17">
        <v>43223</v>
      </c>
      <c r="D11" s="149">
        <v>75</v>
      </c>
      <c r="E11" s="149">
        <f>SUM(E25,E49,E63,E77,E91)</f>
        <v>62</v>
      </c>
      <c r="F11" s="19"/>
      <c r="G11" s="8"/>
      <c r="H11" s="17">
        <v>43223</v>
      </c>
      <c r="I11" s="149">
        <f t="shared" si="1"/>
        <v>604</v>
      </c>
      <c r="J11" s="149">
        <f t="shared" si="2"/>
        <v>487</v>
      </c>
      <c r="K11" s="8"/>
    </row>
    <row r="12" spans="2:11">
      <c r="B12" s="8"/>
      <c r="C12" s="17">
        <v>43224</v>
      </c>
      <c r="D12" s="146">
        <f>22+29</f>
        <v>51</v>
      </c>
      <c r="E12" s="149">
        <f>SUM(E26,E50,E64,E78,E92)</f>
        <v>54</v>
      </c>
      <c r="F12" s="19"/>
      <c r="G12" s="8"/>
      <c r="H12" s="17">
        <f>C12</f>
        <v>43224</v>
      </c>
      <c r="I12" s="149">
        <f t="shared" si="1"/>
        <v>655</v>
      </c>
      <c r="J12" s="149">
        <f t="shared" si="2"/>
        <v>541</v>
      </c>
      <c r="K12" s="8"/>
    </row>
    <row r="13" spans="2:11">
      <c r="B13" s="8"/>
      <c r="C13" s="17">
        <v>43227</v>
      </c>
      <c r="D13" s="146">
        <f>30</f>
        <v>30</v>
      </c>
      <c r="E13" s="149">
        <f>SUM(E27,E51,E65,E79,E93)</f>
        <v>67</v>
      </c>
      <c r="F13" s="19"/>
      <c r="G13" s="8"/>
      <c r="H13" s="17">
        <f>C13</f>
        <v>43227</v>
      </c>
      <c r="I13" s="149">
        <f t="shared" si="1"/>
        <v>685</v>
      </c>
      <c r="J13" s="149">
        <f t="shared" si="2"/>
        <v>608</v>
      </c>
      <c r="K13" s="8"/>
    </row>
    <row r="14" spans="2:11">
      <c r="B14" s="8"/>
      <c r="C14" s="17">
        <v>43228</v>
      </c>
      <c r="D14" s="146">
        <v>0</v>
      </c>
      <c r="E14" s="149"/>
      <c r="F14" s="19"/>
      <c r="G14" s="8"/>
      <c r="H14" s="17">
        <f>C14</f>
        <v>43228</v>
      </c>
      <c r="I14" s="149">
        <f t="shared" si="1"/>
        <v>685</v>
      </c>
      <c r="J14" s="149"/>
      <c r="K14" s="8"/>
    </row>
    <row r="15" spans="2:11" ht="17.25" customHeight="1" thickBot="1">
      <c r="B15" s="8"/>
      <c r="C15" s="8"/>
      <c r="D15" s="8"/>
      <c r="E15" s="8"/>
      <c r="F15" s="8"/>
      <c r="G15" s="8"/>
      <c r="H15" s="8"/>
      <c r="I15" s="8"/>
      <c r="J15" s="8"/>
      <c r="K15" s="8"/>
    </row>
    <row r="16" spans="2:11" ht="15" customHeight="1" thickBot="1">
      <c r="B16" s="210" t="s">
        <v>254</v>
      </c>
      <c r="C16" s="211"/>
      <c r="D16" s="211"/>
      <c r="E16" s="211"/>
      <c r="F16" s="211"/>
      <c r="G16" s="211"/>
      <c r="H16" s="211"/>
      <c r="I16" s="211"/>
      <c r="J16" s="211"/>
      <c r="K16" s="212"/>
    </row>
    <row r="17" spans="2:11">
      <c r="B17" s="8"/>
      <c r="C17" s="8"/>
      <c r="D17" s="8"/>
      <c r="E17" s="8"/>
      <c r="F17" s="8"/>
      <c r="G17" s="8"/>
      <c r="H17" s="8"/>
      <c r="I17" s="8"/>
      <c r="J17" s="8"/>
      <c r="K17" s="8"/>
    </row>
    <row r="18" spans="2:11">
      <c r="B18" s="8"/>
      <c r="C18" s="8"/>
      <c r="D18" s="8"/>
      <c r="E18" s="8"/>
      <c r="F18" s="8"/>
      <c r="G18" s="8"/>
      <c r="H18" s="8"/>
      <c r="I18" s="273" t="s">
        <v>126</v>
      </c>
      <c r="J18" s="273"/>
      <c r="K18" s="8"/>
    </row>
    <row r="19" spans="2:11" ht="28.8">
      <c r="B19" s="8"/>
      <c r="C19" s="10" t="s">
        <v>12</v>
      </c>
      <c r="D19" s="11" t="s">
        <v>184</v>
      </c>
      <c r="E19" s="11" t="s">
        <v>185</v>
      </c>
      <c r="F19" s="11" t="s">
        <v>129</v>
      </c>
      <c r="G19" s="8"/>
      <c r="H19" s="10" t="s">
        <v>12</v>
      </c>
      <c r="I19" s="150" t="s">
        <v>184</v>
      </c>
      <c r="J19" s="150" t="s">
        <v>185</v>
      </c>
      <c r="K19" s="8"/>
    </row>
    <row r="20" spans="2:11" ht="28.8">
      <c r="B20" s="8"/>
      <c r="C20" s="17">
        <v>43216</v>
      </c>
      <c r="D20" s="146">
        <v>10</v>
      </c>
      <c r="E20" s="146">
        <v>0</v>
      </c>
      <c r="F20" s="145" t="s">
        <v>315</v>
      </c>
      <c r="G20" s="8"/>
      <c r="H20" s="17">
        <v>43216</v>
      </c>
      <c r="I20" s="146">
        <f>D20</f>
        <v>10</v>
      </c>
      <c r="J20" s="146">
        <f>E20</f>
        <v>0</v>
      </c>
      <c r="K20" s="8"/>
    </row>
    <row r="21" spans="2:11">
      <c r="B21" s="8"/>
      <c r="C21" s="17">
        <v>43217</v>
      </c>
      <c r="D21" s="146">
        <f>40+40</f>
        <v>80</v>
      </c>
      <c r="E21" s="146">
        <f>45+40</f>
        <v>85</v>
      </c>
      <c r="F21" s="145"/>
      <c r="G21" s="8"/>
      <c r="H21" s="17">
        <v>43217</v>
      </c>
      <c r="I21" s="146">
        <f t="shared" ref="I21:I28" si="3">I20+D21</f>
        <v>90</v>
      </c>
      <c r="J21" s="146">
        <f t="shared" ref="J21:J26" si="4">E21+J20</f>
        <v>85</v>
      </c>
      <c r="K21" s="8"/>
    </row>
    <row r="22" spans="2:11">
      <c r="B22" s="8"/>
      <c r="C22" s="17">
        <v>43220</v>
      </c>
      <c r="D22" s="146">
        <f>40+37</f>
        <v>77</v>
      </c>
      <c r="E22" s="146">
        <f>40+39</f>
        <v>79</v>
      </c>
      <c r="F22" s="145"/>
      <c r="G22" s="8"/>
      <c r="H22" s="17">
        <v>43220</v>
      </c>
      <c r="I22" s="146">
        <f t="shared" si="3"/>
        <v>167</v>
      </c>
      <c r="J22" s="146">
        <f t="shared" si="4"/>
        <v>164</v>
      </c>
      <c r="K22" s="8"/>
    </row>
    <row r="23" spans="2:11">
      <c r="B23" s="8"/>
      <c r="C23" s="17">
        <v>43221</v>
      </c>
      <c r="D23" s="146">
        <v>0</v>
      </c>
      <c r="E23" s="146">
        <v>0</v>
      </c>
      <c r="F23" s="145"/>
      <c r="G23" s="8"/>
      <c r="H23" s="17">
        <v>43221</v>
      </c>
      <c r="I23" s="146">
        <f t="shared" si="3"/>
        <v>167</v>
      </c>
      <c r="J23" s="146">
        <f t="shared" si="4"/>
        <v>164</v>
      </c>
      <c r="K23" s="8"/>
    </row>
    <row r="24" spans="2:11">
      <c r="B24" s="8"/>
      <c r="C24" s="17">
        <v>43222</v>
      </c>
      <c r="D24" s="146">
        <v>0</v>
      </c>
      <c r="E24" s="146">
        <v>0</v>
      </c>
      <c r="F24" s="145"/>
      <c r="G24" s="8"/>
      <c r="H24" s="17">
        <v>43222</v>
      </c>
      <c r="I24" s="146">
        <f t="shared" si="3"/>
        <v>167</v>
      </c>
      <c r="J24" s="146">
        <f t="shared" si="4"/>
        <v>164</v>
      </c>
      <c r="K24" s="8"/>
    </row>
    <row r="25" spans="2:11">
      <c r="B25" s="8"/>
      <c r="C25" s="17">
        <v>43223</v>
      </c>
      <c r="D25" s="146">
        <v>0</v>
      </c>
      <c r="E25" s="146">
        <v>0</v>
      </c>
      <c r="F25" s="145"/>
      <c r="G25" s="8"/>
      <c r="H25" s="17">
        <v>43223</v>
      </c>
      <c r="I25" s="146">
        <f t="shared" si="3"/>
        <v>167</v>
      </c>
      <c r="J25" s="146">
        <f t="shared" si="4"/>
        <v>164</v>
      </c>
      <c r="K25" s="8"/>
    </row>
    <row r="26" spans="2:11">
      <c r="B26" s="8"/>
      <c r="C26" s="17">
        <v>43224</v>
      </c>
      <c r="D26" s="146">
        <v>0</v>
      </c>
      <c r="E26" s="146">
        <v>0</v>
      </c>
      <c r="F26" s="145"/>
      <c r="G26" s="8"/>
      <c r="H26" s="17">
        <f>C26</f>
        <v>43224</v>
      </c>
      <c r="I26" s="146">
        <f t="shared" si="3"/>
        <v>167</v>
      </c>
      <c r="J26" s="146">
        <f t="shared" si="4"/>
        <v>164</v>
      </c>
      <c r="K26" s="8"/>
    </row>
    <row r="27" spans="2:11">
      <c r="B27" s="8"/>
      <c r="C27" s="17">
        <v>43227</v>
      </c>
      <c r="D27" s="146">
        <v>0</v>
      </c>
      <c r="E27" s="146">
        <v>0</v>
      </c>
      <c r="F27" s="145"/>
      <c r="G27" s="8"/>
      <c r="H27" s="17">
        <f>C27</f>
        <v>43227</v>
      </c>
      <c r="I27" s="146">
        <f t="shared" si="3"/>
        <v>167</v>
      </c>
      <c r="J27" s="146">
        <f>E27+J26</f>
        <v>164</v>
      </c>
      <c r="K27" s="8"/>
    </row>
    <row r="28" spans="2:11">
      <c r="B28" s="8"/>
      <c r="C28" s="17">
        <v>43228</v>
      </c>
      <c r="D28" s="146">
        <v>0</v>
      </c>
      <c r="E28" s="146"/>
      <c r="F28" s="145"/>
      <c r="G28" s="8"/>
      <c r="H28" s="17">
        <f>C28</f>
        <v>43228</v>
      </c>
      <c r="I28" s="146">
        <f t="shared" si="3"/>
        <v>167</v>
      </c>
      <c r="J28" s="146"/>
      <c r="K28" s="8"/>
    </row>
    <row r="29" spans="2:11" ht="15" thickBot="1">
      <c r="B29" s="8"/>
      <c r="C29" s="8"/>
      <c r="D29" s="8"/>
      <c r="E29" s="8"/>
      <c r="F29" s="8"/>
      <c r="G29" s="8"/>
      <c r="H29" s="8"/>
      <c r="I29" s="8"/>
      <c r="J29" s="8"/>
      <c r="K29" s="8"/>
    </row>
    <row r="30" spans="2:11" ht="16.2" hidden="1" thickBot="1">
      <c r="B30" s="210" t="s">
        <v>286</v>
      </c>
      <c r="C30" s="211"/>
      <c r="D30" s="211"/>
      <c r="E30" s="211"/>
      <c r="F30" s="211"/>
      <c r="G30" s="211"/>
      <c r="H30" s="211"/>
      <c r="I30" s="211"/>
      <c r="J30" s="211"/>
      <c r="K30" s="212"/>
    </row>
    <row r="31" spans="2:11" hidden="1">
      <c r="B31" s="8"/>
      <c r="C31" s="8"/>
      <c r="D31" s="8"/>
      <c r="E31" s="8"/>
      <c r="F31" s="8"/>
      <c r="G31" s="8"/>
      <c r="H31" s="8"/>
      <c r="I31" s="8"/>
      <c r="J31" s="8"/>
      <c r="K31" s="8"/>
    </row>
    <row r="32" spans="2:11" hidden="1">
      <c r="B32" s="8"/>
      <c r="C32" s="8"/>
      <c r="D32" s="8"/>
      <c r="E32" s="8"/>
      <c r="F32" s="8"/>
      <c r="G32" s="8"/>
      <c r="H32" s="8"/>
      <c r="I32" s="274" t="s">
        <v>126</v>
      </c>
      <c r="J32" s="275"/>
      <c r="K32" s="8"/>
    </row>
    <row r="33" spans="2:11" ht="28.8" hidden="1">
      <c r="B33" s="8"/>
      <c r="C33" s="10" t="s">
        <v>12</v>
      </c>
      <c r="D33" s="11" t="s">
        <v>184</v>
      </c>
      <c r="E33" s="11" t="s">
        <v>185</v>
      </c>
      <c r="F33" s="11" t="s">
        <v>129</v>
      </c>
      <c r="G33" s="8"/>
      <c r="H33" s="10" t="s">
        <v>12</v>
      </c>
      <c r="I33" s="150" t="s">
        <v>184</v>
      </c>
      <c r="J33" s="150" t="s">
        <v>185</v>
      </c>
      <c r="K33" s="8"/>
    </row>
    <row r="34" spans="2:11" hidden="1">
      <c r="B34" s="8"/>
      <c r="C34" s="17">
        <v>43213</v>
      </c>
      <c r="D34" s="146">
        <v>0</v>
      </c>
      <c r="E34" s="146">
        <v>0</v>
      </c>
      <c r="F34" s="145"/>
      <c r="G34" s="8"/>
      <c r="H34" s="17">
        <v>43213</v>
      </c>
      <c r="I34" s="146">
        <f>D34</f>
        <v>0</v>
      </c>
      <c r="J34" s="146">
        <f>E34</f>
        <v>0</v>
      </c>
      <c r="K34" s="8"/>
    </row>
    <row r="35" spans="2:11" hidden="1">
      <c r="B35" s="8"/>
      <c r="C35" s="17">
        <v>43214</v>
      </c>
      <c r="D35" s="146">
        <v>0</v>
      </c>
      <c r="E35" s="146">
        <v>0</v>
      </c>
      <c r="F35" s="145"/>
      <c r="G35" s="8"/>
      <c r="H35" s="17">
        <v>43214</v>
      </c>
      <c r="I35" s="146">
        <f t="shared" ref="I35:J38" si="5">I34+D35</f>
        <v>0</v>
      </c>
      <c r="J35" s="146">
        <f t="shared" si="5"/>
        <v>0</v>
      </c>
      <c r="K35" s="8"/>
    </row>
    <row r="36" spans="2:11" hidden="1">
      <c r="B36" s="8"/>
      <c r="C36" s="17">
        <v>43215</v>
      </c>
      <c r="D36" s="146">
        <v>0</v>
      </c>
      <c r="E36" s="146"/>
      <c r="F36" s="145"/>
      <c r="G36" s="8"/>
      <c r="H36" s="17">
        <v>43215</v>
      </c>
      <c r="I36" s="146">
        <f t="shared" si="5"/>
        <v>0</v>
      </c>
      <c r="J36" s="146">
        <f t="shared" si="5"/>
        <v>0</v>
      </c>
      <c r="K36" s="8"/>
    </row>
    <row r="37" spans="2:11" hidden="1">
      <c r="B37" s="8"/>
      <c r="C37" s="17">
        <v>43216</v>
      </c>
      <c r="D37" s="146">
        <v>0</v>
      </c>
      <c r="E37" s="146"/>
      <c r="F37" s="145"/>
      <c r="G37" s="8"/>
      <c r="H37" s="17">
        <v>43216</v>
      </c>
      <c r="I37" s="146">
        <f t="shared" si="5"/>
        <v>0</v>
      </c>
      <c r="J37" s="146">
        <f t="shared" si="5"/>
        <v>0</v>
      </c>
      <c r="K37" s="8"/>
    </row>
    <row r="38" spans="2:11" hidden="1">
      <c r="B38" s="8"/>
      <c r="C38" s="17">
        <v>43217</v>
      </c>
      <c r="D38" s="146">
        <v>0</v>
      </c>
      <c r="E38" s="146"/>
      <c r="F38" s="145"/>
      <c r="G38" s="8"/>
      <c r="H38" s="17">
        <v>43217</v>
      </c>
      <c r="I38" s="146">
        <f t="shared" si="5"/>
        <v>0</v>
      </c>
      <c r="J38" s="146">
        <f t="shared" si="5"/>
        <v>0</v>
      </c>
      <c r="K38" s="8"/>
    </row>
    <row r="39" spans="2:11" ht="15" hidden="1" thickBot="1">
      <c r="B39" s="8"/>
      <c r="C39" s="8"/>
      <c r="D39" s="8"/>
      <c r="E39" s="8"/>
      <c r="F39" s="8"/>
      <c r="G39" s="8"/>
      <c r="H39" s="8"/>
      <c r="I39" s="8"/>
      <c r="J39" s="8"/>
      <c r="K39" s="8"/>
    </row>
    <row r="40" spans="2:11" ht="16.2" thickBot="1">
      <c r="B40" s="210" t="s">
        <v>266</v>
      </c>
      <c r="C40" s="211"/>
      <c r="D40" s="211"/>
      <c r="E40" s="211"/>
      <c r="F40" s="211"/>
      <c r="G40" s="211"/>
      <c r="H40" s="211"/>
      <c r="I40" s="211"/>
      <c r="J40" s="211"/>
      <c r="K40" s="212"/>
    </row>
    <row r="41" spans="2:11">
      <c r="B41" s="8"/>
      <c r="C41" s="8"/>
      <c r="D41" s="8"/>
      <c r="E41" s="8"/>
      <c r="F41" s="8"/>
      <c r="G41" s="8"/>
      <c r="H41" s="8"/>
      <c r="I41" s="8"/>
      <c r="J41" s="8"/>
      <c r="K41" s="8"/>
    </row>
    <row r="42" spans="2:11">
      <c r="B42" s="8"/>
      <c r="C42" s="8"/>
      <c r="D42" s="8"/>
      <c r="E42" s="8"/>
      <c r="F42" s="8"/>
      <c r="G42" s="8"/>
      <c r="H42" s="8"/>
      <c r="I42" s="273" t="s">
        <v>126</v>
      </c>
      <c r="J42" s="273"/>
      <c r="K42" s="8"/>
    </row>
    <row r="43" spans="2:11" ht="28.8">
      <c r="B43" s="8"/>
      <c r="C43" s="10" t="s">
        <v>12</v>
      </c>
      <c r="D43" s="11" t="s">
        <v>184</v>
      </c>
      <c r="E43" s="11" t="s">
        <v>185</v>
      </c>
      <c r="F43" s="11" t="s">
        <v>129</v>
      </c>
      <c r="G43" s="8"/>
      <c r="H43" s="10" t="s">
        <v>12</v>
      </c>
      <c r="I43" s="150" t="s">
        <v>184</v>
      </c>
      <c r="J43" s="150" t="s">
        <v>185</v>
      </c>
      <c r="K43" s="8"/>
    </row>
    <row r="44" spans="2:11" ht="28.8">
      <c r="B44" s="8"/>
      <c r="C44" s="17">
        <v>43216</v>
      </c>
      <c r="D44" s="146">
        <v>33</v>
      </c>
      <c r="E44" s="146">
        <v>20</v>
      </c>
      <c r="F44" s="145" t="s">
        <v>316</v>
      </c>
      <c r="G44" s="8"/>
      <c r="H44" s="17">
        <v>43216</v>
      </c>
      <c r="I44" s="146">
        <f>D44</f>
        <v>33</v>
      </c>
      <c r="J44" s="146">
        <f>E44</f>
        <v>20</v>
      </c>
      <c r="K44" s="8"/>
    </row>
    <row r="45" spans="2:11">
      <c r="B45" s="8"/>
      <c r="C45" s="17">
        <v>43217</v>
      </c>
      <c r="D45" s="146">
        <v>12</v>
      </c>
      <c r="E45" s="146">
        <v>13</v>
      </c>
      <c r="F45" s="145"/>
      <c r="G45" s="8"/>
      <c r="H45" s="17">
        <v>43217</v>
      </c>
      <c r="I45" s="146">
        <f t="shared" ref="I45:I51" si="6">I44+D45</f>
        <v>45</v>
      </c>
      <c r="J45" s="146">
        <f t="shared" ref="J45:J52" si="7">E45+J44</f>
        <v>33</v>
      </c>
      <c r="K45" s="8"/>
    </row>
    <row r="46" spans="2:11" ht="43.2">
      <c r="B46" s="8"/>
      <c r="C46" s="17">
        <v>43220</v>
      </c>
      <c r="D46" s="146">
        <v>12</v>
      </c>
      <c r="E46" s="146">
        <v>8</v>
      </c>
      <c r="F46" s="145" t="s">
        <v>319</v>
      </c>
      <c r="G46" s="8"/>
      <c r="H46" s="17">
        <v>43220</v>
      </c>
      <c r="I46" s="146">
        <f t="shared" si="6"/>
        <v>57</v>
      </c>
      <c r="J46" s="146">
        <f t="shared" si="7"/>
        <v>41</v>
      </c>
      <c r="K46" s="8"/>
    </row>
    <row r="47" spans="2:11">
      <c r="B47" s="8"/>
      <c r="C47" s="17">
        <v>43221</v>
      </c>
      <c r="D47" s="146">
        <v>0</v>
      </c>
      <c r="E47" s="146">
        <v>0</v>
      </c>
      <c r="F47" s="145"/>
      <c r="G47" s="8"/>
      <c r="H47" s="17">
        <v>43221</v>
      </c>
      <c r="I47" s="146">
        <f t="shared" si="6"/>
        <v>57</v>
      </c>
      <c r="J47" s="146">
        <f t="shared" si="7"/>
        <v>41</v>
      </c>
      <c r="K47" s="8"/>
    </row>
    <row r="48" spans="2:11" ht="57.6">
      <c r="B48" s="8"/>
      <c r="C48" s="17">
        <v>43222</v>
      </c>
      <c r="D48" s="146">
        <v>0</v>
      </c>
      <c r="E48" s="146">
        <v>0</v>
      </c>
      <c r="F48" s="145" t="s">
        <v>320</v>
      </c>
      <c r="G48" s="8"/>
      <c r="H48" s="17">
        <v>43222</v>
      </c>
      <c r="I48" s="146">
        <f t="shared" si="6"/>
        <v>57</v>
      </c>
      <c r="J48" s="146">
        <f t="shared" si="7"/>
        <v>41</v>
      </c>
      <c r="K48" s="8"/>
    </row>
    <row r="49" spans="2:11" ht="57.6">
      <c r="B49" s="8"/>
      <c r="C49" s="17">
        <v>43223</v>
      </c>
      <c r="D49" s="146">
        <v>0</v>
      </c>
      <c r="E49" s="146">
        <v>0</v>
      </c>
      <c r="F49" s="145" t="s">
        <v>323</v>
      </c>
      <c r="G49" s="8"/>
      <c r="H49" s="17">
        <v>43223</v>
      </c>
      <c r="I49" s="146">
        <f t="shared" si="6"/>
        <v>57</v>
      </c>
      <c r="J49" s="146">
        <f t="shared" si="7"/>
        <v>41</v>
      </c>
      <c r="K49" s="8"/>
    </row>
    <row r="50" spans="2:11" ht="43.2">
      <c r="B50" s="8"/>
      <c r="C50" s="17">
        <v>43224</v>
      </c>
      <c r="D50" s="146">
        <v>0</v>
      </c>
      <c r="E50" s="146">
        <v>3</v>
      </c>
      <c r="F50" s="145" t="s">
        <v>325</v>
      </c>
      <c r="G50" s="8"/>
      <c r="H50" s="17">
        <v>43224</v>
      </c>
      <c r="I50" s="146">
        <f t="shared" si="6"/>
        <v>57</v>
      </c>
      <c r="J50" s="146">
        <f t="shared" si="7"/>
        <v>44</v>
      </c>
      <c r="K50" s="8"/>
    </row>
    <row r="51" spans="2:11" ht="72.75" customHeight="1">
      <c r="B51" s="8"/>
      <c r="C51" s="17">
        <v>43227</v>
      </c>
      <c r="D51" s="146">
        <v>0</v>
      </c>
      <c r="E51" s="146">
        <v>13</v>
      </c>
      <c r="F51" s="145" t="s">
        <v>275</v>
      </c>
      <c r="G51" s="8"/>
      <c r="H51" s="17">
        <v>43227</v>
      </c>
      <c r="I51" s="146">
        <f t="shared" si="6"/>
        <v>57</v>
      </c>
      <c r="J51" s="146">
        <f t="shared" si="7"/>
        <v>57</v>
      </c>
      <c r="K51" s="8"/>
    </row>
    <row r="52" spans="2:11" ht="72.75" customHeight="1">
      <c r="B52" s="8"/>
      <c r="C52" s="17">
        <v>43228</v>
      </c>
      <c r="D52" s="146">
        <v>0</v>
      </c>
      <c r="E52" s="146">
        <v>0</v>
      </c>
      <c r="F52" s="145"/>
      <c r="G52" s="8"/>
      <c r="H52" s="17">
        <v>43228</v>
      </c>
      <c r="I52" s="146">
        <v>0</v>
      </c>
      <c r="J52" s="146">
        <f t="shared" si="7"/>
        <v>57</v>
      </c>
      <c r="K52" s="8"/>
    </row>
    <row r="53" spans="2:11" ht="15" thickBot="1">
      <c r="B53" s="8"/>
      <c r="C53" s="8"/>
      <c r="D53" s="8"/>
      <c r="E53" s="8"/>
      <c r="F53" s="8"/>
      <c r="G53" s="8"/>
      <c r="H53" s="8"/>
      <c r="I53" s="8"/>
      <c r="J53" s="8"/>
      <c r="K53" s="8"/>
    </row>
    <row r="54" spans="2:11" ht="15" customHeight="1" thickBot="1">
      <c r="B54" s="210" t="s">
        <v>308</v>
      </c>
      <c r="C54" s="211"/>
      <c r="D54" s="211"/>
      <c r="E54" s="211"/>
      <c r="F54" s="211"/>
      <c r="G54" s="211"/>
      <c r="H54" s="211"/>
      <c r="I54" s="211"/>
      <c r="J54" s="211"/>
      <c r="K54" s="212"/>
    </row>
    <row r="55" spans="2:11">
      <c r="B55" s="8"/>
      <c r="C55" s="8"/>
      <c r="D55" s="8"/>
      <c r="E55" s="8"/>
      <c r="F55" s="8"/>
      <c r="G55" s="8"/>
      <c r="H55" s="8"/>
      <c r="I55" s="8"/>
      <c r="J55" s="8"/>
      <c r="K55" s="8"/>
    </row>
    <row r="56" spans="2:11">
      <c r="B56" s="8"/>
      <c r="C56" s="8"/>
      <c r="D56" s="8"/>
      <c r="E56" s="8"/>
      <c r="F56" s="8"/>
      <c r="G56" s="8"/>
      <c r="H56" s="8"/>
      <c r="I56" s="273" t="s">
        <v>126</v>
      </c>
      <c r="J56" s="273"/>
      <c r="K56" s="8"/>
    </row>
    <row r="57" spans="2:11" ht="28.8">
      <c r="B57" s="8"/>
      <c r="C57" s="10" t="s">
        <v>12</v>
      </c>
      <c r="D57" s="11" t="s">
        <v>184</v>
      </c>
      <c r="E57" s="11" t="s">
        <v>185</v>
      </c>
      <c r="F57" s="11" t="s">
        <v>129</v>
      </c>
      <c r="G57" s="8"/>
      <c r="H57" s="10" t="s">
        <v>12</v>
      </c>
      <c r="I57" s="150" t="s">
        <v>184</v>
      </c>
      <c r="J57" s="150" t="s">
        <v>185</v>
      </c>
      <c r="K57" s="8"/>
    </row>
    <row r="58" spans="2:11">
      <c r="B58" s="8"/>
      <c r="C58" s="17">
        <v>43216</v>
      </c>
      <c r="D58" s="146">
        <f>12</f>
        <v>12</v>
      </c>
      <c r="E58" s="146">
        <v>12</v>
      </c>
      <c r="F58" s="145"/>
      <c r="G58" s="8"/>
      <c r="H58" s="17">
        <v>43216</v>
      </c>
      <c r="I58" s="146">
        <f>D58</f>
        <v>12</v>
      </c>
      <c r="J58" s="146">
        <f>E58</f>
        <v>12</v>
      </c>
      <c r="K58" s="8"/>
    </row>
    <row r="59" spans="2:11" ht="43.2">
      <c r="B59" s="8"/>
      <c r="C59" s="17">
        <v>43217</v>
      </c>
      <c r="D59" s="146">
        <f>45+36</f>
        <v>81</v>
      </c>
      <c r="E59" s="146">
        <v>32</v>
      </c>
      <c r="F59" s="145" t="s">
        <v>317</v>
      </c>
      <c r="G59" s="8"/>
      <c r="H59" s="17">
        <v>43217</v>
      </c>
      <c r="I59" s="146">
        <f>I58+D59</f>
        <v>93</v>
      </c>
      <c r="J59" s="146">
        <f>J58+E59</f>
        <v>44</v>
      </c>
      <c r="K59" s="8"/>
    </row>
    <row r="60" spans="2:11" ht="72">
      <c r="B60" s="8"/>
      <c r="C60" s="17">
        <v>43220</v>
      </c>
      <c r="D60" s="146">
        <f>45+36</f>
        <v>81</v>
      </c>
      <c r="E60" s="146">
        <v>72</v>
      </c>
      <c r="F60" s="145" t="s">
        <v>318</v>
      </c>
      <c r="G60" s="8"/>
      <c r="H60" s="17">
        <v>43220</v>
      </c>
      <c r="I60" s="146">
        <f t="shared" ref="I60:I66" si="8">I59+D60</f>
        <v>174</v>
      </c>
      <c r="J60" s="146">
        <f t="shared" ref="J60:J66" si="9">J59+E60</f>
        <v>116</v>
      </c>
      <c r="K60" s="8"/>
    </row>
    <row r="61" spans="2:11">
      <c r="B61" s="8"/>
      <c r="C61" s="17">
        <v>43221</v>
      </c>
      <c r="D61" s="146">
        <v>5</v>
      </c>
      <c r="E61" s="146">
        <v>5</v>
      </c>
      <c r="F61" s="145"/>
      <c r="G61" s="8"/>
      <c r="H61" s="17">
        <v>43221</v>
      </c>
      <c r="I61" s="146">
        <f t="shared" si="8"/>
        <v>179</v>
      </c>
      <c r="J61" s="146">
        <f t="shared" si="9"/>
        <v>121</v>
      </c>
      <c r="K61" s="8"/>
    </row>
    <row r="62" spans="2:11" ht="57.6">
      <c r="B62" s="8"/>
      <c r="C62" s="17">
        <v>43222</v>
      </c>
      <c r="D62" s="146">
        <f>45+35</f>
        <v>80</v>
      </c>
      <c r="E62" s="146">
        <v>53</v>
      </c>
      <c r="F62" s="145" t="s">
        <v>321</v>
      </c>
      <c r="G62" s="8"/>
      <c r="H62" s="17">
        <v>43222</v>
      </c>
      <c r="I62" s="146">
        <f t="shared" si="8"/>
        <v>259</v>
      </c>
      <c r="J62" s="146">
        <f t="shared" si="9"/>
        <v>174</v>
      </c>
      <c r="K62" s="8"/>
    </row>
    <row r="63" spans="2:11" ht="28.8">
      <c r="B63" s="8"/>
      <c r="C63" s="17">
        <v>43223</v>
      </c>
      <c r="D63" s="146">
        <f>44+31</f>
        <v>75</v>
      </c>
      <c r="E63" s="146">
        <v>62</v>
      </c>
      <c r="F63" s="145" t="s">
        <v>322</v>
      </c>
      <c r="G63" s="8"/>
      <c r="H63" s="17">
        <v>43223</v>
      </c>
      <c r="I63" s="146">
        <f t="shared" si="8"/>
        <v>334</v>
      </c>
      <c r="J63" s="146">
        <f t="shared" si="9"/>
        <v>236</v>
      </c>
      <c r="K63" s="8"/>
    </row>
    <row r="64" spans="2:11" ht="57.6">
      <c r="B64" s="8"/>
      <c r="C64" s="17">
        <v>43224</v>
      </c>
      <c r="D64" s="146">
        <f>22+29</f>
        <v>51</v>
      </c>
      <c r="E64" s="146">
        <v>51</v>
      </c>
      <c r="F64" s="145" t="s">
        <v>324</v>
      </c>
      <c r="G64" s="8"/>
      <c r="H64" s="17">
        <v>43224</v>
      </c>
      <c r="I64" s="146">
        <f t="shared" si="8"/>
        <v>385</v>
      </c>
      <c r="J64" s="146">
        <f t="shared" si="9"/>
        <v>287</v>
      </c>
      <c r="K64" s="8"/>
    </row>
    <row r="65" spans="2:11">
      <c r="B65" s="8"/>
      <c r="C65" s="17">
        <v>43227</v>
      </c>
      <c r="D65" s="146">
        <f>30</f>
        <v>30</v>
      </c>
      <c r="E65" s="146">
        <v>54</v>
      </c>
      <c r="F65" s="145"/>
      <c r="G65" s="8"/>
      <c r="H65" s="17">
        <v>43227</v>
      </c>
      <c r="I65" s="146">
        <f t="shared" si="8"/>
        <v>415</v>
      </c>
      <c r="J65" s="146">
        <f t="shared" si="9"/>
        <v>341</v>
      </c>
      <c r="K65" s="8"/>
    </row>
    <row r="66" spans="2:11">
      <c r="B66" s="8"/>
      <c r="C66" s="17">
        <v>43228</v>
      </c>
      <c r="D66" s="146">
        <v>0</v>
      </c>
      <c r="E66" s="146">
        <v>66</v>
      </c>
      <c r="F66" s="145"/>
      <c r="G66" s="8"/>
      <c r="H66" s="17">
        <v>43228</v>
      </c>
      <c r="I66" s="146">
        <f t="shared" si="8"/>
        <v>415</v>
      </c>
      <c r="J66" s="146">
        <f t="shared" si="9"/>
        <v>407</v>
      </c>
      <c r="K66" s="8"/>
    </row>
    <row r="67" spans="2:11" ht="15" thickBot="1">
      <c r="B67" s="8"/>
      <c r="C67" s="8"/>
      <c r="D67" s="8"/>
      <c r="E67" s="8"/>
      <c r="F67" s="8"/>
      <c r="G67" s="8"/>
      <c r="H67" s="8"/>
      <c r="I67" s="8"/>
      <c r="J67" s="8"/>
      <c r="K67" s="8"/>
    </row>
    <row r="68" spans="2:11" ht="15" customHeight="1" thickBot="1">
      <c r="B68" s="210" t="s">
        <v>258</v>
      </c>
      <c r="C68" s="211"/>
      <c r="D68" s="211"/>
      <c r="E68" s="211"/>
      <c r="F68" s="211"/>
      <c r="G68" s="211"/>
      <c r="H68" s="211"/>
      <c r="I68" s="211"/>
      <c r="J68" s="211"/>
      <c r="K68" s="212"/>
    </row>
    <row r="69" spans="2:11">
      <c r="B69" s="8"/>
      <c r="C69" s="8"/>
      <c r="D69" s="8"/>
      <c r="E69" s="8"/>
      <c r="F69" s="8"/>
      <c r="G69" s="8"/>
      <c r="H69" s="8"/>
      <c r="I69" s="8"/>
      <c r="J69" s="8"/>
      <c r="K69" s="8"/>
    </row>
    <row r="70" spans="2:11">
      <c r="B70" s="8"/>
      <c r="C70" s="8"/>
      <c r="D70" s="8"/>
      <c r="E70" s="8"/>
      <c r="F70" s="8"/>
      <c r="G70" s="8"/>
      <c r="H70" s="8"/>
      <c r="I70" s="273" t="s">
        <v>126</v>
      </c>
      <c r="J70" s="273"/>
      <c r="K70" s="8"/>
    </row>
    <row r="71" spans="2:11" ht="28.8">
      <c r="B71" s="8"/>
      <c r="C71" s="10" t="s">
        <v>12</v>
      </c>
      <c r="D71" s="11" t="s">
        <v>184</v>
      </c>
      <c r="E71" s="11" t="s">
        <v>185</v>
      </c>
      <c r="F71" s="11" t="s">
        <v>129</v>
      </c>
      <c r="G71" s="8"/>
      <c r="H71" s="10" t="s">
        <v>12</v>
      </c>
      <c r="I71" s="150" t="s">
        <v>184</v>
      </c>
      <c r="J71" s="150" t="s">
        <v>185</v>
      </c>
      <c r="K71" s="8"/>
    </row>
    <row r="72" spans="2:11">
      <c r="B72" s="8"/>
      <c r="C72" s="17">
        <v>43216</v>
      </c>
      <c r="D72" s="146">
        <v>0</v>
      </c>
      <c r="E72" s="146">
        <v>0</v>
      </c>
      <c r="F72" s="145"/>
      <c r="G72" s="8"/>
      <c r="H72" s="17">
        <v>43216</v>
      </c>
      <c r="I72" s="146">
        <f>D72</f>
        <v>0</v>
      </c>
      <c r="J72" s="146">
        <f>E72</f>
        <v>0</v>
      </c>
      <c r="K72" s="8"/>
    </row>
    <row r="73" spans="2:11">
      <c r="B73" s="8"/>
      <c r="C73" s="17">
        <v>43217</v>
      </c>
      <c r="D73" s="146">
        <v>22</v>
      </c>
      <c r="E73" s="146">
        <v>24</v>
      </c>
      <c r="F73" s="145"/>
      <c r="G73" s="8"/>
      <c r="H73" s="17">
        <v>43217</v>
      </c>
      <c r="I73" s="146">
        <f t="shared" ref="I73:I80" si="10">I72+D73</f>
        <v>22</v>
      </c>
      <c r="J73" s="146">
        <f t="shared" ref="J73:J78" si="11">E73+J72</f>
        <v>24</v>
      </c>
      <c r="K73" s="8"/>
    </row>
    <row r="74" spans="2:11">
      <c r="B74" s="8"/>
      <c r="C74" s="17">
        <v>43220</v>
      </c>
      <c r="D74" s="146">
        <v>24</v>
      </c>
      <c r="E74" s="146">
        <v>22</v>
      </c>
      <c r="F74" s="145" t="s">
        <v>275</v>
      </c>
      <c r="G74" s="8"/>
      <c r="H74" s="17">
        <v>43220</v>
      </c>
      <c r="I74" s="146">
        <f t="shared" si="10"/>
        <v>46</v>
      </c>
      <c r="J74" s="146">
        <f t="shared" si="11"/>
        <v>46</v>
      </c>
      <c r="K74" s="8"/>
    </row>
    <row r="75" spans="2:11">
      <c r="B75" s="8"/>
      <c r="C75" s="17">
        <v>43221</v>
      </c>
      <c r="D75" s="146">
        <v>0</v>
      </c>
      <c r="E75" s="146">
        <v>0</v>
      </c>
      <c r="F75" s="145"/>
      <c r="G75" s="8"/>
      <c r="H75" s="17">
        <v>43221</v>
      </c>
      <c r="I75" s="146">
        <f t="shared" si="10"/>
        <v>46</v>
      </c>
      <c r="J75" s="146">
        <f t="shared" si="11"/>
        <v>46</v>
      </c>
      <c r="K75" s="8"/>
    </row>
    <row r="76" spans="2:11">
      <c r="B76" s="8"/>
      <c r="C76" s="17">
        <v>43222</v>
      </c>
      <c r="D76" s="146">
        <v>0</v>
      </c>
      <c r="E76" s="146">
        <v>0</v>
      </c>
      <c r="F76" s="145"/>
      <c r="G76" s="8"/>
      <c r="H76" s="17">
        <v>43222</v>
      </c>
      <c r="I76" s="146">
        <f t="shared" si="10"/>
        <v>46</v>
      </c>
      <c r="J76" s="146">
        <f t="shared" si="11"/>
        <v>46</v>
      </c>
      <c r="K76" s="8"/>
    </row>
    <row r="77" spans="2:11">
      <c r="B77" s="8"/>
      <c r="C77" s="17">
        <v>43223</v>
      </c>
      <c r="D77" s="146">
        <v>0</v>
      </c>
      <c r="E77" s="146">
        <v>0</v>
      </c>
      <c r="F77" s="145"/>
      <c r="G77" s="8"/>
      <c r="H77" s="17">
        <v>43223</v>
      </c>
      <c r="I77" s="146">
        <f t="shared" si="10"/>
        <v>46</v>
      </c>
      <c r="J77" s="146">
        <f t="shared" si="11"/>
        <v>46</v>
      </c>
      <c r="K77" s="8"/>
    </row>
    <row r="78" spans="2:11">
      <c r="B78" s="8"/>
      <c r="C78" s="17">
        <v>43224</v>
      </c>
      <c r="D78" s="146">
        <v>0</v>
      </c>
      <c r="E78" s="146">
        <v>0</v>
      </c>
      <c r="F78" s="145"/>
      <c r="G78" s="8"/>
      <c r="H78" s="17">
        <f>C78</f>
        <v>43224</v>
      </c>
      <c r="I78" s="146">
        <f t="shared" si="10"/>
        <v>46</v>
      </c>
      <c r="J78" s="146">
        <f t="shared" si="11"/>
        <v>46</v>
      </c>
      <c r="K78" s="8"/>
    </row>
    <row r="79" spans="2:11">
      <c r="B79" s="8"/>
      <c r="C79" s="17">
        <v>43227</v>
      </c>
      <c r="D79" s="146">
        <v>0</v>
      </c>
      <c r="E79" s="146">
        <v>0</v>
      </c>
      <c r="F79" s="145"/>
      <c r="G79" s="8"/>
      <c r="H79" s="17">
        <f>C79</f>
        <v>43227</v>
      </c>
      <c r="I79" s="146">
        <f t="shared" si="10"/>
        <v>46</v>
      </c>
      <c r="J79" s="146">
        <f>E79+J78</f>
        <v>46</v>
      </c>
      <c r="K79" s="8"/>
    </row>
    <row r="80" spans="2:11">
      <c r="B80" s="8"/>
      <c r="C80" s="17">
        <v>43228</v>
      </c>
      <c r="D80" s="146">
        <v>0</v>
      </c>
      <c r="E80" s="146"/>
      <c r="F80" s="145"/>
      <c r="G80" s="8"/>
      <c r="H80" s="17">
        <f>C80</f>
        <v>43228</v>
      </c>
      <c r="I80" s="146">
        <f t="shared" si="10"/>
        <v>46</v>
      </c>
      <c r="J80" s="146"/>
      <c r="K80" s="8"/>
    </row>
    <row r="81" spans="2:11" ht="15" thickBot="1"/>
    <row r="82" spans="2:11" ht="16.2" thickBot="1">
      <c r="B82" s="210" t="s">
        <v>261</v>
      </c>
      <c r="C82" s="211"/>
      <c r="D82" s="211"/>
      <c r="E82" s="211"/>
      <c r="F82" s="211"/>
      <c r="G82" s="211"/>
      <c r="H82" s="211"/>
      <c r="I82" s="211"/>
      <c r="J82" s="211"/>
      <c r="K82" s="212"/>
    </row>
    <row r="83" spans="2:11">
      <c r="B83" s="8"/>
      <c r="C83" s="8"/>
      <c r="D83" s="8"/>
      <c r="E83" s="8"/>
      <c r="F83" s="8"/>
      <c r="G83" s="8"/>
      <c r="H83" s="8"/>
      <c r="I83" s="8"/>
      <c r="J83" s="8"/>
      <c r="K83" s="8"/>
    </row>
    <row r="84" spans="2:11">
      <c r="B84" s="8"/>
      <c r="C84" s="8"/>
      <c r="D84" s="8"/>
      <c r="E84" s="8"/>
      <c r="F84" s="8"/>
      <c r="G84" s="8"/>
      <c r="H84" s="8"/>
      <c r="I84" s="273" t="s">
        <v>126</v>
      </c>
      <c r="J84" s="273"/>
      <c r="K84" s="8"/>
    </row>
    <row r="85" spans="2:11" ht="28.8">
      <c r="B85" s="8"/>
      <c r="C85" s="10" t="s">
        <v>12</v>
      </c>
      <c r="D85" s="11" t="s">
        <v>184</v>
      </c>
      <c r="E85" s="11" t="s">
        <v>185</v>
      </c>
      <c r="F85" s="11" t="s">
        <v>129</v>
      </c>
      <c r="G85" s="8"/>
      <c r="H85" s="10" t="s">
        <v>12</v>
      </c>
      <c r="I85" s="150" t="s">
        <v>184</v>
      </c>
      <c r="J85" s="150" t="s">
        <v>185</v>
      </c>
      <c r="K85" s="8"/>
    </row>
    <row r="86" spans="2:11">
      <c r="B86" s="8"/>
      <c r="C86" s="17">
        <v>43216</v>
      </c>
      <c r="D86" s="146">
        <v>0</v>
      </c>
      <c r="E86" s="146">
        <v>0</v>
      </c>
      <c r="F86" s="145"/>
      <c r="G86" s="8"/>
      <c r="H86" s="17">
        <v>43216</v>
      </c>
      <c r="I86" s="146">
        <f>D86</f>
        <v>0</v>
      </c>
      <c r="J86" s="146">
        <f>E86</f>
        <v>0</v>
      </c>
      <c r="K86" s="8"/>
    </row>
    <row r="87" spans="2:11">
      <c r="B87" s="8"/>
      <c r="C87" s="17">
        <v>43217</v>
      </c>
      <c r="D87" s="146">
        <v>0</v>
      </c>
      <c r="E87" s="146">
        <v>0</v>
      </c>
      <c r="F87" s="145"/>
      <c r="G87" s="8"/>
      <c r="H87" s="17">
        <v>43217</v>
      </c>
      <c r="I87" s="146">
        <f t="shared" ref="I87:I94" si="12">I86+D87</f>
        <v>0</v>
      </c>
      <c r="J87" s="146">
        <v>0</v>
      </c>
      <c r="K87" s="8"/>
    </row>
    <row r="88" spans="2:11">
      <c r="B88" s="8"/>
      <c r="C88" s="17">
        <v>43220</v>
      </c>
      <c r="D88" s="146">
        <v>0</v>
      </c>
      <c r="E88" s="146">
        <v>0</v>
      </c>
      <c r="F88" s="145"/>
      <c r="G88" s="8"/>
      <c r="H88" s="17">
        <v>43220</v>
      </c>
      <c r="I88" s="146">
        <f t="shared" si="12"/>
        <v>0</v>
      </c>
      <c r="J88" s="146">
        <v>0</v>
      </c>
      <c r="K88" s="8"/>
    </row>
    <row r="89" spans="2:11">
      <c r="B89" s="8"/>
      <c r="C89" s="17">
        <v>43221</v>
      </c>
      <c r="D89" s="146">
        <v>0</v>
      </c>
      <c r="E89" s="146">
        <v>0</v>
      </c>
      <c r="F89" s="145"/>
      <c r="G89" s="8"/>
      <c r="H89" s="17">
        <v>43221</v>
      </c>
      <c r="I89" s="146">
        <f t="shared" si="12"/>
        <v>0</v>
      </c>
      <c r="J89" s="146">
        <v>0</v>
      </c>
      <c r="K89" s="8"/>
    </row>
    <row r="90" spans="2:11">
      <c r="B90" s="8"/>
      <c r="C90" s="17">
        <v>43222</v>
      </c>
      <c r="D90" s="146">
        <v>0</v>
      </c>
      <c r="E90" s="146">
        <v>0</v>
      </c>
      <c r="F90" s="145"/>
      <c r="G90" s="8"/>
      <c r="H90" s="17">
        <v>43222</v>
      </c>
      <c r="I90" s="146">
        <f t="shared" si="12"/>
        <v>0</v>
      </c>
      <c r="J90" s="146">
        <v>0</v>
      </c>
      <c r="K90" s="8"/>
    </row>
    <row r="91" spans="2:11">
      <c r="B91" s="8"/>
      <c r="C91" s="17">
        <v>43223</v>
      </c>
      <c r="D91" s="146">
        <v>0</v>
      </c>
      <c r="E91" s="146">
        <v>0</v>
      </c>
      <c r="F91" s="145"/>
      <c r="G91" s="8"/>
      <c r="H91" s="17">
        <v>43223</v>
      </c>
      <c r="I91" s="146">
        <f t="shared" si="12"/>
        <v>0</v>
      </c>
      <c r="J91" s="146">
        <v>0</v>
      </c>
      <c r="K91" s="8"/>
    </row>
    <row r="92" spans="2:11">
      <c r="B92" s="8"/>
      <c r="C92" s="17">
        <v>43224</v>
      </c>
      <c r="D92" s="146">
        <v>0</v>
      </c>
      <c r="E92" s="146">
        <v>0</v>
      </c>
      <c r="F92" s="145"/>
      <c r="G92" s="8"/>
      <c r="H92" s="17">
        <f>C92</f>
        <v>43224</v>
      </c>
      <c r="I92" s="146">
        <f t="shared" si="12"/>
        <v>0</v>
      </c>
      <c r="J92" s="146">
        <v>0</v>
      </c>
      <c r="K92" s="8"/>
    </row>
    <row r="93" spans="2:11">
      <c r="B93" s="8"/>
      <c r="C93" s="17">
        <v>43227</v>
      </c>
      <c r="D93" s="146">
        <v>0</v>
      </c>
      <c r="E93" s="146">
        <v>0</v>
      </c>
      <c r="F93" s="145"/>
      <c r="G93" s="8"/>
      <c r="H93" s="17">
        <f>C93</f>
        <v>43227</v>
      </c>
      <c r="I93" s="146">
        <f t="shared" si="12"/>
        <v>0</v>
      </c>
      <c r="J93" s="146">
        <v>0</v>
      </c>
      <c r="K93" s="8"/>
    </row>
    <row r="94" spans="2:11">
      <c r="B94" s="8"/>
      <c r="C94" s="17">
        <v>43228</v>
      </c>
      <c r="D94" s="146">
        <v>0</v>
      </c>
      <c r="E94" s="146"/>
      <c r="F94" s="145"/>
      <c r="G94" s="8"/>
      <c r="H94" s="17">
        <f>C94</f>
        <v>43228</v>
      </c>
      <c r="I94" s="146">
        <f t="shared" si="12"/>
        <v>0</v>
      </c>
      <c r="J94" s="146"/>
      <c r="K94" s="8"/>
    </row>
  </sheetData>
  <customSheetViews>
    <customSheetView guid="{D79B4030-3954-4A84-BBFB-713988ACE913}" scale="82" hiddenRows="1" state="hidden">
      <pageMargins left="0.7" right="0.7" top="0.75" bottom="0.75" header="0.3" footer="0.3"/>
      <pageSetup paperSize="9" orientation="portrait"/>
    </customSheetView>
    <customSheetView guid="{77A32BCE-36BA-4593-BC89-3B9F39FB455D}" scale="82" hiddenRows="1" state="hidden">
      <pageMargins left="0.7" right="0.7" top="0.75" bottom="0.75" header="0.3" footer="0.3"/>
      <pageSetup paperSize="9" orientation="portrait"/>
    </customSheetView>
    <customSheetView guid="{398EADC9-6D99-4AC2-B41F-624BD06B6BE0}" scale="82" hiddenRows="1" state="hidden">
      <pageMargins left="0.7" right="0.7" top="0.75" bottom="0.75" header="0.3" footer="0.3"/>
      <pageSetup paperSize="9" orientation="portrait"/>
    </customSheetView>
  </customSheetViews>
  <mergeCells count="14">
    <mergeCell ref="I32:J32"/>
    <mergeCell ref="B2:K2"/>
    <mergeCell ref="I4:J4"/>
    <mergeCell ref="B16:K16"/>
    <mergeCell ref="I18:J18"/>
    <mergeCell ref="B30:K30"/>
    <mergeCell ref="B82:K82"/>
    <mergeCell ref="I84:J84"/>
    <mergeCell ref="B40:K40"/>
    <mergeCell ref="I42:J42"/>
    <mergeCell ref="B54:K54"/>
    <mergeCell ref="I56:J56"/>
    <mergeCell ref="B68:K68"/>
    <mergeCell ref="I70:J70"/>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dimension ref="A1"/>
  <sheetViews>
    <sheetView workbookViewId="0"/>
  </sheetViews>
  <sheetFormatPr defaultRowHeight="14.4"/>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tabColor rgb="FF92D050"/>
  </sheetPr>
  <dimension ref="B1:G120"/>
  <sheetViews>
    <sheetView showGridLines="0" zoomScale="85" zoomScaleNormal="85" workbookViewId="0"/>
  </sheetViews>
  <sheetFormatPr defaultColWidth="9.109375" defaultRowHeight="14.4"/>
  <cols>
    <col min="6" max="6" width="9.109375" customWidth="1"/>
  </cols>
  <sheetData>
    <row r="1" spans="2:7" ht="15" thickBot="1"/>
    <row r="2" spans="2:7">
      <c r="B2" s="263" t="s">
        <v>310</v>
      </c>
      <c r="C2" s="264"/>
      <c r="D2" s="264"/>
      <c r="E2" s="264"/>
      <c r="F2" s="264"/>
      <c r="G2" s="265"/>
    </row>
    <row r="3" spans="2:7" ht="15" thickBot="1">
      <c r="B3" s="266"/>
      <c r="C3" s="267"/>
      <c r="D3" s="267"/>
      <c r="E3" s="267"/>
      <c r="F3" s="267"/>
      <c r="G3" s="268"/>
    </row>
    <row r="4" spans="2:7" ht="15" thickBot="1"/>
    <row r="5" spans="2:7" ht="15" customHeight="1">
      <c r="B5" s="269" t="s">
        <v>0</v>
      </c>
      <c r="C5" s="270"/>
      <c r="D5" s="270"/>
      <c r="E5" s="270"/>
      <c r="F5" s="106" t="s">
        <v>1</v>
      </c>
      <c r="G5" s="13" t="s">
        <v>2</v>
      </c>
    </row>
    <row r="6" spans="2:7">
      <c r="B6" s="259" t="s">
        <v>3</v>
      </c>
      <c r="C6" s="260"/>
      <c r="D6" s="260"/>
      <c r="E6" s="260"/>
      <c r="F6" s="16">
        <f>'Jenner_R2_Prog by Func'!C4</f>
        <v>0</v>
      </c>
      <c r="G6" s="14"/>
    </row>
    <row r="7" spans="2:7">
      <c r="B7" s="259" t="s">
        <v>137</v>
      </c>
      <c r="C7" s="260"/>
      <c r="D7" s="260"/>
      <c r="E7" s="260"/>
      <c r="F7" s="16">
        <f>'Jenner_R2_Prog by Func'!E4</f>
        <v>0</v>
      </c>
      <c r="G7" s="14" t="e">
        <f>F7/F6</f>
        <v>#DIV/0!</v>
      </c>
    </row>
    <row r="8" spans="2:7">
      <c r="B8" s="259" t="s">
        <v>6</v>
      </c>
      <c r="C8" s="260"/>
      <c r="D8" s="260"/>
      <c r="E8" s="260"/>
      <c r="F8" s="16">
        <f>'Jenner_R2_Prog by Func'!K4</f>
        <v>0</v>
      </c>
      <c r="G8" s="15">
        <f>IFERROR(F8/F6,0)</f>
        <v>0</v>
      </c>
    </row>
    <row r="9" spans="2:7">
      <c r="B9" s="259" t="s">
        <v>7</v>
      </c>
      <c r="C9" s="260"/>
      <c r="D9" s="260"/>
      <c r="E9" s="260"/>
      <c r="F9" s="16">
        <f>'Jenner_R2_Prog by Func'!F4</f>
        <v>0</v>
      </c>
      <c r="G9" s="15">
        <f>IFERROR(F9/F6,0)</f>
        <v>0</v>
      </c>
    </row>
    <row r="10" spans="2:7">
      <c r="B10" s="259" t="s">
        <v>8</v>
      </c>
      <c r="C10" s="260"/>
      <c r="D10" s="260"/>
      <c r="E10" s="260"/>
      <c r="F10" s="16">
        <f>'Jenner_R2_Prog by Func'!J4</f>
        <v>0</v>
      </c>
      <c r="G10" s="15">
        <f>IFERROR(F10/F6,0)</f>
        <v>0</v>
      </c>
    </row>
    <row r="11" spans="2:7">
      <c r="B11" s="259" t="s">
        <v>9</v>
      </c>
      <c r="C11" s="260"/>
      <c r="D11" s="260"/>
      <c r="E11" s="260"/>
      <c r="F11" s="16">
        <f>'Jenner_R2_Prog by Func'!I4</f>
        <v>0</v>
      </c>
      <c r="G11" s="14"/>
    </row>
    <row r="12" spans="2:7">
      <c r="B12" s="261" t="s">
        <v>4</v>
      </c>
      <c r="C12" s="262"/>
      <c r="D12" s="262"/>
      <c r="E12" s="262"/>
      <c r="F12" s="26">
        <f>'Jenner_R2_Prog by Func'!G4</f>
        <v>0</v>
      </c>
      <c r="G12" s="27">
        <f>IFERROR(F12/F7,0)</f>
        <v>0</v>
      </c>
    </row>
    <row r="13" spans="2:7">
      <c r="B13" s="261" t="s">
        <v>5</v>
      </c>
      <c r="C13" s="262"/>
      <c r="D13" s="262"/>
      <c r="E13" s="262"/>
      <c r="F13" s="26">
        <f>'Jenner_R2_Prog by Func'!H4</f>
        <v>0</v>
      </c>
      <c r="G13" s="27">
        <f>IFERROR(F13/F7,0)</f>
        <v>0</v>
      </c>
    </row>
    <row r="14" spans="2:7">
      <c r="B14" s="251" t="s">
        <v>10</v>
      </c>
      <c r="C14" s="252"/>
      <c r="D14" s="252"/>
      <c r="E14" s="252"/>
      <c r="F14" s="23">
        <f>SUM(F8:F10)</f>
        <v>0</v>
      </c>
      <c r="G14" s="24">
        <f>IFERROR(F14/F6,0)</f>
        <v>0</v>
      </c>
    </row>
    <row r="15" spans="2:7" ht="16.5" customHeight="1">
      <c r="B15" s="251" t="s">
        <v>11</v>
      </c>
      <c r="C15" s="252"/>
      <c r="D15" s="252"/>
      <c r="E15" s="252"/>
      <c r="F15" s="253">
        <f>'Jenner_R2_Daywise Exec'!D13</f>
        <v>30</v>
      </c>
      <c r="G15" s="254"/>
    </row>
    <row r="16" spans="2:7" ht="15" thickBot="1">
      <c r="B16" s="255" t="s">
        <v>15</v>
      </c>
      <c r="C16" s="256"/>
      <c r="D16" s="256"/>
      <c r="E16" s="256"/>
      <c r="F16" s="257">
        <f>'Jenner_R2_Daywise Exec'!E13</f>
        <v>67</v>
      </c>
      <c r="G16" s="258"/>
    </row>
    <row r="18" spans="2:7" ht="15" thickBot="1"/>
    <row r="19" spans="2:7">
      <c r="B19" s="263" t="s">
        <v>256</v>
      </c>
      <c r="C19" s="264"/>
      <c r="D19" s="264"/>
      <c r="E19" s="264"/>
      <c r="F19" s="264"/>
      <c r="G19" s="265"/>
    </row>
    <row r="20" spans="2:7" ht="15" thickBot="1">
      <c r="B20" s="266"/>
      <c r="C20" s="267"/>
      <c r="D20" s="267"/>
      <c r="E20" s="267"/>
      <c r="F20" s="267"/>
      <c r="G20" s="268"/>
    </row>
    <row r="21" spans="2:7" ht="15" thickBot="1"/>
    <row r="22" spans="2:7" ht="15" customHeight="1">
      <c r="B22" s="269" t="s">
        <v>0</v>
      </c>
      <c r="C22" s="270"/>
      <c r="D22" s="270"/>
      <c r="E22" s="270"/>
      <c r="F22" s="106" t="s">
        <v>1</v>
      </c>
      <c r="G22" s="13" t="s">
        <v>2</v>
      </c>
    </row>
    <row r="23" spans="2:7">
      <c r="B23" s="259" t="s">
        <v>3</v>
      </c>
      <c r="C23" s="260"/>
      <c r="D23" s="260"/>
      <c r="E23" s="260"/>
      <c r="F23" s="16">
        <f>'Jenner_R2_Prog by Func'!C14</f>
        <v>0</v>
      </c>
      <c r="G23" s="14"/>
    </row>
    <row r="24" spans="2:7">
      <c r="B24" s="259" t="s">
        <v>137</v>
      </c>
      <c r="C24" s="260"/>
      <c r="D24" s="260"/>
      <c r="E24" s="260"/>
      <c r="F24" s="16">
        <f>'Jenner_R2_Prog by Func'!E14</f>
        <v>0</v>
      </c>
      <c r="G24" s="14" t="e">
        <f>F24/F23</f>
        <v>#DIV/0!</v>
      </c>
    </row>
    <row r="25" spans="2:7">
      <c r="B25" s="259" t="s">
        <v>6</v>
      </c>
      <c r="C25" s="260"/>
      <c r="D25" s="260"/>
      <c r="E25" s="260"/>
      <c r="F25" s="16">
        <f>'Jenner_R2_Prog by Func'!K14</f>
        <v>0</v>
      </c>
      <c r="G25" s="15">
        <f>IFERROR(F25/F23,0)</f>
        <v>0</v>
      </c>
    </row>
    <row r="26" spans="2:7">
      <c r="B26" s="259" t="s">
        <v>7</v>
      </c>
      <c r="C26" s="260"/>
      <c r="D26" s="260"/>
      <c r="E26" s="260"/>
      <c r="F26" s="16">
        <f>'Jenner_R2_Prog by Func'!F14</f>
        <v>0</v>
      </c>
      <c r="G26" s="15">
        <f>IFERROR(F26/F23,0)</f>
        <v>0</v>
      </c>
    </row>
    <row r="27" spans="2:7">
      <c r="B27" s="259" t="s">
        <v>8</v>
      </c>
      <c r="C27" s="260"/>
      <c r="D27" s="260"/>
      <c r="E27" s="260"/>
      <c r="F27" s="16">
        <f>'Jenner_R2_Prog by Func'!J14</f>
        <v>0</v>
      </c>
      <c r="G27" s="15">
        <f>IFERROR(F27/F23,0)</f>
        <v>0</v>
      </c>
    </row>
    <row r="28" spans="2:7">
      <c r="B28" s="259" t="s">
        <v>9</v>
      </c>
      <c r="C28" s="260"/>
      <c r="D28" s="260"/>
      <c r="E28" s="260"/>
      <c r="F28" s="16">
        <f>'Jenner_R2_Prog by Func'!I14</f>
        <v>0</v>
      </c>
      <c r="G28" s="14"/>
    </row>
    <row r="29" spans="2:7">
      <c r="B29" s="261" t="s">
        <v>4</v>
      </c>
      <c r="C29" s="262"/>
      <c r="D29" s="262"/>
      <c r="E29" s="262"/>
      <c r="F29" s="26">
        <f>'Jenner_R2_Prog by Func'!G14</f>
        <v>0</v>
      </c>
      <c r="G29" s="27">
        <f>IFERROR(F29/F24,0)</f>
        <v>0</v>
      </c>
    </row>
    <row r="30" spans="2:7">
      <c r="B30" s="261" t="s">
        <v>5</v>
      </c>
      <c r="C30" s="262"/>
      <c r="D30" s="262"/>
      <c r="E30" s="262"/>
      <c r="F30" s="26">
        <f>'Jenner_R2_Prog by Func'!H14</f>
        <v>0</v>
      </c>
      <c r="G30" s="27">
        <f>IFERROR(F30/F24,0)</f>
        <v>0</v>
      </c>
    </row>
    <row r="31" spans="2:7">
      <c r="B31" s="251" t="s">
        <v>10</v>
      </c>
      <c r="C31" s="252"/>
      <c r="D31" s="252"/>
      <c r="E31" s="252"/>
      <c r="F31" s="23">
        <f>SUM(F25:F27)</f>
        <v>0</v>
      </c>
      <c r="G31" s="24">
        <f>IFERROR(F31/F23,0)</f>
        <v>0</v>
      </c>
    </row>
    <row r="32" spans="2:7" ht="16.5" customHeight="1">
      <c r="B32" s="251" t="s">
        <v>11</v>
      </c>
      <c r="C32" s="252"/>
      <c r="D32" s="252"/>
      <c r="E32" s="252"/>
      <c r="F32" s="252">
        <f>'Jenner_R2_Daywise Exec'!D27</f>
        <v>0</v>
      </c>
      <c r="G32" s="271"/>
    </row>
    <row r="33" spans="2:7" ht="15" thickBot="1">
      <c r="B33" s="255" t="s">
        <v>15</v>
      </c>
      <c r="C33" s="256"/>
      <c r="D33" s="256"/>
      <c r="E33" s="256"/>
      <c r="F33" s="252">
        <f>'Jenner_R2_Daywise Exec'!D27</f>
        <v>0</v>
      </c>
      <c r="G33" s="271"/>
    </row>
    <row r="35" spans="2:7" hidden="1"/>
    <row r="36" spans="2:7" hidden="1">
      <c r="B36" s="263" t="s">
        <v>288</v>
      </c>
      <c r="C36" s="264"/>
      <c r="D36" s="264"/>
      <c r="E36" s="264"/>
      <c r="F36" s="264"/>
      <c r="G36" s="265"/>
    </row>
    <row r="37" spans="2:7" ht="15" hidden="1" thickBot="1">
      <c r="B37" s="266"/>
      <c r="C37" s="267"/>
      <c r="D37" s="267"/>
      <c r="E37" s="267"/>
      <c r="F37" s="267"/>
      <c r="G37" s="268"/>
    </row>
    <row r="38" spans="2:7" hidden="1"/>
    <row r="39" spans="2:7" hidden="1"/>
    <row r="40" spans="2:7" hidden="1">
      <c r="B40" s="269" t="s">
        <v>0</v>
      </c>
      <c r="C40" s="270"/>
      <c r="D40" s="270"/>
      <c r="E40" s="270"/>
      <c r="F40" s="106" t="s">
        <v>1</v>
      </c>
      <c r="G40" s="13" t="s">
        <v>2</v>
      </c>
    </row>
    <row r="41" spans="2:7" hidden="1">
      <c r="B41" s="259" t="s">
        <v>3</v>
      </c>
      <c r="C41" s="260"/>
      <c r="D41" s="260"/>
      <c r="E41" s="260"/>
      <c r="F41" s="16" t="e">
        <f>#REF!</f>
        <v>#REF!</v>
      </c>
      <c r="G41" s="14"/>
    </row>
    <row r="42" spans="2:7" hidden="1">
      <c r="B42" s="259" t="s">
        <v>137</v>
      </c>
      <c r="C42" s="260"/>
      <c r="D42" s="260"/>
      <c r="E42" s="260"/>
      <c r="F42" s="16" t="e">
        <f>#REF!</f>
        <v>#REF!</v>
      </c>
      <c r="G42" s="14" t="e">
        <f>F42/F41</f>
        <v>#REF!</v>
      </c>
    </row>
    <row r="43" spans="2:7" hidden="1">
      <c r="B43" s="259" t="s">
        <v>6</v>
      </c>
      <c r="C43" s="260"/>
      <c r="D43" s="260"/>
      <c r="E43" s="260"/>
      <c r="F43" s="16" t="e">
        <f>#REF!</f>
        <v>#REF!</v>
      </c>
      <c r="G43" s="15">
        <f>IFERROR(F43/F41,0)</f>
        <v>0</v>
      </c>
    </row>
    <row r="44" spans="2:7" hidden="1">
      <c r="B44" s="259" t="s">
        <v>7</v>
      </c>
      <c r="C44" s="260"/>
      <c r="D44" s="260"/>
      <c r="E44" s="260"/>
      <c r="F44" s="16" t="e">
        <f>#REF!</f>
        <v>#REF!</v>
      </c>
      <c r="G44" s="15">
        <f>IFERROR(F44/F41,0)</f>
        <v>0</v>
      </c>
    </row>
    <row r="45" spans="2:7" hidden="1">
      <c r="B45" s="259" t="s">
        <v>8</v>
      </c>
      <c r="C45" s="260"/>
      <c r="D45" s="260"/>
      <c r="E45" s="260"/>
      <c r="F45" s="16" t="e">
        <f>#REF!</f>
        <v>#REF!</v>
      </c>
      <c r="G45" s="15">
        <f>IFERROR(F45/F41,0)</f>
        <v>0</v>
      </c>
    </row>
    <row r="46" spans="2:7" hidden="1">
      <c r="B46" s="259" t="s">
        <v>9</v>
      </c>
      <c r="C46" s="260"/>
      <c r="D46" s="260"/>
      <c r="E46" s="260"/>
      <c r="F46" s="16" t="e">
        <f>#REF!</f>
        <v>#REF!</v>
      </c>
      <c r="G46" s="14"/>
    </row>
    <row r="47" spans="2:7" hidden="1">
      <c r="B47" s="261" t="s">
        <v>4</v>
      </c>
      <c r="C47" s="262"/>
      <c r="D47" s="262"/>
      <c r="E47" s="262"/>
      <c r="F47" s="26" t="e">
        <f>#REF!</f>
        <v>#REF!</v>
      </c>
      <c r="G47" s="27">
        <f>IFERROR(F47/F42,0)</f>
        <v>0</v>
      </c>
    </row>
    <row r="48" spans="2:7" hidden="1">
      <c r="B48" s="261" t="s">
        <v>5</v>
      </c>
      <c r="C48" s="262"/>
      <c r="D48" s="262"/>
      <c r="E48" s="262"/>
      <c r="F48" s="26" t="e">
        <f>#REF!</f>
        <v>#REF!</v>
      </c>
      <c r="G48" s="27">
        <f>IFERROR(F48/F42,0)</f>
        <v>0</v>
      </c>
    </row>
    <row r="49" spans="2:7" hidden="1">
      <c r="B49" s="251" t="s">
        <v>10</v>
      </c>
      <c r="C49" s="252"/>
      <c r="D49" s="252"/>
      <c r="E49" s="252"/>
      <c r="F49" s="23" t="e">
        <f>SUM(F43:F45)</f>
        <v>#REF!</v>
      </c>
      <c r="G49" s="24">
        <f>IFERROR(F49/F41,0)</f>
        <v>0</v>
      </c>
    </row>
    <row r="50" spans="2:7" hidden="1">
      <c r="B50" s="251" t="s">
        <v>11</v>
      </c>
      <c r="C50" s="252"/>
      <c r="D50" s="252"/>
      <c r="E50" s="252"/>
      <c r="F50" s="253" t="e">
        <f>#REF!</f>
        <v>#REF!</v>
      </c>
      <c r="G50" s="254"/>
    </row>
    <row r="51" spans="2:7" ht="15" hidden="1" thickBot="1">
      <c r="B51" s="255" t="s">
        <v>15</v>
      </c>
      <c r="C51" s="256"/>
      <c r="D51" s="256"/>
      <c r="E51" s="256"/>
      <c r="F51" s="256" t="e">
        <f>#REF!</f>
        <v>#REF!</v>
      </c>
      <c r="G51" s="272"/>
    </row>
    <row r="52" spans="2:7" hidden="1"/>
    <row r="53" spans="2:7" ht="15" thickBot="1"/>
    <row r="54" spans="2:7">
      <c r="B54" s="263" t="s">
        <v>269</v>
      </c>
      <c r="C54" s="264"/>
      <c r="D54" s="264"/>
      <c r="E54" s="264"/>
      <c r="F54" s="264"/>
      <c r="G54" s="265"/>
    </row>
    <row r="55" spans="2:7" ht="15" thickBot="1">
      <c r="B55" s="266"/>
      <c r="C55" s="267"/>
      <c r="D55" s="267"/>
      <c r="E55" s="267"/>
      <c r="F55" s="267"/>
      <c r="G55" s="268"/>
    </row>
    <row r="56" spans="2:7" hidden="1"/>
    <row r="57" spans="2:7" ht="15" thickBot="1"/>
    <row r="58" spans="2:7">
      <c r="B58" s="269" t="s">
        <v>0</v>
      </c>
      <c r="C58" s="270"/>
      <c r="D58" s="270"/>
      <c r="E58" s="270"/>
      <c r="F58" s="106" t="s">
        <v>1</v>
      </c>
      <c r="G58" s="13" t="s">
        <v>2</v>
      </c>
    </row>
    <row r="59" spans="2:7">
      <c r="B59" s="259" t="s">
        <v>3</v>
      </c>
      <c r="C59" s="260"/>
      <c r="D59" s="260"/>
      <c r="E59" s="260"/>
      <c r="F59" s="16">
        <f>'Jenner_R2_Prog by Func'!C56</f>
        <v>0</v>
      </c>
      <c r="G59" s="14"/>
    </row>
    <row r="60" spans="2:7">
      <c r="B60" s="259" t="s">
        <v>137</v>
      </c>
      <c r="C60" s="260"/>
      <c r="D60" s="260"/>
      <c r="E60" s="260"/>
      <c r="F60" s="16">
        <f>'Jenner_R2_Prog by Func'!E56</f>
        <v>0</v>
      </c>
      <c r="G60" s="14" t="e">
        <f>F60/F59</f>
        <v>#DIV/0!</v>
      </c>
    </row>
    <row r="61" spans="2:7">
      <c r="B61" s="259" t="s">
        <v>6</v>
      </c>
      <c r="C61" s="260"/>
      <c r="D61" s="260"/>
      <c r="E61" s="260"/>
      <c r="F61" s="16">
        <f>'Jenner_R2_Prog by Func'!K56</f>
        <v>0</v>
      </c>
      <c r="G61" s="15">
        <f>IFERROR(F61/F59,0)</f>
        <v>0</v>
      </c>
    </row>
    <row r="62" spans="2:7">
      <c r="B62" s="259" t="s">
        <v>7</v>
      </c>
      <c r="C62" s="260"/>
      <c r="D62" s="260"/>
      <c r="E62" s="260"/>
      <c r="F62" s="16">
        <f>'Jenner_R2_Prog by Func'!F56</f>
        <v>0</v>
      </c>
      <c r="G62" s="15">
        <f>IFERROR(F62/F59,0)</f>
        <v>0</v>
      </c>
    </row>
    <row r="63" spans="2:7">
      <c r="B63" s="259" t="s">
        <v>8</v>
      </c>
      <c r="C63" s="260"/>
      <c r="D63" s="260"/>
      <c r="E63" s="260"/>
      <c r="F63" s="16">
        <f>'Jenner_R2_Prog by Func'!J56</f>
        <v>0</v>
      </c>
      <c r="G63" s="15">
        <f>IFERROR(F63/F59,0)</f>
        <v>0</v>
      </c>
    </row>
    <row r="64" spans="2:7">
      <c r="B64" s="259" t="s">
        <v>9</v>
      </c>
      <c r="C64" s="260"/>
      <c r="D64" s="260"/>
      <c r="E64" s="260"/>
      <c r="F64" s="16">
        <f>'Jenner_R2_Prog by Func'!I56</f>
        <v>0</v>
      </c>
      <c r="G64" s="14"/>
    </row>
    <row r="65" spans="2:7">
      <c r="B65" s="261" t="s">
        <v>4</v>
      </c>
      <c r="C65" s="262"/>
      <c r="D65" s="262"/>
      <c r="E65" s="262"/>
      <c r="F65" s="26">
        <f>'Jenner_R2_Prog by Func'!G56</f>
        <v>0</v>
      </c>
      <c r="G65" s="27">
        <f>IFERROR(F65/F60,0)</f>
        <v>0</v>
      </c>
    </row>
    <row r="66" spans="2:7">
      <c r="B66" s="261" t="s">
        <v>5</v>
      </c>
      <c r="C66" s="262"/>
      <c r="D66" s="262"/>
      <c r="E66" s="262"/>
      <c r="F66" s="26">
        <f>'Jenner_R2_Prog by Func'!H56</f>
        <v>0</v>
      </c>
      <c r="G66" s="27">
        <f>IFERROR(F66/F60,0)</f>
        <v>0</v>
      </c>
    </row>
    <row r="67" spans="2:7">
      <c r="B67" s="251" t="s">
        <v>10</v>
      </c>
      <c r="C67" s="252"/>
      <c r="D67" s="252"/>
      <c r="E67" s="252"/>
      <c r="F67" s="23">
        <f>SUM(F61:F63)</f>
        <v>0</v>
      </c>
      <c r="G67" s="24">
        <f>IFERROR(F67/F59,0)</f>
        <v>0</v>
      </c>
    </row>
    <row r="68" spans="2:7">
      <c r="B68" s="251" t="s">
        <v>11</v>
      </c>
      <c r="C68" s="252"/>
      <c r="D68" s="252"/>
      <c r="E68" s="252"/>
      <c r="F68" s="253">
        <f>'Jenner_R2_Daywise Exec'!D52</f>
        <v>0</v>
      </c>
      <c r="G68" s="254"/>
    </row>
    <row r="69" spans="2:7" ht="15" thickBot="1">
      <c r="B69" s="255" t="s">
        <v>15</v>
      </c>
      <c r="C69" s="256"/>
      <c r="D69" s="256"/>
      <c r="E69" s="256"/>
      <c r="F69" s="257">
        <f>'Jenner_R2_Daywise Exec'!E52</f>
        <v>0</v>
      </c>
      <c r="G69" s="258"/>
    </row>
    <row r="70" spans="2:7" ht="15" thickBot="1"/>
    <row r="71" spans="2:7">
      <c r="B71" s="263" t="s">
        <v>257</v>
      </c>
      <c r="C71" s="264"/>
      <c r="D71" s="264"/>
      <c r="E71" s="264"/>
      <c r="F71" s="264"/>
      <c r="G71" s="265"/>
    </row>
    <row r="72" spans="2:7" ht="15" thickBot="1">
      <c r="B72" s="266"/>
      <c r="C72" s="267"/>
      <c r="D72" s="267"/>
      <c r="E72" s="267"/>
      <c r="F72" s="267"/>
      <c r="G72" s="268"/>
    </row>
    <row r="73" spans="2:7" ht="15" thickBot="1"/>
    <row r="74" spans="2:7">
      <c r="B74" s="288" t="s">
        <v>0</v>
      </c>
      <c r="C74" s="289"/>
      <c r="D74" s="289"/>
      <c r="E74" s="290"/>
      <c r="F74" s="106" t="s">
        <v>1</v>
      </c>
      <c r="G74" s="13" t="s">
        <v>2</v>
      </c>
    </row>
    <row r="75" spans="2:7">
      <c r="B75" s="279" t="s">
        <v>3</v>
      </c>
      <c r="C75" s="280"/>
      <c r="D75" s="280"/>
      <c r="E75" s="281"/>
      <c r="F75" s="16">
        <f>'Jenner_R2_Prog by Func'!C64</f>
        <v>0</v>
      </c>
      <c r="G75" s="14"/>
    </row>
    <row r="76" spans="2:7">
      <c r="B76" s="279" t="s">
        <v>137</v>
      </c>
      <c r="C76" s="280"/>
      <c r="D76" s="280"/>
      <c r="E76" s="281"/>
      <c r="F76" s="16">
        <f>'Jenner_R2_Prog by Func'!E64</f>
        <v>0</v>
      </c>
      <c r="G76" s="14" t="e">
        <f>F76/F75</f>
        <v>#DIV/0!</v>
      </c>
    </row>
    <row r="77" spans="2:7">
      <c r="B77" s="279" t="s">
        <v>6</v>
      </c>
      <c r="C77" s="280"/>
      <c r="D77" s="280"/>
      <c r="E77" s="281"/>
      <c r="F77" s="16">
        <f>'Jenner_R2_Prog by Func'!K64</f>
        <v>0</v>
      </c>
      <c r="G77" s="15">
        <f>IFERROR(F77/F75,0)</f>
        <v>0</v>
      </c>
    </row>
    <row r="78" spans="2:7">
      <c r="B78" s="279" t="s">
        <v>7</v>
      </c>
      <c r="C78" s="280"/>
      <c r="D78" s="280"/>
      <c r="E78" s="281"/>
      <c r="F78" s="16">
        <f>'Jenner_R2_Prog by Func'!F64</f>
        <v>0</v>
      </c>
      <c r="G78" s="15">
        <f>IFERROR(F78/F75,0)</f>
        <v>0</v>
      </c>
    </row>
    <row r="79" spans="2:7">
      <c r="B79" s="279" t="s">
        <v>8</v>
      </c>
      <c r="C79" s="280"/>
      <c r="D79" s="280"/>
      <c r="E79" s="281"/>
      <c r="F79" s="16">
        <f>'Jenner_R2_Prog by Func'!J64</f>
        <v>0</v>
      </c>
      <c r="G79" s="15">
        <f>IFERROR(F79/F75,0)</f>
        <v>0</v>
      </c>
    </row>
    <row r="80" spans="2:7">
      <c r="B80" s="279" t="s">
        <v>9</v>
      </c>
      <c r="C80" s="280"/>
      <c r="D80" s="280"/>
      <c r="E80" s="281"/>
      <c r="F80" s="16">
        <f>'Jenner_R2_Prog by Func'!I64</f>
        <v>0</v>
      </c>
      <c r="G80" s="14"/>
    </row>
    <row r="81" spans="2:7">
      <c r="B81" s="282" t="s">
        <v>4</v>
      </c>
      <c r="C81" s="283"/>
      <c r="D81" s="283"/>
      <c r="E81" s="284"/>
      <c r="F81" s="26">
        <f>'Jenner_R2_Prog by Func'!G64</f>
        <v>0</v>
      </c>
      <c r="G81" s="27">
        <f>IFERROR(F81/F76,0)</f>
        <v>0</v>
      </c>
    </row>
    <row r="82" spans="2:7">
      <c r="B82" s="282" t="s">
        <v>5</v>
      </c>
      <c r="C82" s="283"/>
      <c r="D82" s="283"/>
      <c r="E82" s="284"/>
      <c r="F82" s="26">
        <f>'Jenner_R2_Prog by Func'!H64</f>
        <v>0</v>
      </c>
      <c r="G82" s="27">
        <f>IFERROR(F82/F76,0)</f>
        <v>0</v>
      </c>
    </row>
    <row r="83" spans="2:7">
      <c r="B83" s="285" t="s">
        <v>10</v>
      </c>
      <c r="C83" s="286"/>
      <c r="D83" s="286"/>
      <c r="E83" s="287"/>
      <c r="F83" s="23">
        <f>SUM(F77:F79)</f>
        <v>0</v>
      </c>
      <c r="G83" s="24">
        <f>IFERROR(F83/F75,0)</f>
        <v>0</v>
      </c>
    </row>
    <row r="84" spans="2:7">
      <c r="B84" s="285" t="s">
        <v>11</v>
      </c>
      <c r="C84" s="286"/>
      <c r="D84" s="286"/>
      <c r="E84" s="287"/>
      <c r="F84" s="253">
        <v>0</v>
      </c>
      <c r="G84" s="254"/>
    </row>
    <row r="85" spans="2:7" ht="15" thickBot="1">
      <c r="B85" s="276" t="s">
        <v>15</v>
      </c>
      <c r="C85" s="277"/>
      <c r="D85" s="277"/>
      <c r="E85" s="278"/>
      <c r="F85" s="257">
        <v>66</v>
      </c>
      <c r="G85" s="258"/>
    </row>
    <row r="88" spans="2:7" ht="15" thickBot="1"/>
    <row r="89" spans="2:7">
      <c r="B89" s="263" t="s">
        <v>260</v>
      </c>
      <c r="C89" s="264"/>
      <c r="D89" s="264"/>
      <c r="E89" s="264"/>
      <c r="F89" s="264"/>
      <c r="G89" s="265"/>
    </row>
    <row r="90" spans="2:7" ht="15" thickBot="1">
      <c r="B90" s="266"/>
      <c r="C90" s="267"/>
      <c r="D90" s="267"/>
      <c r="E90" s="267"/>
      <c r="F90" s="267"/>
      <c r="G90" s="268"/>
    </row>
    <row r="91" spans="2:7" ht="15" thickBot="1"/>
    <row r="92" spans="2:7">
      <c r="B92" s="288" t="s">
        <v>0</v>
      </c>
      <c r="C92" s="289"/>
      <c r="D92" s="289"/>
      <c r="E92" s="290"/>
      <c r="F92" s="106" t="s">
        <v>1</v>
      </c>
      <c r="G92" s="13" t="s">
        <v>2</v>
      </c>
    </row>
    <row r="93" spans="2:7">
      <c r="B93" s="279" t="s">
        <v>3</v>
      </c>
      <c r="C93" s="280"/>
      <c r="D93" s="280"/>
      <c r="E93" s="281"/>
      <c r="F93" s="16">
        <f>'Jenner_R2_Prog by Func'!C76</f>
        <v>0</v>
      </c>
      <c r="G93" s="14"/>
    </row>
    <row r="94" spans="2:7">
      <c r="B94" s="279" t="s">
        <v>137</v>
      </c>
      <c r="C94" s="280"/>
      <c r="D94" s="280"/>
      <c r="E94" s="281"/>
      <c r="F94" s="16">
        <f>'Jenner_R2_Prog by Func'!E76</f>
        <v>0</v>
      </c>
      <c r="G94" s="14" t="e">
        <f>F94/F93</f>
        <v>#DIV/0!</v>
      </c>
    </row>
    <row r="95" spans="2:7">
      <c r="B95" s="279" t="s">
        <v>6</v>
      </c>
      <c r="C95" s="280"/>
      <c r="D95" s="280"/>
      <c r="E95" s="281"/>
      <c r="F95" s="16">
        <f>'Jenner_R2_Prog by Func'!K76</f>
        <v>0</v>
      </c>
      <c r="G95" s="15">
        <f>IFERROR(F95/F93,0)</f>
        <v>0</v>
      </c>
    </row>
    <row r="96" spans="2:7">
      <c r="B96" s="279" t="s">
        <v>7</v>
      </c>
      <c r="C96" s="280"/>
      <c r="D96" s="280"/>
      <c r="E96" s="281"/>
      <c r="F96" s="16">
        <f>'Jenner_R2_Prog by Func'!F76</f>
        <v>0</v>
      </c>
      <c r="G96" s="15">
        <f>IFERROR(F96/F93,0)</f>
        <v>0</v>
      </c>
    </row>
    <row r="97" spans="2:7">
      <c r="B97" s="279" t="s">
        <v>8</v>
      </c>
      <c r="C97" s="280"/>
      <c r="D97" s="280"/>
      <c r="E97" s="281"/>
      <c r="F97" s="16">
        <f>'Jenner_R2_Prog by Func'!J76</f>
        <v>0</v>
      </c>
      <c r="G97" s="15">
        <f>IFERROR(F97/F93,0)</f>
        <v>0</v>
      </c>
    </row>
    <row r="98" spans="2:7">
      <c r="B98" s="279" t="s">
        <v>9</v>
      </c>
      <c r="C98" s="280"/>
      <c r="D98" s="280"/>
      <c r="E98" s="281"/>
      <c r="F98" s="16">
        <f>'Jenner_R2_Prog by Func'!I76</f>
        <v>0</v>
      </c>
      <c r="G98" s="14"/>
    </row>
    <row r="99" spans="2:7">
      <c r="B99" s="282" t="s">
        <v>4</v>
      </c>
      <c r="C99" s="283"/>
      <c r="D99" s="283"/>
      <c r="E99" s="284"/>
      <c r="F99" s="26">
        <f>'Jenner_R2_Prog by Func'!G76</f>
        <v>0</v>
      </c>
      <c r="G99" s="27">
        <f>IFERROR(F99/F94,0)</f>
        <v>0</v>
      </c>
    </row>
    <row r="100" spans="2:7">
      <c r="B100" s="282" t="s">
        <v>5</v>
      </c>
      <c r="C100" s="283"/>
      <c r="D100" s="283"/>
      <c r="E100" s="284"/>
      <c r="F100" s="26">
        <f>'Jenner_R2_Prog by Func'!H76</f>
        <v>0</v>
      </c>
      <c r="G100" s="27">
        <f>IFERROR(F100/F94,0)</f>
        <v>0</v>
      </c>
    </row>
    <row r="101" spans="2:7">
      <c r="B101" s="285" t="s">
        <v>10</v>
      </c>
      <c r="C101" s="286"/>
      <c r="D101" s="286"/>
      <c r="E101" s="287"/>
      <c r="F101" s="23">
        <f>SUM(F95:F97)</f>
        <v>0</v>
      </c>
      <c r="G101" s="24">
        <f>IFERROR(F101/F93,0)</f>
        <v>0</v>
      </c>
    </row>
    <row r="102" spans="2:7">
      <c r="B102" s="285" t="s">
        <v>11</v>
      </c>
      <c r="C102" s="286"/>
      <c r="D102" s="286"/>
      <c r="E102" s="287"/>
      <c r="F102" s="253">
        <f>'Jenner_R2_Daywise Exec'!D79</f>
        <v>0</v>
      </c>
      <c r="G102" s="254"/>
    </row>
    <row r="103" spans="2:7" ht="15" thickBot="1">
      <c r="B103" s="276" t="s">
        <v>15</v>
      </c>
      <c r="C103" s="277"/>
      <c r="D103" s="277"/>
      <c r="E103" s="278"/>
      <c r="F103" s="253">
        <f>'Jenner_R2_Daywise Exec'!E79</f>
        <v>0</v>
      </c>
      <c r="G103" s="254"/>
    </row>
    <row r="105" spans="2:7" ht="15" thickBot="1"/>
    <row r="106" spans="2:7">
      <c r="B106" s="263" t="s">
        <v>263</v>
      </c>
      <c r="C106" s="264"/>
      <c r="D106" s="264"/>
      <c r="E106" s="264"/>
      <c r="F106" s="264"/>
      <c r="G106" s="265"/>
    </row>
    <row r="107" spans="2:7" ht="15" thickBot="1">
      <c r="B107" s="266"/>
      <c r="C107" s="267"/>
      <c r="D107" s="267"/>
      <c r="E107" s="267"/>
      <c r="F107" s="267"/>
      <c r="G107" s="268"/>
    </row>
    <row r="108" spans="2:7" ht="15" thickBot="1"/>
    <row r="109" spans="2:7">
      <c r="B109" s="288" t="s">
        <v>0</v>
      </c>
      <c r="C109" s="289"/>
      <c r="D109" s="289"/>
      <c r="E109" s="290"/>
      <c r="F109" s="106" t="s">
        <v>1</v>
      </c>
      <c r="G109" s="13" t="s">
        <v>2</v>
      </c>
    </row>
    <row r="110" spans="2:7">
      <c r="B110" s="279" t="s">
        <v>3</v>
      </c>
      <c r="C110" s="280"/>
      <c r="D110" s="280"/>
      <c r="E110" s="281"/>
      <c r="F110" s="16">
        <f>'Jenner_R2_Prog by Func'!C84</f>
        <v>0</v>
      </c>
      <c r="G110" s="14"/>
    </row>
    <row r="111" spans="2:7">
      <c r="B111" s="279" t="s">
        <v>137</v>
      </c>
      <c r="C111" s="280"/>
      <c r="D111" s="280"/>
      <c r="E111" s="281"/>
      <c r="F111" s="16">
        <f>'Jenner_R2_Prog by Func'!C85</f>
        <v>0</v>
      </c>
      <c r="G111" s="14" t="e">
        <f>F111/F110</f>
        <v>#DIV/0!</v>
      </c>
    </row>
    <row r="112" spans="2:7">
      <c r="B112" s="279" t="s">
        <v>6</v>
      </c>
      <c r="C112" s="280"/>
      <c r="D112" s="280"/>
      <c r="E112" s="281"/>
      <c r="F112" s="16">
        <f>'Jenner_R2_Prog by Func'!C86</f>
        <v>0</v>
      </c>
      <c r="G112" s="15">
        <f>IFERROR(F112/F110,0)</f>
        <v>0</v>
      </c>
    </row>
    <row r="113" spans="2:7">
      <c r="B113" s="279" t="s">
        <v>7</v>
      </c>
      <c r="C113" s="280"/>
      <c r="D113" s="280"/>
      <c r="E113" s="281"/>
      <c r="F113" s="16">
        <f>'Jenner_R2_Prog by Func'!C87</f>
        <v>0</v>
      </c>
      <c r="G113" s="15">
        <f>IFERROR(F113/F110,0)</f>
        <v>0</v>
      </c>
    </row>
    <row r="114" spans="2:7">
      <c r="B114" s="279" t="s">
        <v>8</v>
      </c>
      <c r="C114" s="280"/>
      <c r="D114" s="280"/>
      <c r="E114" s="281"/>
      <c r="F114" s="16">
        <f>'Jenner_R2_Prog by Func'!C88</f>
        <v>0</v>
      </c>
      <c r="G114" s="15">
        <f>IFERROR(F114/F110,0)</f>
        <v>0</v>
      </c>
    </row>
    <row r="115" spans="2:7">
      <c r="B115" s="279" t="s">
        <v>9</v>
      </c>
      <c r="C115" s="280"/>
      <c r="D115" s="280"/>
      <c r="E115" s="281"/>
      <c r="F115" s="16">
        <f>'Jenner_R2_Prog by Func'!C89</f>
        <v>0</v>
      </c>
      <c r="G115" s="14"/>
    </row>
    <row r="116" spans="2:7">
      <c r="B116" s="282" t="s">
        <v>4</v>
      </c>
      <c r="C116" s="283"/>
      <c r="D116" s="283"/>
      <c r="E116" s="284"/>
      <c r="F116" s="16">
        <f>'Jenner_R2_Prog by Func'!C90</f>
        <v>0</v>
      </c>
      <c r="G116" s="27">
        <f>IFERROR(F116/F111,0)</f>
        <v>0</v>
      </c>
    </row>
    <row r="117" spans="2:7">
      <c r="B117" s="282" t="s">
        <v>5</v>
      </c>
      <c r="C117" s="283"/>
      <c r="D117" s="283"/>
      <c r="E117" s="284"/>
      <c r="F117" s="16">
        <f>'Jenner_R2_Prog by Func'!C91</f>
        <v>0</v>
      </c>
      <c r="G117" s="27">
        <f>IFERROR(F117/F111,0)</f>
        <v>0</v>
      </c>
    </row>
    <row r="118" spans="2:7">
      <c r="B118" s="285" t="s">
        <v>10</v>
      </c>
      <c r="C118" s="286"/>
      <c r="D118" s="286"/>
      <c r="E118" s="287"/>
      <c r="F118" s="23">
        <f>SUM(F112:F114)</f>
        <v>0</v>
      </c>
      <c r="G118" s="24">
        <f>IFERROR(F118/F110,0)</f>
        <v>0</v>
      </c>
    </row>
    <row r="119" spans="2:7">
      <c r="B119" s="285" t="s">
        <v>11</v>
      </c>
      <c r="C119" s="286"/>
      <c r="D119" s="286"/>
      <c r="E119" s="287"/>
      <c r="F119" s="253">
        <v>0</v>
      </c>
      <c r="G119" s="254"/>
    </row>
    <row r="120" spans="2:7" ht="15" thickBot="1">
      <c r="B120" s="276" t="s">
        <v>15</v>
      </c>
      <c r="C120" s="277"/>
      <c r="D120" s="277"/>
      <c r="E120" s="278"/>
      <c r="F120" s="257">
        <v>0</v>
      </c>
      <c r="G120" s="258"/>
    </row>
  </sheetData>
  <customSheetViews>
    <customSheetView guid="{D79B4030-3954-4A84-BBFB-713988ACE913}" scale="85" showGridLines="0" hiddenRows="1" state="hidden">
      <pageMargins left="0.7" right="0.7" top="0.75" bottom="0.75" header="0.3" footer="0.3"/>
    </customSheetView>
    <customSheetView guid="{77A32BCE-36BA-4593-BC89-3B9F39FB455D}" scale="85" showGridLines="0" hiddenRows="1" state="hidden">
      <pageMargins left="0.7" right="0.7" top="0.75" bottom="0.75" header="0.3" footer="0.3"/>
    </customSheetView>
    <customSheetView guid="{398EADC9-6D99-4AC2-B41F-624BD06B6BE0}" scale="85" showGridLines="0" hiddenRows="1" state="hidden">
      <pageMargins left="0.7" right="0.7" top="0.75" bottom="0.75" header="0.3" footer="0.3"/>
    </customSheetView>
  </customSheetViews>
  <mergeCells count="105">
    <mergeCell ref="B10:E10"/>
    <mergeCell ref="B11:E11"/>
    <mergeCell ref="B12:E12"/>
    <mergeCell ref="B13:E13"/>
    <mergeCell ref="B14:E14"/>
    <mergeCell ref="B15:E15"/>
    <mergeCell ref="B2:G3"/>
    <mergeCell ref="B5:E5"/>
    <mergeCell ref="B6:E6"/>
    <mergeCell ref="B7:E7"/>
    <mergeCell ref="B8:E8"/>
    <mergeCell ref="B9:E9"/>
    <mergeCell ref="B24:E24"/>
    <mergeCell ref="B25:E25"/>
    <mergeCell ref="B26:E26"/>
    <mergeCell ref="B27:E27"/>
    <mergeCell ref="B28:E28"/>
    <mergeCell ref="B29:E29"/>
    <mergeCell ref="F15:G15"/>
    <mergeCell ref="B16:E16"/>
    <mergeCell ref="F16:G16"/>
    <mergeCell ref="B19:G20"/>
    <mergeCell ref="B22:E22"/>
    <mergeCell ref="B23:E23"/>
    <mergeCell ref="B36:G37"/>
    <mergeCell ref="B40:E40"/>
    <mergeCell ref="B41:E41"/>
    <mergeCell ref="B42:E42"/>
    <mergeCell ref="B43:E43"/>
    <mergeCell ref="B44:E44"/>
    <mergeCell ref="B30:E30"/>
    <mergeCell ref="B31:E31"/>
    <mergeCell ref="B32:E32"/>
    <mergeCell ref="F32:G32"/>
    <mergeCell ref="B33:E33"/>
    <mergeCell ref="F33:G33"/>
    <mergeCell ref="F50:G50"/>
    <mergeCell ref="B51:E51"/>
    <mergeCell ref="F51:G51"/>
    <mergeCell ref="B54:G55"/>
    <mergeCell ref="B58:E58"/>
    <mergeCell ref="B59:E59"/>
    <mergeCell ref="B45:E45"/>
    <mergeCell ref="B46:E46"/>
    <mergeCell ref="B47:E47"/>
    <mergeCell ref="B48:E48"/>
    <mergeCell ref="B49:E49"/>
    <mergeCell ref="B50:E50"/>
    <mergeCell ref="B66:E66"/>
    <mergeCell ref="B67:E67"/>
    <mergeCell ref="B68:E68"/>
    <mergeCell ref="F68:G68"/>
    <mergeCell ref="B69:E69"/>
    <mergeCell ref="F69:G69"/>
    <mergeCell ref="B60:E60"/>
    <mergeCell ref="B61:E61"/>
    <mergeCell ref="B62:E62"/>
    <mergeCell ref="B63:E63"/>
    <mergeCell ref="B64:E64"/>
    <mergeCell ref="B65:E65"/>
    <mergeCell ref="B79:E79"/>
    <mergeCell ref="B80:E80"/>
    <mergeCell ref="B81:E81"/>
    <mergeCell ref="B82:E82"/>
    <mergeCell ref="B83:E83"/>
    <mergeCell ref="B84:E84"/>
    <mergeCell ref="B71:G72"/>
    <mergeCell ref="B74:E74"/>
    <mergeCell ref="B75:E75"/>
    <mergeCell ref="B76:E76"/>
    <mergeCell ref="B77:E77"/>
    <mergeCell ref="B78:E78"/>
    <mergeCell ref="B94:E94"/>
    <mergeCell ref="B95:E95"/>
    <mergeCell ref="B96:E96"/>
    <mergeCell ref="B97:E97"/>
    <mergeCell ref="B98:E98"/>
    <mergeCell ref="B99:E99"/>
    <mergeCell ref="F84:G84"/>
    <mergeCell ref="B85:E85"/>
    <mergeCell ref="F85:G85"/>
    <mergeCell ref="B89:G90"/>
    <mergeCell ref="B92:E92"/>
    <mergeCell ref="B93:E93"/>
    <mergeCell ref="B106:G107"/>
    <mergeCell ref="B109:E109"/>
    <mergeCell ref="B110:E110"/>
    <mergeCell ref="B111:E111"/>
    <mergeCell ref="B112:E112"/>
    <mergeCell ref="B113:E113"/>
    <mergeCell ref="B100:E100"/>
    <mergeCell ref="B101:E101"/>
    <mergeCell ref="B102:E102"/>
    <mergeCell ref="F102:G102"/>
    <mergeCell ref="B103:E103"/>
    <mergeCell ref="F103:G103"/>
    <mergeCell ref="F119:G119"/>
    <mergeCell ref="B120:E120"/>
    <mergeCell ref="F120:G120"/>
    <mergeCell ref="B114:E114"/>
    <mergeCell ref="B115:E115"/>
    <mergeCell ref="B116:E116"/>
    <mergeCell ref="B117:E117"/>
    <mergeCell ref="B118:E118"/>
    <mergeCell ref="B119:E119"/>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tabColor rgb="FFFF99FF"/>
  </sheetPr>
  <dimension ref="B1:K70"/>
  <sheetViews>
    <sheetView zoomScale="82" zoomScaleNormal="82" workbookViewId="0"/>
  </sheetViews>
  <sheetFormatPr defaultRowHeight="14.4"/>
  <cols>
    <col min="1" max="2" width="9.109375" style="9"/>
    <col min="3" max="3" width="12" style="9" bestFit="1" customWidth="1"/>
    <col min="4" max="5" width="14.33203125" style="9" customWidth="1"/>
    <col min="6" max="6" width="35.44140625" style="9" customWidth="1"/>
    <col min="7" max="7" width="9.109375" style="9"/>
    <col min="8" max="8" width="12" style="9" bestFit="1" customWidth="1"/>
    <col min="9" max="9" width="13.109375" style="9" customWidth="1"/>
    <col min="10" max="10" width="13.33203125" style="9" customWidth="1"/>
    <col min="11" max="258" width="9.109375" style="9"/>
    <col min="259" max="259" width="12" style="9" bestFit="1" customWidth="1"/>
    <col min="260" max="262" width="14.33203125" style="9" customWidth="1"/>
    <col min="263" max="263" width="9.109375" style="9"/>
    <col min="264" max="264" width="12" style="9" bestFit="1" customWidth="1"/>
    <col min="265" max="265" width="11.33203125" style="9" customWidth="1"/>
    <col min="266" max="266" width="12.33203125" style="9" customWidth="1"/>
    <col min="267" max="514" width="9.109375" style="9"/>
    <col min="515" max="515" width="12" style="9" bestFit="1" customWidth="1"/>
    <col min="516" max="518" width="14.33203125" style="9" customWidth="1"/>
    <col min="519" max="519" width="9.109375" style="9"/>
    <col min="520" max="520" width="12" style="9" bestFit="1" customWidth="1"/>
    <col min="521" max="521" width="11.33203125" style="9" customWidth="1"/>
    <col min="522" max="522" width="12.33203125" style="9" customWidth="1"/>
    <col min="523" max="770" width="9.109375" style="9"/>
    <col min="771" max="771" width="12" style="9" bestFit="1" customWidth="1"/>
    <col min="772" max="774" width="14.33203125" style="9" customWidth="1"/>
    <col min="775" max="775" width="9.109375" style="9"/>
    <col min="776" max="776" width="12" style="9" bestFit="1" customWidth="1"/>
    <col min="777" max="777" width="11.33203125" style="9" customWidth="1"/>
    <col min="778" max="778" width="12.33203125" style="9" customWidth="1"/>
    <col min="779" max="1026" width="9.109375" style="9"/>
    <col min="1027" max="1027" width="12" style="9" bestFit="1" customWidth="1"/>
    <col min="1028" max="1030" width="14.33203125" style="9" customWidth="1"/>
    <col min="1031" max="1031" width="9.109375" style="9"/>
    <col min="1032" max="1032" width="12" style="9" bestFit="1" customWidth="1"/>
    <col min="1033" max="1033" width="11.33203125" style="9" customWidth="1"/>
    <col min="1034" max="1034" width="12.33203125" style="9" customWidth="1"/>
    <col min="1035" max="1282" width="9.109375" style="9"/>
    <col min="1283" max="1283" width="12" style="9" bestFit="1" customWidth="1"/>
    <col min="1284" max="1286" width="14.33203125" style="9" customWidth="1"/>
    <col min="1287" max="1287" width="9.109375" style="9"/>
    <col min="1288" max="1288" width="12" style="9" bestFit="1" customWidth="1"/>
    <col min="1289" max="1289" width="11.33203125" style="9" customWidth="1"/>
    <col min="1290" max="1290" width="12.33203125" style="9" customWidth="1"/>
    <col min="1291" max="1538" width="9.109375" style="9"/>
    <col min="1539" max="1539" width="12" style="9" bestFit="1" customWidth="1"/>
    <col min="1540" max="1542" width="14.33203125" style="9" customWidth="1"/>
    <col min="1543" max="1543" width="9.109375" style="9"/>
    <col min="1544" max="1544" width="12" style="9" bestFit="1" customWidth="1"/>
    <col min="1545" max="1545" width="11.33203125" style="9" customWidth="1"/>
    <col min="1546" max="1546" width="12.33203125" style="9" customWidth="1"/>
    <col min="1547" max="1794" width="9.109375" style="9"/>
    <col min="1795" max="1795" width="12" style="9" bestFit="1" customWidth="1"/>
    <col min="1796" max="1798" width="14.33203125" style="9" customWidth="1"/>
    <col min="1799" max="1799" width="9.109375" style="9"/>
    <col min="1800" max="1800" width="12" style="9" bestFit="1" customWidth="1"/>
    <col min="1801" max="1801" width="11.33203125" style="9" customWidth="1"/>
    <col min="1802" max="1802" width="12.33203125" style="9" customWidth="1"/>
    <col min="1803" max="2050" width="9.109375" style="9"/>
    <col min="2051" max="2051" width="12" style="9" bestFit="1" customWidth="1"/>
    <col min="2052" max="2054" width="14.33203125" style="9" customWidth="1"/>
    <col min="2055" max="2055" width="9.109375" style="9"/>
    <col min="2056" max="2056" width="12" style="9" bestFit="1" customWidth="1"/>
    <col min="2057" max="2057" width="11.33203125" style="9" customWidth="1"/>
    <col min="2058" max="2058" width="12.33203125" style="9" customWidth="1"/>
    <col min="2059" max="2306" width="9.109375" style="9"/>
    <col min="2307" max="2307" width="12" style="9" bestFit="1" customWidth="1"/>
    <col min="2308" max="2310" width="14.33203125" style="9" customWidth="1"/>
    <col min="2311" max="2311" width="9.109375" style="9"/>
    <col min="2312" max="2312" width="12" style="9" bestFit="1" customWidth="1"/>
    <col min="2313" max="2313" width="11.33203125" style="9" customWidth="1"/>
    <col min="2314" max="2314" width="12.33203125" style="9" customWidth="1"/>
    <col min="2315" max="2562" width="9.109375" style="9"/>
    <col min="2563" max="2563" width="12" style="9" bestFit="1" customWidth="1"/>
    <col min="2564" max="2566" width="14.33203125" style="9" customWidth="1"/>
    <col min="2567" max="2567" width="9.109375" style="9"/>
    <col min="2568" max="2568" width="12" style="9" bestFit="1" customWidth="1"/>
    <col min="2569" max="2569" width="11.33203125" style="9" customWidth="1"/>
    <col min="2570" max="2570" width="12.33203125" style="9" customWidth="1"/>
    <col min="2571" max="2818" width="9.109375" style="9"/>
    <col min="2819" max="2819" width="12" style="9" bestFit="1" customWidth="1"/>
    <col min="2820" max="2822" width="14.33203125" style="9" customWidth="1"/>
    <col min="2823" max="2823" width="9.109375" style="9"/>
    <col min="2824" max="2824" width="12" style="9" bestFit="1" customWidth="1"/>
    <col min="2825" max="2825" width="11.33203125" style="9" customWidth="1"/>
    <col min="2826" max="2826" width="12.33203125" style="9" customWidth="1"/>
    <col min="2827" max="3074" width="9.109375" style="9"/>
    <col min="3075" max="3075" width="12" style="9" bestFit="1" customWidth="1"/>
    <col min="3076" max="3078" width="14.33203125" style="9" customWidth="1"/>
    <col min="3079" max="3079" width="9.109375" style="9"/>
    <col min="3080" max="3080" width="12" style="9" bestFit="1" customWidth="1"/>
    <col min="3081" max="3081" width="11.33203125" style="9" customWidth="1"/>
    <col min="3082" max="3082" width="12.33203125" style="9" customWidth="1"/>
    <col min="3083" max="3330" width="9.109375" style="9"/>
    <col min="3331" max="3331" width="12" style="9" bestFit="1" customWidth="1"/>
    <col min="3332" max="3334" width="14.33203125" style="9" customWidth="1"/>
    <col min="3335" max="3335" width="9.109375" style="9"/>
    <col min="3336" max="3336" width="12" style="9" bestFit="1" customWidth="1"/>
    <col min="3337" max="3337" width="11.33203125" style="9" customWidth="1"/>
    <col min="3338" max="3338" width="12.33203125" style="9" customWidth="1"/>
    <col min="3339" max="3586" width="9.109375" style="9"/>
    <col min="3587" max="3587" width="12" style="9" bestFit="1" customWidth="1"/>
    <col min="3588" max="3590" width="14.33203125" style="9" customWidth="1"/>
    <col min="3591" max="3591" width="9.109375" style="9"/>
    <col min="3592" max="3592" width="12" style="9" bestFit="1" customWidth="1"/>
    <col min="3593" max="3593" width="11.33203125" style="9" customWidth="1"/>
    <col min="3594" max="3594" width="12.33203125" style="9" customWidth="1"/>
    <col min="3595" max="3842" width="9.109375" style="9"/>
    <col min="3843" max="3843" width="12" style="9" bestFit="1" customWidth="1"/>
    <col min="3844" max="3846" width="14.33203125" style="9" customWidth="1"/>
    <col min="3847" max="3847" width="9.109375" style="9"/>
    <col min="3848" max="3848" width="12" style="9" bestFit="1" customWidth="1"/>
    <col min="3849" max="3849" width="11.33203125" style="9" customWidth="1"/>
    <col min="3850" max="3850" width="12.33203125" style="9" customWidth="1"/>
    <col min="3851" max="4098" width="9.109375" style="9"/>
    <col min="4099" max="4099" width="12" style="9" bestFit="1" customWidth="1"/>
    <col min="4100" max="4102" width="14.33203125" style="9" customWidth="1"/>
    <col min="4103" max="4103" width="9.109375" style="9"/>
    <col min="4104" max="4104" width="12" style="9" bestFit="1" customWidth="1"/>
    <col min="4105" max="4105" width="11.33203125" style="9" customWidth="1"/>
    <col min="4106" max="4106" width="12.33203125" style="9" customWidth="1"/>
    <col min="4107" max="4354" width="9.109375" style="9"/>
    <col min="4355" max="4355" width="12" style="9" bestFit="1" customWidth="1"/>
    <col min="4356" max="4358" width="14.33203125" style="9" customWidth="1"/>
    <col min="4359" max="4359" width="9.109375" style="9"/>
    <col min="4360" max="4360" width="12" style="9" bestFit="1" customWidth="1"/>
    <col min="4361" max="4361" width="11.33203125" style="9" customWidth="1"/>
    <col min="4362" max="4362" width="12.33203125" style="9" customWidth="1"/>
    <col min="4363" max="4610" width="9.109375" style="9"/>
    <col min="4611" max="4611" width="12" style="9" bestFit="1" customWidth="1"/>
    <col min="4612" max="4614" width="14.33203125" style="9" customWidth="1"/>
    <col min="4615" max="4615" width="9.109375" style="9"/>
    <col min="4616" max="4616" width="12" style="9" bestFit="1" customWidth="1"/>
    <col min="4617" max="4617" width="11.33203125" style="9" customWidth="1"/>
    <col min="4618" max="4618" width="12.33203125" style="9" customWidth="1"/>
    <col min="4619" max="4866" width="9.109375" style="9"/>
    <col min="4867" max="4867" width="12" style="9" bestFit="1" customWidth="1"/>
    <col min="4868" max="4870" width="14.33203125" style="9" customWidth="1"/>
    <col min="4871" max="4871" width="9.109375" style="9"/>
    <col min="4872" max="4872" width="12" style="9" bestFit="1" customWidth="1"/>
    <col min="4873" max="4873" width="11.33203125" style="9" customWidth="1"/>
    <col min="4874" max="4874" width="12.33203125" style="9" customWidth="1"/>
    <col min="4875" max="5122" width="9.109375" style="9"/>
    <col min="5123" max="5123" width="12" style="9" bestFit="1" customWidth="1"/>
    <col min="5124" max="5126" width="14.33203125" style="9" customWidth="1"/>
    <col min="5127" max="5127" width="9.109375" style="9"/>
    <col min="5128" max="5128" width="12" style="9" bestFit="1" customWidth="1"/>
    <col min="5129" max="5129" width="11.33203125" style="9" customWidth="1"/>
    <col min="5130" max="5130" width="12.33203125" style="9" customWidth="1"/>
    <col min="5131" max="5378" width="9.109375" style="9"/>
    <col min="5379" max="5379" width="12" style="9" bestFit="1" customWidth="1"/>
    <col min="5380" max="5382" width="14.33203125" style="9" customWidth="1"/>
    <col min="5383" max="5383" width="9.109375" style="9"/>
    <col min="5384" max="5384" width="12" style="9" bestFit="1" customWidth="1"/>
    <col min="5385" max="5385" width="11.33203125" style="9" customWidth="1"/>
    <col min="5386" max="5386" width="12.33203125" style="9" customWidth="1"/>
    <col min="5387" max="5634" width="9.109375" style="9"/>
    <col min="5635" max="5635" width="12" style="9" bestFit="1" customWidth="1"/>
    <col min="5636" max="5638" width="14.33203125" style="9" customWidth="1"/>
    <col min="5639" max="5639" width="9.109375" style="9"/>
    <col min="5640" max="5640" width="12" style="9" bestFit="1" customWidth="1"/>
    <col min="5641" max="5641" width="11.33203125" style="9" customWidth="1"/>
    <col min="5642" max="5642" width="12.33203125" style="9" customWidth="1"/>
    <col min="5643" max="5890" width="9.109375" style="9"/>
    <col min="5891" max="5891" width="12" style="9" bestFit="1" customWidth="1"/>
    <col min="5892" max="5894" width="14.33203125" style="9" customWidth="1"/>
    <col min="5895" max="5895" width="9.109375" style="9"/>
    <col min="5896" max="5896" width="12" style="9" bestFit="1" customWidth="1"/>
    <col min="5897" max="5897" width="11.33203125" style="9" customWidth="1"/>
    <col min="5898" max="5898" width="12.33203125" style="9" customWidth="1"/>
    <col min="5899" max="6146" width="9.109375" style="9"/>
    <col min="6147" max="6147" width="12" style="9" bestFit="1" customWidth="1"/>
    <col min="6148" max="6150" width="14.33203125" style="9" customWidth="1"/>
    <col min="6151" max="6151" width="9.109375" style="9"/>
    <col min="6152" max="6152" width="12" style="9" bestFit="1" customWidth="1"/>
    <col min="6153" max="6153" width="11.33203125" style="9" customWidth="1"/>
    <col min="6154" max="6154" width="12.33203125" style="9" customWidth="1"/>
    <col min="6155" max="6402" width="9.109375" style="9"/>
    <col min="6403" max="6403" width="12" style="9" bestFit="1" customWidth="1"/>
    <col min="6404" max="6406" width="14.33203125" style="9" customWidth="1"/>
    <col min="6407" max="6407" width="9.109375" style="9"/>
    <col min="6408" max="6408" width="12" style="9" bestFit="1" customWidth="1"/>
    <col min="6409" max="6409" width="11.33203125" style="9" customWidth="1"/>
    <col min="6410" max="6410" width="12.33203125" style="9" customWidth="1"/>
    <col min="6411" max="6658" width="9.109375" style="9"/>
    <col min="6659" max="6659" width="12" style="9" bestFit="1" customWidth="1"/>
    <col min="6660" max="6662" width="14.33203125" style="9" customWidth="1"/>
    <col min="6663" max="6663" width="9.109375" style="9"/>
    <col min="6664" max="6664" width="12" style="9" bestFit="1" customWidth="1"/>
    <col min="6665" max="6665" width="11.33203125" style="9" customWidth="1"/>
    <col min="6666" max="6666" width="12.33203125" style="9" customWidth="1"/>
    <col min="6667" max="6914" width="9.109375" style="9"/>
    <col min="6915" max="6915" width="12" style="9" bestFit="1" customWidth="1"/>
    <col min="6916" max="6918" width="14.33203125" style="9" customWidth="1"/>
    <col min="6919" max="6919" width="9.109375" style="9"/>
    <col min="6920" max="6920" width="12" style="9" bestFit="1" customWidth="1"/>
    <col min="6921" max="6921" width="11.33203125" style="9" customWidth="1"/>
    <col min="6922" max="6922" width="12.33203125" style="9" customWidth="1"/>
    <col min="6923" max="7170" width="9.109375" style="9"/>
    <col min="7171" max="7171" width="12" style="9" bestFit="1" customWidth="1"/>
    <col min="7172" max="7174" width="14.33203125" style="9" customWidth="1"/>
    <col min="7175" max="7175" width="9.109375" style="9"/>
    <col min="7176" max="7176" width="12" style="9" bestFit="1" customWidth="1"/>
    <col min="7177" max="7177" width="11.33203125" style="9" customWidth="1"/>
    <col min="7178" max="7178" width="12.33203125" style="9" customWidth="1"/>
    <col min="7179" max="7426" width="9.109375" style="9"/>
    <col min="7427" max="7427" width="12" style="9" bestFit="1" customWidth="1"/>
    <col min="7428" max="7430" width="14.33203125" style="9" customWidth="1"/>
    <col min="7431" max="7431" width="9.109375" style="9"/>
    <col min="7432" max="7432" width="12" style="9" bestFit="1" customWidth="1"/>
    <col min="7433" max="7433" width="11.33203125" style="9" customWidth="1"/>
    <col min="7434" max="7434" width="12.33203125" style="9" customWidth="1"/>
    <col min="7435" max="7682" width="9.109375" style="9"/>
    <col min="7683" max="7683" width="12" style="9" bestFit="1" customWidth="1"/>
    <col min="7684" max="7686" width="14.33203125" style="9" customWidth="1"/>
    <col min="7687" max="7687" width="9.109375" style="9"/>
    <col min="7688" max="7688" width="12" style="9" bestFit="1" customWidth="1"/>
    <col min="7689" max="7689" width="11.33203125" style="9" customWidth="1"/>
    <col min="7690" max="7690" width="12.33203125" style="9" customWidth="1"/>
    <col min="7691" max="7938" width="9.109375" style="9"/>
    <col min="7939" max="7939" width="12" style="9" bestFit="1" customWidth="1"/>
    <col min="7940" max="7942" width="14.33203125" style="9" customWidth="1"/>
    <col min="7943" max="7943" width="9.109375" style="9"/>
    <col min="7944" max="7944" width="12" style="9" bestFit="1" customWidth="1"/>
    <col min="7945" max="7945" width="11.33203125" style="9" customWidth="1"/>
    <col min="7946" max="7946" width="12.33203125" style="9" customWidth="1"/>
    <col min="7947" max="8194" width="9.109375" style="9"/>
    <col min="8195" max="8195" width="12" style="9" bestFit="1" customWidth="1"/>
    <col min="8196" max="8198" width="14.33203125" style="9" customWidth="1"/>
    <col min="8199" max="8199" width="9.109375" style="9"/>
    <col min="8200" max="8200" width="12" style="9" bestFit="1" customWidth="1"/>
    <col min="8201" max="8201" width="11.33203125" style="9" customWidth="1"/>
    <col min="8202" max="8202" width="12.33203125" style="9" customWidth="1"/>
    <col min="8203" max="8450" width="9.109375" style="9"/>
    <col min="8451" max="8451" width="12" style="9" bestFit="1" customWidth="1"/>
    <col min="8452" max="8454" width="14.33203125" style="9" customWidth="1"/>
    <col min="8455" max="8455" width="9.109375" style="9"/>
    <col min="8456" max="8456" width="12" style="9" bestFit="1" customWidth="1"/>
    <col min="8457" max="8457" width="11.33203125" style="9" customWidth="1"/>
    <col min="8458" max="8458" width="12.33203125" style="9" customWidth="1"/>
    <col min="8459" max="8706" width="9.109375" style="9"/>
    <col min="8707" max="8707" width="12" style="9" bestFit="1" customWidth="1"/>
    <col min="8708" max="8710" width="14.33203125" style="9" customWidth="1"/>
    <col min="8711" max="8711" width="9.109375" style="9"/>
    <col min="8712" max="8712" width="12" style="9" bestFit="1" customWidth="1"/>
    <col min="8713" max="8713" width="11.33203125" style="9" customWidth="1"/>
    <col min="8714" max="8714" width="12.33203125" style="9" customWidth="1"/>
    <col min="8715" max="8962" width="9.109375" style="9"/>
    <col min="8963" max="8963" width="12" style="9" bestFit="1" customWidth="1"/>
    <col min="8964" max="8966" width="14.33203125" style="9" customWidth="1"/>
    <col min="8967" max="8967" width="9.109375" style="9"/>
    <col min="8968" max="8968" width="12" style="9" bestFit="1" customWidth="1"/>
    <col min="8969" max="8969" width="11.33203125" style="9" customWidth="1"/>
    <col min="8970" max="8970" width="12.33203125" style="9" customWidth="1"/>
    <col min="8971" max="9218" width="9.109375" style="9"/>
    <col min="9219" max="9219" width="12" style="9" bestFit="1" customWidth="1"/>
    <col min="9220" max="9222" width="14.33203125" style="9" customWidth="1"/>
    <col min="9223" max="9223" width="9.109375" style="9"/>
    <col min="9224" max="9224" width="12" style="9" bestFit="1" customWidth="1"/>
    <col min="9225" max="9225" width="11.33203125" style="9" customWidth="1"/>
    <col min="9226" max="9226" width="12.33203125" style="9" customWidth="1"/>
    <col min="9227" max="9474" width="9.109375" style="9"/>
    <col min="9475" max="9475" width="12" style="9" bestFit="1" customWidth="1"/>
    <col min="9476" max="9478" width="14.33203125" style="9" customWidth="1"/>
    <col min="9479" max="9479" width="9.109375" style="9"/>
    <col min="9480" max="9480" width="12" style="9" bestFit="1" customWidth="1"/>
    <col min="9481" max="9481" width="11.33203125" style="9" customWidth="1"/>
    <col min="9482" max="9482" width="12.33203125" style="9" customWidth="1"/>
    <col min="9483" max="9730" width="9.109375" style="9"/>
    <col min="9731" max="9731" width="12" style="9" bestFit="1" customWidth="1"/>
    <col min="9732" max="9734" width="14.33203125" style="9" customWidth="1"/>
    <col min="9735" max="9735" width="9.109375" style="9"/>
    <col min="9736" max="9736" width="12" style="9" bestFit="1" customWidth="1"/>
    <col min="9737" max="9737" width="11.33203125" style="9" customWidth="1"/>
    <col min="9738" max="9738" width="12.33203125" style="9" customWidth="1"/>
    <col min="9739" max="9986" width="9.109375" style="9"/>
    <col min="9987" max="9987" width="12" style="9" bestFit="1" customWidth="1"/>
    <col min="9988" max="9990" width="14.33203125" style="9" customWidth="1"/>
    <col min="9991" max="9991" width="9.109375" style="9"/>
    <col min="9992" max="9992" width="12" style="9" bestFit="1" customWidth="1"/>
    <col min="9993" max="9993" width="11.33203125" style="9" customWidth="1"/>
    <col min="9994" max="9994" width="12.33203125" style="9" customWidth="1"/>
    <col min="9995" max="10242" width="9.109375" style="9"/>
    <col min="10243" max="10243" width="12" style="9" bestFit="1" customWidth="1"/>
    <col min="10244" max="10246" width="14.33203125" style="9" customWidth="1"/>
    <col min="10247" max="10247" width="9.109375" style="9"/>
    <col min="10248" max="10248" width="12" style="9" bestFit="1" customWidth="1"/>
    <col min="10249" max="10249" width="11.33203125" style="9" customWidth="1"/>
    <col min="10250" max="10250" width="12.33203125" style="9" customWidth="1"/>
    <col min="10251" max="10498" width="9.109375" style="9"/>
    <col min="10499" max="10499" width="12" style="9" bestFit="1" customWidth="1"/>
    <col min="10500" max="10502" width="14.33203125" style="9" customWidth="1"/>
    <col min="10503" max="10503" width="9.109375" style="9"/>
    <col min="10504" max="10504" width="12" style="9" bestFit="1" customWidth="1"/>
    <col min="10505" max="10505" width="11.33203125" style="9" customWidth="1"/>
    <col min="10506" max="10506" width="12.33203125" style="9" customWidth="1"/>
    <col min="10507" max="10754" width="9.109375" style="9"/>
    <col min="10755" max="10755" width="12" style="9" bestFit="1" customWidth="1"/>
    <col min="10756" max="10758" width="14.33203125" style="9" customWidth="1"/>
    <col min="10759" max="10759" width="9.109375" style="9"/>
    <col min="10760" max="10760" width="12" style="9" bestFit="1" customWidth="1"/>
    <col min="10761" max="10761" width="11.33203125" style="9" customWidth="1"/>
    <col min="10762" max="10762" width="12.33203125" style="9" customWidth="1"/>
    <col min="10763" max="11010" width="9.109375" style="9"/>
    <col min="11011" max="11011" width="12" style="9" bestFit="1" customWidth="1"/>
    <col min="11012" max="11014" width="14.33203125" style="9" customWidth="1"/>
    <col min="11015" max="11015" width="9.109375" style="9"/>
    <col min="11016" max="11016" width="12" style="9" bestFit="1" customWidth="1"/>
    <col min="11017" max="11017" width="11.33203125" style="9" customWidth="1"/>
    <col min="11018" max="11018" width="12.33203125" style="9" customWidth="1"/>
    <col min="11019" max="11266" width="9.109375" style="9"/>
    <col min="11267" max="11267" width="12" style="9" bestFit="1" customWidth="1"/>
    <col min="11268" max="11270" width="14.33203125" style="9" customWidth="1"/>
    <col min="11271" max="11271" width="9.109375" style="9"/>
    <col min="11272" max="11272" width="12" style="9" bestFit="1" customWidth="1"/>
    <col min="11273" max="11273" width="11.33203125" style="9" customWidth="1"/>
    <col min="11274" max="11274" width="12.33203125" style="9" customWidth="1"/>
    <col min="11275" max="11522" width="9.109375" style="9"/>
    <col min="11523" max="11523" width="12" style="9" bestFit="1" customWidth="1"/>
    <col min="11524" max="11526" width="14.33203125" style="9" customWidth="1"/>
    <col min="11527" max="11527" width="9.109375" style="9"/>
    <col min="11528" max="11528" width="12" style="9" bestFit="1" customWidth="1"/>
    <col min="11529" max="11529" width="11.33203125" style="9" customWidth="1"/>
    <col min="11530" max="11530" width="12.33203125" style="9" customWidth="1"/>
    <col min="11531" max="11778" width="9.109375" style="9"/>
    <col min="11779" max="11779" width="12" style="9" bestFit="1" customWidth="1"/>
    <col min="11780" max="11782" width="14.33203125" style="9" customWidth="1"/>
    <col min="11783" max="11783" width="9.109375" style="9"/>
    <col min="11784" max="11784" width="12" style="9" bestFit="1" customWidth="1"/>
    <col min="11785" max="11785" width="11.33203125" style="9" customWidth="1"/>
    <col min="11786" max="11786" width="12.33203125" style="9" customWidth="1"/>
    <col min="11787" max="12034" width="9.109375" style="9"/>
    <col min="12035" max="12035" width="12" style="9" bestFit="1" customWidth="1"/>
    <col min="12036" max="12038" width="14.33203125" style="9" customWidth="1"/>
    <col min="12039" max="12039" width="9.109375" style="9"/>
    <col min="12040" max="12040" width="12" style="9" bestFit="1" customWidth="1"/>
    <col min="12041" max="12041" width="11.33203125" style="9" customWidth="1"/>
    <col min="12042" max="12042" width="12.33203125" style="9" customWidth="1"/>
    <col min="12043" max="12290" width="9.109375" style="9"/>
    <col min="12291" max="12291" width="12" style="9" bestFit="1" customWidth="1"/>
    <col min="12292" max="12294" width="14.33203125" style="9" customWidth="1"/>
    <col min="12295" max="12295" width="9.109375" style="9"/>
    <col min="12296" max="12296" width="12" style="9" bestFit="1" customWidth="1"/>
    <col min="12297" max="12297" width="11.33203125" style="9" customWidth="1"/>
    <col min="12298" max="12298" width="12.33203125" style="9" customWidth="1"/>
    <col min="12299" max="12546" width="9.109375" style="9"/>
    <col min="12547" max="12547" width="12" style="9" bestFit="1" customWidth="1"/>
    <col min="12548" max="12550" width="14.33203125" style="9" customWidth="1"/>
    <col min="12551" max="12551" width="9.109375" style="9"/>
    <col min="12552" max="12552" width="12" style="9" bestFit="1" customWidth="1"/>
    <col min="12553" max="12553" width="11.33203125" style="9" customWidth="1"/>
    <col min="12554" max="12554" width="12.33203125" style="9" customWidth="1"/>
    <col min="12555" max="12802" width="9.109375" style="9"/>
    <col min="12803" max="12803" width="12" style="9" bestFit="1" customWidth="1"/>
    <col min="12804" max="12806" width="14.33203125" style="9" customWidth="1"/>
    <col min="12807" max="12807" width="9.109375" style="9"/>
    <col min="12808" max="12808" width="12" style="9" bestFit="1" customWidth="1"/>
    <col min="12809" max="12809" width="11.33203125" style="9" customWidth="1"/>
    <col min="12810" max="12810" width="12.33203125" style="9" customWidth="1"/>
    <col min="12811" max="13058" width="9.109375" style="9"/>
    <col min="13059" max="13059" width="12" style="9" bestFit="1" customWidth="1"/>
    <col min="13060" max="13062" width="14.33203125" style="9" customWidth="1"/>
    <col min="13063" max="13063" width="9.109375" style="9"/>
    <col min="13064" max="13064" width="12" style="9" bestFit="1" customWidth="1"/>
    <col min="13065" max="13065" width="11.33203125" style="9" customWidth="1"/>
    <col min="13066" max="13066" width="12.33203125" style="9" customWidth="1"/>
    <col min="13067" max="13314" width="9.109375" style="9"/>
    <col min="13315" max="13315" width="12" style="9" bestFit="1" customWidth="1"/>
    <col min="13316" max="13318" width="14.33203125" style="9" customWidth="1"/>
    <col min="13319" max="13319" width="9.109375" style="9"/>
    <col min="13320" max="13320" width="12" style="9" bestFit="1" customWidth="1"/>
    <col min="13321" max="13321" width="11.33203125" style="9" customWidth="1"/>
    <col min="13322" max="13322" width="12.33203125" style="9" customWidth="1"/>
    <col min="13323" max="13570" width="9.109375" style="9"/>
    <col min="13571" max="13571" width="12" style="9" bestFit="1" customWidth="1"/>
    <col min="13572" max="13574" width="14.33203125" style="9" customWidth="1"/>
    <col min="13575" max="13575" width="9.109375" style="9"/>
    <col min="13576" max="13576" width="12" style="9" bestFit="1" customWidth="1"/>
    <col min="13577" max="13577" width="11.33203125" style="9" customWidth="1"/>
    <col min="13578" max="13578" width="12.33203125" style="9" customWidth="1"/>
    <col min="13579" max="13826" width="9.109375" style="9"/>
    <col min="13827" max="13827" width="12" style="9" bestFit="1" customWidth="1"/>
    <col min="13828" max="13830" width="14.33203125" style="9" customWidth="1"/>
    <col min="13831" max="13831" width="9.109375" style="9"/>
    <col min="13832" max="13832" width="12" style="9" bestFit="1" customWidth="1"/>
    <col min="13833" max="13833" width="11.33203125" style="9" customWidth="1"/>
    <col min="13834" max="13834" width="12.33203125" style="9" customWidth="1"/>
    <col min="13835" max="14082" width="9.109375" style="9"/>
    <col min="14083" max="14083" width="12" style="9" bestFit="1" customWidth="1"/>
    <col min="14084" max="14086" width="14.33203125" style="9" customWidth="1"/>
    <col min="14087" max="14087" width="9.109375" style="9"/>
    <col min="14088" max="14088" width="12" style="9" bestFit="1" customWidth="1"/>
    <col min="14089" max="14089" width="11.33203125" style="9" customWidth="1"/>
    <col min="14090" max="14090" width="12.33203125" style="9" customWidth="1"/>
    <col min="14091" max="14338" width="9.109375" style="9"/>
    <col min="14339" max="14339" width="12" style="9" bestFit="1" customWidth="1"/>
    <col min="14340" max="14342" width="14.33203125" style="9" customWidth="1"/>
    <col min="14343" max="14343" width="9.109375" style="9"/>
    <col min="14344" max="14344" width="12" style="9" bestFit="1" customWidth="1"/>
    <col min="14345" max="14345" width="11.33203125" style="9" customWidth="1"/>
    <col min="14346" max="14346" width="12.33203125" style="9" customWidth="1"/>
    <col min="14347" max="14594" width="9.109375" style="9"/>
    <col min="14595" max="14595" width="12" style="9" bestFit="1" customWidth="1"/>
    <col min="14596" max="14598" width="14.33203125" style="9" customWidth="1"/>
    <col min="14599" max="14599" width="9.109375" style="9"/>
    <col min="14600" max="14600" width="12" style="9" bestFit="1" customWidth="1"/>
    <col min="14601" max="14601" width="11.33203125" style="9" customWidth="1"/>
    <col min="14602" max="14602" width="12.33203125" style="9" customWidth="1"/>
    <col min="14603" max="14850" width="9.109375" style="9"/>
    <col min="14851" max="14851" width="12" style="9" bestFit="1" customWidth="1"/>
    <col min="14852" max="14854" width="14.33203125" style="9" customWidth="1"/>
    <col min="14855" max="14855" width="9.109375" style="9"/>
    <col min="14856" max="14856" width="12" style="9" bestFit="1" customWidth="1"/>
    <col min="14857" max="14857" width="11.33203125" style="9" customWidth="1"/>
    <col min="14858" max="14858" width="12.33203125" style="9" customWidth="1"/>
    <col min="14859" max="15106" width="9.109375" style="9"/>
    <col min="15107" max="15107" width="12" style="9" bestFit="1" customWidth="1"/>
    <col min="15108" max="15110" width="14.33203125" style="9" customWidth="1"/>
    <col min="15111" max="15111" width="9.109375" style="9"/>
    <col min="15112" max="15112" width="12" style="9" bestFit="1" customWidth="1"/>
    <col min="15113" max="15113" width="11.33203125" style="9" customWidth="1"/>
    <col min="15114" max="15114" width="12.33203125" style="9" customWidth="1"/>
    <col min="15115" max="15362" width="9.109375" style="9"/>
    <col min="15363" max="15363" width="12" style="9" bestFit="1" customWidth="1"/>
    <col min="15364" max="15366" width="14.33203125" style="9" customWidth="1"/>
    <col min="15367" max="15367" width="9.109375" style="9"/>
    <col min="15368" max="15368" width="12" style="9" bestFit="1" customWidth="1"/>
    <col min="15369" max="15369" width="11.33203125" style="9" customWidth="1"/>
    <col min="15370" max="15370" width="12.33203125" style="9" customWidth="1"/>
    <col min="15371" max="15618" width="9.109375" style="9"/>
    <col min="15619" max="15619" width="12" style="9" bestFit="1" customWidth="1"/>
    <col min="15620" max="15622" width="14.33203125" style="9" customWidth="1"/>
    <col min="15623" max="15623" width="9.109375" style="9"/>
    <col min="15624" max="15624" width="12" style="9" bestFit="1" customWidth="1"/>
    <col min="15625" max="15625" width="11.33203125" style="9" customWidth="1"/>
    <col min="15626" max="15626" width="12.33203125" style="9" customWidth="1"/>
    <col min="15627" max="15874" width="9.109375" style="9"/>
    <col min="15875" max="15875" width="12" style="9" bestFit="1" customWidth="1"/>
    <col min="15876" max="15878" width="14.33203125" style="9" customWidth="1"/>
    <col min="15879" max="15879" width="9.109375" style="9"/>
    <col min="15880" max="15880" width="12" style="9" bestFit="1" customWidth="1"/>
    <col min="15881" max="15881" width="11.33203125" style="9" customWidth="1"/>
    <col min="15882" max="15882" width="12.33203125" style="9" customWidth="1"/>
    <col min="15883" max="16130" width="9.109375" style="9"/>
    <col min="16131" max="16131" width="12" style="9" bestFit="1" customWidth="1"/>
    <col min="16132" max="16134" width="14.33203125" style="9" customWidth="1"/>
    <col min="16135" max="16135" width="9.109375" style="9"/>
    <col min="16136" max="16136" width="12" style="9" bestFit="1" customWidth="1"/>
    <col min="16137" max="16137" width="11.33203125" style="9" customWidth="1"/>
    <col min="16138" max="16138" width="12.33203125" style="9" customWidth="1"/>
    <col min="16139" max="16384" width="9.109375" style="9"/>
  </cols>
  <sheetData>
    <row r="1" spans="2:11" ht="15" thickBot="1">
      <c r="B1" s="8"/>
      <c r="C1" s="8"/>
      <c r="D1" s="8"/>
      <c r="E1" s="8"/>
      <c r="F1" s="8"/>
      <c r="G1" s="8"/>
      <c r="H1" s="8"/>
      <c r="I1" s="8"/>
      <c r="J1" s="8"/>
      <c r="K1" s="8"/>
    </row>
    <row r="2" spans="2:11" ht="15.75" customHeight="1" thickBot="1">
      <c r="B2" s="210" t="s">
        <v>311</v>
      </c>
      <c r="C2" s="211"/>
      <c r="D2" s="211"/>
      <c r="E2" s="211"/>
      <c r="F2" s="211"/>
      <c r="G2" s="211"/>
      <c r="H2" s="211"/>
      <c r="I2" s="211"/>
      <c r="J2" s="211"/>
      <c r="K2" s="212"/>
    </row>
    <row r="3" spans="2:11">
      <c r="B3" s="8"/>
      <c r="C3" s="8"/>
      <c r="D3" s="8"/>
      <c r="E3" s="8"/>
      <c r="F3" s="8"/>
      <c r="G3" s="8"/>
      <c r="H3" s="8"/>
      <c r="I3" s="8"/>
      <c r="J3" s="8"/>
      <c r="K3" s="8"/>
    </row>
    <row r="4" spans="2:11">
      <c r="B4" s="8"/>
      <c r="C4" s="8"/>
      <c r="D4" s="8"/>
      <c r="E4" s="8"/>
      <c r="F4" s="8"/>
      <c r="G4" s="8"/>
      <c r="H4" s="8"/>
      <c r="I4" s="216" t="s">
        <v>126</v>
      </c>
      <c r="J4" s="217"/>
      <c r="K4" s="8"/>
    </row>
    <row r="5" spans="2:11" ht="28.8">
      <c r="B5" s="8"/>
      <c r="C5" s="96" t="s">
        <v>12</v>
      </c>
      <c r="D5" s="97" t="s">
        <v>127</v>
      </c>
      <c r="E5" s="97" t="s">
        <v>128</v>
      </c>
      <c r="F5" s="97" t="s">
        <v>129</v>
      </c>
      <c r="G5" s="8"/>
      <c r="H5" s="10" t="s">
        <v>12</v>
      </c>
      <c r="I5" s="11" t="s">
        <v>127</v>
      </c>
      <c r="J5" s="11" t="s">
        <v>128</v>
      </c>
      <c r="K5" s="8"/>
    </row>
    <row r="6" spans="2:11">
      <c r="B6" s="8"/>
      <c r="C6" s="17">
        <v>43213</v>
      </c>
      <c r="D6" s="149">
        <f t="shared" ref="D6:E8" si="0">SUM(D16,D26,D36,D46,D56,D66)</f>
        <v>0</v>
      </c>
      <c r="E6" s="149">
        <f t="shared" si="0"/>
        <v>0</v>
      </c>
      <c r="F6" s="19"/>
      <c r="G6" s="8"/>
      <c r="H6" s="17">
        <v>43213</v>
      </c>
      <c r="I6" s="149">
        <f>D6</f>
        <v>0</v>
      </c>
      <c r="J6" s="149">
        <f>E6</f>
        <v>0</v>
      </c>
      <c r="K6" s="8"/>
    </row>
    <row r="7" spans="2:11">
      <c r="B7" s="8"/>
      <c r="C7" s="17">
        <v>43214</v>
      </c>
      <c r="D7" s="149">
        <f t="shared" si="0"/>
        <v>0</v>
      </c>
      <c r="E7" s="149">
        <f t="shared" si="0"/>
        <v>0</v>
      </c>
      <c r="F7" s="145"/>
      <c r="G7" s="8"/>
      <c r="H7" s="17">
        <v>43214</v>
      </c>
      <c r="I7" s="149">
        <f>I6+D7</f>
        <v>0</v>
      </c>
      <c r="J7" s="149">
        <f>J6+E7</f>
        <v>0</v>
      </c>
      <c r="K7" s="8"/>
    </row>
    <row r="8" spans="2:11">
      <c r="B8" s="8"/>
      <c r="C8" s="17">
        <v>43215</v>
      </c>
      <c r="D8" s="149">
        <f t="shared" si="0"/>
        <v>0</v>
      </c>
      <c r="E8" s="149">
        <f t="shared" si="0"/>
        <v>0</v>
      </c>
      <c r="F8" s="19"/>
      <c r="G8" s="8"/>
      <c r="H8" s="17">
        <v>43215</v>
      </c>
      <c r="I8" s="149">
        <f>I7+D8</f>
        <v>0</v>
      </c>
      <c r="J8" s="149">
        <f>J7+E8</f>
        <v>0</v>
      </c>
      <c r="K8" s="8"/>
    </row>
    <row r="9" spans="2:11">
      <c r="B9" s="8"/>
      <c r="C9" s="17">
        <v>43216</v>
      </c>
      <c r="D9" s="149">
        <f>SUM(D19,D29,D39,D49,D59,D69)</f>
        <v>0</v>
      </c>
      <c r="E9" s="149"/>
      <c r="F9" s="19"/>
      <c r="G9" s="8"/>
      <c r="H9" s="17">
        <v>43216</v>
      </c>
      <c r="I9" s="149">
        <f>I8+D9</f>
        <v>0</v>
      </c>
      <c r="J9" s="149"/>
      <c r="K9" s="8"/>
    </row>
    <row r="10" spans="2:11">
      <c r="B10" s="8"/>
      <c r="C10" s="17">
        <v>43217</v>
      </c>
      <c r="D10" s="149">
        <f>SUM(D20,D30,D40,D50,D60,D70)</f>
        <v>0</v>
      </c>
      <c r="E10" s="149"/>
      <c r="F10" s="19"/>
      <c r="G10" s="8"/>
      <c r="H10" s="17">
        <v>43217</v>
      </c>
      <c r="I10" s="149">
        <f>I9+D10</f>
        <v>0</v>
      </c>
      <c r="J10" s="149"/>
      <c r="K10" s="8"/>
    </row>
    <row r="11" spans="2:11" ht="17.25" customHeight="1" thickBot="1">
      <c r="B11" s="8"/>
      <c r="C11" s="8"/>
      <c r="D11" s="8"/>
      <c r="E11" s="8"/>
      <c r="F11" s="8"/>
      <c r="G11" s="8"/>
      <c r="H11" s="8"/>
      <c r="I11" s="8"/>
      <c r="J11" s="8"/>
      <c r="K11" s="8"/>
    </row>
    <row r="12" spans="2:11" ht="15" customHeight="1" thickBot="1">
      <c r="B12" s="210" t="s">
        <v>254</v>
      </c>
      <c r="C12" s="211"/>
      <c r="D12" s="211"/>
      <c r="E12" s="211"/>
      <c r="F12" s="211"/>
      <c r="G12" s="211"/>
      <c r="H12" s="211"/>
      <c r="I12" s="211"/>
      <c r="J12" s="211"/>
      <c r="K12" s="212"/>
    </row>
    <row r="13" spans="2:11">
      <c r="B13" s="8"/>
      <c r="C13" s="8"/>
      <c r="D13" s="8"/>
      <c r="E13" s="8"/>
      <c r="F13" s="8"/>
      <c r="G13" s="8"/>
      <c r="H13" s="8"/>
      <c r="I13" s="8"/>
      <c r="J13" s="8"/>
      <c r="K13" s="8"/>
    </row>
    <row r="14" spans="2:11">
      <c r="B14" s="8"/>
      <c r="C14" s="8"/>
      <c r="D14" s="8"/>
      <c r="E14" s="8"/>
      <c r="F14" s="8"/>
      <c r="G14" s="8"/>
      <c r="H14" s="8"/>
      <c r="I14" s="273" t="s">
        <v>126</v>
      </c>
      <c r="J14" s="273"/>
      <c r="K14" s="8"/>
    </row>
    <row r="15" spans="2:11" ht="28.8">
      <c r="B15" s="8"/>
      <c r="C15" s="10" t="s">
        <v>12</v>
      </c>
      <c r="D15" s="11" t="s">
        <v>184</v>
      </c>
      <c r="E15" s="11" t="s">
        <v>185</v>
      </c>
      <c r="F15" s="11" t="s">
        <v>129</v>
      </c>
      <c r="G15" s="8"/>
      <c r="H15" s="10" t="s">
        <v>12</v>
      </c>
      <c r="I15" s="150" t="s">
        <v>184</v>
      </c>
      <c r="J15" s="150" t="s">
        <v>185</v>
      </c>
      <c r="K15" s="8"/>
    </row>
    <row r="16" spans="2:11">
      <c r="B16" s="8"/>
      <c r="C16" s="17">
        <v>43213</v>
      </c>
      <c r="D16" s="146"/>
      <c r="E16" s="146"/>
      <c r="F16" s="145"/>
      <c r="G16" s="8"/>
      <c r="H16" s="17">
        <v>43213</v>
      </c>
      <c r="I16" s="146">
        <f>D16</f>
        <v>0</v>
      </c>
      <c r="J16" s="146">
        <f>E16</f>
        <v>0</v>
      </c>
      <c r="K16" s="8"/>
    </row>
    <row r="17" spans="2:11">
      <c r="B17" s="8"/>
      <c r="C17" s="17">
        <v>43214</v>
      </c>
      <c r="D17" s="146"/>
      <c r="E17" s="146"/>
      <c r="F17" s="145"/>
      <c r="G17" s="8"/>
      <c r="H17" s="17">
        <v>43214</v>
      </c>
      <c r="I17" s="146">
        <f>I16+D17</f>
        <v>0</v>
      </c>
      <c r="J17" s="146">
        <f>J16+E17</f>
        <v>0</v>
      </c>
      <c r="K17" s="8"/>
    </row>
    <row r="18" spans="2:11">
      <c r="B18" s="8"/>
      <c r="C18" s="17">
        <v>43215</v>
      </c>
      <c r="D18" s="146"/>
      <c r="E18" s="146"/>
      <c r="F18" s="145"/>
      <c r="G18" s="8"/>
      <c r="H18" s="17">
        <v>43215</v>
      </c>
      <c r="I18" s="146">
        <f t="shared" ref="I18:J20" si="1">I17+D18</f>
        <v>0</v>
      </c>
      <c r="J18" s="146">
        <f t="shared" si="1"/>
        <v>0</v>
      </c>
      <c r="K18" s="8"/>
    </row>
    <row r="19" spans="2:11">
      <c r="B19" s="8"/>
      <c r="C19" s="17">
        <v>43216</v>
      </c>
      <c r="D19" s="146"/>
      <c r="E19" s="146"/>
      <c r="F19" s="145"/>
      <c r="G19" s="8"/>
      <c r="H19" s="17">
        <v>43216</v>
      </c>
      <c r="I19" s="146">
        <f t="shared" si="1"/>
        <v>0</v>
      </c>
      <c r="J19" s="146"/>
      <c r="K19" s="8"/>
    </row>
    <row r="20" spans="2:11">
      <c r="B20" s="8"/>
      <c r="C20" s="17">
        <v>43217</v>
      </c>
      <c r="D20" s="146"/>
      <c r="E20" s="146"/>
      <c r="F20" s="145"/>
      <c r="G20" s="8"/>
      <c r="H20" s="17">
        <v>43217</v>
      </c>
      <c r="I20" s="146">
        <f t="shared" si="1"/>
        <v>0</v>
      </c>
      <c r="J20" s="146"/>
      <c r="K20" s="8"/>
    </row>
    <row r="21" spans="2:11" hidden="1">
      <c r="B21" s="8"/>
      <c r="C21" s="8"/>
      <c r="D21" s="8"/>
      <c r="E21" s="8"/>
      <c r="F21" s="8"/>
      <c r="G21" s="8"/>
      <c r="H21" s="8"/>
      <c r="I21" s="8"/>
      <c r="J21" s="8"/>
      <c r="K21" s="8"/>
    </row>
    <row r="22" spans="2:11" ht="16.2" hidden="1" thickBot="1">
      <c r="B22" s="210" t="s">
        <v>286</v>
      </c>
      <c r="C22" s="211"/>
      <c r="D22" s="211"/>
      <c r="E22" s="211"/>
      <c r="F22" s="211"/>
      <c r="G22" s="211"/>
      <c r="H22" s="211"/>
      <c r="I22" s="211"/>
      <c r="J22" s="211"/>
      <c r="K22" s="212"/>
    </row>
    <row r="23" spans="2:11" hidden="1">
      <c r="B23" s="8"/>
      <c r="C23" s="8"/>
      <c r="D23" s="8"/>
      <c r="E23" s="8"/>
      <c r="F23" s="8"/>
      <c r="G23" s="8"/>
      <c r="H23" s="8"/>
      <c r="I23" s="8"/>
      <c r="J23" s="8"/>
      <c r="K23" s="8"/>
    </row>
    <row r="24" spans="2:11" hidden="1">
      <c r="B24" s="8"/>
      <c r="C24" s="8"/>
      <c r="D24" s="8"/>
      <c r="E24" s="8"/>
      <c r="F24" s="8"/>
      <c r="G24" s="8"/>
      <c r="H24" s="8"/>
      <c r="I24" s="274" t="s">
        <v>126</v>
      </c>
      <c r="J24" s="275"/>
      <c r="K24" s="8"/>
    </row>
    <row r="25" spans="2:11" ht="28.8" hidden="1">
      <c r="B25" s="8"/>
      <c r="C25" s="10" t="s">
        <v>12</v>
      </c>
      <c r="D25" s="11" t="s">
        <v>184</v>
      </c>
      <c r="E25" s="11" t="s">
        <v>185</v>
      </c>
      <c r="F25" s="11" t="s">
        <v>129</v>
      </c>
      <c r="G25" s="8"/>
      <c r="H25" s="10" t="s">
        <v>12</v>
      </c>
      <c r="I25" s="150" t="s">
        <v>184</v>
      </c>
      <c r="J25" s="150" t="s">
        <v>185</v>
      </c>
      <c r="K25" s="8"/>
    </row>
    <row r="26" spans="2:11" hidden="1">
      <c r="B26" s="8"/>
      <c r="C26" s="17">
        <v>43213</v>
      </c>
      <c r="D26" s="146">
        <v>0</v>
      </c>
      <c r="E26" s="146">
        <v>0</v>
      </c>
      <c r="F26" s="145"/>
      <c r="G26" s="8"/>
      <c r="H26" s="17">
        <v>43213</v>
      </c>
      <c r="I26" s="146">
        <f>D26</f>
        <v>0</v>
      </c>
      <c r="J26" s="146">
        <f>E26</f>
        <v>0</v>
      </c>
      <c r="K26" s="8"/>
    </row>
    <row r="27" spans="2:11" hidden="1">
      <c r="B27" s="8"/>
      <c r="C27" s="17">
        <v>43214</v>
      </c>
      <c r="D27" s="146">
        <v>0</v>
      </c>
      <c r="E27" s="146">
        <v>0</v>
      </c>
      <c r="F27" s="145"/>
      <c r="G27" s="8"/>
      <c r="H27" s="17">
        <v>43214</v>
      </c>
      <c r="I27" s="146">
        <f t="shared" ref="I27:J30" si="2">I26+D27</f>
        <v>0</v>
      </c>
      <c r="J27" s="146">
        <f t="shared" si="2"/>
        <v>0</v>
      </c>
      <c r="K27" s="8"/>
    </row>
    <row r="28" spans="2:11" hidden="1">
      <c r="B28" s="8"/>
      <c r="C28" s="17">
        <v>43215</v>
      </c>
      <c r="D28" s="146">
        <v>0</v>
      </c>
      <c r="E28" s="146"/>
      <c r="F28" s="145"/>
      <c r="G28" s="8"/>
      <c r="H28" s="17">
        <v>43215</v>
      </c>
      <c r="I28" s="146">
        <f t="shared" si="2"/>
        <v>0</v>
      </c>
      <c r="J28" s="146">
        <f t="shared" si="2"/>
        <v>0</v>
      </c>
      <c r="K28" s="8"/>
    </row>
    <row r="29" spans="2:11" hidden="1">
      <c r="B29" s="8"/>
      <c r="C29" s="17">
        <v>43216</v>
      </c>
      <c r="D29" s="146">
        <v>0</v>
      </c>
      <c r="E29" s="146"/>
      <c r="F29" s="145"/>
      <c r="G29" s="8"/>
      <c r="H29" s="17">
        <v>43216</v>
      </c>
      <c r="I29" s="146">
        <f t="shared" si="2"/>
        <v>0</v>
      </c>
      <c r="J29" s="146">
        <f t="shared" si="2"/>
        <v>0</v>
      </c>
      <c r="K29" s="8"/>
    </row>
    <row r="30" spans="2:11" hidden="1">
      <c r="B30" s="8"/>
      <c r="C30" s="17">
        <v>43217</v>
      </c>
      <c r="D30" s="146">
        <v>0</v>
      </c>
      <c r="E30" s="146"/>
      <c r="F30" s="145"/>
      <c r="G30" s="8"/>
      <c r="H30" s="17">
        <v>43217</v>
      </c>
      <c r="I30" s="146">
        <f t="shared" si="2"/>
        <v>0</v>
      </c>
      <c r="J30" s="146">
        <f t="shared" si="2"/>
        <v>0</v>
      </c>
      <c r="K30" s="8"/>
    </row>
    <row r="31" spans="2:11" ht="15" thickBot="1">
      <c r="B31" s="8"/>
      <c r="C31" s="8"/>
      <c r="D31" s="8"/>
      <c r="E31" s="8"/>
      <c r="F31" s="8"/>
      <c r="G31" s="8"/>
      <c r="H31" s="8"/>
      <c r="I31" s="8"/>
      <c r="J31" s="8"/>
      <c r="K31" s="8"/>
    </row>
    <row r="32" spans="2:11" ht="16.2" thickBot="1">
      <c r="B32" s="210" t="s">
        <v>266</v>
      </c>
      <c r="C32" s="211"/>
      <c r="D32" s="211"/>
      <c r="E32" s="211"/>
      <c r="F32" s="211"/>
      <c r="G32" s="211"/>
      <c r="H32" s="211"/>
      <c r="I32" s="211"/>
      <c r="J32" s="211"/>
      <c r="K32" s="212"/>
    </row>
    <row r="33" spans="2:11">
      <c r="B33" s="8"/>
      <c r="C33" s="8"/>
      <c r="D33" s="8"/>
      <c r="E33" s="8"/>
      <c r="F33" s="8"/>
      <c r="G33" s="8"/>
      <c r="H33" s="8"/>
      <c r="I33" s="8"/>
      <c r="J33" s="8"/>
      <c r="K33" s="8"/>
    </row>
    <row r="34" spans="2:11">
      <c r="B34" s="8"/>
      <c r="C34" s="8"/>
      <c r="D34" s="8"/>
      <c r="E34" s="8"/>
      <c r="F34" s="8"/>
      <c r="G34" s="8"/>
      <c r="H34" s="8"/>
      <c r="I34" s="273" t="s">
        <v>126</v>
      </c>
      <c r="J34" s="273"/>
      <c r="K34" s="8"/>
    </row>
    <row r="35" spans="2:11" ht="28.8">
      <c r="B35" s="8"/>
      <c r="C35" s="10" t="s">
        <v>12</v>
      </c>
      <c r="D35" s="11" t="s">
        <v>184</v>
      </c>
      <c r="E35" s="11" t="s">
        <v>185</v>
      </c>
      <c r="F35" s="11" t="s">
        <v>129</v>
      </c>
      <c r="G35" s="8"/>
      <c r="H35" s="10" t="s">
        <v>12</v>
      </c>
      <c r="I35" s="150" t="s">
        <v>184</v>
      </c>
      <c r="J35" s="150" t="s">
        <v>185</v>
      </c>
      <c r="K35" s="8"/>
    </row>
    <row r="36" spans="2:11">
      <c r="B36" s="8"/>
      <c r="C36" s="17">
        <v>43213</v>
      </c>
      <c r="D36" s="146">
        <v>0</v>
      </c>
      <c r="E36" s="146"/>
      <c r="F36" s="145"/>
      <c r="G36" s="8"/>
      <c r="H36" s="17">
        <v>43213</v>
      </c>
      <c r="I36" s="146">
        <f>D36</f>
        <v>0</v>
      </c>
      <c r="J36" s="146">
        <f>E36</f>
        <v>0</v>
      </c>
      <c r="K36" s="8"/>
    </row>
    <row r="37" spans="2:11">
      <c r="B37" s="8"/>
      <c r="C37" s="17">
        <v>43214</v>
      </c>
      <c r="D37" s="146">
        <v>0</v>
      </c>
      <c r="E37" s="146"/>
      <c r="F37" s="145"/>
      <c r="G37" s="8"/>
      <c r="H37" s="17">
        <v>43214</v>
      </c>
      <c r="I37" s="146">
        <f>I36+D37</f>
        <v>0</v>
      </c>
      <c r="J37" s="146">
        <f>J36+E37</f>
        <v>0</v>
      </c>
      <c r="K37" s="8"/>
    </row>
    <row r="38" spans="2:11">
      <c r="B38" s="8"/>
      <c r="C38" s="17">
        <v>43215</v>
      </c>
      <c r="D38" s="146">
        <v>0</v>
      </c>
      <c r="E38" s="146"/>
      <c r="F38" s="145"/>
      <c r="G38" s="8"/>
      <c r="H38" s="17">
        <v>43215</v>
      </c>
      <c r="I38" s="146">
        <f>I37+D38</f>
        <v>0</v>
      </c>
      <c r="J38" s="146">
        <f>J37+E38</f>
        <v>0</v>
      </c>
      <c r="K38" s="8"/>
    </row>
    <row r="39" spans="2:11">
      <c r="B39" s="8"/>
      <c r="C39" s="17">
        <v>43216</v>
      </c>
      <c r="D39" s="146">
        <v>0</v>
      </c>
      <c r="E39" s="146"/>
      <c r="F39" s="145"/>
      <c r="G39" s="8"/>
      <c r="H39" s="17">
        <v>43216</v>
      </c>
      <c r="I39" s="146">
        <f>I38+D39</f>
        <v>0</v>
      </c>
      <c r="J39" s="146"/>
      <c r="K39" s="8"/>
    </row>
    <row r="40" spans="2:11">
      <c r="B40" s="8"/>
      <c r="C40" s="17">
        <v>43217</v>
      </c>
      <c r="D40" s="146">
        <v>0</v>
      </c>
      <c r="E40" s="146"/>
      <c r="F40" s="145"/>
      <c r="G40" s="8"/>
      <c r="H40" s="17">
        <v>43217</v>
      </c>
      <c r="I40" s="146">
        <f>I39+D40</f>
        <v>0</v>
      </c>
      <c r="J40" s="146"/>
      <c r="K40" s="8"/>
    </row>
    <row r="41" spans="2:11" ht="15" thickBot="1">
      <c r="B41" s="8"/>
      <c r="C41" s="8"/>
      <c r="D41" s="8"/>
      <c r="E41" s="8"/>
      <c r="F41" s="8"/>
      <c r="G41" s="8"/>
      <c r="H41" s="8"/>
      <c r="I41" s="8"/>
      <c r="J41" s="8"/>
      <c r="K41" s="8"/>
    </row>
    <row r="42" spans="2:11" ht="15" customHeight="1" thickBot="1">
      <c r="B42" s="210" t="s">
        <v>308</v>
      </c>
      <c r="C42" s="211"/>
      <c r="D42" s="211"/>
      <c r="E42" s="211"/>
      <c r="F42" s="211"/>
      <c r="G42" s="211"/>
      <c r="H42" s="211"/>
      <c r="I42" s="211"/>
      <c r="J42" s="211"/>
      <c r="K42" s="212"/>
    </row>
    <row r="43" spans="2:11">
      <c r="B43" s="8"/>
      <c r="C43" s="8"/>
      <c r="D43" s="8"/>
      <c r="E43" s="8"/>
      <c r="F43" s="8"/>
      <c r="G43" s="8"/>
      <c r="H43" s="8"/>
      <c r="I43" s="8"/>
      <c r="J43" s="8"/>
      <c r="K43" s="8"/>
    </row>
    <row r="44" spans="2:11">
      <c r="B44" s="8"/>
      <c r="C44" s="8"/>
      <c r="D44" s="8"/>
      <c r="E44" s="8"/>
      <c r="F44" s="8"/>
      <c r="G44" s="8"/>
      <c r="H44" s="8"/>
      <c r="I44" s="273" t="s">
        <v>126</v>
      </c>
      <c r="J44" s="273"/>
      <c r="K44" s="8"/>
    </row>
    <row r="45" spans="2:11" ht="28.8">
      <c r="B45" s="8"/>
      <c r="C45" s="10" t="s">
        <v>12</v>
      </c>
      <c r="D45" s="11" t="s">
        <v>184</v>
      </c>
      <c r="E45" s="11" t="s">
        <v>185</v>
      </c>
      <c r="F45" s="11" t="s">
        <v>129</v>
      </c>
      <c r="G45" s="8"/>
      <c r="H45" s="10" t="s">
        <v>12</v>
      </c>
      <c r="I45" s="150" t="s">
        <v>184</v>
      </c>
      <c r="J45" s="150" t="s">
        <v>185</v>
      </c>
      <c r="K45" s="8"/>
    </row>
    <row r="46" spans="2:11">
      <c r="B46" s="8"/>
      <c r="C46" s="17">
        <v>43213</v>
      </c>
      <c r="D46" s="146"/>
      <c r="E46" s="146"/>
      <c r="F46" s="145"/>
      <c r="G46" s="8"/>
      <c r="H46" s="17">
        <v>43213</v>
      </c>
      <c r="I46" s="146">
        <f>D46</f>
        <v>0</v>
      </c>
      <c r="J46" s="146">
        <f>E46</f>
        <v>0</v>
      </c>
      <c r="K46" s="8"/>
    </row>
    <row r="47" spans="2:11">
      <c r="B47" s="8"/>
      <c r="C47" s="17">
        <v>43214</v>
      </c>
      <c r="D47" s="146"/>
      <c r="E47" s="146"/>
      <c r="F47" s="145"/>
      <c r="G47" s="8"/>
      <c r="H47" s="17">
        <v>43214</v>
      </c>
      <c r="I47" s="146">
        <f>I46+D47</f>
        <v>0</v>
      </c>
      <c r="J47" s="146">
        <f>J46+E47</f>
        <v>0</v>
      </c>
      <c r="K47" s="8"/>
    </row>
    <row r="48" spans="2:11">
      <c r="B48" s="8"/>
      <c r="C48" s="17">
        <v>43215</v>
      </c>
      <c r="D48" s="146"/>
      <c r="E48" s="146"/>
      <c r="F48" s="145"/>
      <c r="G48" s="8"/>
      <c r="H48" s="17">
        <v>43215</v>
      </c>
      <c r="I48" s="146">
        <f>I47+D48</f>
        <v>0</v>
      </c>
      <c r="J48" s="146">
        <f>J47+E48</f>
        <v>0</v>
      </c>
      <c r="K48" s="8"/>
    </row>
    <row r="49" spans="2:11">
      <c r="B49" s="8"/>
      <c r="C49" s="17">
        <v>43216</v>
      </c>
      <c r="D49" s="146"/>
      <c r="E49" s="146"/>
      <c r="F49" s="145"/>
      <c r="G49" s="8"/>
      <c r="H49" s="17">
        <v>43216</v>
      </c>
      <c r="I49" s="146">
        <f>I48+D49</f>
        <v>0</v>
      </c>
      <c r="J49" s="146"/>
      <c r="K49" s="8"/>
    </row>
    <row r="50" spans="2:11">
      <c r="B50" s="8"/>
      <c r="C50" s="17">
        <v>43217</v>
      </c>
      <c r="D50" s="146"/>
      <c r="E50" s="146"/>
      <c r="F50" s="145"/>
      <c r="G50" s="8"/>
      <c r="H50" s="17">
        <v>43217</v>
      </c>
      <c r="I50" s="146">
        <f>I49+D50</f>
        <v>0</v>
      </c>
      <c r="J50" s="146"/>
      <c r="K50" s="8"/>
    </row>
    <row r="51" spans="2:11" ht="15" thickBot="1">
      <c r="B51" s="8"/>
      <c r="C51" s="8"/>
      <c r="D51" s="8"/>
      <c r="E51" s="8"/>
      <c r="F51" s="8"/>
      <c r="G51" s="8"/>
      <c r="H51" s="8"/>
      <c r="I51" s="8"/>
      <c r="J51" s="8"/>
      <c r="K51" s="8"/>
    </row>
    <row r="52" spans="2:11" ht="15" customHeight="1" thickBot="1">
      <c r="B52" s="210" t="s">
        <v>258</v>
      </c>
      <c r="C52" s="211"/>
      <c r="D52" s="211"/>
      <c r="E52" s="211"/>
      <c r="F52" s="211"/>
      <c r="G52" s="211"/>
      <c r="H52" s="211"/>
      <c r="I52" s="211"/>
      <c r="J52" s="211"/>
      <c r="K52" s="212"/>
    </row>
    <row r="53" spans="2:11">
      <c r="B53" s="8"/>
      <c r="C53" s="8"/>
      <c r="D53" s="8"/>
      <c r="E53" s="8"/>
      <c r="F53" s="8"/>
      <c r="G53" s="8"/>
      <c r="H53" s="8"/>
      <c r="I53" s="8"/>
      <c r="J53" s="8"/>
      <c r="K53" s="8"/>
    </row>
    <row r="54" spans="2:11">
      <c r="B54" s="8"/>
      <c r="C54" s="8"/>
      <c r="D54" s="8"/>
      <c r="E54" s="8"/>
      <c r="F54" s="8"/>
      <c r="G54" s="8"/>
      <c r="H54" s="8"/>
      <c r="I54" s="273" t="s">
        <v>126</v>
      </c>
      <c r="J54" s="273"/>
      <c r="K54" s="8"/>
    </row>
    <row r="55" spans="2:11" ht="28.8">
      <c r="B55" s="8"/>
      <c r="C55" s="10" t="s">
        <v>12</v>
      </c>
      <c r="D55" s="11" t="s">
        <v>184</v>
      </c>
      <c r="E55" s="11" t="s">
        <v>185</v>
      </c>
      <c r="F55" s="11" t="s">
        <v>129</v>
      </c>
      <c r="G55" s="8"/>
      <c r="H55" s="10" t="s">
        <v>12</v>
      </c>
      <c r="I55" s="150" t="s">
        <v>184</v>
      </c>
      <c r="J55" s="150" t="s">
        <v>185</v>
      </c>
      <c r="K55" s="8"/>
    </row>
    <row r="56" spans="2:11">
      <c r="B56" s="8"/>
      <c r="C56" s="17">
        <v>43213</v>
      </c>
      <c r="D56" s="146"/>
      <c r="E56" s="146"/>
      <c r="F56" s="145"/>
      <c r="G56" s="8"/>
      <c r="H56" s="17">
        <v>43213</v>
      </c>
      <c r="I56" s="146">
        <f>D56</f>
        <v>0</v>
      </c>
      <c r="J56" s="146">
        <f>E56</f>
        <v>0</v>
      </c>
      <c r="K56" s="8"/>
    </row>
    <row r="57" spans="2:11">
      <c r="B57" s="8"/>
      <c r="C57" s="17">
        <v>43214</v>
      </c>
      <c r="D57" s="146"/>
      <c r="E57" s="146"/>
      <c r="F57" s="145"/>
      <c r="G57" s="8"/>
      <c r="H57" s="17">
        <v>43214</v>
      </c>
      <c r="I57" s="146">
        <f>I56+D57</f>
        <v>0</v>
      </c>
      <c r="J57" s="146">
        <f>J56+E57</f>
        <v>0</v>
      </c>
      <c r="K57" s="8"/>
    </row>
    <row r="58" spans="2:11">
      <c r="B58" s="8"/>
      <c r="C58" s="17">
        <v>43215</v>
      </c>
      <c r="D58" s="146"/>
      <c r="E58" s="146"/>
      <c r="F58" s="145"/>
      <c r="G58" s="8"/>
      <c r="H58" s="17">
        <v>43215</v>
      </c>
      <c r="I58" s="146">
        <f t="shared" ref="I58:J60" si="3">I57+D58</f>
        <v>0</v>
      </c>
      <c r="J58" s="146">
        <f t="shared" si="3"/>
        <v>0</v>
      </c>
      <c r="K58" s="8"/>
    </row>
    <row r="59" spans="2:11">
      <c r="B59" s="8"/>
      <c r="C59" s="17">
        <v>43216</v>
      </c>
      <c r="D59" s="146"/>
      <c r="E59" s="146"/>
      <c r="F59" s="145"/>
      <c r="G59" s="8"/>
      <c r="H59" s="17">
        <v>43216</v>
      </c>
      <c r="I59" s="146">
        <f t="shared" si="3"/>
        <v>0</v>
      </c>
      <c r="J59" s="146">
        <f t="shared" si="3"/>
        <v>0</v>
      </c>
      <c r="K59" s="8"/>
    </row>
    <row r="60" spans="2:11">
      <c r="B60" s="8"/>
      <c r="C60" s="17">
        <v>43217</v>
      </c>
      <c r="D60" s="146"/>
      <c r="E60" s="146"/>
      <c r="F60" s="145"/>
      <c r="G60" s="8"/>
      <c r="H60" s="17">
        <v>43217</v>
      </c>
      <c r="I60" s="146">
        <f t="shared" si="3"/>
        <v>0</v>
      </c>
      <c r="J60" s="146">
        <f>J59+E60</f>
        <v>0</v>
      </c>
      <c r="K60" s="8"/>
    </row>
    <row r="61" spans="2:11" ht="15" thickBot="1"/>
    <row r="62" spans="2:11" ht="16.2" thickBot="1">
      <c r="B62" s="210" t="s">
        <v>261</v>
      </c>
      <c r="C62" s="211"/>
      <c r="D62" s="211"/>
      <c r="E62" s="211"/>
      <c r="F62" s="211"/>
      <c r="G62" s="211"/>
      <c r="H62" s="211"/>
      <c r="I62" s="211"/>
      <c r="J62" s="211"/>
      <c r="K62" s="212"/>
    </row>
    <row r="63" spans="2:11">
      <c r="B63" s="8"/>
      <c r="C63" s="8"/>
      <c r="D63" s="8"/>
      <c r="E63" s="8"/>
      <c r="F63" s="8"/>
      <c r="G63" s="8"/>
      <c r="H63" s="8"/>
      <c r="I63" s="8"/>
      <c r="J63" s="8"/>
      <c r="K63" s="8"/>
    </row>
    <row r="64" spans="2:11">
      <c r="B64" s="8"/>
      <c r="C64" s="8"/>
      <c r="D64" s="8"/>
      <c r="E64" s="8"/>
      <c r="F64" s="8"/>
      <c r="G64" s="8"/>
      <c r="H64" s="8"/>
      <c r="I64" s="273" t="s">
        <v>126</v>
      </c>
      <c r="J64" s="273"/>
      <c r="K64" s="8"/>
    </row>
    <row r="65" spans="2:11" ht="28.8">
      <c r="B65" s="8"/>
      <c r="C65" s="10" t="s">
        <v>12</v>
      </c>
      <c r="D65" s="11" t="s">
        <v>184</v>
      </c>
      <c r="E65" s="11" t="s">
        <v>185</v>
      </c>
      <c r="F65" s="11" t="s">
        <v>129</v>
      </c>
      <c r="G65" s="8"/>
      <c r="H65" s="10" t="s">
        <v>12</v>
      </c>
      <c r="I65" s="150" t="s">
        <v>184</v>
      </c>
      <c r="J65" s="150" t="s">
        <v>185</v>
      </c>
      <c r="K65" s="8"/>
    </row>
    <row r="66" spans="2:11">
      <c r="B66" s="8"/>
      <c r="C66" s="17">
        <v>43213</v>
      </c>
      <c r="D66" s="146"/>
      <c r="E66" s="146"/>
      <c r="F66" s="145"/>
      <c r="G66" s="8"/>
      <c r="H66" s="17">
        <v>43213</v>
      </c>
      <c r="I66" s="146">
        <f>D66</f>
        <v>0</v>
      </c>
      <c r="J66" s="146">
        <v>0</v>
      </c>
      <c r="K66" s="8"/>
    </row>
    <row r="67" spans="2:11">
      <c r="B67" s="8"/>
      <c r="C67" s="17">
        <v>43214</v>
      </c>
      <c r="D67" s="146"/>
      <c r="E67" s="146"/>
      <c r="F67" s="145"/>
      <c r="G67" s="8"/>
      <c r="H67" s="17">
        <v>43214</v>
      </c>
      <c r="I67" s="146">
        <f>I66+D67</f>
        <v>0</v>
      </c>
      <c r="J67" s="146">
        <v>0</v>
      </c>
      <c r="K67" s="8"/>
    </row>
    <row r="68" spans="2:11">
      <c r="B68" s="8"/>
      <c r="C68" s="17">
        <v>43215</v>
      </c>
      <c r="D68" s="146"/>
      <c r="E68" s="146"/>
      <c r="F68" s="145"/>
      <c r="G68" s="8"/>
      <c r="H68" s="17">
        <v>43215</v>
      </c>
      <c r="I68" s="146">
        <f>I67+D68</f>
        <v>0</v>
      </c>
      <c r="J68" s="146"/>
      <c r="K68" s="8"/>
    </row>
    <row r="69" spans="2:11">
      <c r="B69" s="8"/>
      <c r="C69" s="17">
        <v>43216</v>
      </c>
      <c r="D69" s="146"/>
      <c r="E69" s="146"/>
      <c r="F69" s="145"/>
      <c r="G69" s="8"/>
      <c r="H69" s="17">
        <v>43216</v>
      </c>
      <c r="I69" s="146">
        <f>I68+D69</f>
        <v>0</v>
      </c>
      <c r="J69" s="146"/>
      <c r="K69" s="8"/>
    </row>
    <row r="70" spans="2:11">
      <c r="B70" s="8"/>
      <c r="C70" s="17">
        <v>43217</v>
      </c>
      <c r="D70" s="146"/>
      <c r="E70" s="146"/>
      <c r="F70" s="145"/>
      <c r="G70" s="8"/>
      <c r="H70" s="17">
        <v>43217</v>
      </c>
      <c r="I70" s="146">
        <f>I69+D70</f>
        <v>0</v>
      </c>
      <c r="J70" s="146"/>
      <c r="K70" s="8"/>
    </row>
  </sheetData>
  <customSheetViews>
    <customSheetView guid="{D79B4030-3954-4A84-BBFB-713988ACE913}" scale="82" hiddenRows="1" state="hidden">
      <pageMargins left="0.7" right="0.7" top="0.75" bottom="0.75" header="0.3" footer="0.3"/>
      <pageSetup paperSize="9" orientation="portrait"/>
    </customSheetView>
    <customSheetView guid="{77A32BCE-36BA-4593-BC89-3B9F39FB455D}" scale="82" hiddenRows="1" state="hidden">
      <pageMargins left="0.7" right="0.7" top="0.75" bottom="0.75" header="0.3" footer="0.3"/>
      <pageSetup paperSize="9" orientation="portrait"/>
    </customSheetView>
    <customSheetView guid="{398EADC9-6D99-4AC2-B41F-624BD06B6BE0}" scale="82" hiddenRows="1" state="hidden">
      <pageMargins left="0.7" right="0.7" top="0.75" bottom="0.75" header="0.3" footer="0.3"/>
      <pageSetup paperSize="9" orientation="portrait"/>
    </customSheetView>
  </customSheetViews>
  <mergeCells count="14">
    <mergeCell ref="I24:J24"/>
    <mergeCell ref="B2:K2"/>
    <mergeCell ref="I4:J4"/>
    <mergeCell ref="B12:K12"/>
    <mergeCell ref="I14:J14"/>
    <mergeCell ref="B22:K22"/>
    <mergeCell ref="B62:K62"/>
    <mergeCell ref="I64:J64"/>
    <mergeCell ref="B32:K32"/>
    <mergeCell ref="I34:J34"/>
    <mergeCell ref="B42:K42"/>
    <mergeCell ref="I44:J44"/>
    <mergeCell ref="B52:K52"/>
    <mergeCell ref="I54:J54"/>
  </mergeCell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tabColor rgb="FFFF99FF"/>
  </sheetPr>
  <dimension ref="B1:N88"/>
  <sheetViews>
    <sheetView showGridLines="0" zoomScale="85" zoomScaleNormal="85" workbookViewId="0">
      <pane ySplit="3" topLeftCell="A4" activePane="bottomLeft" state="frozen"/>
      <selection pane="bottomLeft" activeCell="A4" sqref="A4"/>
    </sheetView>
  </sheetViews>
  <sheetFormatPr defaultColWidth="9.109375" defaultRowHeight="14.4"/>
  <cols>
    <col min="1" max="1" width="4.6640625" style="21" customWidth="1"/>
    <col min="2" max="2" width="66.5546875" style="152" bestFit="1" customWidth="1"/>
    <col min="3" max="3" width="9.109375" style="21"/>
    <col min="4" max="4" width="11.33203125" style="21" customWidth="1"/>
    <col min="5" max="7" width="9.109375" style="21"/>
    <col min="8" max="8" width="10.88671875" style="21" customWidth="1"/>
    <col min="9" max="9" width="13.88671875" style="21" customWidth="1"/>
    <col min="10" max="10" width="11.6640625" style="21" customWidth="1"/>
    <col min="11" max="11" width="10.109375" style="21" customWidth="1"/>
    <col min="12" max="12" width="15.5546875" style="21" customWidth="1"/>
    <col min="13" max="13" width="15.109375" style="21" customWidth="1"/>
    <col min="14" max="16384" width="9.109375" style="21"/>
  </cols>
  <sheetData>
    <row r="1" spans="2:14" ht="15" thickBot="1"/>
    <row r="2" spans="2:14" ht="15.75" customHeight="1">
      <c r="B2" s="221" t="s">
        <v>312</v>
      </c>
      <c r="C2" s="222"/>
      <c r="D2" s="222"/>
      <c r="E2" s="222"/>
      <c r="F2" s="222"/>
      <c r="G2" s="222"/>
      <c r="H2" s="222"/>
      <c r="I2" s="222"/>
      <c r="J2" s="222"/>
      <c r="K2" s="222"/>
      <c r="L2" s="222"/>
      <c r="M2" s="129">
        <f ca="1">TODAY()</f>
        <v>45039</v>
      </c>
    </row>
    <row r="3" spans="2:14" ht="41.4">
      <c r="B3" s="108" t="s">
        <v>130</v>
      </c>
      <c r="C3" s="105" t="s">
        <v>131</v>
      </c>
      <c r="D3" s="105" t="s">
        <v>141</v>
      </c>
      <c r="E3" s="105" t="s">
        <v>132</v>
      </c>
      <c r="F3" s="105" t="s">
        <v>133</v>
      </c>
      <c r="G3" s="105" t="s">
        <v>4</v>
      </c>
      <c r="H3" s="105" t="s">
        <v>5</v>
      </c>
      <c r="I3" s="105" t="s">
        <v>134</v>
      </c>
      <c r="J3" s="105" t="s">
        <v>8</v>
      </c>
      <c r="K3" s="105" t="s">
        <v>6</v>
      </c>
      <c r="L3" s="105" t="s">
        <v>135</v>
      </c>
      <c r="M3" s="63" t="s">
        <v>136</v>
      </c>
    </row>
    <row r="4" spans="2:14">
      <c r="B4" s="153" t="s">
        <v>314</v>
      </c>
      <c r="C4" s="130">
        <f t="shared" ref="C4:K4" si="0">SUM(C5:C10)</f>
        <v>0</v>
      </c>
      <c r="D4" s="130">
        <f t="shared" si="0"/>
        <v>0</v>
      </c>
      <c r="E4" s="130">
        <f t="shared" si="0"/>
        <v>0</v>
      </c>
      <c r="F4" s="130">
        <f t="shared" si="0"/>
        <v>0</v>
      </c>
      <c r="G4" s="130">
        <f t="shared" si="0"/>
        <v>0</v>
      </c>
      <c r="H4" s="130">
        <f t="shared" si="0"/>
        <v>0</v>
      </c>
      <c r="I4" s="130">
        <f t="shared" si="0"/>
        <v>0</v>
      </c>
      <c r="J4" s="130">
        <f t="shared" si="0"/>
        <v>0</v>
      </c>
      <c r="K4" s="130">
        <f t="shared" si="0"/>
        <v>0</v>
      </c>
      <c r="L4" s="110">
        <f t="shared" ref="L4:L10" si="1">IF(C4=0,0,E4/C4)</f>
        <v>0</v>
      </c>
      <c r="M4" s="52">
        <f t="shared" ref="M4:M10" si="2">IF(E4=0,0,G4/E4)</f>
        <v>0</v>
      </c>
    </row>
    <row r="5" spans="2:14">
      <c r="B5" s="147" t="s">
        <v>250</v>
      </c>
      <c r="C5" s="131">
        <f t="shared" ref="C5:K5" si="3">C14</f>
        <v>0</v>
      </c>
      <c r="D5" s="131">
        <f t="shared" si="3"/>
        <v>0</v>
      </c>
      <c r="E5" s="131">
        <f t="shared" si="3"/>
        <v>0</v>
      </c>
      <c r="F5" s="131">
        <f t="shared" si="3"/>
        <v>0</v>
      </c>
      <c r="G5" s="132">
        <f t="shared" si="3"/>
        <v>0</v>
      </c>
      <c r="H5" s="132">
        <f t="shared" si="3"/>
        <v>0</v>
      </c>
      <c r="I5" s="132">
        <f t="shared" si="3"/>
        <v>0</v>
      </c>
      <c r="J5" s="132">
        <f t="shared" si="3"/>
        <v>0</v>
      </c>
      <c r="K5" s="132">
        <f t="shared" si="3"/>
        <v>0</v>
      </c>
      <c r="L5" s="28">
        <f t="shared" si="1"/>
        <v>0</v>
      </c>
      <c r="M5" s="38">
        <f t="shared" si="2"/>
        <v>0</v>
      </c>
    </row>
    <row r="6" spans="2:14" hidden="1">
      <c r="B6" s="147" t="s">
        <v>287</v>
      </c>
      <c r="C6" s="131">
        <f t="shared" ref="C6:K6" si="4">C42</f>
        <v>0</v>
      </c>
      <c r="D6" s="131">
        <f t="shared" si="4"/>
        <v>0</v>
      </c>
      <c r="E6" s="131">
        <f t="shared" si="4"/>
        <v>0</v>
      </c>
      <c r="F6" s="131">
        <f t="shared" si="4"/>
        <v>0</v>
      </c>
      <c r="G6" s="132">
        <f t="shared" si="4"/>
        <v>0</v>
      </c>
      <c r="H6" s="132">
        <f t="shared" si="4"/>
        <v>0</v>
      </c>
      <c r="I6" s="132">
        <f t="shared" si="4"/>
        <v>0</v>
      </c>
      <c r="J6" s="132">
        <f t="shared" si="4"/>
        <v>0</v>
      </c>
      <c r="K6" s="132">
        <f t="shared" si="4"/>
        <v>0</v>
      </c>
      <c r="L6" s="28">
        <f t="shared" si="1"/>
        <v>0</v>
      </c>
      <c r="M6" s="38">
        <f t="shared" si="2"/>
        <v>0</v>
      </c>
    </row>
    <row r="7" spans="2:14">
      <c r="B7" s="147" t="s">
        <v>267</v>
      </c>
      <c r="C7" s="131">
        <f>C50</f>
        <v>0</v>
      </c>
      <c r="D7" s="131">
        <f t="shared" ref="D7:K7" si="5">D50</f>
        <v>0</v>
      </c>
      <c r="E7" s="131">
        <f t="shared" si="5"/>
        <v>0</v>
      </c>
      <c r="F7" s="131">
        <f>F50</f>
        <v>0</v>
      </c>
      <c r="G7" s="132">
        <f t="shared" si="5"/>
        <v>0</v>
      </c>
      <c r="H7" s="132">
        <f t="shared" si="5"/>
        <v>0</v>
      </c>
      <c r="I7" s="132">
        <f t="shared" si="5"/>
        <v>0</v>
      </c>
      <c r="J7" s="132">
        <f t="shared" si="5"/>
        <v>0</v>
      </c>
      <c r="K7" s="132">
        <f t="shared" si="5"/>
        <v>0</v>
      </c>
      <c r="L7" s="28">
        <f t="shared" si="1"/>
        <v>0</v>
      </c>
      <c r="M7" s="38">
        <f t="shared" si="2"/>
        <v>0</v>
      </c>
    </row>
    <row r="8" spans="2:14">
      <c r="B8" s="147" t="s">
        <v>13</v>
      </c>
      <c r="C8" s="131">
        <f t="shared" ref="C8:K8" si="6">C79</f>
        <v>0</v>
      </c>
      <c r="D8" s="131">
        <f t="shared" si="6"/>
        <v>0</v>
      </c>
      <c r="E8" s="131">
        <f t="shared" si="6"/>
        <v>0</v>
      </c>
      <c r="F8" s="131">
        <f t="shared" si="6"/>
        <v>0</v>
      </c>
      <c r="G8" s="132">
        <f t="shared" si="6"/>
        <v>0</v>
      </c>
      <c r="H8" s="132">
        <f t="shared" si="6"/>
        <v>0</v>
      </c>
      <c r="I8" s="132">
        <f t="shared" si="6"/>
        <v>0</v>
      </c>
      <c r="J8" s="132">
        <f t="shared" si="6"/>
        <v>0</v>
      </c>
      <c r="K8" s="132">
        <f t="shared" si="6"/>
        <v>0</v>
      </c>
      <c r="L8" s="28">
        <f t="shared" si="1"/>
        <v>0</v>
      </c>
      <c r="M8" s="38">
        <f t="shared" si="2"/>
        <v>0</v>
      </c>
    </row>
    <row r="9" spans="2:14">
      <c r="B9" s="147" t="s">
        <v>169</v>
      </c>
      <c r="C9" s="131">
        <f>C58</f>
        <v>0</v>
      </c>
      <c r="D9" s="131">
        <f t="shared" ref="D9:K9" si="7">D58</f>
        <v>0</v>
      </c>
      <c r="E9" s="131">
        <f t="shared" si="7"/>
        <v>0</v>
      </c>
      <c r="F9" s="131">
        <f t="shared" si="7"/>
        <v>0</v>
      </c>
      <c r="G9" s="132">
        <f t="shared" si="7"/>
        <v>0</v>
      </c>
      <c r="H9" s="132">
        <f t="shared" si="7"/>
        <v>0</v>
      </c>
      <c r="I9" s="132">
        <f t="shared" si="7"/>
        <v>0</v>
      </c>
      <c r="J9" s="132">
        <f t="shared" si="7"/>
        <v>0</v>
      </c>
      <c r="K9" s="132">
        <f t="shared" si="7"/>
        <v>0</v>
      </c>
      <c r="L9" s="28">
        <f t="shared" si="1"/>
        <v>0</v>
      </c>
      <c r="M9" s="38">
        <f t="shared" si="2"/>
        <v>0</v>
      </c>
    </row>
    <row r="10" spans="2:14" ht="15" thickBot="1">
      <c r="B10" s="148" t="s">
        <v>274</v>
      </c>
      <c r="C10" s="133">
        <f>C87</f>
        <v>0</v>
      </c>
      <c r="D10" s="133">
        <f t="shared" ref="D10:K10" si="8">D87</f>
        <v>0</v>
      </c>
      <c r="E10" s="133">
        <f t="shared" si="8"/>
        <v>0</v>
      </c>
      <c r="F10" s="133">
        <f t="shared" si="8"/>
        <v>0</v>
      </c>
      <c r="G10" s="134">
        <f t="shared" si="8"/>
        <v>0</v>
      </c>
      <c r="H10" s="134">
        <f t="shared" si="8"/>
        <v>0</v>
      </c>
      <c r="I10" s="134">
        <f t="shared" si="8"/>
        <v>0</v>
      </c>
      <c r="J10" s="134">
        <f t="shared" si="8"/>
        <v>0</v>
      </c>
      <c r="K10" s="134">
        <f t="shared" si="8"/>
        <v>0</v>
      </c>
      <c r="L10" s="44">
        <f t="shared" si="1"/>
        <v>0</v>
      </c>
      <c r="M10" s="45">
        <f t="shared" si="2"/>
        <v>0</v>
      </c>
    </row>
    <row r="11" spans="2:14" ht="15" thickBot="1"/>
    <row r="12" spans="2:14" ht="15.75" customHeight="1">
      <c r="B12" s="221" t="s">
        <v>255</v>
      </c>
      <c r="C12" s="222"/>
      <c r="D12" s="222"/>
      <c r="E12" s="222"/>
      <c r="F12" s="222"/>
      <c r="G12" s="222"/>
      <c r="H12" s="222"/>
      <c r="I12" s="222"/>
      <c r="J12" s="222"/>
      <c r="K12" s="222"/>
      <c r="L12" s="222"/>
      <c r="M12" s="129">
        <f ca="1">TODAY()</f>
        <v>45039</v>
      </c>
    </row>
    <row r="13" spans="2:14" ht="41.4">
      <c r="B13" s="108" t="s">
        <v>130</v>
      </c>
      <c r="C13" s="105" t="s">
        <v>131</v>
      </c>
      <c r="D13" s="105" t="s">
        <v>141</v>
      </c>
      <c r="E13" s="105" t="s">
        <v>132</v>
      </c>
      <c r="F13" s="105" t="s">
        <v>133</v>
      </c>
      <c r="G13" s="105" t="s">
        <v>4</v>
      </c>
      <c r="H13" s="105" t="s">
        <v>5</v>
      </c>
      <c r="I13" s="105" t="s">
        <v>134</v>
      </c>
      <c r="J13" s="105" t="s">
        <v>8</v>
      </c>
      <c r="K13" s="105" t="s">
        <v>6</v>
      </c>
      <c r="L13" s="105" t="s">
        <v>135</v>
      </c>
      <c r="M13" s="63" t="s">
        <v>136</v>
      </c>
    </row>
    <row r="14" spans="2:14">
      <c r="B14" s="155" t="s">
        <v>314</v>
      </c>
      <c r="C14" s="130">
        <f t="shared" ref="C14:K14" si="9">SUM(C15+C17+C30+C32+C34+C36)</f>
        <v>0</v>
      </c>
      <c r="D14" s="130">
        <f t="shared" si="9"/>
        <v>0</v>
      </c>
      <c r="E14" s="130">
        <f t="shared" si="9"/>
        <v>0</v>
      </c>
      <c r="F14" s="130">
        <f t="shared" si="9"/>
        <v>0</v>
      </c>
      <c r="G14" s="130">
        <f t="shared" si="9"/>
        <v>0</v>
      </c>
      <c r="H14" s="130">
        <f t="shared" si="9"/>
        <v>0</v>
      </c>
      <c r="I14" s="130">
        <f t="shared" si="9"/>
        <v>0</v>
      </c>
      <c r="J14" s="130">
        <f t="shared" si="9"/>
        <v>0</v>
      </c>
      <c r="K14" s="130">
        <f t="shared" si="9"/>
        <v>0</v>
      </c>
      <c r="L14" s="110">
        <f>IF(C14=0,0,E14/C14)</f>
        <v>0</v>
      </c>
      <c r="M14" s="52">
        <f>IF(D14=0,0,F14/D14)</f>
        <v>0</v>
      </c>
    </row>
    <row r="15" spans="2:14">
      <c r="B15" s="147" t="s">
        <v>252</v>
      </c>
      <c r="C15" s="131"/>
      <c r="D15" s="131"/>
      <c r="E15" s="131"/>
      <c r="F15" s="131"/>
      <c r="G15" s="126"/>
      <c r="H15" s="126"/>
      <c r="I15" s="126"/>
      <c r="J15" s="126"/>
      <c r="K15" s="126"/>
      <c r="L15" s="28">
        <f>IF(C15=0,0,E15/C15)</f>
        <v>0</v>
      </c>
      <c r="M15" s="28">
        <f>IF(D15=0,0,F15/D15)</f>
        <v>0</v>
      </c>
      <c r="N15" s="128"/>
    </row>
    <row r="16" spans="2:14">
      <c r="B16" s="155" t="s">
        <v>283</v>
      </c>
      <c r="C16" s="130">
        <f>SUM(C17+C30+C32+C34+C36)</f>
        <v>0</v>
      </c>
      <c r="D16" s="130">
        <f t="shared" ref="D16:K16" si="10">SUM(D17+D30+D32+D34)</f>
        <v>0</v>
      </c>
      <c r="E16" s="130">
        <f t="shared" si="10"/>
        <v>0</v>
      </c>
      <c r="F16" s="130">
        <f t="shared" si="10"/>
        <v>0</v>
      </c>
      <c r="G16" s="130">
        <f t="shared" si="10"/>
        <v>0</v>
      </c>
      <c r="H16" s="130">
        <f t="shared" si="10"/>
        <v>0</v>
      </c>
      <c r="I16" s="130">
        <f t="shared" si="10"/>
        <v>0</v>
      </c>
      <c r="J16" s="130">
        <f t="shared" si="10"/>
        <v>0</v>
      </c>
      <c r="K16" s="130">
        <f t="shared" si="10"/>
        <v>0</v>
      </c>
      <c r="L16" s="110">
        <f t="shared" ref="L16:L29" si="11">IF(C16=0,0,E16/C16)</f>
        <v>0</v>
      </c>
      <c r="M16" s="52">
        <f>IF(D16=0,0,F16/D16)</f>
        <v>0</v>
      </c>
    </row>
    <row r="17" spans="2:14">
      <c r="B17" s="155" t="s">
        <v>264</v>
      </c>
      <c r="C17" s="130">
        <f t="shared" ref="C17:K17" si="12">SUM(C18:C29)</f>
        <v>0</v>
      </c>
      <c r="D17" s="130">
        <f t="shared" si="12"/>
        <v>0</v>
      </c>
      <c r="E17" s="130">
        <f t="shared" si="12"/>
        <v>0</v>
      </c>
      <c r="F17" s="130">
        <f t="shared" si="12"/>
        <v>0</v>
      </c>
      <c r="G17" s="130">
        <f t="shared" si="12"/>
        <v>0</v>
      </c>
      <c r="H17" s="130">
        <f t="shared" si="12"/>
        <v>0</v>
      </c>
      <c r="I17" s="130">
        <f t="shared" si="12"/>
        <v>0</v>
      </c>
      <c r="J17" s="130">
        <f t="shared" si="12"/>
        <v>0</v>
      </c>
      <c r="K17" s="130">
        <f t="shared" si="12"/>
        <v>0</v>
      </c>
      <c r="L17" s="110">
        <f t="shared" si="11"/>
        <v>0</v>
      </c>
      <c r="M17" s="52">
        <f>IF(D17=0,0,F17/D17)</f>
        <v>0</v>
      </c>
    </row>
    <row r="18" spans="2:14" ht="14.25" customHeight="1">
      <c r="B18" s="147" t="s">
        <v>157</v>
      </c>
      <c r="C18" s="131"/>
      <c r="D18" s="131"/>
      <c r="E18" s="131"/>
      <c r="F18" s="131"/>
      <c r="G18" s="126"/>
      <c r="H18" s="126"/>
      <c r="I18" s="126"/>
      <c r="J18" s="126"/>
      <c r="K18" s="126"/>
      <c r="L18" s="28">
        <f t="shared" si="11"/>
        <v>0</v>
      </c>
      <c r="M18" s="38">
        <f t="shared" ref="M18:M29" si="13">IF(E18=0,0,G18/E18)</f>
        <v>0</v>
      </c>
      <c r="N18" s="128"/>
    </row>
    <row r="19" spans="2:14">
      <c r="B19" s="147" t="s">
        <v>277</v>
      </c>
      <c r="C19" s="131"/>
      <c r="D19" s="131"/>
      <c r="E19" s="131"/>
      <c r="F19" s="131"/>
      <c r="G19" s="126"/>
      <c r="H19" s="126"/>
      <c r="I19" s="126"/>
      <c r="J19" s="126"/>
      <c r="K19" s="126"/>
      <c r="L19" s="28">
        <f t="shared" si="11"/>
        <v>0</v>
      </c>
      <c r="M19" s="38">
        <f t="shared" si="13"/>
        <v>0</v>
      </c>
      <c r="N19" s="128"/>
    </row>
    <row r="20" spans="2:14">
      <c r="B20" s="147" t="s">
        <v>278</v>
      </c>
      <c r="C20" s="131"/>
      <c r="D20" s="131"/>
      <c r="E20" s="131"/>
      <c r="F20" s="131"/>
      <c r="G20" s="126"/>
      <c r="H20" s="126"/>
      <c r="I20" s="126"/>
      <c r="J20" s="126"/>
      <c r="K20" s="126"/>
      <c r="L20" s="28">
        <f t="shared" si="11"/>
        <v>0</v>
      </c>
      <c r="M20" s="38">
        <f t="shared" si="13"/>
        <v>0</v>
      </c>
      <c r="N20" s="128"/>
    </row>
    <row r="21" spans="2:14">
      <c r="B21" s="147" t="s">
        <v>139</v>
      </c>
      <c r="C21" s="131"/>
      <c r="D21" s="131"/>
      <c r="E21" s="131"/>
      <c r="F21" s="131"/>
      <c r="G21" s="126"/>
      <c r="H21" s="126"/>
      <c r="I21" s="126"/>
      <c r="J21" s="126"/>
      <c r="K21" s="126"/>
      <c r="L21" s="28">
        <f t="shared" si="11"/>
        <v>0</v>
      </c>
      <c r="M21" s="38">
        <f t="shared" si="13"/>
        <v>0</v>
      </c>
      <c r="N21" s="128"/>
    </row>
    <row r="22" spans="2:14">
      <c r="B22" s="147" t="s">
        <v>279</v>
      </c>
      <c r="C22" s="131"/>
      <c r="D22" s="131"/>
      <c r="E22" s="131"/>
      <c r="F22" s="131"/>
      <c r="G22" s="126"/>
      <c r="H22" s="126"/>
      <c r="I22" s="126"/>
      <c r="J22" s="126"/>
      <c r="K22" s="126"/>
      <c r="L22" s="28">
        <f t="shared" si="11"/>
        <v>0</v>
      </c>
      <c r="M22" s="38">
        <f t="shared" si="13"/>
        <v>0</v>
      </c>
      <c r="N22" s="128"/>
    </row>
    <row r="23" spans="2:14">
      <c r="B23" s="147" t="s">
        <v>224</v>
      </c>
      <c r="C23" s="131"/>
      <c r="D23" s="131"/>
      <c r="E23" s="131"/>
      <c r="F23" s="131"/>
      <c r="G23" s="126"/>
      <c r="H23" s="126"/>
      <c r="I23" s="126"/>
      <c r="J23" s="126"/>
      <c r="K23" s="126"/>
      <c r="L23" s="28">
        <f t="shared" si="11"/>
        <v>0</v>
      </c>
      <c r="M23" s="38">
        <f t="shared" si="13"/>
        <v>0</v>
      </c>
      <c r="N23" s="128"/>
    </row>
    <row r="24" spans="2:14">
      <c r="B24" s="147" t="s">
        <v>146</v>
      </c>
      <c r="C24" s="131"/>
      <c r="D24" s="131"/>
      <c r="E24" s="131"/>
      <c r="F24" s="131"/>
      <c r="G24" s="126"/>
      <c r="H24" s="126"/>
      <c r="I24" s="126"/>
      <c r="J24" s="126"/>
      <c r="K24" s="126"/>
      <c r="L24" s="28">
        <f t="shared" si="11"/>
        <v>0</v>
      </c>
      <c r="M24" s="38">
        <f t="shared" si="13"/>
        <v>0</v>
      </c>
      <c r="N24" s="128"/>
    </row>
    <row r="25" spans="2:14">
      <c r="B25" s="147" t="s">
        <v>276</v>
      </c>
      <c r="C25" s="131"/>
      <c r="D25" s="131"/>
      <c r="E25" s="131"/>
      <c r="F25" s="131"/>
      <c r="G25" s="126"/>
      <c r="H25" s="126"/>
      <c r="I25" s="126"/>
      <c r="J25" s="126"/>
      <c r="K25" s="126"/>
      <c r="L25" s="28">
        <f t="shared" si="11"/>
        <v>0</v>
      </c>
      <c r="M25" s="38">
        <f t="shared" si="13"/>
        <v>0</v>
      </c>
      <c r="N25" s="128"/>
    </row>
    <row r="26" spans="2:14">
      <c r="B26" s="147" t="s">
        <v>145</v>
      </c>
      <c r="C26" s="131"/>
      <c r="D26" s="131"/>
      <c r="E26" s="131"/>
      <c r="F26" s="131"/>
      <c r="G26" s="126"/>
      <c r="H26" s="126"/>
      <c r="I26" s="126"/>
      <c r="J26" s="126"/>
      <c r="K26" s="126"/>
      <c r="L26" s="28">
        <f t="shared" si="11"/>
        <v>0</v>
      </c>
      <c r="M26" s="38">
        <f t="shared" si="13"/>
        <v>0</v>
      </c>
      <c r="N26" s="128"/>
    </row>
    <row r="27" spans="2:14">
      <c r="B27" s="147" t="s">
        <v>280</v>
      </c>
      <c r="C27" s="131"/>
      <c r="D27" s="131"/>
      <c r="E27" s="131"/>
      <c r="F27" s="131"/>
      <c r="G27" s="126"/>
      <c r="H27" s="126"/>
      <c r="I27" s="126"/>
      <c r="J27" s="126"/>
      <c r="K27" s="126"/>
      <c r="L27" s="28">
        <f t="shared" si="11"/>
        <v>0</v>
      </c>
      <c r="M27" s="38">
        <f t="shared" si="13"/>
        <v>0</v>
      </c>
      <c r="N27" s="128"/>
    </row>
    <row r="28" spans="2:14">
      <c r="B28" s="147" t="s">
        <v>251</v>
      </c>
      <c r="C28" s="131"/>
      <c r="D28" s="131"/>
      <c r="E28" s="131"/>
      <c r="F28" s="131"/>
      <c r="G28" s="126"/>
      <c r="H28" s="126"/>
      <c r="I28" s="126"/>
      <c r="J28" s="126"/>
      <c r="K28" s="126"/>
      <c r="L28" s="28">
        <f t="shared" si="11"/>
        <v>0</v>
      </c>
      <c r="M28" s="38">
        <f t="shared" si="13"/>
        <v>0</v>
      </c>
      <c r="N28" s="128"/>
    </row>
    <row r="29" spans="2:14">
      <c r="B29" s="147" t="s">
        <v>147</v>
      </c>
      <c r="C29" s="131"/>
      <c r="D29" s="131"/>
      <c r="E29" s="131"/>
      <c r="F29" s="131"/>
      <c r="G29" s="126"/>
      <c r="H29" s="126"/>
      <c r="I29" s="126"/>
      <c r="J29" s="126"/>
      <c r="K29" s="126"/>
      <c r="L29" s="28">
        <f t="shared" si="11"/>
        <v>0</v>
      </c>
      <c r="M29" s="38">
        <f t="shared" si="13"/>
        <v>0</v>
      </c>
      <c r="N29" s="128"/>
    </row>
    <row r="30" spans="2:14">
      <c r="B30" s="155" t="s">
        <v>281</v>
      </c>
      <c r="C30" s="130">
        <f t="shared" ref="C30:K30" si="14">SUM(C31:C31)</f>
        <v>0</v>
      </c>
      <c r="D30" s="130">
        <f t="shared" si="14"/>
        <v>0</v>
      </c>
      <c r="E30" s="130">
        <f t="shared" si="14"/>
        <v>0</v>
      </c>
      <c r="F30" s="130">
        <f t="shared" si="14"/>
        <v>0</v>
      </c>
      <c r="G30" s="130">
        <f t="shared" si="14"/>
        <v>0</v>
      </c>
      <c r="H30" s="130">
        <f t="shared" si="14"/>
        <v>0</v>
      </c>
      <c r="I30" s="130">
        <f t="shared" si="14"/>
        <v>0</v>
      </c>
      <c r="J30" s="130">
        <f t="shared" si="14"/>
        <v>0</v>
      </c>
      <c r="K30" s="130">
        <f t="shared" si="14"/>
        <v>0</v>
      </c>
      <c r="L30" s="110">
        <f>IF(C30=0,0,E30/C30)</f>
        <v>0</v>
      </c>
      <c r="M30" s="52">
        <f>IF(D30=0,0,F30/D30)</f>
        <v>0</v>
      </c>
    </row>
    <row r="31" spans="2:14">
      <c r="B31" s="147" t="s">
        <v>251</v>
      </c>
      <c r="C31" s="131"/>
      <c r="D31" s="131"/>
      <c r="E31" s="131"/>
      <c r="F31" s="131"/>
      <c r="G31" s="126"/>
      <c r="H31" s="126"/>
      <c r="I31" s="126"/>
      <c r="J31" s="126"/>
      <c r="K31" s="126"/>
      <c r="L31" s="28">
        <f t="shared" ref="L31:L37" si="15">IF(C31=0,0,E31/C31)</f>
        <v>0</v>
      </c>
      <c r="M31" s="38">
        <f>IF(E31=0,0,G31/E31)</f>
        <v>0</v>
      </c>
      <c r="N31" s="128"/>
    </row>
    <row r="32" spans="2:14">
      <c r="B32" s="155" t="s">
        <v>282</v>
      </c>
      <c r="C32" s="130">
        <f t="shared" ref="C32:K32" si="16">SUM(C33:C33)</f>
        <v>0</v>
      </c>
      <c r="D32" s="130">
        <f t="shared" si="16"/>
        <v>0</v>
      </c>
      <c r="E32" s="130">
        <f t="shared" si="16"/>
        <v>0</v>
      </c>
      <c r="F32" s="130">
        <f t="shared" si="16"/>
        <v>0</v>
      </c>
      <c r="G32" s="130">
        <f t="shared" si="16"/>
        <v>0</v>
      </c>
      <c r="H32" s="130">
        <f t="shared" si="16"/>
        <v>0</v>
      </c>
      <c r="I32" s="130">
        <f t="shared" si="16"/>
        <v>0</v>
      </c>
      <c r="J32" s="130">
        <f t="shared" si="16"/>
        <v>0</v>
      </c>
      <c r="K32" s="130">
        <f t="shared" si="16"/>
        <v>0</v>
      </c>
      <c r="L32" s="110">
        <f t="shared" si="15"/>
        <v>0</v>
      </c>
      <c r="M32" s="52">
        <f>IF(D32=0,0,F32/D32)</f>
        <v>0</v>
      </c>
    </row>
    <row r="33" spans="2:14">
      <c r="B33" s="147" t="s">
        <v>251</v>
      </c>
      <c r="C33" s="131"/>
      <c r="D33" s="131"/>
      <c r="E33" s="131"/>
      <c r="F33" s="131"/>
      <c r="G33" s="126"/>
      <c r="H33" s="126"/>
      <c r="I33" s="126"/>
      <c r="J33" s="126"/>
      <c r="K33" s="126"/>
      <c r="L33" s="28">
        <f t="shared" si="15"/>
        <v>0</v>
      </c>
      <c r="M33" s="38">
        <f>IF(E33=0,0,G33/E33)</f>
        <v>0</v>
      </c>
      <c r="N33" s="128"/>
    </row>
    <row r="34" spans="2:14">
      <c r="B34" s="155" t="s">
        <v>265</v>
      </c>
      <c r="C34" s="130">
        <f t="shared" ref="C34:K34" si="17">SUM(C35:C35)</f>
        <v>0</v>
      </c>
      <c r="D34" s="130">
        <f t="shared" si="17"/>
        <v>0</v>
      </c>
      <c r="E34" s="130">
        <f t="shared" si="17"/>
        <v>0</v>
      </c>
      <c r="F34" s="130">
        <f t="shared" si="17"/>
        <v>0</v>
      </c>
      <c r="G34" s="130">
        <f t="shared" si="17"/>
        <v>0</v>
      </c>
      <c r="H34" s="130">
        <f t="shared" si="17"/>
        <v>0</v>
      </c>
      <c r="I34" s="130">
        <f t="shared" si="17"/>
        <v>0</v>
      </c>
      <c r="J34" s="130">
        <f t="shared" si="17"/>
        <v>0</v>
      </c>
      <c r="K34" s="130">
        <f t="shared" si="17"/>
        <v>0</v>
      </c>
      <c r="L34" s="110">
        <f t="shared" si="15"/>
        <v>0</v>
      </c>
      <c r="M34" s="52">
        <f>IF(D34=0,0,F34/D34)</f>
        <v>0</v>
      </c>
    </row>
    <row r="35" spans="2:14">
      <c r="B35" s="147" t="s">
        <v>265</v>
      </c>
      <c r="C35" s="131"/>
      <c r="D35" s="131"/>
      <c r="E35" s="131"/>
      <c r="F35" s="131"/>
      <c r="G35" s="126"/>
      <c r="H35" s="126"/>
      <c r="I35" s="126"/>
      <c r="J35" s="126"/>
      <c r="K35" s="126"/>
      <c r="L35" s="28">
        <f t="shared" si="15"/>
        <v>0</v>
      </c>
      <c r="M35" s="38">
        <f>IF(E35=0,0,G35/E35)</f>
        <v>0</v>
      </c>
      <c r="N35" s="128"/>
    </row>
    <row r="36" spans="2:14">
      <c r="B36" s="155" t="s">
        <v>143</v>
      </c>
      <c r="C36" s="130">
        <f t="shared" ref="C36:K36" si="18">SUM(C37:C37)</f>
        <v>0</v>
      </c>
      <c r="D36" s="130">
        <f t="shared" si="18"/>
        <v>0</v>
      </c>
      <c r="E36" s="130">
        <f t="shared" si="18"/>
        <v>0</v>
      </c>
      <c r="F36" s="130">
        <f t="shared" si="18"/>
        <v>0</v>
      </c>
      <c r="G36" s="130">
        <f t="shared" si="18"/>
        <v>0</v>
      </c>
      <c r="H36" s="130">
        <f t="shared" si="18"/>
        <v>0</v>
      </c>
      <c r="I36" s="130">
        <f t="shared" si="18"/>
        <v>0</v>
      </c>
      <c r="J36" s="130">
        <f t="shared" si="18"/>
        <v>0</v>
      </c>
      <c r="K36" s="130">
        <f t="shared" si="18"/>
        <v>0</v>
      </c>
      <c r="L36" s="110">
        <f t="shared" si="15"/>
        <v>0</v>
      </c>
      <c r="M36" s="52">
        <f>IF(D36=0,0,F36/D36)</f>
        <v>0</v>
      </c>
    </row>
    <row r="37" spans="2:14">
      <c r="B37" s="147" t="s">
        <v>291</v>
      </c>
      <c r="C37" s="131"/>
      <c r="D37" s="131"/>
      <c r="E37" s="131"/>
      <c r="F37" s="131"/>
      <c r="G37" s="126"/>
      <c r="H37" s="126"/>
      <c r="I37" s="126"/>
      <c r="J37" s="126"/>
      <c r="K37" s="126"/>
      <c r="L37" s="28">
        <f t="shared" si="15"/>
        <v>0</v>
      </c>
      <c r="M37" s="38">
        <f>IF(E37=0,0,G37/E37)</f>
        <v>0</v>
      </c>
      <c r="N37" s="128"/>
    </row>
    <row r="38" spans="2:14" customFormat="1">
      <c r="B38" s="154"/>
      <c r="C38" s="135"/>
      <c r="D38" s="135"/>
      <c r="E38" s="78"/>
      <c r="F38" s="78"/>
      <c r="G38" s="78"/>
      <c r="H38" s="78"/>
      <c r="I38" s="78"/>
      <c r="J38" s="78"/>
      <c r="K38" s="78"/>
      <c r="L38" s="79"/>
      <c r="M38" s="79"/>
    </row>
    <row r="39" spans="2:14" customFormat="1" hidden="1">
      <c r="B39" s="154"/>
      <c r="C39" s="135"/>
      <c r="D39" s="135"/>
      <c r="E39" s="78"/>
      <c r="F39" s="78"/>
      <c r="G39" s="78"/>
      <c r="H39" s="78"/>
      <c r="I39" s="78"/>
      <c r="J39" s="78"/>
      <c r="K39" s="78"/>
      <c r="L39" s="79"/>
      <c r="M39" s="79"/>
    </row>
    <row r="40" spans="2:14" hidden="1">
      <c r="B40" s="221" t="s">
        <v>285</v>
      </c>
      <c r="C40" s="222"/>
      <c r="D40" s="222"/>
      <c r="E40" s="222"/>
      <c r="F40" s="222"/>
      <c r="G40" s="222"/>
      <c r="H40" s="222"/>
      <c r="I40" s="222"/>
      <c r="J40" s="222"/>
      <c r="K40" s="222"/>
      <c r="L40" s="222"/>
      <c r="M40" s="129">
        <f ca="1">TODAY()</f>
        <v>45039</v>
      </c>
    </row>
    <row r="41" spans="2:14" ht="41.4" hidden="1">
      <c r="B41" s="108" t="s">
        <v>130</v>
      </c>
      <c r="C41" s="105" t="s">
        <v>131</v>
      </c>
      <c r="D41" s="105" t="s">
        <v>141</v>
      </c>
      <c r="E41" s="105" t="s">
        <v>132</v>
      </c>
      <c r="F41" s="105" t="s">
        <v>133</v>
      </c>
      <c r="G41" s="105" t="s">
        <v>4</v>
      </c>
      <c r="H41" s="105" t="s">
        <v>5</v>
      </c>
      <c r="I41" s="105" t="s">
        <v>134</v>
      </c>
      <c r="J41" s="105" t="s">
        <v>8</v>
      </c>
      <c r="K41" s="105" t="s">
        <v>6</v>
      </c>
      <c r="L41" s="105" t="s">
        <v>135</v>
      </c>
      <c r="M41" s="63" t="s">
        <v>136</v>
      </c>
    </row>
    <row r="42" spans="2:14" hidden="1">
      <c r="B42" s="153" t="s">
        <v>284</v>
      </c>
      <c r="C42" s="137">
        <f>C44</f>
        <v>0</v>
      </c>
      <c r="D42" s="137">
        <f t="shared" ref="D42:K42" si="19">D44</f>
        <v>0</v>
      </c>
      <c r="E42" s="137">
        <f t="shared" si="19"/>
        <v>0</v>
      </c>
      <c r="F42" s="137">
        <f t="shared" si="19"/>
        <v>0</v>
      </c>
      <c r="G42" s="137">
        <f t="shared" si="19"/>
        <v>0</v>
      </c>
      <c r="H42" s="137">
        <f t="shared" si="19"/>
        <v>0</v>
      </c>
      <c r="I42" s="137">
        <f t="shared" si="19"/>
        <v>0</v>
      </c>
      <c r="J42" s="137">
        <f t="shared" si="19"/>
        <v>0</v>
      </c>
      <c r="K42" s="137">
        <f t="shared" si="19"/>
        <v>0</v>
      </c>
      <c r="L42" s="138" t="e">
        <f>E42/C42</f>
        <v>#DIV/0!</v>
      </c>
      <c r="M42" s="141" t="e">
        <f>G42/E42</f>
        <v>#DIV/0!</v>
      </c>
    </row>
    <row r="43" spans="2:14" hidden="1">
      <c r="B43" s="151" t="s">
        <v>252</v>
      </c>
      <c r="C43" s="140">
        <v>0</v>
      </c>
      <c r="D43" s="140">
        <v>0</v>
      </c>
      <c r="E43" s="140">
        <f>SUM(G43:H43)</f>
        <v>0</v>
      </c>
      <c r="F43" s="139">
        <f>C43-SUM(G43:K43)</f>
        <v>0</v>
      </c>
      <c r="G43" s="144">
        <v>0</v>
      </c>
      <c r="H43" s="144">
        <v>0</v>
      </c>
      <c r="I43" s="144">
        <v>0</v>
      </c>
      <c r="J43" s="144">
        <v>0</v>
      </c>
      <c r="K43" s="144">
        <v>0</v>
      </c>
      <c r="L43" s="28" t="e">
        <f>E43/C43</f>
        <v>#DIV/0!</v>
      </c>
      <c r="M43" s="38" t="e">
        <f>G43/E43</f>
        <v>#DIV/0!</v>
      </c>
    </row>
    <row r="44" spans="2:14" hidden="1">
      <c r="B44" s="153" t="s">
        <v>283</v>
      </c>
      <c r="C44" s="137">
        <f>SUM(C45:C46)</f>
        <v>0</v>
      </c>
      <c r="D44" s="137">
        <f t="shared" ref="D44:K44" si="20">SUM(D45:D46)</f>
        <v>0</v>
      </c>
      <c r="E44" s="137">
        <f t="shared" si="20"/>
        <v>0</v>
      </c>
      <c r="F44" s="137">
        <f t="shared" si="20"/>
        <v>0</v>
      </c>
      <c r="G44" s="137">
        <f t="shared" si="20"/>
        <v>0</v>
      </c>
      <c r="H44" s="137">
        <f t="shared" si="20"/>
        <v>0</v>
      </c>
      <c r="I44" s="137">
        <f t="shared" si="20"/>
        <v>0</v>
      </c>
      <c r="J44" s="137">
        <f t="shared" si="20"/>
        <v>0</v>
      </c>
      <c r="K44" s="137">
        <f t="shared" si="20"/>
        <v>0</v>
      </c>
      <c r="L44" s="138" t="e">
        <f>E44/C44</f>
        <v>#DIV/0!</v>
      </c>
      <c r="M44" s="141" t="e">
        <f>G44/E44</f>
        <v>#DIV/0!</v>
      </c>
    </row>
    <row r="45" spans="2:14" hidden="1">
      <c r="B45" s="151" t="s">
        <v>298</v>
      </c>
      <c r="C45" s="156">
        <v>0</v>
      </c>
      <c r="D45" s="156">
        <v>0</v>
      </c>
      <c r="E45" s="140">
        <f>SUM(G45:H45)</f>
        <v>0</v>
      </c>
      <c r="F45" s="139">
        <f>C45-SUM(G45:K45)</f>
        <v>0</v>
      </c>
      <c r="G45" s="144">
        <v>0</v>
      </c>
      <c r="H45" s="144">
        <v>0</v>
      </c>
      <c r="I45" s="144">
        <v>0</v>
      </c>
      <c r="J45" s="144">
        <v>0</v>
      </c>
      <c r="K45" s="144">
        <v>0</v>
      </c>
      <c r="L45" s="28" t="e">
        <f>E45/C45</f>
        <v>#DIV/0!</v>
      </c>
      <c r="M45" s="38" t="e">
        <f>G45/E45</f>
        <v>#DIV/0!</v>
      </c>
    </row>
    <row r="46" spans="2:14" ht="15" hidden="1" thickBot="1">
      <c r="B46" s="157" t="s">
        <v>297</v>
      </c>
      <c r="C46" s="158">
        <v>0</v>
      </c>
      <c r="D46" s="158">
        <v>0</v>
      </c>
      <c r="E46" s="158">
        <f>SUM(G46:H46)</f>
        <v>0</v>
      </c>
      <c r="F46" s="142">
        <f>C46-SUM(G46:K46)</f>
        <v>0</v>
      </c>
      <c r="G46" s="159">
        <v>0</v>
      </c>
      <c r="H46" s="159">
        <v>0</v>
      </c>
      <c r="I46" s="159">
        <v>0</v>
      </c>
      <c r="J46" s="159">
        <v>0</v>
      </c>
      <c r="K46" s="159">
        <v>0</v>
      </c>
      <c r="L46" s="44" t="e">
        <f>E46/C46</f>
        <v>#DIV/0!</v>
      </c>
      <c r="M46" s="45" t="e">
        <f>G46/E46</f>
        <v>#DIV/0!</v>
      </c>
    </row>
    <row r="47" spans="2:14" customFormat="1" ht="15" thickBot="1">
      <c r="B47" s="154"/>
      <c r="C47" s="135"/>
      <c r="D47" s="135"/>
      <c r="E47" s="78"/>
      <c r="F47" s="78"/>
      <c r="G47" s="78"/>
      <c r="H47" s="78"/>
      <c r="I47" s="78"/>
      <c r="J47" s="78"/>
      <c r="K47" s="78"/>
      <c r="L47" s="79"/>
      <c r="M47" s="79"/>
    </row>
    <row r="48" spans="2:14" customFormat="1">
      <c r="B48" s="221" t="s">
        <v>268</v>
      </c>
      <c r="C48" s="222"/>
      <c r="D48" s="222"/>
      <c r="E48" s="222"/>
      <c r="F48" s="222"/>
      <c r="G48" s="222"/>
      <c r="H48" s="222"/>
      <c r="I48" s="222"/>
      <c r="J48" s="222"/>
      <c r="K48" s="222"/>
      <c r="L48" s="222"/>
      <c r="M48" s="129">
        <f ca="1">TODAY()</f>
        <v>45039</v>
      </c>
    </row>
    <row r="49" spans="2:13" customFormat="1" ht="41.4">
      <c r="B49" s="108" t="s">
        <v>130</v>
      </c>
      <c r="C49" s="105" t="s">
        <v>131</v>
      </c>
      <c r="D49" s="105" t="s">
        <v>141</v>
      </c>
      <c r="E49" s="105" t="s">
        <v>132</v>
      </c>
      <c r="F49" s="105" t="s">
        <v>133</v>
      </c>
      <c r="G49" s="105" t="s">
        <v>4</v>
      </c>
      <c r="H49" s="105" t="s">
        <v>5</v>
      </c>
      <c r="I49" s="105" t="s">
        <v>134</v>
      </c>
      <c r="J49" s="105" t="s">
        <v>8</v>
      </c>
      <c r="K49" s="105" t="s">
        <v>6</v>
      </c>
      <c r="L49" s="105" t="s">
        <v>135</v>
      </c>
      <c r="M49" s="63" t="s">
        <v>136</v>
      </c>
    </row>
    <row r="50" spans="2:13" customFormat="1">
      <c r="B50" s="153" t="s">
        <v>314</v>
      </c>
      <c r="C50" s="137">
        <f>C52</f>
        <v>0</v>
      </c>
      <c r="D50" s="137">
        <f t="shared" ref="D50:K50" si="21">D52</f>
        <v>0</v>
      </c>
      <c r="E50" s="137">
        <f t="shared" si="21"/>
        <v>0</v>
      </c>
      <c r="F50" s="137">
        <f t="shared" si="21"/>
        <v>0</v>
      </c>
      <c r="G50" s="137">
        <f t="shared" si="21"/>
        <v>0</v>
      </c>
      <c r="H50" s="137">
        <f t="shared" si="21"/>
        <v>0</v>
      </c>
      <c r="I50" s="137">
        <f t="shared" si="21"/>
        <v>0</v>
      </c>
      <c r="J50" s="137">
        <f t="shared" si="21"/>
        <v>0</v>
      </c>
      <c r="K50" s="137">
        <f t="shared" si="21"/>
        <v>0</v>
      </c>
      <c r="L50" s="110">
        <f>IF(C50=0,0,E50/C50)</f>
        <v>0</v>
      </c>
      <c r="M50" s="52">
        <f>IF(D50=0,0,F50/D50)</f>
        <v>0</v>
      </c>
    </row>
    <row r="51" spans="2:13" customFormat="1">
      <c r="B51" s="151" t="s">
        <v>252</v>
      </c>
      <c r="C51" s="140">
        <v>0</v>
      </c>
      <c r="D51" s="140">
        <v>0</v>
      </c>
      <c r="E51" s="140">
        <v>0</v>
      </c>
      <c r="F51" s="139">
        <v>0</v>
      </c>
      <c r="G51" s="144">
        <v>0</v>
      </c>
      <c r="H51" s="144">
        <v>0</v>
      </c>
      <c r="I51" s="144">
        <v>0</v>
      </c>
      <c r="J51" s="144">
        <v>0</v>
      </c>
      <c r="K51" s="144">
        <v>0</v>
      </c>
      <c r="L51" s="28">
        <f>IF(C51=0,0,E51/C51)</f>
        <v>0</v>
      </c>
      <c r="M51" s="38">
        <f>IF(E51=0,0,G51/E51)</f>
        <v>0</v>
      </c>
    </row>
    <row r="52" spans="2:13" customFormat="1">
      <c r="B52" s="153" t="s">
        <v>283</v>
      </c>
      <c r="C52" s="137">
        <f>SUM(C53:C54)</f>
        <v>0</v>
      </c>
      <c r="D52" s="137">
        <f t="shared" ref="D52:K52" si="22">SUM(D53:D54)</f>
        <v>0</v>
      </c>
      <c r="E52" s="137">
        <f t="shared" si="22"/>
        <v>0</v>
      </c>
      <c r="F52" s="137">
        <f t="shared" si="22"/>
        <v>0</v>
      </c>
      <c r="G52" s="137">
        <f t="shared" si="22"/>
        <v>0</v>
      </c>
      <c r="H52" s="137">
        <f t="shared" si="22"/>
        <v>0</v>
      </c>
      <c r="I52" s="137">
        <f t="shared" si="22"/>
        <v>0</v>
      </c>
      <c r="J52" s="137">
        <f t="shared" si="22"/>
        <v>0</v>
      </c>
      <c r="K52" s="137">
        <f t="shared" si="22"/>
        <v>0</v>
      </c>
      <c r="L52" s="110">
        <f>IF(C52=0,0,E52/C52)</f>
        <v>0</v>
      </c>
      <c r="M52" s="52">
        <f>IF(D52=0,0,F52/D52)</f>
        <v>0</v>
      </c>
    </row>
    <row r="53" spans="2:13" customFormat="1">
      <c r="B53" s="151" t="s">
        <v>9</v>
      </c>
      <c r="C53" s="140">
        <v>0</v>
      </c>
      <c r="D53" s="140">
        <v>0</v>
      </c>
      <c r="E53" s="140">
        <v>0</v>
      </c>
      <c r="F53" s="139">
        <v>0</v>
      </c>
      <c r="G53" s="144">
        <v>0</v>
      </c>
      <c r="H53" s="144">
        <v>0</v>
      </c>
      <c r="I53" s="144">
        <v>0</v>
      </c>
      <c r="J53" s="144">
        <v>0</v>
      </c>
      <c r="K53" s="144">
        <v>0</v>
      </c>
      <c r="L53" s="28">
        <f>IF(C53=0,0,E53/C53)</f>
        <v>0</v>
      </c>
      <c r="M53" s="38">
        <f>IF(E53=0,0,G53/E53)</f>
        <v>0</v>
      </c>
    </row>
    <row r="54" spans="2:13" customFormat="1" ht="15" hidden="1" thickBot="1">
      <c r="B54" s="157" t="s">
        <v>297</v>
      </c>
      <c r="C54" s="158">
        <v>0</v>
      </c>
      <c r="D54" s="158">
        <v>0</v>
      </c>
      <c r="E54" s="158">
        <v>0</v>
      </c>
      <c r="F54" s="142">
        <v>0</v>
      </c>
      <c r="G54" s="159">
        <v>0</v>
      </c>
      <c r="H54" s="159">
        <v>0</v>
      </c>
      <c r="I54" s="159">
        <v>0</v>
      </c>
      <c r="J54" s="159">
        <v>0</v>
      </c>
      <c r="K54" s="159">
        <v>0</v>
      </c>
      <c r="L54" s="44" t="e">
        <f>E54/C54</f>
        <v>#DIV/0!</v>
      </c>
      <c r="M54" s="45" t="e">
        <f>G54/E54</f>
        <v>#DIV/0!</v>
      </c>
    </row>
    <row r="55" spans="2:13" customFormat="1" ht="15" thickBot="1">
      <c r="B55" s="154"/>
      <c r="C55" s="135"/>
      <c r="D55" s="135"/>
      <c r="E55" s="78"/>
      <c r="F55" s="78"/>
      <c r="G55" s="78"/>
      <c r="H55" s="78"/>
      <c r="I55" s="78"/>
      <c r="J55" s="78"/>
      <c r="K55" s="78"/>
      <c r="L55" s="79"/>
      <c r="M55" s="79"/>
    </row>
    <row r="56" spans="2:13">
      <c r="B56" s="221" t="s">
        <v>253</v>
      </c>
      <c r="C56" s="222"/>
      <c r="D56" s="222"/>
      <c r="E56" s="222"/>
      <c r="F56" s="222"/>
      <c r="G56" s="222"/>
      <c r="H56" s="222"/>
      <c r="I56" s="222"/>
      <c r="J56" s="222"/>
      <c r="K56" s="222"/>
      <c r="L56" s="222"/>
      <c r="M56" s="129">
        <f ca="1">TODAY()</f>
        <v>45039</v>
      </c>
    </row>
    <row r="57" spans="2:13" ht="41.4">
      <c r="B57" s="108" t="s">
        <v>130</v>
      </c>
      <c r="C57" s="105" t="s">
        <v>131</v>
      </c>
      <c r="D57" s="105" t="s">
        <v>141</v>
      </c>
      <c r="E57" s="105" t="s">
        <v>132</v>
      </c>
      <c r="F57" s="105" t="s">
        <v>133</v>
      </c>
      <c r="G57" s="105" t="s">
        <v>4</v>
      </c>
      <c r="H57" s="105" t="s">
        <v>5</v>
      </c>
      <c r="I57" s="105" t="s">
        <v>134</v>
      </c>
      <c r="J57" s="105" t="s">
        <v>8</v>
      </c>
      <c r="K57" s="105" t="s">
        <v>6</v>
      </c>
      <c r="L57" s="105" t="s">
        <v>135</v>
      </c>
      <c r="M57" s="63" t="s">
        <v>136</v>
      </c>
    </row>
    <row r="58" spans="2:13">
      <c r="B58" s="153" t="s">
        <v>314</v>
      </c>
      <c r="C58" s="130">
        <f t="shared" ref="C58:K58" si="23">SUM(C59:C73)</f>
        <v>0</v>
      </c>
      <c r="D58" s="130">
        <f t="shared" si="23"/>
        <v>0</v>
      </c>
      <c r="E58" s="130">
        <f t="shared" si="23"/>
        <v>0</v>
      </c>
      <c r="F58" s="130">
        <f t="shared" si="23"/>
        <v>0</v>
      </c>
      <c r="G58" s="130">
        <f t="shared" si="23"/>
        <v>0</v>
      </c>
      <c r="H58" s="130">
        <f t="shared" si="23"/>
        <v>0</v>
      </c>
      <c r="I58" s="130">
        <f t="shared" si="23"/>
        <v>0</v>
      </c>
      <c r="J58" s="130">
        <f t="shared" si="23"/>
        <v>0</v>
      </c>
      <c r="K58" s="130">
        <f t="shared" si="23"/>
        <v>0</v>
      </c>
      <c r="L58" s="110">
        <f>IF(C58=0,0,E58/C58)</f>
        <v>0</v>
      </c>
      <c r="M58" s="52">
        <f>IF(D58=0,0,F58/D58)</f>
        <v>0</v>
      </c>
    </row>
    <row r="59" spans="2:13">
      <c r="B59" s="151" t="s">
        <v>306</v>
      </c>
      <c r="C59" s="131"/>
      <c r="D59" s="131"/>
      <c r="E59" s="32"/>
      <c r="F59" s="32"/>
      <c r="G59" s="25"/>
      <c r="H59" s="25"/>
      <c r="I59" s="25"/>
      <c r="J59" s="25"/>
      <c r="K59" s="25"/>
      <c r="L59" s="28">
        <f t="shared" ref="L59:L73" si="24">IF(C59=0,0,E59/C59)</f>
        <v>0</v>
      </c>
      <c r="M59" s="38">
        <f t="shared" ref="M59:M73" si="25">IF(E59=0,0,G59/E59)</f>
        <v>0</v>
      </c>
    </row>
    <row r="60" spans="2:13">
      <c r="B60" s="151" t="s">
        <v>299</v>
      </c>
      <c r="C60" s="131"/>
      <c r="D60" s="131"/>
      <c r="E60" s="32"/>
      <c r="F60" s="32"/>
      <c r="G60" s="25"/>
      <c r="H60" s="25"/>
      <c r="I60" s="25"/>
      <c r="J60" s="25"/>
      <c r="K60" s="25"/>
      <c r="L60" s="28">
        <f t="shared" si="24"/>
        <v>0</v>
      </c>
      <c r="M60" s="38">
        <f t="shared" si="25"/>
        <v>0</v>
      </c>
    </row>
    <row r="61" spans="2:13" ht="15" customHeight="1">
      <c r="B61" s="151" t="s">
        <v>292</v>
      </c>
      <c r="C61" s="131"/>
      <c r="D61" s="131"/>
      <c r="E61" s="32"/>
      <c r="F61" s="32"/>
      <c r="G61" s="25"/>
      <c r="H61" s="25"/>
      <c r="I61" s="25"/>
      <c r="J61" s="25"/>
      <c r="K61" s="25"/>
      <c r="L61" s="28">
        <f t="shared" si="24"/>
        <v>0</v>
      </c>
      <c r="M61" s="38">
        <f t="shared" si="25"/>
        <v>0</v>
      </c>
    </row>
    <row r="62" spans="2:13" ht="15" customHeight="1">
      <c r="B62" s="151" t="s">
        <v>300</v>
      </c>
      <c r="C62" s="131"/>
      <c r="D62" s="131"/>
      <c r="E62" s="32"/>
      <c r="F62" s="32"/>
      <c r="G62" s="25"/>
      <c r="H62" s="25"/>
      <c r="I62" s="25"/>
      <c r="J62" s="25"/>
      <c r="K62" s="25"/>
      <c r="L62" s="28">
        <f t="shared" si="24"/>
        <v>0</v>
      </c>
      <c r="M62" s="38">
        <f t="shared" si="25"/>
        <v>0</v>
      </c>
    </row>
    <row r="63" spans="2:13" ht="15" customHeight="1">
      <c r="B63" s="151" t="s">
        <v>293</v>
      </c>
      <c r="C63" s="131"/>
      <c r="D63" s="131"/>
      <c r="E63" s="32"/>
      <c r="F63" s="32"/>
      <c r="G63" s="25"/>
      <c r="H63" s="25"/>
      <c r="I63" s="25"/>
      <c r="J63" s="25"/>
      <c r="K63" s="25"/>
      <c r="L63" s="28">
        <f t="shared" si="24"/>
        <v>0</v>
      </c>
      <c r="M63" s="38">
        <f t="shared" si="25"/>
        <v>0</v>
      </c>
    </row>
    <row r="64" spans="2:13" ht="15" customHeight="1">
      <c r="B64" s="151" t="s">
        <v>301</v>
      </c>
      <c r="C64" s="131"/>
      <c r="D64" s="131"/>
      <c r="E64" s="32"/>
      <c r="F64" s="32"/>
      <c r="G64" s="25"/>
      <c r="H64" s="25"/>
      <c r="I64" s="25"/>
      <c r="J64" s="25"/>
      <c r="K64" s="25"/>
      <c r="L64" s="28">
        <f t="shared" si="24"/>
        <v>0</v>
      </c>
      <c r="M64" s="38">
        <f t="shared" si="25"/>
        <v>0</v>
      </c>
    </row>
    <row r="65" spans="2:13" ht="15" customHeight="1">
      <c r="B65" s="151" t="s">
        <v>302</v>
      </c>
      <c r="C65" s="131"/>
      <c r="D65" s="131"/>
      <c r="E65" s="32"/>
      <c r="F65" s="32"/>
      <c r="G65" s="25"/>
      <c r="H65" s="25"/>
      <c r="I65" s="25"/>
      <c r="J65" s="25"/>
      <c r="K65" s="25"/>
      <c r="L65" s="28">
        <f t="shared" si="24"/>
        <v>0</v>
      </c>
      <c r="M65" s="38">
        <f t="shared" si="25"/>
        <v>0</v>
      </c>
    </row>
    <row r="66" spans="2:13">
      <c r="B66" s="151" t="s">
        <v>294</v>
      </c>
      <c r="C66" s="131"/>
      <c r="D66" s="131"/>
      <c r="E66" s="32"/>
      <c r="F66" s="32"/>
      <c r="G66" s="25"/>
      <c r="H66" s="25"/>
      <c r="I66" s="25"/>
      <c r="J66" s="25"/>
      <c r="K66" s="25"/>
      <c r="L66" s="28">
        <f t="shared" si="24"/>
        <v>0</v>
      </c>
      <c r="M66" s="38">
        <f t="shared" si="25"/>
        <v>0</v>
      </c>
    </row>
    <row r="67" spans="2:13">
      <c r="B67" s="151" t="s">
        <v>307</v>
      </c>
      <c r="C67" s="131"/>
      <c r="D67" s="131"/>
      <c r="E67" s="32"/>
      <c r="F67" s="32"/>
      <c r="G67" s="25"/>
      <c r="H67" s="25"/>
      <c r="I67" s="25"/>
      <c r="J67" s="25"/>
      <c r="K67" s="25"/>
      <c r="L67" s="28">
        <f t="shared" si="24"/>
        <v>0</v>
      </c>
      <c r="M67" s="38">
        <f t="shared" si="25"/>
        <v>0</v>
      </c>
    </row>
    <row r="68" spans="2:13">
      <c r="B68" s="151" t="s">
        <v>295</v>
      </c>
      <c r="C68" s="131"/>
      <c r="D68" s="131"/>
      <c r="E68" s="32"/>
      <c r="F68" s="32"/>
      <c r="G68" s="25"/>
      <c r="H68" s="25"/>
      <c r="I68" s="25"/>
      <c r="J68" s="25"/>
      <c r="K68" s="25"/>
      <c r="L68" s="28">
        <f t="shared" si="24"/>
        <v>0</v>
      </c>
      <c r="M68" s="38">
        <f t="shared" si="25"/>
        <v>0</v>
      </c>
    </row>
    <row r="69" spans="2:13">
      <c r="B69" s="151" t="s">
        <v>303</v>
      </c>
      <c r="C69" s="131"/>
      <c r="D69" s="131"/>
      <c r="E69" s="32"/>
      <c r="F69" s="32"/>
      <c r="G69" s="25"/>
      <c r="H69" s="25"/>
      <c r="I69" s="25"/>
      <c r="J69" s="25"/>
      <c r="K69" s="25"/>
      <c r="L69" s="28">
        <f t="shared" si="24"/>
        <v>0</v>
      </c>
      <c r="M69" s="38">
        <f t="shared" si="25"/>
        <v>0</v>
      </c>
    </row>
    <row r="70" spans="2:13">
      <c r="B70" s="151" t="s">
        <v>304</v>
      </c>
      <c r="C70" s="131"/>
      <c r="D70" s="131"/>
      <c r="E70" s="32"/>
      <c r="F70" s="32"/>
      <c r="G70" s="25"/>
      <c r="H70" s="25"/>
      <c r="I70" s="25"/>
      <c r="J70" s="25"/>
      <c r="K70" s="25"/>
      <c r="L70" s="28">
        <f t="shared" si="24"/>
        <v>0</v>
      </c>
      <c r="M70" s="38">
        <f t="shared" si="25"/>
        <v>0</v>
      </c>
    </row>
    <row r="71" spans="2:13">
      <c r="B71" s="151" t="s">
        <v>296</v>
      </c>
      <c r="C71" s="131"/>
      <c r="D71" s="131"/>
      <c r="E71" s="32"/>
      <c r="F71" s="32"/>
      <c r="G71" s="25"/>
      <c r="H71" s="25"/>
      <c r="I71" s="25"/>
      <c r="J71" s="25"/>
      <c r="K71" s="25"/>
      <c r="L71" s="28">
        <f t="shared" si="24"/>
        <v>0</v>
      </c>
      <c r="M71" s="38">
        <f t="shared" si="25"/>
        <v>0</v>
      </c>
    </row>
    <row r="72" spans="2:13">
      <c r="B72" s="151" t="s">
        <v>290</v>
      </c>
      <c r="C72" s="131"/>
      <c r="D72" s="131"/>
      <c r="E72" s="32"/>
      <c r="F72" s="32"/>
      <c r="G72" s="25"/>
      <c r="H72" s="25"/>
      <c r="I72" s="25"/>
      <c r="J72" s="25"/>
      <c r="K72" s="25"/>
      <c r="L72" s="28">
        <f t="shared" si="24"/>
        <v>0</v>
      </c>
      <c r="M72" s="38">
        <f t="shared" si="25"/>
        <v>0</v>
      </c>
    </row>
    <row r="73" spans="2:13" ht="15" thickBot="1">
      <c r="B73" s="157" t="s">
        <v>305</v>
      </c>
      <c r="C73" s="133"/>
      <c r="D73" s="133"/>
      <c r="E73" s="41"/>
      <c r="F73" s="41"/>
      <c r="G73" s="43"/>
      <c r="H73" s="43"/>
      <c r="I73" s="43"/>
      <c r="J73" s="43"/>
      <c r="K73" s="43"/>
      <c r="L73" s="28">
        <f t="shared" si="24"/>
        <v>0</v>
      </c>
      <c r="M73" s="38">
        <f t="shared" si="25"/>
        <v>0</v>
      </c>
    </row>
    <row r="74" spans="2:13">
      <c r="B74" s="21"/>
    </row>
    <row r="75" spans="2:13">
      <c r="B75" s="21"/>
    </row>
    <row r="76" spans="2:13" customFormat="1" ht="15" thickBot="1">
      <c r="B76" s="154"/>
      <c r="C76" s="135"/>
      <c r="D76" s="135"/>
      <c r="E76" s="78"/>
      <c r="F76" s="78"/>
      <c r="G76" s="78"/>
      <c r="H76" s="78"/>
      <c r="I76" s="78"/>
      <c r="J76" s="78"/>
      <c r="K76" s="78"/>
      <c r="L76" s="79"/>
      <c r="M76" s="79"/>
    </row>
    <row r="77" spans="2:13">
      <c r="B77" s="221" t="s">
        <v>259</v>
      </c>
      <c r="C77" s="222"/>
      <c r="D77" s="222"/>
      <c r="E77" s="222"/>
      <c r="F77" s="222"/>
      <c r="G77" s="222"/>
      <c r="H77" s="222"/>
      <c r="I77" s="222"/>
      <c r="J77" s="222"/>
      <c r="K77" s="222"/>
      <c r="L77" s="222"/>
      <c r="M77" s="129">
        <f ca="1">TODAY()</f>
        <v>45039</v>
      </c>
    </row>
    <row r="78" spans="2:13" ht="41.4">
      <c r="B78" s="108" t="s">
        <v>130</v>
      </c>
      <c r="C78" s="105" t="s">
        <v>131</v>
      </c>
      <c r="D78" s="105" t="s">
        <v>141</v>
      </c>
      <c r="E78" s="105" t="s">
        <v>132</v>
      </c>
      <c r="F78" s="105" t="s">
        <v>133</v>
      </c>
      <c r="G78" s="105" t="s">
        <v>4</v>
      </c>
      <c r="H78" s="105" t="s">
        <v>5</v>
      </c>
      <c r="I78" s="105" t="s">
        <v>134</v>
      </c>
      <c r="J78" s="105" t="s">
        <v>8</v>
      </c>
      <c r="K78" s="105" t="s">
        <v>6</v>
      </c>
      <c r="L78" s="105" t="s">
        <v>135</v>
      </c>
      <c r="M78" s="63" t="s">
        <v>136</v>
      </c>
    </row>
    <row r="79" spans="2:13">
      <c r="B79" s="153" t="s">
        <v>314</v>
      </c>
      <c r="C79" s="137">
        <f t="shared" ref="C79:K79" si="26">SUM(C80:C82)</f>
        <v>0</v>
      </c>
      <c r="D79" s="137">
        <f t="shared" si="26"/>
        <v>0</v>
      </c>
      <c r="E79" s="137">
        <f t="shared" si="26"/>
        <v>0</v>
      </c>
      <c r="F79" s="137">
        <f t="shared" si="26"/>
        <v>0</v>
      </c>
      <c r="G79" s="137">
        <f t="shared" si="26"/>
        <v>0</v>
      </c>
      <c r="H79" s="137">
        <f t="shared" si="26"/>
        <v>0</v>
      </c>
      <c r="I79" s="137">
        <f t="shared" si="26"/>
        <v>0</v>
      </c>
      <c r="J79" s="137">
        <f t="shared" si="26"/>
        <v>0</v>
      </c>
      <c r="K79" s="137">
        <f t="shared" si="26"/>
        <v>0</v>
      </c>
      <c r="L79" s="110">
        <f>IF(C79=0,0,E79/C79)</f>
        <v>0</v>
      </c>
      <c r="M79" s="52">
        <f>IF(D79=0,0,F79/D79)</f>
        <v>0</v>
      </c>
    </row>
    <row r="80" spans="2:13">
      <c r="B80" s="147" t="s">
        <v>270</v>
      </c>
      <c r="C80" s="139"/>
      <c r="D80" s="136"/>
      <c r="E80" s="32"/>
      <c r="F80" s="131"/>
      <c r="G80" s="126"/>
      <c r="H80" s="126"/>
      <c r="I80" s="126"/>
      <c r="J80" s="126"/>
      <c r="K80" s="126"/>
      <c r="L80" s="28">
        <f>IF(C80=0,0,E80/C80)</f>
        <v>0</v>
      </c>
      <c r="M80" s="38">
        <f>IF(E80=0,0,G80/E80)</f>
        <v>0</v>
      </c>
    </row>
    <row r="81" spans="2:13">
      <c r="B81" s="147" t="s">
        <v>271</v>
      </c>
      <c r="C81" s="139"/>
      <c r="D81" s="136"/>
      <c r="E81" s="32"/>
      <c r="F81" s="131"/>
      <c r="G81" s="126"/>
      <c r="H81" s="126"/>
      <c r="I81" s="126"/>
      <c r="J81" s="126"/>
      <c r="K81" s="126"/>
      <c r="L81" s="28">
        <f>IF(C81=0,0,E81/C81)</f>
        <v>0</v>
      </c>
      <c r="M81" s="38">
        <f>IF(E81=0,0,G81/E81)</f>
        <v>0</v>
      </c>
    </row>
    <row r="82" spans="2:13" ht="15" thickBot="1">
      <c r="B82" s="148" t="s">
        <v>272</v>
      </c>
      <c r="C82" s="142"/>
      <c r="D82" s="143"/>
      <c r="E82" s="41"/>
      <c r="F82" s="133"/>
      <c r="G82" s="127"/>
      <c r="H82" s="127"/>
      <c r="I82" s="127"/>
      <c r="J82" s="127"/>
      <c r="K82" s="127"/>
      <c r="L82" s="28">
        <f>IF(C82=0,0,E82/C82)</f>
        <v>0</v>
      </c>
      <c r="M82" s="38">
        <f>IF(E82=0,0,G82/E82)</f>
        <v>0</v>
      </c>
    </row>
    <row r="84" spans="2:13" ht="15" thickBot="1"/>
    <row r="85" spans="2:13">
      <c r="B85" s="221" t="s">
        <v>262</v>
      </c>
      <c r="C85" s="222"/>
      <c r="D85" s="222"/>
      <c r="E85" s="222"/>
      <c r="F85" s="222"/>
      <c r="G85" s="222"/>
      <c r="H85" s="222"/>
      <c r="I85" s="222"/>
      <c r="J85" s="222"/>
      <c r="K85" s="222"/>
      <c r="L85" s="222"/>
      <c r="M85" s="129">
        <f ca="1">TODAY()</f>
        <v>45039</v>
      </c>
    </row>
    <row r="86" spans="2:13" ht="41.4">
      <c r="B86" s="108" t="s">
        <v>130</v>
      </c>
      <c r="C86" s="105" t="s">
        <v>131</v>
      </c>
      <c r="D86" s="105" t="s">
        <v>141</v>
      </c>
      <c r="E86" s="105" t="s">
        <v>132</v>
      </c>
      <c r="F86" s="105" t="s">
        <v>133</v>
      </c>
      <c r="G86" s="105" t="s">
        <v>4</v>
      </c>
      <c r="H86" s="105" t="s">
        <v>5</v>
      </c>
      <c r="I86" s="105" t="s">
        <v>134</v>
      </c>
      <c r="J86" s="105" t="s">
        <v>8</v>
      </c>
      <c r="K86" s="105" t="s">
        <v>6</v>
      </c>
      <c r="L86" s="105" t="s">
        <v>135</v>
      </c>
      <c r="M86" s="63" t="s">
        <v>136</v>
      </c>
    </row>
    <row r="87" spans="2:13">
      <c r="B87" s="153" t="s">
        <v>314</v>
      </c>
      <c r="C87" s="137">
        <f t="shared" ref="C87:K87" si="27">SUM(C88:C88)</f>
        <v>0</v>
      </c>
      <c r="D87" s="137">
        <f t="shared" si="27"/>
        <v>0</v>
      </c>
      <c r="E87" s="137">
        <f t="shared" si="27"/>
        <v>0</v>
      </c>
      <c r="F87" s="137">
        <f t="shared" si="27"/>
        <v>0</v>
      </c>
      <c r="G87" s="137">
        <f t="shared" si="27"/>
        <v>0</v>
      </c>
      <c r="H87" s="137">
        <f t="shared" si="27"/>
        <v>0</v>
      </c>
      <c r="I87" s="137">
        <f t="shared" si="27"/>
        <v>0</v>
      </c>
      <c r="J87" s="137">
        <f t="shared" si="27"/>
        <v>0</v>
      </c>
      <c r="K87" s="137">
        <f t="shared" si="27"/>
        <v>0</v>
      </c>
      <c r="L87" s="110">
        <f>IF(C87=0,0,E87/C87)</f>
        <v>0</v>
      </c>
      <c r="M87" s="52">
        <f>IF(D87=0,0,F87/D87)</f>
        <v>0</v>
      </c>
    </row>
    <row r="88" spans="2:13" ht="15" thickBot="1">
      <c r="B88" s="148" t="s">
        <v>289</v>
      </c>
      <c r="C88" s="133"/>
      <c r="D88" s="133"/>
      <c r="E88" s="133"/>
      <c r="F88" s="133"/>
      <c r="G88" s="127"/>
      <c r="H88" s="127"/>
      <c r="I88" s="127"/>
      <c r="J88" s="127"/>
      <c r="K88" s="127"/>
      <c r="L88" s="28">
        <f>IF(C88=0,0,E88/C88)</f>
        <v>0</v>
      </c>
      <c r="M88" s="38">
        <f>IF(E88=0,0,G88/E88)</f>
        <v>0</v>
      </c>
    </row>
  </sheetData>
  <customSheetViews>
    <customSheetView guid="{D79B4030-3954-4A84-BBFB-713988ACE913}" scale="85" showGridLines="0" hiddenRows="1" state="hidden">
      <pane ySplit="3" topLeftCell="A4" activePane="bottomLeft" state="frozen"/>
      <selection pane="bottomLeft" activeCell="A4" sqref="A4"/>
      <pageMargins left="0.7" right="0.7" top="0.75" bottom="0.75" header="0.3" footer="0.3"/>
      <pageSetup paperSize="9" orientation="portrait"/>
    </customSheetView>
    <customSheetView guid="{77A32BCE-36BA-4593-BC89-3B9F39FB455D}" scale="85" showGridLines="0" hiddenRows="1" state="hidden">
      <pane ySplit="3" topLeftCell="A4" activePane="bottomLeft" state="frozen"/>
      <selection pane="bottomLeft" activeCell="A4" sqref="A4"/>
      <pageMargins left="0.7" right="0.7" top="0.75" bottom="0.75" header="0.3" footer="0.3"/>
      <pageSetup paperSize="9" orientation="portrait"/>
    </customSheetView>
    <customSheetView guid="{398EADC9-6D99-4AC2-B41F-624BD06B6BE0}" scale="85" showGridLines="0" hiddenRows="1" state="hidden">
      <pane ySplit="3" topLeftCell="A4" activePane="bottomLeft" state="frozen"/>
      <selection pane="bottomLeft" activeCell="A4" sqref="A4"/>
      <pageMargins left="0.7" right="0.7" top="0.75" bottom="0.75" header="0.3" footer="0.3"/>
      <pageSetup paperSize="9" orientation="portrait"/>
    </customSheetView>
  </customSheetViews>
  <mergeCells count="7">
    <mergeCell ref="B85:L85"/>
    <mergeCell ref="B2:L2"/>
    <mergeCell ref="B12:L12"/>
    <mergeCell ref="B40:L40"/>
    <mergeCell ref="B48:L48"/>
    <mergeCell ref="B56:L56"/>
    <mergeCell ref="B77:L77"/>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tabColor rgb="FFFF99FF"/>
  </sheetPr>
  <dimension ref="B1:G120"/>
  <sheetViews>
    <sheetView showGridLines="0" zoomScale="85" zoomScaleNormal="85" workbookViewId="0"/>
  </sheetViews>
  <sheetFormatPr defaultColWidth="9.109375" defaultRowHeight="14.4"/>
  <cols>
    <col min="6" max="6" width="9.109375" customWidth="1"/>
  </cols>
  <sheetData>
    <row r="1" spans="2:7" ht="15" thickBot="1"/>
    <row r="2" spans="2:7">
      <c r="B2" s="263" t="s">
        <v>313</v>
      </c>
      <c r="C2" s="264"/>
      <c r="D2" s="264"/>
      <c r="E2" s="264"/>
      <c r="F2" s="264"/>
      <c r="G2" s="265"/>
    </row>
    <row r="3" spans="2:7" ht="15" thickBot="1">
      <c r="B3" s="266"/>
      <c r="C3" s="267"/>
      <c r="D3" s="267"/>
      <c r="E3" s="267"/>
      <c r="F3" s="267"/>
      <c r="G3" s="268"/>
    </row>
    <row r="4" spans="2:7" ht="15" thickBot="1"/>
    <row r="5" spans="2:7" ht="15" customHeight="1">
      <c r="B5" s="269" t="s">
        <v>0</v>
      </c>
      <c r="C5" s="270"/>
      <c r="D5" s="270"/>
      <c r="E5" s="270"/>
      <c r="F5" s="106" t="s">
        <v>1</v>
      </c>
      <c r="G5" s="13" t="s">
        <v>2</v>
      </c>
    </row>
    <row r="6" spans="2:7">
      <c r="B6" s="259" t="s">
        <v>3</v>
      </c>
      <c r="C6" s="260"/>
      <c r="D6" s="260"/>
      <c r="E6" s="260"/>
      <c r="F6" s="16" t="e">
        <f>#REF!</f>
        <v>#REF!</v>
      </c>
      <c r="G6" s="14"/>
    </row>
    <row r="7" spans="2:7">
      <c r="B7" s="259" t="s">
        <v>137</v>
      </c>
      <c r="C7" s="260"/>
      <c r="D7" s="260"/>
      <c r="E7" s="260"/>
      <c r="F7" s="16" t="e">
        <f>#REF!</f>
        <v>#REF!</v>
      </c>
      <c r="G7" s="14" t="e">
        <f>F7/F6</f>
        <v>#REF!</v>
      </c>
    </row>
    <row r="8" spans="2:7">
      <c r="B8" s="259" t="s">
        <v>6</v>
      </c>
      <c r="C8" s="260"/>
      <c r="D8" s="260"/>
      <c r="E8" s="260"/>
      <c r="F8" s="16" t="e">
        <f>#REF!</f>
        <v>#REF!</v>
      </c>
      <c r="G8" s="15">
        <f>IFERROR(F8/F6,0)</f>
        <v>0</v>
      </c>
    </row>
    <row r="9" spans="2:7">
      <c r="B9" s="259" t="s">
        <v>7</v>
      </c>
      <c r="C9" s="260"/>
      <c r="D9" s="260"/>
      <c r="E9" s="260"/>
      <c r="F9" s="16" t="e">
        <f>#REF!</f>
        <v>#REF!</v>
      </c>
      <c r="G9" s="15">
        <f>IFERROR(F9/F6,0)</f>
        <v>0</v>
      </c>
    </row>
    <row r="10" spans="2:7">
      <c r="B10" s="259" t="s">
        <v>8</v>
      </c>
      <c r="C10" s="260"/>
      <c r="D10" s="260"/>
      <c r="E10" s="260"/>
      <c r="F10" s="16" t="e">
        <f>#REF!</f>
        <v>#REF!</v>
      </c>
      <c r="G10" s="15">
        <f>IFERROR(F10/F6,0)</f>
        <v>0</v>
      </c>
    </row>
    <row r="11" spans="2:7">
      <c r="B11" s="259" t="s">
        <v>9</v>
      </c>
      <c r="C11" s="260"/>
      <c r="D11" s="260"/>
      <c r="E11" s="260"/>
      <c r="F11" s="16" t="e">
        <f>#REF!</f>
        <v>#REF!</v>
      </c>
      <c r="G11" s="14"/>
    </row>
    <row r="12" spans="2:7">
      <c r="B12" s="261" t="s">
        <v>4</v>
      </c>
      <c r="C12" s="262"/>
      <c r="D12" s="262"/>
      <c r="E12" s="262"/>
      <c r="F12" s="26" t="e">
        <f>#REF!</f>
        <v>#REF!</v>
      </c>
      <c r="G12" s="27">
        <f>IFERROR(F12/F7,0)</f>
        <v>0</v>
      </c>
    </row>
    <row r="13" spans="2:7">
      <c r="B13" s="261" t="s">
        <v>5</v>
      </c>
      <c r="C13" s="262"/>
      <c r="D13" s="262"/>
      <c r="E13" s="262"/>
      <c r="F13" s="26" t="e">
        <f>#REF!</f>
        <v>#REF!</v>
      </c>
      <c r="G13" s="27">
        <f>IFERROR(F13/F7,0)</f>
        <v>0</v>
      </c>
    </row>
    <row r="14" spans="2:7">
      <c r="B14" s="251" t="s">
        <v>10</v>
      </c>
      <c r="C14" s="252"/>
      <c r="D14" s="252"/>
      <c r="E14" s="252"/>
      <c r="F14" s="23" t="e">
        <f>SUM(F8:F10)</f>
        <v>#REF!</v>
      </c>
      <c r="G14" s="24">
        <f>IFERROR(F14/F6,0)</f>
        <v>0</v>
      </c>
    </row>
    <row r="15" spans="2:7" ht="16.5" customHeight="1">
      <c r="B15" s="251" t="s">
        <v>11</v>
      </c>
      <c r="C15" s="252"/>
      <c r="D15" s="252"/>
      <c r="E15" s="252"/>
      <c r="F15" s="253" t="e">
        <f>F32+F50+F68+F84+F102+F119</f>
        <v>#REF!</v>
      </c>
      <c r="G15" s="254"/>
    </row>
    <row r="16" spans="2:7" ht="15" thickBot="1">
      <c r="B16" s="255" t="s">
        <v>15</v>
      </c>
      <c r="C16" s="256"/>
      <c r="D16" s="256"/>
      <c r="E16" s="256"/>
      <c r="F16" s="257" t="e">
        <f>F33+F51+F69+F85+F103+F120</f>
        <v>#REF!</v>
      </c>
      <c r="G16" s="258"/>
    </row>
    <row r="18" spans="2:7" ht="15" thickBot="1"/>
    <row r="19" spans="2:7">
      <c r="B19" s="263" t="s">
        <v>256</v>
      </c>
      <c r="C19" s="264"/>
      <c r="D19" s="264"/>
      <c r="E19" s="264"/>
      <c r="F19" s="264"/>
      <c r="G19" s="265"/>
    </row>
    <row r="20" spans="2:7" ht="15" thickBot="1">
      <c r="B20" s="266"/>
      <c r="C20" s="267"/>
      <c r="D20" s="267"/>
      <c r="E20" s="267"/>
      <c r="F20" s="267"/>
      <c r="G20" s="268"/>
    </row>
    <row r="21" spans="2:7" ht="15" thickBot="1"/>
    <row r="22" spans="2:7" ht="15" customHeight="1">
      <c r="B22" s="269" t="s">
        <v>0</v>
      </c>
      <c r="C22" s="270"/>
      <c r="D22" s="270"/>
      <c r="E22" s="270"/>
      <c r="F22" s="106" t="s">
        <v>1</v>
      </c>
      <c r="G22" s="13" t="s">
        <v>2</v>
      </c>
    </row>
    <row r="23" spans="2:7">
      <c r="B23" s="259" t="s">
        <v>3</v>
      </c>
      <c r="C23" s="260"/>
      <c r="D23" s="260"/>
      <c r="E23" s="260"/>
      <c r="F23" s="16" t="e">
        <f>#REF!</f>
        <v>#REF!</v>
      </c>
      <c r="G23" s="14"/>
    </row>
    <row r="24" spans="2:7">
      <c r="B24" s="259" t="s">
        <v>137</v>
      </c>
      <c r="C24" s="260"/>
      <c r="D24" s="260"/>
      <c r="E24" s="260"/>
      <c r="F24" s="16" t="e">
        <f>#REF!</f>
        <v>#REF!</v>
      </c>
      <c r="G24" s="14" t="e">
        <f>F24/F23</f>
        <v>#REF!</v>
      </c>
    </row>
    <row r="25" spans="2:7">
      <c r="B25" s="259" t="s">
        <v>6</v>
      </c>
      <c r="C25" s="260"/>
      <c r="D25" s="260"/>
      <c r="E25" s="260"/>
      <c r="F25" s="16" t="e">
        <f>#REF!</f>
        <v>#REF!</v>
      </c>
      <c r="G25" s="15">
        <f>IFERROR(F25/F23,0)</f>
        <v>0</v>
      </c>
    </row>
    <row r="26" spans="2:7">
      <c r="B26" s="259" t="s">
        <v>7</v>
      </c>
      <c r="C26" s="260"/>
      <c r="D26" s="260"/>
      <c r="E26" s="260"/>
      <c r="F26" s="16" t="e">
        <f>#REF!</f>
        <v>#REF!</v>
      </c>
      <c r="G26" s="15">
        <f>IFERROR(F26/F23,0)</f>
        <v>0</v>
      </c>
    </row>
    <row r="27" spans="2:7">
      <c r="B27" s="259" t="s">
        <v>8</v>
      </c>
      <c r="C27" s="260"/>
      <c r="D27" s="260"/>
      <c r="E27" s="260"/>
      <c r="F27" s="16" t="e">
        <f>#REF!</f>
        <v>#REF!</v>
      </c>
      <c r="G27" s="15">
        <f>IFERROR(F27/F23,0)</f>
        <v>0</v>
      </c>
    </row>
    <row r="28" spans="2:7">
      <c r="B28" s="259" t="s">
        <v>9</v>
      </c>
      <c r="C28" s="260"/>
      <c r="D28" s="260"/>
      <c r="E28" s="260"/>
      <c r="F28" s="16" t="e">
        <f>#REF!</f>
        <v>#REF!</v>
      </c>
      <c r="G28" s="14"/>
    </row>
    <row r="29" spans="2:7">
      <c r="B29" s="261" t="s">
        <v>4</v>
      </c>
      <c r="C29" s="262"/>
      <c r="D29" s="262"/>
      <c r="E29" s="262"/>
      <c r="F29" s="26" t="e">
        <f>#REF!</f>
        <v>#REF!</v>
      </c>
      <c r="G29" s="27">
        <f>IFERROR(F29/F24,0)</f>
        <v>0</v>
      </c>
    </row>
    <row r="30" spans="2:7">
      <c r="B30" s="261" t="s">
        <v>5</v>
      </c>
      <c r="C30" s="262"/>
      <c r="D30" s="262"/>
      <c r="E30" s="262"/>
      <c r="F30" s="26" t="e">
        <f>#REF!</f>
        <v>#REF!</v>
      </c>
      <c r="G30" s="27">
        <f>IFERROR(F30/F24,0)</f>
        <v>0</v>
      </c>
    </row>
    <row r="31" spans="2:7">
      <c r="B31" s="251" t="s">
        <v>10</v>
      </c>
      <c r="C31" s="252"/>
      <c r="D31" s="252"/>
      <c r="E31" s="252"/>
      <c r="F31" s="23" t="e">
        <f>SUM(F25:F27)</f>
        <v>#REF!</v>
      </c>
      <c r="G31" s="24">
        <f>IFERROR(F31/F23,0)</f>
        <v>0</v>
      </c>
    </row>
    <row r="32" spans="2:7" ht="16.5" customHeight="1">
      <c r="B32" s="251" t="s">
        <v>11</v>
      </c>
      <c r="C32" s="252"/>
      <c r="D32" s="252"/>
      <c r="E32" s="252"/>
      <c r="F32" s="252" t="e">
        <f>#REF!</f>
        <v>#REF!</v>
      </c>
      <c r="G32" s="271"/>
    </row>
    <row r="33" spans="2:7" ht="15" thickBot="1">
      <c r="B33" s="255" t="s">
        <v>15</v>
      </c>
      <c r="C33" s="256"/>
      <c r="D33" s="256"/>
      <c r="E33" s="256"/>
      <c r="F33" s="256" t="e">
        <f>#REF!</f>
        <v>#REF!</v>
      </c>
      <c r="G33" s="272"/>
    </row>
    <row r="35" spans="2:7" hidden="1"/>
    <row r="36" spans="2:7" hidden="1">
      <c r="B36" s="263" t="s">
        <v>288</v>
      </c>
      <c r="C36" s="264"/>
      <c r="D36" s="264"/>
      <c r="E36" s="264"/>
      <c r="F36" s="264"/>
      <c r="G36" s="265"/>
    </row>
    <row r="37" spans="2:7" ht="15" hidden="1" thickBot="1">
      <c r="B37" s="266"/>
      <c r="C37" s="267"/>
      <c r="D37" s="267"/>
      <c r="E37" s="267"/>
      <c r="F37" s="267"/>
      <c r="G37" s="268"/>
    </row>
    <row r="38" spans="2:7" hidden="1"/>
    <row r="39" spans="2:7" hidden="1"/>
    <row r="40" spans="2:7" hidden="1">
      <c r="B40" s="269" t="s">
        <v>0</v>
      </c>
      <c r="C40" s="270"/>
      <c r="D40" s="270"/>
      <c r="E40" s="270"/>
      <c r="F40" s="106" t="s">
        <v>1</v>
      </c>
      <c r="G40" s="13" t="s">
        <v>2</v>
      </c>
    </row>
    <row r="41" spans="2:7" hidden="1">
      <c r="B41" s="259" t="s">
        <v>3</v>
      </c>
      <c r="C41" s="260"/>
      <c r="D41" s="260"/>
      <c r="E41" s="260"/>
      <c r="F41" s="16" t="e">
        <f>#REF!</f>
        <v>#REF!</v>
      </c>
      <c r="G41" s="14"/>
    </row>
    <row r="42" spans="2:7" hidden="1">
      <c r="B42" s="259" t="s">
        <v>137</v>
      </c>
      <c r="C42" s="260"/>
      <c r="D42" s="260"/>
      <c r="E42" s="260"/>
      <c r="F42" s="16" t="e">
        <f>#REF!</f>
        <v>#REF!</v>
      </c>
      <c r="G42" s="14" t="e">
        <f>F42/F41</f>
        <v>#REF!</v>
      </c>
    </row>
    <row r="43" spans="2:7" hidden="1">
      <c r="B43" s="259" t="s">
        <v>6</v>
      </c>
      <c r="C43" s="260"/>
      <c r="D43" s="260"/>
      <c r="E43" s="260"/>
      <c r="F43" s="16" t="e">
        <f>#REF!</f>
        <v>#REF!</v>
      </c>
      <c r="G43" s="15">
        <f>IFERROR(F43/F41,0)</f>
        <v>0</v>
      </c>
    </row>
    <row r="44" spans="2:7" hidden="1">
      <c r="B44" s="259" t="s">
        <v>7</v>
      </c>
      <c r="C44" s="260"/>
      <c r="D44" s="260"/>
      <c r="E44" s="260"/>
      <c r="F44" s="16" t="e">
        <f>#REF!</f>
        <v>#REF!</v>
      </c>
      <c r="G44" s="15">
        <f>IFERROR(F44/F41,0)</f>
        <v>0</v>
      </c>
    </row>
    <row r="45" spans="2:7" hidden="1">
      <c r="B45" s="259" t="s">
        <v>8</v>
      </c>
      <c r="C45" s="260"/>
      <c r="D45" s="260"/>
      <c r="E45" s="260"/>
      <c r="F45" s="16" t="e">
        <f>#REF!</f>
        <v>#REF!</v>
      </c>
      <c r="G45" s="15">
        <f>IFERROR(F45/F41,0)</f>
        <v>0</v>
      </c>
    </row>
    <row r="46" spans="2:7" hidden="1">
      <c r="B46" s="259" t="s">
        <v>9</v>
      </c>
      <c r="C46" s="260"/>
      <c r="D46" s="260"/>
      <c r="E46" s="260"/>
      <c r="F46" s="16" t="e">
        <f>#REF!</f>
        <v>#REF!</v>
      </c>
      <c r="G46" s="14"/>
    </row>
    <row r="47" spans="2:7" hidden="1">
      <c r="B47" s="261" t="s">
        <v>4</v>
      </c>
      <c r="C47" s="262"/>
      <c r="D47" s="262"/>
      <c r="E47" s="262"/>
      <c r="F47" s="26" t="e">
        <f>#REF!</f>
        <v>#REF!</v>
      </c>
      <c r="G47" s="27">
        <f>IFERROR(F47/F42,0)</f>
        <v>0</v>
      </c>
    </row>
    <row r="48" spans="2:7" hidden="1">
      <c r="B48" s="261" t="s">
        <v>5</v>
      </c>
      <c r="C48" s="262"/>
      <c r="D48" s="262"/>
      <c r="E48" s="262"/>
      <c r="F48" s="26" t="e">
        <f>#REF!</f>
        <v>#REF!</v>
      </c>
      <c r="G48" s="27">
        <f>IFERROR(F48/F42,0)</f>
        <v>0</v>
      </c>
    </row>
    <row r="49" spans="2:7" hidden="1">
      <c r="B49" s="251" t="s">
        <v>10</v>
      </c>
      <c r="C49" s="252"/>
      <c r="D49" s="252"/>
      <c r="E49" s="252"/>
      <c r="F49" s="23" t="e">
        <f>SUM(F43:F45)</f>
        <v>#REF!</v>
      </c>
      <c r="G49" s="24">
        <f>IFERROR(F49/F41,0)</f>
        <v>0</v>
      </c>
    </row>
    <row r="50" spans="2:7" hidden="1">
      <c r="B50" s="251" t="s">
        <v>11</v>
      </c>
      <c r="C50" s="252"/>
      <c r="D50" s="252"/>
      <c r="E50" s="252"/>
      <c r="F50" s="253" t="e">
        <f>#REF!</f>
        <v>#REF!</v>
      </c>
      <c r="G50" s="254"/>
    </row>
    <row r="51" spans="2:7" ht="15" hidden="1" thickBot="1">
      <c r="B51" s="255" t="s">
        <v>15</v>
      </c>
      <c r="C51" s="256"/>
      <c r="D51" s="256"/>
      <c r="E51" s="256"/>
      <c r="F51" s="256" t="e">
        <f>#REF!</f>
        <v>#REF!</v>
      </c>
      <c r="G51" s="272"/>
    </row>
    <row r="52" spans="2:7" hidden="1"/>
    <row r="53" spans="2:7" ht="15" thickBot="1"/>
    <row r="54" spans="2:7">
      <c r="B54" s="263" t="s">
        <v>269</v>
      </c>
      <c r="C54" s="264"/>
      <c r="D54" s="264"/>
      <c r="E54" s="264"/>
      <c r="F54" s="264"/>
      <c r="G54" s="265"/>
    </row>
    <row r="55" spans="2:7" ht="15" thickBot="1">
      <c r="B55" s="266"/>
      <c r="C55" s="267"/>
      <c r="D55" s="267"/>
      <c r="E55" s="267"/>
      <c r="F55" s="267"/>
      <c r="G55" s="268"/>
    </row>
    <row r="56" spans="2:7" hidden="1"/>
    <row r="57" spans="2:7" ht="15" thickBot="1"/>
    <row r="58" spans="2:7">
      <c r="B58" s="269" t="s">
        <v>0</v>
      </c>
      <c r="C58" s="270"/>
      <c r="D58" s="270"/>
      <c r="E58" s="270"/>
      <c r="F58" s="106" t="s">
        <v>1</v>
      </c>
      <c r="G58" s="13" t="s">
        <v>2</v>
      </c>
    </row>
    <row r="59" spans="2:7">
      <c r="B59" s="259" t="s">
        <v>3</v>
      </c>
      <c r="C59" s="260"/>
      <c r="D59" s="260"/>
      <c r="E59" s="260"/>
      <c r="F59" s="16">
        <v>0</v>
      </c>
      <c r="G59" s="14"/>
    </row>
    <row r="60" spans="2:7">
      <c r="B60" s="259" t="s">
        <v>137</v>
      </c>
      <c r="C60" s="260"/>
      <c r="D60" s="260"/>
      <c r="E60" s="260"/>
      <c r="F60" s="16">
        <v>0</v>
      </c>
      <c r="G60" s="14" t="e">
        <f>F60/F59</f>
        <v>#DIV/0!</v>
      </c>
    </row>
    <row r="61" spans="2:7">
      <c r="B61" s="259" t="s">
        <v>6</v>
      </c>
      <c r="C61" s="260"/>
      <c r="D61" s="260"/>
      <c r="E61" s="260"/>
      <c r="F61" s="16" t="e">
        <f>#REF!</f>
        <v>#REF!</v>
      </c>
      <c r="G61" s="15">
        <f>IFERROR(F61/F59,0)</f>
        <v>0</v>
      </c>
    </row>
    <row r="62" spans="2:7">
      <c r="B62" s="259" t="s">
        <v>7</v>
      </c>
      <c r="C62" s="260"/>
      <c r="D62" s="260"/>
      <c r="E62" s="260"/>
      <c r="F62" s="16">
        <v>0</v>
      </c>
      <c r="G62" s="15">
        <f>IFERROR(F62/F59,0)</f>
        <v>0</v>
      </c>
    </row>
    <row r="63" spans="2:7">
      <c r="B63" s="259" t="s">
        <v>8</v>
      </c>
      <c r="C63" s="260"/>
      <c r="D63" s="260"/>
      <c r="E63" s="260"/>
      <c r="F63" s="16" t="e">
        <f>#REF!</f>
        <v>#REF!</v>
      </c>
      <c r="G63" s="15">
        <f>IFERROR(F63/F59,0)</f>
        <v>0</v>
      </c>
    </row>
    <row r="64" spans="2:7">
      <c r="B64" s="259" t="s">
        <v>9</v>
      </c>
      <c r="C64" s="260"/>
      <c r="D64" s="260"/>
      <c r="E64" s="260"/>
      <c r="F64" s="16" t="e">
        <f>#REF!</f>
        <v>#REF!</v>
      </c>
      <c r="G64" s="14"/>
    </row>
    <row r="65" spans="2:7">
      <c r="B65" s="261" t="s">
        <v>4</v>
      </c>
      <c r="C65" s="262"/>
      <c r="D65" s="262"/>
      <c r="E65" s="262"/>
      <c r="F65" s="26">
        <v>0</v>
      </c>
      <c r="G65" s="27">
        <f>IFERROR(F65/F60,0)</f>
        <v>0</v>
      </c>
    </row>
    <row r="66" spans="2:7">
      <c r="B66" s="261" t="s">
        <v>5</v>
      </c>
      <c r="C66" s="262"/>
      <c r="D66" s="262"/>
      <c r="E66" s="262"/>
      <c r="F66" s="26">
        <v>0</v>
      </c>
      <c r="G66" s="27">
        <f>IFERROR(F66/F60,0)</f>
        <v>0</v>
      </c>
    </row>
    <row r="67" spans="2:7">
      <c r="B67" s="251" t="s">
        <v>10</v>
      </c>
      <c r="C67" s="252"/>
      <c r="D67" s="252"/>
      <c r="E67" s="252"/>
      <c r="F67" s="23" t="e">
        <f>SUM(F61:F63)</f>
        <v>#REF!</v>
      </c>
      <c r="G67" s="24">
        <f>IFERROR(F67/F59,0)</f>
        <v>0</v>
      </c>
    </row>
    <row r="68" spans="2:7">
      <c r="B68" s="251" t="s">
        <v>11</v>
      </c>
      <c r="C68" s="252"/>
      <c r="D68" s="252"/>
      <c r="E68" s="252"/>
      <c r="F68" s="253">
        <v>0</v>
      </c>
      <c r="G68" s="254"/>
    </row>
    <row r="69" spans="2:7" ht="15" thickBot="1">
      <c r="B69" s="255" t="s">
        <v>15</v>
      </c>
      <c r="C69" s="256"/>
      <c r="D69" s="256"/>
      <c r="E69" s="256"/>
      <c r="F69" s="257">
        <v>0</v>
      </c>
      <c r="G69" s="258"/>
    </row>
    <row r="70" spans="2:7" ht="15" thickBot="1"/>
    <row r="71" spans="2:7">
      <c r="B71" s="263" t="s">
        <v>257</v>
      </c>
      <c r="C71" s="264"/>
      <c r="D71" s="264"/>
      <c r="E71" s="264"/>
      <c r="F71" s="264"/>
      <c r="G71" s="265"/>
    </row>
    <row r="72" spans="2:7" ht="15" thickBot="1">
      <c r="B72" s="266"/>
      <c r="C72" s="267"/>
      <c r="D72" s="267"/>
      <c r="E72" s="267"/>
      <c r="F72" s="267"/>
      <c r="G72" s="268"/>
    </row>
    <row r="73" spans="2:7" ht="15" thickBot="1"/>
    <row r="74" spans="2:7">
      <c r="B74" s="288" t="s">
        <v>0</v>
      </c>
      <c r="C74" s="289"/>
      <c r="D74" s="289"/>
      <c r="E74" s="290"/>
      <c r="F74" s="106" t="s">
        <v>1</v>
      </c>
      <c r="G74" s="13" t="s">
        <v>2</v>
      </c>
    </row>
    <row r="75" spans="2:7">
      <c r="B75" s="279" t="s">
        <v>3</v>
      </c>
      <c r="C75" s="280"/>
      <c r="D75" s="280"/>
      <c r="E75" s="281"/>
      <c r="F75" s="16" t="e">
        <f>#REF!</f>
        <v>#REF!</v>
      </c>
      <c r="G75" s="14"/>
    </row>
    <row r="76" spans="2:7">
      <c r="B76" s="279" t="s">
        <v>137</v>
      </c>
      <c r="C76" s="280"/>
      <c r="D76" s="280"/>
      <c r="E76" s="281"/>
      <c r="F76" s="16" t="e">
        <f>#REF!</f>
        <v>#REF!</v>
      </c>
      <c r="G76" s="14" t="e">
        <f>F76/F75</f>
        <v>#REF!</v>
      </c>
    </row>
    <row r="77" spans="2:7">
      <c r="B77" s="279" t="s">
        <v>6</v>
      </c>
      <c r="C77" s="280"/>
      <c r="D77" s="280"/>
      <c r="E77" s="281"/>
      <c r="F77" s="16" t="e">
        <f>#REF!</f>
        <v>#REF!</v>
      </c>
      <c r="G77" s="15">
        <f>IFERROR(F77/F75,0)</f>
        <v>0</v>
      </c>
    </row>
    <row r="78" spans="2:7">
      <c r="B78" s="279" t="s">
        <v>7</v>
      </c>
      <c r="C78" s="280"/>
      <c r="D78" s="280"/>
      <c r="E78" s="281"/>
      <c r="F78" s="16" t="e">
        <f>#REF!</f>
        <v>#REF!</v>
      </c>
      <c r="G78" s="15">
        <f>IFERROR(F78/F75,0)</f>
        <v>0</v>
      </c>
    </row>
    <row r="79" spans="2:7">
      <c r="B79" s="279" t="s">
        <v>8</v>
      </c>
      <c r="C79" s="280"/>
      <c r="D79" s="280"/>
      <c r="E79" s="281"/>
      <c r="F79" s="16" t="e">
        <f>#REF!</f>
        <v>#REF!</v>
      </c>
      <c r="G79" s="15">
        <f>IFERROR(F79/F75,0)</f>
        <v>0</v>
      </c>
    </row>
    <row r="80" spans="2:7">
      <c r="B80" s="279" t="s">
        <v>9</v>
      </c>
      <c r="C80" s="280"/>
      <c r="D80" s="280"/>
      <c r="E80" s="281"/>
      <c r="F80" s="16" t="e">
        <f>#REF!</f>
        <v>#REF!</v>
      </c>
      <c r="G80" s="14"/>
    </row>
    <row r="81" spans="2:7">
      <c r="B81" s="282" t="s">
        <v>4</v>
      </c>
      <c r="C81" s="283"/>
      <c r="D81" s="283"/>
      <c r="E81" s="284"/>
      <c r="F81" s="26" t="e">
        <f>#REF!</f>
        <v>#REF!</v>
      </c>
      <c r="G81" s="27">
        <f>IFERROR(F81/F76,0)</f>
        <v>0</v>
      </c>
    </row>
    <row r="82" spans="2:7">
      <c r="B82" s="282" t="s">
        <v>5</v>
      </c>
      <c r="C82" s="283"/>
      <c r="D82" s="283"/>
      <c r="E82" s="284"/>
      <c r="F82" s="26" t="e">
        <f>#REF!</f>
        <v>#REF!</v>
      </c>
      <c r="G82" s="27">
        <f>IFERROR(F82/F76,0)</f>
        <v>0</v>
      </c>
    </row>
    <row r="83" spans="2:7">
      <c r="B83" s="285" t="s">
        <v>10</v>
      </c>
      <c r="C83" s="286"/>
      <c r="D83" s="286"/>
      <c r="E83" s="287"/>
      <c r="F83" s="23" t="e">
        <f>SUM(F77:F79)</f>
        <v>#REF!</v>
      </c>
      <c r="G83" s="24">
        <f>IFERROR(F83/F75,0)</f>
        <v>0</v>
      </c>
    </row>
    <row r="84" spans="2:7">
      <c r="B84" s="285" t="s">
        <v>11</v>
      </c>
      <c r="C84" s="286"/>
      <c r="D84" s="286"/>
      <c r="E84" s="287"/>
      <c r="F84" s="253">
        <v>65</v>
      </c>
      <c r="G84" s="254"/>
    </row>
    <row r="85" spans="2:7" ht="15" thickBot="1">
      <c r="B85" s="276" t="s">
        <v>15</v>
      </c>
      <c r="C85" s="277"/>
      <c r="D85" s="277"/>
      <c r="E85" s="278"/>
      <c r="F85" s="257">
        <v>65</v>
      </c>
      <c r="G85" s="258"/>
    </row>
    <row r="88" spans="2:7" ht="15" thickBot="1"/>
    <row r="89" spans="2:7">
      <c r="B89" s="263" t="s">
        <v>260</v>
      </c>
      <c r="C89" s="264"/>
      <c r="D89" s="264"/>
      <c r="E89" s="264"/>
      <c r="F89" s="264"/>
      <c r="G89" s="265"/>
    </row>
    <row r="90" spans="2:7" ht="15" thickBot="1">
      <c r="B90" s="266"/>
      <c r="C90" s="267"/>
      <c r="D90" s="267"/>
      <c r="E90" s="267"/>
      <c r="F90" s="267"/>
      <c r="G90" s="268"/>
    </row>
    <row r="91" spans="2:7" ht="15" thickBot="1"/>
    <row r="92" spans="2:7">
      <c r="B92" s="288" t="s">
        <v>0</v>
      </c>
      <c r="C92" s="289"/>
      <c r="D92" s="289"/>
      <c r="E92" s="290"/>
      <c r="F92" s="106" t="s">
        <v>1</v>
      </c>
      <c r="G92" s="13" t="s">
        <v>2</v>
      </c>
    </row>
    <row r="93" spans="2:7">
      <c r="B93" s="279" t="s">
        <v>3</v>
      </c>
      <c r="C93" s="280"/>
      <c r="D93" s="280"/>
      <c r="E93" s="281"/>
      <c r="F93" s="16" t="e">
        <f>#REF!</f>
        <v>#REF!</v>
      </c>
      <c r="G93" s="14"/>
    </row>
    <row r="94" spans="2:7">
      <c r="B94" s="279" t="s">
        <v>137</v>
      </c>
      <c r="C94" s="280"/>
      <c r="D94" s="280"/>
      <c r="E94" s="281"/>
      <c r="F94" s="16" t="e">
        <f>#REF!</f>
        <v>#REF!</v>
      </c>
      <c r="G94" s="14" t="e">
        <f>F94/F93</f>
        <v>#REF!</v>
      </c>
    </row>
    <row r="95" spans="2:7">
      <c r="B95" s="279" t="s">
        <v>6</v>
      </c>
      <c r="C95" s="280"/>
      <c r="D95" s="280"/>
      <c r="E95" s="281"/>
      <c r="F95" s="16" t="e">
        <f>#REF!</f>
        <v>#REF!</v>
      </c>
      <c r="G95" s="15">
        <f>IFERROR(F95/F93,0)</f>
        <v>0</v>
      </c>
    </row>
    <row r="96" spans="2:7">
      <c r="B96" s="279" t="s">
        <v>7</v>
      </c>
      <c r="C96" s="280"/>
      <c r="D96" s="280"/>
      <c r="E96" s="281"/>
      <c r="F96" s="16" t="e">
        <f>#REF!</f>
        <v>#REF!</v>
      </c>
      <c r="G96" s="15">
        <f>IFERROR(F96/F93,0)</f>
        <v>0</v>
      </c>
    </row>
    <row r="97" spans="2:7">
      <c r="B97" s="279" t="s">
        <v>8</v>
      </c>
      <c r="C97" s="280"/>
      <c r="D97" s="280"/>
      <c r="E97" s="281"/>
      <c r="F97" s="16" t="e">
        <f>#REF!</f>
        <v>#REF!</v>
      </c>
      <c r="G97" s="15">
        <f>IFERROR(F97/F93,0)</f>
        <v>0</v>
      </c>
    </row>
    <row r="98" spans="2:7">
      <c r="B98" s="279" t="s">
        <v>9</v>
      </c>
      <c r="C98" s="280"/>
      <c r="D98" s="280"/>
      <c r="E98" s="281"/>
      <c r="F98" s="16" t="e">
        <f>#REF!</f>
        <v>#REF!</v>
      </c>
      <c r="G98" s="14"/>
    </row>
    <row r="99" spans="2:7">
      <c r="B99" s="282" t="s">
        <v>4</v>
      </c>
      <c r="C99" s="283"/>
      <c r="D99" s="283"/>
      <c r="E99" s="284"/>
      <c r="F99" s="26" t="e">
        <f>#REF!</f>
        <v>#REF!</v>
      </c>
      <c r="G99" s="27">
        <f>IFERROR(F99/F94,0)</f>
        <v>0</v>
      </c>
    </row>
    <row r="100" spans="2:7">
      <c r="B100" s="282" t="s">
        <v>5</v>
      </c>
      <c r="C100" s="283"/>
      <c r="D100" s="283"/>
      <c r="E100" s="284"/>
      <c r="F100" s="26" t="e">
        <f>#REF!</f>
        <v>#REF!</v>
      </c>
      <c r="G100" s="27">
        <f>IFERROR(F100/F94,0)</f>
        <v>0</v>
      </c>
    </row>
    <row r="101" spans="2:7">
      <c r="B101" s="285" t="s">
        <v>10</v>
      </c>
      <c r="C101" s="286"/>
      <c r="D101" s="286"/>
      <c r="E101" s="287"/>
      <c r="F101" s="23" t="e">
        <f>SUM(F95:F97)</f>
        <v>#REF!</v>
      </c>
      <c r="G101" s="24">
        <f>IFERROR(F101/F93,0)</f>
        <v>0</v>
      </c>
    </row>
    <row r="102" spans="2:7">
      <c r="B102" s="285" t="s">
        <v>11</v>
      </c>
      <c r="C102" s="286"/>
      <c r="D102" s="286"/>
      <c r="E102" s="287"/>
      <c r="F102" s="253">
        <v>18</v>
      </c>
      <c r="G102" s="254"/>
    </row>
    <row r="103" spans="2:7" ht="15" thickBot="1">
      <c r="B103" s="276" t="s">
        <v>15</v>
      </c>
      <c r="C103" s="277"/>
      <c r="D103" s="277"/>
      <c r="E103" s="278"/>
      <c r="F103" s="257">
        <v>10</v>
      </c>
      <c r="G103" s="258"/>
    </row>
    <row r="105" spans="2:7" ht="15" thickBot="1"/>
    <row r="106" spans="2:7">
      <c r="B106" s="263" t="s">
        <v>263</v>
      </c>
      <c r="C106" s="264"/>
      <c r="D106" s="264"/>
      <c r="E106" s="264"/>
      <c r="F106" s="264"/>
      <c r="G106" s="265"/>
    </row>
    <row r="107" spans="2:7" ht="15" thickBot="1">
      <c r="B107" s="266"/>
      <c r="C107" s="267"/>
      <c r="D107" s="267"/>
      <c r="E107" s="267"/>
      <c r="F107" s="267"/>
      <c r="G107" s="268"/>
    </row>
    <row r="108" spans="2:7" ht="15" thickBot="1"/>
    <row r="109" spans="2:7">
      <c r="B109" s="288" t="s">
        <v>0</v>
      </c>
      <c r="C109" s="289"/>
      <c r="D109" s="289"/>
      <c r="E109" s="290"/>
      <c r="F109" s="106" t="s">
        <v>1</v>
      </c>
      <c r="G109" s="13" t="s">
        <v>2</v>
      </c>
    </row>
    <row r="110" spans="2:7">
      <c r="B110" s="279" t="s">
        <v>3</v>
      </c>
      <c r="C110" s="280"/>
      <c r="D110" s="280"/>
      <c r="E110" s="281"/>
      <c r="F110" s="16" t="e">
        <f>#REF!</f>
        <v>#REF!</v>
      </c>
      <c r="G110" s="14"/>
    </row>
    <row r="111" spans="2:7">
      <c r="B111" s="279" t="s">
        <v>137</v>
      </c>
      <c r="C111" s="280"/>
      <c r="D111" s="280"/>
      <c r="E111" s="281"/>
      <c r="F111" s="16" t="e">
        <f>#REF!</f>
        <v>#REF!</v>
      </c>
      <c r="G111" s="14" t="e">
        <f>F111/F110</f>
        <v>#REF!</v>
      </c>
    </row>
    <row r="112" spans="2:7">
      <c r="B112" s="279" t="s">
        <v>6</v>
      </c>
      <c r="C112" s="280"/>
      <c r="D112" s="280"/>
      <c r="E112" s="281"/>
      <c r="F112" s="16" t="e">
        <f>#REF!</f>
        <v>#REF!</v>
      </c>
      <c r="G112" s="15">
        <f>IFERROR(F112/F110,0)</f>
        <v>0</v>
      </c>
    </row>
    <row r="113" spans="2:7">
      <c r="B113" s="279" t="s">
        <v>7</v>
      </c>
      <c r="C113" s="280"/>
      <c r="D113" s="280"/>
      <c r="E113" s="281"/>
      <c r="F113" s="16" t="e">
        <f>#REF!</f>
        <v>#REF!</v>
      </c>
      <c r="G113" s="15">
        <f>IFERROR(F113/F110,0)</f>
        <v>0</v>
      </c>
    </row>
    <row r="114" spans="2:7">
      <c r="B114" s="279" t="s">
        <v>8</v>
      </c>
      <c r="C114" s="280"/>
      <c r="D114" s="280"/>
      <c r="E114" s="281"/>
      <c r="F114" s="16" t="e">
        <f>#REF!</f>
        <v>#REF!</v>
      </c>
      <c r="G114" s="15">
        <f>IFERROR(F114/F110,0)</f>
        <v>0</v>
      </c>
    </row>
    <row r="115" spans="2:7">
      <c r="B115" s="279" t="s">
        <v>9</v>
      </c>
      <c r="C115" s="280"/>
      <c r="D115" s="280"/>
      <c r="E115" s="281"/>
      <c r="F115" s="16" t="e">
        <f>#REF!</f>
        <v>#REF!</v>
      </c>
      <c r="G115" s="14"/>
    </row>
    <row r="116" spans="2:7">
      <c r="B116" s="282" t="s">
        <v>4</v>
      </c>
      <c r="C116" s="283"/>
      <c r="D116" s="283"/>
      <c r="E116" s="284"/>
      <c r="F116" s="26" t="e">
        <f>#REF!</f>
        <v>#REF!</v>
      </c>
      <c r="G116" s="27">
        <f>IFERROR(F116/F111,0)</f>
        <v>0</v>
      </c>
    </row>
    <row r="117" spans="2:7">
      <c r="B117" s="282" t="s">
        <v>5</v>
      </c>
      <c r="C117" s="283"/>
      <c r="D117" s="283"/>
      <c r="E117" s="284"/>
      <c r="F117" s="26" t="e">
        <f>#REF!</f>
        <v>#REF!</v>
      </c>
      <c r="G117" s="27">
        <f>IFERROR(F117/F111,0)</f>
        <v>0</v>
      </c>
    </row>
    <row r="118" spans="2:7">
      <c r="B118" s="285" t="s">
        <v>10</v>
      </c>
      <c r="C118" s="286"/>
      <c r="D118" s="286"/>
      <c r="E118" s="287"/>
      <c r="F118" s="23" t="e">
        <f>SUM(F112:F114)</f>
        <v>#REF!</v>
      </c>
      <c r="G118" s="24">
        <f>IFERROR(F118/F110,0)</f>
        <v>0</v>
      </c>
    </row>
    <row r="119" spans="2:7">
      <c r="B119" s="285" t="s">
        <v>11</v>
      </c>
      <c r="C119" s="286"/>
      <c r="D119" s="286"/>
      <c r="E119" s="287"/>
      <c r="F119" s="253">
        <v>0</v>
      </c>
      <c r="G119" s="254"/>
    </row>
    <row r="120" spans="2:7" ht="15" thickBot="1">
      <c r="B120" s="276" t="s">
        <v>15</v>
      </c>
      <c r="C120" s="277"/>
      <c r="D120" s="277"/>
      <c r="E120" s="278"/>
      <c r="F120" s="257">
        <v>0</v>
      </c>
      <c r="G120" s="258"/>
    </row>
  </sheetData>
  <customSheetViews>
    <customSheetView guid="{D79B4030-3954-4A84-BBFB-713988ACE913}" scale="85" showGridLines="0" hiddenRows="1" state="hidden">
      <pageMargins left="0.7" right="0.7" top="0.75" bottom="0.75" header="0.3" footer="0.3"/>
    </customSheetView>
    <customSheetView guid="{77A32BCE-36BA-4593-BC89-3B9F39FB455D}" scale="85" showGridLines="0" hiddenRows="1" state="hidden">
      <pageMargins left="0.7" right="0.7" top="0.75" bottom="0.75" header="0.3" footer="0.3"/>
    </customSheetView>
    <customSheetView guid="{398EADC9-6D99-4AC2-B41F-624BD06B6BE0}" scale="85" showGridLines="0" hiddenRows="1" state="hidden">
      <pageMargins left="0.7" right="0.7" top="0.75" bottom="0.75" header="0.3" footer="0.3"/>
    </customSheetView>
  </customSheetViews>
  <mergeCells count="105">
    <mergeCell ref="B10:E10"/>
    <mergeCell ref="B11:E11"/>
    <mergeCell ref="B12:E12"/>
    <mergeCell ref="B13:E13"/>
    <mergeCell ref="B14:E14"/>
    <mergeCell ref="B15:E15"/>
    <mergeCell ref="B2:G3"/>
    <mergeCell ref="B5:E5"/>
    <mergeCell ref="B6:E6"/>
    <mergeCell ref="B7:E7"/>
    <mergeCell ref="B8:E8"/>
    <mergeCell ref="B9:E9"/>
    <mergeCell ref="B24:E24"/>
    <mergeCell ref="B25:E25"/>
    <mergeCell ref="B26:E26"/>
    <mergeCell ref="B27:E27"/>
    <mergeCell ref="B28:E28"/>
    <mergeCell ref="B29:E29"/>
    <mergeCell ref="F15:G15"/>
    <mergeCell ref="B16:E16"/>
    <mergeCell ref="F16:G16"/>
    <mergeCell ref="B19:G20"/>
    <mergeCell ref="B22:E22"/>
    <mergeCell ref="B23:E23"/>
    <mergeCell ref="B36:G37"/>
    <mergeCell ref="B40:E40"/>
    <mergeCell ref="B41:E41"/>
    <mergeCell ref="B42:E42"/>
    <mergeCell ref="B43:E43"/>
    <mergeCell ref="B44:E44"/>
    <mergeCell ref="B30:E30"/>
    <mergeCell ref="B31:E31"/>
    <mergeCell ref="B32:E32"/>
    <mergeCell ref="F32:G32"/>
    <mergeCell ref="B33:E33"/>
    <mergeCell ref="F33:G33"/>
    <mergeCell ref="F50:G50"/>
    <mergeCell ref="B51:E51"/>
    <mergeCell ref="F51:G51"/>
    <mergeCell ref="B54:G55"/>
    <mergeCell ref="B58:E58"/>
    <mergeCell ref="B59:E59"/>
    <mergeCell ref="B45:E45"/>
    <mergeCell ref="B46:E46"/>
    <mergeCell ref="B47:E47"/>
    <mergeCell ref="B48:E48"/>
    <mergeCell ref="B49:E49"/>
    <mergeCell ref="B50:E50"/>
    <mergeCell ref="B66:E66"/>
    <mergeCell ref="B67:E67"/>
    <mergeCell ref="B68:E68"/>
    <mergeCell ref="F68:G68"/>
    <mergeCell ref="B69:E69"/>
    <mergeCell ref="F69:G69"/>
    <mergeCell ref="B60:E60"/>
    <mergeCell ref="B61:E61"/>
    <mergeCell ref="B62:E62"/>
    <mergeCell ref="B63:E63"/>
    <mergeCell ref="B64:E64"/>
    <mergeCell ref="B65:E65"/>
    <mergeCell ref="B79:E79"/>
    <mergeCell ref="B80:E80"/>
    <mergeCell ref="B81:E81"/>
    <mergeCell ref="B82:E82"/>
    <mergeCell ref="B83:E83"/>
    <mergeCell ref="B84:E84"/>
    <mergeCell ref="B71:G72"/>
    <mergeCell ref="B74:E74"/>
    <mergeCell ref="B75:E75"/>
    <mergeCell ref="B76:E76"/>
    <mergeCell ref="B77:E77"/>
    <mergeCell ref="B78:E78"/>
    <mergeCell ref="B94:E94"/>
    <mergeCell ref="B95:E95"/>
    <mergeCell ref="B96:E96"/>
    <mergeCell ref="B97:E97"/>
    <mergeCell ref="B98:E98"/>
    <mergeCell ref="B99:E99"/>
    <mergeCell ref="F84:G84"/>
    <mergeCell ref="B85:E85"/>
    <mergeCell ref="F85:G85"/>
    <mergeCell ref="B89:G90"/>
    <mergeCell ref="B92:E92"/>
    <mergeCell ref="B93:E93"/>
    <mergeCell ref="B106:G107"/>
    <mergeCell ref="B109:E109"/>
    <mergeCell ref="B110:E110"/>
    <mergeCell ref="B111:E111"/>
    <mergeCell ref="B112:E112"/>
    <mergeCell ref="B113:E113"/>
    <mergeCell ref="B100:E100"/>
    <mergeCell ref="B101:E101"/>
    <mergeCell ref="B102:E102"/>
    <mergeCell ref="F102:G102"/>
    <mergeCell ref="B103:E103"/>
    <mergeCell ref="F103:G103"/>
    <mergeCell ref="F119:G119"/>
    <mergeCell ref="B120:E120"/>
    <mergeCell ref="F120:G120"/>
    <mergeCell ref="B114:E114"/>
    <mergeCell ref="B115:E115"/>
    <mergeCell ref="B116:E116"/>
    <mergeCell ref="B117:E117"/>
    <mergeCell ref="B118:E118"/>
    <mergeCell ref="B119:E119"/>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dimension ref="A1:J11"/>
  <sheetViews>
    <sheetView showGridLines="0" zoomScale="85" zoomScaleNormal="85" workbookViewId="0">
      <selection activeCell="E12" sqref="E12"/>
    </sheetView>
  </sheetViews>
  <sheetFormatPr defaultColWidth="8.6640625" defaultRowHeight="14.4"/>
  <cols>
    <col min="1" max="1" width="4.6640625" style="9" customWidth="1"/>
    <col min="2" max="2" width="12.6640625" style="193" customWidth="1"/>
    <col min="3" max="3" width="11.5546875" style="9" customWidth="1"/>
    <col min="4" max="4" width="9.88671875" style="9" customWidth="1"/>
    <col min="5" max="5" width="37.33203125" style="9" customWidth="1"/>
    <col min="6" max="6" width="3.6640625" style="9" customWidth="1"/>
    <col min="7" max="7" width="12.6640625" style="198" customWidth="1"/>
    <col min="8" max="9" width="10.6640625" style="9" customWidth="1"/>
    <col min="10" max="10" width="4.6640625" style="9" customWidth="1"/>
    <col min="11" max="16384" width="8.6640625" style="9"/>
  </cols>
  <sheetData>
    <row r="1" spans="1:10" ht="15" thickBot="1">
      <c r="A1" s="8"/>
      <c r="B1" s="190"/>
      <c r="C1" s="8"/>
      <c r="D1" s="8"/>
      <c r="E1" s="8"/>
      <c r="F1" s="8"/>
      <c r="G1" s="196"/>
      <c r="H1" s="8"/>
      <c r="I1" s="8"/>
      <c r="J1" s="8"/>
    </row>
    <row r="2" spans="1:10" s="189" customFormat="1" ht="16.2" thickBot="1">
      <c r="A2" s="210" t="s">
        <v>426</v>
      </c>
      <c r="B2" s="211"/>
      <c r="C2" s="211"/>
      <c r="D2" s="211"/>
      <c r="E2" s="211"/>
      <c r="F2" s="211"/>
      <c r="G2" s="211"/>
      <c r="H2" s="211"/>
      <c r="I2" s="211"/>
      <c r="J2" s="212"/>
    </row>
    <row r="3" spans="1:10" ht="15" customHeight="1">
      <c r="A3" s="8"/>
      <c r="B3" s="190"/>
      <c r="C3" s="8"/>
      <c r="D3" s="8"/>
      <c r="E3" s="8"/>
      <c r="F3" s="8"/>
      <c r="G3" s="196"/>
      <c r="H3" s="216" t="s">
        <v>126</v>
      </c>
      <c r="I3" s="217"/>
      <c r="J3" s="8"/>
    </row>
    <row r="4" spans="1:10" ht="28.8">
      <c r="A4" s="8"/>
      <c r="B4" s="191" t="s">
        <v>12</v>
      </c>
      <c r="C4" s="11" t="s">
        <v>402</v>
      </c>
      <c r="D4" s="11" t="s">
        <v>403</v>
      </c>
      <c r="E4" s="11" t="s">
        <v>129</v>
      </c>
      <c r="F4" s="8"/>
      <c r="G4" s="191" t="s">
        <v>12</v>
      </c>
      <c r="H4" s="11" t="s">
        <v>427</v>
      </c>
      <c r="I4" s="11" t="s">
        <v>428</v>
      </c>
      <c r="J4" s="8"/>
    </row>
    <row r="5" spans="1:10" ht="15" customHeight="1">
      <c r="A5" s="8"/>
      <c r="B5" s="216" t="s">
        <v>410</v>
      </c>
      <c r="C5" s="291"/>
      <c r="D5" s="291"/>
      <c r="E5" s="217"/>
      <c r="F5" s="8"/>
      <c r="G5" s="197"/>
      <c r="H5" s="194"/>
      <c r="I5" s="195"/>
      <c r="J5" s="8"/>
    </row>
    <row r="6" spans="1:10" ht="15" customHeight="1">
      <c r="A6" s="8"/>
      <c r="B6" s="192">
        <v>45038</v>
      </c>
      <c r="C6" s="18">
        <v>6.8</v>
      </c>
      <c r="D6" s="18">
        <v>6</v>
      </c>
      <c r="E6" s="187"/>
      <c r="F6" s="8"/>
      <c r="G6" s="192">
        <f>B6</f>
        <v>45038</v>
      </c>
      <c r="H6" s="201">
        <v>34</v>
      </c>
      <c r="I6" s="201">
        <v>34</v>
      </c>
      <c r="J6" s="8"/>
    </row>
    <row r="7" spans="1:10" ht="15" customHeight="1">
      <c r="A7" s="8"/>
      <c r="B7" s="192">
        <v>45039</v>
      </c>
      <c r="C7" s="18">
        <v>6.8</v>
      </c>
      <c r="D7" s="18">
        <v>6</v>
      </c>
      <c r="E7" s="187"/>
      <c r="F7" s="8"/>
      <c r="G7" s="192">
        <f t="shared" ref="G7:G8" si="0">B7</f>
        <v>45039</v>
      </c>
      <c r="H7" s="201">
        <f>H6-C7</f>
        <v>27.2</v>
      </c>
      <c r="I7" s="201">
        <f>I6-D6</f>
        <v>28</v>
      </c>
      <c r="J7" s="8"/>
    </row>
    <row r="8" spans="1:10" ht="15" customHeight="1">
      <c r="A8" s="8"/>
      <c r="B8" s="192">
        <v>45040</v>
      </c>
      <c r="C8" s="18">
        <v>6.8</v>
      </c>
      <c r="D8" s="18">
        <v>3</v>
      </c>
      <c r="E8" s="187"/>
      <c r="F8" s="8"/>
      <c r="G8" s="192">
        <f t="shared" si="0"/>
        <v>45040</v>
      </c>
      <c r="H8" s="201">
        <f t="shared" ref="H8:H10" si="1">H7-C8</f>
        <v>20.399999999999999</v>
      </c>
      <c r="I8" s="201">
        <f>I7-D7</f>
        <v>22</v>
      </c>
      <c r="J8" s="8"/>
    </row>
    <row r="9" spans="1:10" ht="15" customHeight="1">
      <c r="A9" s="8"/>
      <c r="B9" s="192">
        <v>45041</v>
      </c>
      <c r="C9" s="18">
        <v>6.8</v>
      </c>
      <c r="D9" s="18">
        <v>2</v>
      </c>
      <c r="E9" s="187"/>
      <c r="F9" s="8"/>
      <c r="G9" s="192">
        <f t="shared" ref="G9:G10" si="2">B9</f>
        <v>45041</v>
      </c>
      <c r="H9" s="201">
        <f t="shared" si="1"/>
        <v>13.599999999999998</v>
      </c>
      <c r="I9" s="201">
        <f>I8-D8</f>
        <v>19</v>
      </c>
      <c r="J9" s="8"/>
    </row>
    <row r="10" spans="1:10" ht="18.600000000000001" customHeight="1">
      <c r="A10" s="8"/>
      <c r="B10" s="192">
        <v>45042</v>
      </c>
      <c r="C10" s="18">
        <v>6.8</v>
      </c>
      <c r="D10" s="18">
        <v>4</v>
      </c>
      <c r="E10" s="187"/>
      <c r="F10" s="8"/>
      <c r="G10" s="192">
        <f t="shared" si="2"/>
        <v>45042</v>
      </c>
      <c r="H10" s="201">
        <f t="shared" si="1"/>
        <v>6.799999999999998</v>
      </c>
      <c r="I10" s="201">
        <f>I9-D9</f>
        <v>17</v>
      </c>
      <c r="J10" s="8"/>
    </row>
    <row r="11" spans="1:10" ht="18.600000000000001" customHeight="1">
      <c r="A11" s="8"/>
      <c r="B11" s="192">
        <v>45043</v>
      </c>
      <c r="C11" s="18">
        <v>0</v>
      </c>
      <c r="D11" s="18"/>
      <c r="E11" s="187"/>
      <c r="F11" s="8"/>
      <c r="G11" s="192">
        <f t="shared" ref="G11" si="3">B11</f>
        <v>45043</v>
      </c>
      <c r="H11" s="201">
        <v>0</v>
      </c>
      <c r="I11" s="201">
        <f>I10-D10</f>
        <v>13</v>
      </c>
      <c r="J11" s="8"/>
    </row>
  </sheetData>
  <customSheetViews>
    <customSheetView guid="{D79B4030-3954-4A84-BBFB-713988ACE913}" scale="85" topLeftCell="A28">
      <selection activeCell="E43" sqref="E43"/>
      <pageMargins left="0.7" right="0.7" top="0.75" bottom="0.75" header="0.3" footer="0.3"/>
      <pageSetup paperSize="9" orientation="portrait"/>
    </customSheetView>
    <customSheetView guid="{77A32BCE-36BA-4593-BC89-3B9F39FB455D}" scale="85">
      <pageMargins left="0.7" right="0.7" top="0.75" bottom="0.75" header="0.3" footer="0.3"/>
      <pageSetup paperSize="9" orientation="portrait"/>
    </customSheetView>
    <customSheetView guid="{398EADC9-6D99-4AC2-B41F-624BD06B6BE0}" scale="85">
      <selection activeCell="E6" sqref="E6"/>
      <pageMargins left="0.7" right="0.7" top="0.75" bottom="0.75" header="0.3" footer="0.3"/>
      <pageSetup paperSize="9" orientation="portrait"/>
    </customSheetView>
  </customSheetViews>
  <mergeCells count="3">
    <mergeCell ref="A2:J2"/>
    <mergeCell ref="H3:I3"/>
    <mergeCell ref="B5:E5"/>
  </mergeCell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dimension ref="B2:M11"/>
  <sheetViews>
    <sheetView showGridLines="0" zoomScale="85" zoomScaleNormal="85" workbookViewId="0">
      <pane ySplit="3" topLeftCell="A4" activePane="bottomLeft" state="frozen"/>
      <selection pane="bottomLeft" activeCell="D7" sqref="D7"/>
    </sheetView>
  </sheetViews>
  <sheetFormatPr defaultColWidth="9.109375" defaultRowHeight="14.4"/>
  <cols>
    <col min="1" max="1" width="4.6640625" style="21" customWidth="1"/>
    <col min="2" max="2" width="75.21875" style="152" bestFit="1" customWidth="1"/>
    <col min="3" max="3" width="14.88671875" style="21" customWidth="1"/>
    <col min="4" max="4" width="15.6640625" style="21" customWidth="1"/>
    <col min="5" max="5" width="10.6640625" style="21" hidden="1" customWidth="1"/>
    <col min="6" max="6" width="10.6640625" style="21" customWidth="1"/>
    <col min="7" max="7" width="9.109375" style="21"/>
    <col min="8" max="8" width="10.88671875" style="21" customWidth="1"/>
    <col min="9" max="9" width="13.88671875" style="21" customWidth="1"/>
    <col min="10" max="10" width="11.6640625" style="21" customWidth="1"/>
    <col min="11" max="11" width="10.109375" style="21" customWidth="1"/>
    <col min="12" max="12" width="19.44140625" style="21" customWidth="1"/>
    <col min="13" max="13" width="15.109375" style="21" customWidth="1"/>
    <col min="14" max="16384" width="9.109375" style="21"/>
  </cols>
  <sheetData>
    <row r="2" spans="2:13" ht="15.75" customHeight="1">
      <c r="B2" s="292" t="s">
        <v>406</v>
      </c>
      <c r="C2" s="293"/>
      <c r="D2" s="293"/>
      <c r="E2" s="293"/>
      <c r="F2" s="293"/>
      <c r="G2" s="293"/>
      <c r="H2" s="293"/>
      <c r="I2" s="293"/>
      <c r="J2" s="293"/>
      <c r="K2" s="293"/>
      <c r="L2" s="294"/>
      <c r="M2" s="199">
        <f ca="1">TODAY()</f>
        <v>45039</v>
      </c>
    </row>
    <row r="3" spans="2:13">
      <c r="B3" s="165" t="s">
        <v>130</v>
      </c>
      <c r="C3" s="165" t="s">
        <v>131</v>
      </c>
      <c r="D3" s="165" t="s">
        <v>132</v>
      </c>
      <c r="E3" s="165" t="s">
        <v>133</v>
      </c>
      <c r="F3" s="165" t="s">
        <v>409</v>
      </c>
      <c r="G3" s="165" t="s">
        <v>4</v>
      </c>
      <c r="H3" s="165" t="s">
        <v>5</v>
      </c>
      <c r="I3" s="165" t="s">
        <v>8</v>
      </c>
      <c r="J3" s="165" t="s">
        <v>6</v>
      </c>
      <c r="K3" s="165" t="s">
        <v>9</v>
      </c>
      <c r="L3" s="165" t="s">
        <v>411</v>
      </c>
      <c r="M3" s="165" t="s">
        <v>412</v>
      </c>
    </row>
    <row r="4" spans="2:13">
      <c r="B4" s="200" t="s">
        <v>430</v>
      </c>
      <c r="C4" s="202">
        <f>SUM(C5:C11)</f>
        <v>33</v>
      </c>
      <c r="D4" s="202">
        <f t="shared" ref="D4:D7" si="0">G4+K4+H4+I4</f>
        <v>33</v>
      </c>
      <c r="E4" s="202">
        <f t="shared" ref="D4:K4" si="1">SUM(E5:E11)</f>
        <v>0</v>
      </c>
      <c r="F4" s="202">
        <f t="shared" si="1"/>
        <v>0</v>
      </c>
      <c r="G4" s="202">
        <f t="shared" si="1"/>
        <v>22</v>
      </c>
      <c r="H4" s="202">
        <f t="shared" si="1"/>
        <v>9</v>
      </c>
      <c r="I4" s="202">
        <f t="shared" si="1"/>
        <v>2</v>
      </c>
      <c r="J4" s="202">
        <f t="shared" si="1"/>
        <v>0</v>
      </c>
      <c r="K4" s="202">
        <f t="shared" si="1"/>
        <v>0</v>
      </c>
      <c r="L4" s="164">
        <f t="shared" ref="L4:L5" si="2">IF(C4=0,0,D4/C4)</f>
        <v>1</v>
      </c>
      <c r="M4" s="164">
        <f t="shared" ref="M4" si="3">IF(D4=0,0,G4/D4)</f>
        <v>0.66666666666666663</v>
      </c>
    </row>
    <row r="5" spans="2:13">
      <c r="B5" s="200" t="s">
        <v>431</v>
      </c>
      <c r="C5" s="202">
        <v>6</v>
      </c>
      <c r="D5" s="202">
        <f t="shared" si="0"/>
        <v>6</v>
      </c>
      <c r="E5" s="202"/>
      <c r="F5" s="202">
        <f>C5-D5</f>
        <v>0</v>
      </c>
      <c r="G5" s="202">
        <v>6</v>
      </c>
      <c r="H5" s="202">
        <v>0</v>
      </c>
      <c r="I5" s="202">
        <v>0</v>
      </c>
      <c r="J5" s="202">
        <v>0</v>
      </c>
      <c r="K5" s="202">
        <v>0</v>
      </c>
      <c r="L5" s="164">
        <f t="shared" si="2"/>
        <v>1</v>
      </c>
      <c r="M5" s="164">
        <f>IF(D5=0,0,G5/D5)</f>
        <v>1</v>
      </c>
    </row>
    <row r="6" spans="2:13">
      <c r="B6" s="200" t="s">
        <v>437</v>
      </c>
      <c r="C6" s="202">
        <v>4</v>
      </c>
      <c r="D6" s="202">
        <f t="shared" si="0"/>
        <v>4</v>
      </c>
      <c r="E6" s="202"/>
      <c r="F6" s="202">
        <f>C6-D6</f>
        <v>0</v>
      </c>
      <c r="G6" s="202">
        <v>3</v>
      </c>
      <c r="H6" s="202">
        <v>1</v>
      </c>
      <c r="I6" s="202">
        <v>0</v>
      </c>
      <c r="J6" s="202">
        <v>0</v>
      </c>
      <c r="K6" s="202">
        <v>0</v>
      </c>
      <c r="L6" s="164">
        <f t="shared" ref="L6" si="4">IF(C6=0,0,D6/C6)</f>
        <v>1</v>
      </c>
      <c r="M6" s="164">
        <f>IF(D6=0,0,G6/D6)</f>
        <v>0.75</v>
      </c>
    </row>
    <row r="7" spans="2:13">
      <c r="B7" s="200" t="s">
        <v>432</v>
      </c>
      <c r="C7" s="202">
        <v>4</v>
      </c>
      <c r="D7" s="202">
        <f t="shared" si="0"/>
        <v>4</v>
      </c>
      <c r="E7" s="202"/>
      <c r="F7" s="202">
        <f t="shared" ref="F7:F8" si="5">C7-D7</f>
        <v>0</v>
      </c>
      <c r="G7" s="202">
        <v>3</v>
      </c>
      <c r="H7" s="202">
        <v>1</v>
      </c>
      <c r="I7" s="202">
        <v>0</v>
      </c>
      <c r="J7" s="202">
        <v>0</v>
      </c>
      <c r="K7" s="202">
        <v>0</v>
      </c>
      <c r="L7" s="164">
        <f t="shared" ref="L7:L8" si="6">IF(C7=0,0,D7/C7)</f>
        <v>1</v>
      </c>
      <c r="M7" s="164">
        <f t="shared" ref="M7:M8" si="7">IF(D7=0,0,G7/D7)</f>
        <v>0.75</v>
      </c>
    </row>
    <row r="8" spans="2:13">
      <c r="B8" s="200" t="s">
        <v>433</v>
      </c>
      <c r="C8" s="202">
        <v>8</v>
      </c>
      <c r="D8" s="202">
        <f>G8+K8+H8+I8</f>
        <v>8</v>
      </c>
      <c r="E8" s="202"/>
      <c r="F8" s="202">
        <f t="shared" si="5"/>
        <v>0</v>
      </c>
      <c r="G8" s="202">
        <v>5</v>
      </c>
      <c r="H8" s="202">
        <v>1</v>
      </c>
      <c r="I8" s="202">
        <v>2</v>
      </c>
      <c r="J8" s="202">
        <v>0</v>
      </c>
      <c r="K8" s="202">
        <v>0</v>
      </c>
      <c r="L8" s="164">
        <f t="shared" si="6"/>
        <v>1</v>
      </c>
      <c r="M8" s="164">
        <f t="shared" si="7"/>
        <v>0.625</v>
      </c>
    </row>
    <row r="9" spans="2:13">
      <c r="B9" s="200" t="s">
        <v>434</v>
      </c>
      <c r="C9" s="202">
        <v>5</v>
      </c>
      <c r="D9" s="202">
        <f t="shared" ref="D9:D11" si="8">G9+K9+H9+I9</f>
        <v>5</v>
      </c>
      <c r="E9" s="202"/>
      <c r="F9" s="202">
        <f t="shared" ref="F9" si="9">C9-D9</f>
        <v>0</v>
      </c>
      <c r="G9" s="202">
        <v>0</v>
      </c>
      <c r="H9" s="202">
        <v>5</v>
      </c>
      <c r="I9" s="202">
        <v>0</v>
      </c>
      <c r="J9" s="202">
        <v>0</v>
      </c>
      <c r="K9" s="202">
        <v>0</v>
      </c>
      <c r="L9" s="164">
        <f t="shared" ref="L9" si="10">IF(C9=0,0,D9/C9)</f>
        <v>1</v>
      </c>
      <c r="M9" s="164">
        <f t="shared" ref="M9" si="11">IF(D9=0,0,G9/D9)</f>
        <v>0</v>
      </c>
    </row>
    <row r="10" spans="2:13" ht="15" customHeight="1">
      <c r="B10" s="200" t="s">
        <v>435</v>
      </c>
      <c r="C10" s="202">
        <v>3</v>
      </c>
      <c r="D10" s="202">
        <f t="shared" si="8"/>
        <v>3</v>
      </c>
      <c r="E10" s="202"/>
      <c r="F10" s="202">
        <f t="shared" ref="F10" si="12">C10-D10</f>
        <v>0</v>
      </c>
      <c r="G10" s="202">
        <v>2</v>
      </c>
      <c r="H10" s="202">
        <v>1</v>
      </c>
      <c r="I10" s="202">
        <v>0</v>
      </c>
      <c r="J10" s="202">
        <v>0</v>
      </c>
      <c r="K10" s="202">
        <v>0</v>
      </c>
      <c r="L10" s="164">
        <f t="shared" ref="L10" si="13">IF(C10=0,0,D10/C10)</f>
        <v>1</v>
      </c>
      <c r="M10" s="164">
        <f t="shared" ref="M10" si="14">IF(D10=0,0,G10/D10)</f>
        <v>0.66666666666666663</v>
      </c>
    </row>
    <row r="11" spans="2:13" ht="15" customHeight="1">
      <c r="B11" s="200" t="s">
        <v>436</v>
      </c>
      <c r="C11" s="202">
        <v>3</v>
      </c>
      <c r="D11" s="202">
        <f t="shared" si="8"/>
        <v>3</v>
      </c>
      <c r="E11" s="202"/>
      <c r="F11" s="202">
        <f t="shared" ref="F11" si="15">C11-D11</f>
        <v>0</v>
      </c>
      <c r="G11" s="202">
        <v>3</v>
      </c>
      <c r="H11" s="202">
        <v>0</v>
      </c>
      <c r="I11" s="202">
        <v>0</v>
      </c>
      <c r="J11" s="202">
        <v>0</v>
      </c>
      <c r="K11" s="202">
        <v>0</v>
      </c>
      <c r="L11" s="164">
        <f t="shared" ref="L11" si="16">IF(C11=0,0,D11/C11)</f>
        <v>1</v>
      </c>
      <c r="M11" s="164">
        <f t="shared" ref="M11" si="17">IF(D11=0,0,G11/D11)</f>
        <v>1</v>
      </c>
    </row>
  </sheetData>
  <customSheetViews>
    <customSheetView guid="{D79B4030-3954-4A84-BBFB-713988ACE913}" scale="85" showGridLines="0" hiddenRows="1">
      <pane ySplit="3" topLeftCell="A8" activePane="bottomLeft" state="frozen"/>
      <selection pane="bottomLeft" activeCell="B24" sqref="B24"/>
      <pageMargins left="0.7" right="0.7" top="0.75" bottom="0.75" header="0.3" footer="0.3"/>
      <pageSetup paperSize="9" orientation="portrait"/>
    </customSheetView>
    <customSheetView guid="{77A32BCE-36BA-4593-BC89-3B9F39FB455D}" scale="85" showGridLines="0" hiddenRows="1">
      <pane ySplit="3" topLeftCell="A118" activePane="bottomLeft" state="frozen"/>
      <selection pane="bottomLeft" activeCell="B134" sqref="B134"/>
      <pageMargins left="0.7" right="0.7" top="0.75" bottom="0.75" header="0.3" footer="0.3"/>
      <pageSetup paperSize="9" orientation="portrait"/>
    </customSheetView>
    <customSheetView guid="{398EADC9-6D99-4AC2-B41F-624BD06B6BE0}" scale="85" showGridLines="0" hiddenRows="1">
      <pane ySplit="3" topLeftCell="A4" activePane="bottomLeft" state="frozen"/>
      <selection pane="bottomLeft" activeCell="F4" sqref="F4:K4"/>
      <pageMargins left="0.7" right="0.7" top="0.75" bottom="0.75" header="0.3" footer="0.3"/>
      <pageSetup paperSize="9" orientation="portrait"/>
    </customSheetView>
  </customSheetViews>
  <mergeCells count="1">
    <mergeCell ref="B2:L2"/>
  </mergeCell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tabColor theme="4" tint="0.39997558519241921"/>
  </sheetPr>
  <dimension ref="B1:X135"/>
  <sheetViews>
    <sheetView showGridLines="0" zoomScale="85" zoomScaleNormal="85" workbookViewId="0">
      <selection activeCell="I17" sqref="I17"/>
    </sheetView>
  </sheetViews>
  <sheetFormatPr defaultColWidth="9.109375" defaultRowHeight="14.4"/>
  <cols>
    <col min="6" max="6" width="9.109375" customWidth="1"/>
    <col min="13" max="17" width="9.109375" hidden="1" customWidth="1"/>
    <col min="18" max="18" width="13" hidden="1" customWidth="1"/>
    <col min="23" max="23" width="9.109375" customWidth="1"/>
  </cols>
  <sheetData>
    <row r="1" spans="2:24" ht="15" thickBot="1"/>
    <row r="2" spans="2:24">
      <c r="B2" s="263" t="s">
        <v>331</v>
      </c>
      <c r="C2" s="264"/>
      <c r="D2" s="264"/>
      <c r="E2" s="264"/>
      <c r="F2" s="264"/>
      <c r="G2" s="265"/>
      <c r="M2" s="263" t="s">
        <v>330</v>
      </c>
      <c r="N2" s="264"/>
      <c r="O2" s="264"/>
      <c r="P2" s="264"/>
      <c r="Q2" s="264"/>
      <c r="R2" s="265"/>
      <c r="S2" s="263" t="s">
        <v>332</v>
      </c>
      <c r="T2" s="264"/>
      <c r="U2" s="264"/>
      <c r="V2" s="264"/>
      <c r="W2" s="264"/>
      <c r="X2" s="265"/>
    </row>
    <row r="3" spans="2:24" ht="15" thickBot="1">
      <c r="B3" s="266"/>
      <c r="C3" s="267"/>
      <c r="D3" s="267"/>
      <c r="E3" s="267"/>
      <c r="F3" s="267"/>
      <c r="G3" s="268"/>
      <c r="M3" s="266"/>
      <c r="N3" s="267"/>
      <c r="O3" s="267"/>
      <c r="P3" s="267"/>
      <c r="Q3" s="267"/>
      <c r="R3" s="268"/>
      <c r="S3" s="266"/>
      <c r="T3" s="267"/>
      <c r="U3" s="267"/>
      <c r="V3" s="267"/>
      <c r="W3" s="267"/>
      <c r="X3" s="268"/>
    </row>
    <row r="4" spans="2:24" ht="15" thickBot="1">
      <c r="M4" s="270"/>
      <c r="N4" s="270"/>
      <c r="O4" s="106" t="s">
        <v>1</v>
      </c>
      <c r="P4" s="13" t="s">
        <v>2</v>
      </c>
    </row>
    <row r="5" spans="2:24" ht="15" customHeight="1">
      <c r="B5" s="269" t="s">
        <v>0</v>
      </c>
      <c r="C5" s="270"/>
      <c r="D5" s="270"/>
      <c r="E5" s="270"/>
      <c r="F5" s="106" t="s">
        <v>1</v>
      </c>
      <c r="G5" s="13" t="s">
        <v>2</v>
      </c>
      <c r="M5" s="260"/>
      <c r="N5" s="260"/>
      <c r="O5" s="16">
        <f>'Overall Execution Status'!N3</f>
        <v>0</v>
      </c>
      <c r="P5" s="14"/>
      <c r="Q5" s="106" t="s">
        <v>1</v>
      </c>
      <c r="R5" s="13" t="s">
        <v>2</v>
      </c>
      <c r="S5" s="269" t="s">
        <v>0</v>
      </c>
      <c r="T5" s="270"/>
      <c r="U5" s="270"/>
      <c r="V5" s="270"/>
      <c r="W5" s="106" t="s">
        <v>1</v>
      </c>
      <c r="X5" s="13" t="s">
        <v>2</v>
      </c>
    </row>
    <row r="6" spans="2:24">
      <c r="B6" s="259" t="s">
        <v>3</v>
      </c>
      <c r="C6" s="260"/>
      <c r="D6" s="260"/>
      <c r="E6" s="260"/>
      <c r="F6" s="16">
        <f>'Overall Execution Status'!C4</f>
        <v>33</v>
      </c>
      <c r="G6" s="14"/>
      <c r="M6" s="260"/>
      <c r="N6" s="260"/>
      <c r="O6" s="16" t="e">
        <f>'Overall Execution Status'!#REF!</f>
        <v>#REF!</v>
      </c>
      <c r="P6" s="14" t="e">
        <f>O6/O5</f>
        <v>#REF!</v>
      </c>
      <c r="Q6" s="16" t="e">
        <f>'Overall Execution Status'!#REF!</f>
        <v>#REF!</v>
      </c>
      <c r="R6" s="14"/>
      <c r="S6" s="259" t="s">
        <v>3</v>
      </c>
      <c r="T6" s="260"/>
      <c r="U6" s="260"/>
      <c r="V6" s="260"/>
      <c r="W6" s="16" t="e">
        <f>'Overall Execution Status'!#REF!</f>
        <v>#REF!</v>
      </c>
      <c r="X6" s="14"/>
    </row>
    <row r="7" spans="2:24">
      <c r="B7" s="259" t="s">
        <v>137</v>
      </c>
      <c r="C7" s="260"/>
      <c r="D7" s="260"/>
      <c r="E7" s="260"/>
      <c r="F7" s="16">
        <f>'Overall Execution Status'!D4</f>
        <v>33</v>
      </c>
      <c r="G7" s="14">
        <f>F7/F6</f>
        <v>1</v>
      </c>
      <c r="M7" s="260"/>
      <c r="N7" s="260"/>
      <c r="O7" s="16">
        <f>'Overall Execution Status'!S3</f>
        <v>0</v>
      </c>
      <c r="P7" s="15">
        <f>IFERROR(O7/O5,0)</f>
        <v>0</v>
      </c>
      <c r="Q7" s="16" t="e">
        <f>'Overall Execution Status'!#REF!</f>
        <v>#REF!</v>
      </c>
      <c r="R7" s="14" t="e">
        <f>Q7/Q6</f>
        <v>#REF!</v>
      </c>
      <c r="S7" s="259" t="s">
        <v>137</v>
      </c>
      <c r="T7" s="260"/>
      <c r="U7" s="260"/>
      <c r="V7" s="260"/>
      <c r="W7" s="16" t="e">
        <f>'Overall Execution Status'!#REF!</f>
        <v>#REF!</v>
      </c>
      <c r="X7" s="14" t="e">
        <f>W7/W6</f>
        <v>#REF!</v>
      </c>
    </row>
    <row r="8" spans="2:24">
      <c r="B8" s="259" t="s">
        <v>6</v>
      </c>
      <c r="C8" s="260"/>
      <c r="D8" s="260"/>
      <c r="E8" s="260"/>
      <c r="F8" s="16">
        <f>'Overall Execution Status'!K4</f>
        <v>0</v>
      </c>
      <c r="G8" s="15">
        <f>IFERROR(F8/F6,0)</f>
        <v>0</v>
      </c>
      <c r="M8" s="260"/>
      <c r="N8" s="260"/>
      <c r="O8" s="16" t="e">
        <f>'Overall Execution Status'!#REF!</f>
        <v>#REF!</v>
      </c>
      <c r="P8" s="15">
        <f>IFERROR(O8/O5,0)</f>
        <v>0</v>
      </c>
      <c r="Q8" s="16" t="e">
        <f>'Overall Execution Status'!#REF!</f>
        <v>#REF!</v>
      </c>
      <c r="R8" s="15">
        <f>IFERROR(Q8/Q6,0)</f>
        <v>0</v>
      </c>
      <c r="S8" s="259" t="s">
        <v>6</v>
      </c>
      <c r="T8" s="260"/>
      <c r="U8" s="260"/>
      <c r="V8" s="260"/>
      <c r="W8" s="16" t="e">
        <f>'Overall Execution Status'!#REF!</f>
        <v>#REF!</v>
      </c>
      <c r="X8" s="15">
        <f>IFERROR(W8/W6,0)</f>
        <v>0</v>
      </c>
    </row>
    <row r="9" spans="2:24">
      <c r="B9" s="259" t="s">
        <v>7</v>
      </c>
      <c r="C9" s="260"/>
      <c r="D9" s="260"/>
      <c r="E9" s="260"/>
      <c r="F9" s="16">
        <f>'Overall Execution Status'!E4</f>
        <v>0</v>
      </c>
      <c r="G9" s="15">
        <f>IFERROR(F9/F6,0)</f>
        <v>0</v>
      </c>
      <c r="M9" s="260"/>
      <c r="N9" s="260"/>
      <c r="O9" s="16">
        <f>'Overall Execution Status'!R3</f>
        <v>0</v>
      </c>
      <c r="P9" s="15">
        <f>IFERROR(O9/O5,0)</f>
        <v>0</v>
      </c>
      <c r="Q9" s="16" t="e">
        <f>'Overall Execution Status'!#REF!</f>
        <v>#REF!</v>
      </c>
      <c r="R9" s="15">
        <f>IFERROR(Q9/Q6,0)</f>
        <v>0</v>
      </c>
      <c r="S9" s="259" t="s">
        <v>7</v>
      </c>
      <c r="T9" s="260"/>
      <c r="U9" s="260"/>
      <c r="V9" s="260"/>
      <c r="W9" s="16" t="e">
        <f>'Overall Execution Status'!#REF!</f>
        <v>#REF!</v>
      </c>
      <c r="X9" s="15">
        <f>IFERROR(W9/W6,0)</f>
        <v>0</v>
      </c>
    </row>
    <row r="10" spans="2:24">
      <c r="B10" s="259" t="s">
        <v>8</v>
      </c>
      <c r="C10" s="260"/>
      <c r="D10" s="260"/>
      <c r="E10" s="260"/>
      <c r="F10" s="16">
        <f>'Overall Execution Status'!J4</f>
        <v>0</v>
      </c>
      <c r="G10" s="15">
        <f>IFERROR(F10/F6,0)</f>
        <v>0</v>
      </c>
      <c r="M10" s="260"/>
      <c r="N10" s="260"/>
      <c r="O10" s="16">
        <f>'Overall Execution Status'!Q3</f>
        <v>0</v>
      </c>
      <c r="P10" s="14"/>
      <c r="Q10" s="16" t="e">
        <f>'Overall Execution Status'!#REF!</f>
        <v>#REF!</v>
      </c>
      <c r="R10" s="15">
        <f>IFERROR(Q10/Q6,0)</f>
        <v>0</v>
      </c>
      <c r="S10" s="259" t="s">
        <v>8</v>
      </c>
      <c r="T10" s="260"/>
      <c r="U10" s="260"/>
      <c r="V10" s="260"/>
      <c r="W10" s="16" t="e">
        <f>'Overall Execution Status'!#REF!</f>
        <v>#REF!</v>
      </c>
      <c r="X10" s="15">
        <f>IFERROR(W10/W6,0)</f>
        <v>0</v>
      </c>
    </row>
    <row r="11" spans="2:24">
      <c r="B11" s="259" t="s">
        <v>9</v>
      </c>
      <c r="C11" s="260"/>
      <c r="D11" s="260"/>
      <c r="E11" s="260"/>
      <c r="F11" s="16">
        <f>'Overall Execution Status'!I4</f>
        <v>2</v>
      </c>
      <c r="G11" s="14"/>
      <c r="M11" s="262"/>
      <c r="N11" s="262"/>
      <c r="O11" s="26" t="e">
        <f>'Overall Execution Status'!#REF!</f>
        <v>#REF!</v>
      </c>
      <c r="P11" s="27">
        <f>IFERROR(O11/O6,0)</f>
        <v>0</v>
      </c>
      <c r="Q11" s="16" t="e">
        <f>'Overall Execution Status'!#REF!</f>
        <v>#REF!</v>
      </c>
      <c r="R11" s="14"/>
      <c r="S11" s="259" t="s">
        <v>9</v>
      </c>
      <c r="T11" s="260"/>
      <c r="U11" s="260"/>
      <c r="V11" s="260"/>
      <c r="W11" s="16" t="e">
        <f>'Overall Execution Status'!#REF!</f>
        <v>#REF!</v>
      </c>
      <c r="X11" s="14"/>
    </row>
    <row r="12" spans="2:24">
      <c r="B12" s="261" t="s">
        <v>4</v>
      </c>
      <c r="C12" s="262"/>
      <c r="D12" s="262"/>
      <c r="E12" s="262"/>
      <c r="F12" s="26">
        <f>'Overall Execution Status'!G4</f>
        <v>22</v>
      </c>
      <c r="G12" s="27">
        <f>IFERROR(F12/F7,0)</f>
        <v>0.66666666666666663</v>
      </c>
      <c r="M12" s="262"/>
      <c r="N12" s="262"/>
      <c r="O12" s="26">
        <f>'Overall Execution Status'!P3</f>
        <v>0</v>
      </c>
      <c r="P12" s="27">
        <f>IFERROR(O12/O6,0)</f>
        <v>0</v>
      </c>
      <c r="Q12" s="16" t="e">
        <f>'Overall Execution Status'!#REF!</f>
        <v>#REF!</v>
      </c>
      <c r="R12" s="27">
        <f>IFERROR(Q12/Q7,0)</f>
        <v>0</v>
      </c>
      <c r="S12" s="261" t="s">
        <v>4</v>
      </c>
      <c r="T12" s="262"/>
      <c r="U12" s="262"/>
      <c r="V12" s="262"/>
      <c r="W12" s="26" t="e">
        <f>'Overall Execution Status'!#REF!</f>
        <v>#REF!</v>
      </c>
      <c r="X12" s="27">
        <f>IFERROR(W12/W7,0)</f>
        <v>0</v>
      </c>
    </row>
    <row r="13" spans="2:24">
      <c r="B13" s="261" t="s">
        <v>5</v>
      </c>
      <c r="C13" s="262"/>
      <c r="D13" s="262"/>
      <c r="E13" s="262"/>
      <c r="F13" s="26">
        <f>'Overall Execution Status'!H4</f>
        <v>9</v>
      </c>
      <c r="G13" s="27">
        <f>IFERROR(F13/F7,0)</f>
        <v>0.27272727272727271</v>
      </c>
      <c r="M13" s="252"/>
      <c r="N13" s="252"/>
      <c r="O13" s="23" t="e">
        <f>SUM(O7:O9)</f>
        <v>#REF!</v>
      </c>
      <c r="P13" s="24">
        <f>IFERROR(O13/O5,0)</f>
        <v>0</v>
      </c>
      <c r="Q13" s="16" t="e">
        <f>'Overall Execution Status'!#REF!</f>
        <v>#REF!</v>
      </c>
      <c r="R13" s="27">
        <f>IFERROR(Q13/Q7,0)</f>
        <v>0</v>
      </c>
      <c r="S13" s="261" t="s">
        <v>5</v>
      </c>
      <c r="T13" s="262"/>
      <c r="U13" s="262"/>
      <c r="V13" s="262"/>
      <c r="W13" s="26" t="e">
        <f>'Overall Execution Status'!#REF!</f>
        <v>#REF!</v>
      </c>
      <c r="X13" s="27">
        <f>IFERROR(W13/W7,0)</f>
        <v>0</v>
      </c>
    </row>
    <row r="14" spans="2:24">
      <c r="B14" s="251" t="s">
        <v>10</v>
      </c>
      <c r="C14" s="252"/>
      <c r="D14" s="252"/>
      <c r="E14" s="252"/>
      <c r="F14" s="23">
        <f>SUM('Overall Execution Status'!E4,'Overall Execution Status'!J4,'Overall Execution Status'!K4)</f>
        <v>0</v>
      </c>
      <c r="G14" s="24">
        <f>IFERROR(F14/F6,0)</f>
        <v>0</v>
      </c>
      <c r="M14" s="252"/>
      <c r="N14" s="252"/>
      <c r="O14" s="253" t="e">
        <f>O31+O48+#REF!+#REF!+#REF!+#REF!</f>
        <v>#REF!</v>
      </c>
      <c r="P14" s="254"/>
      <c r="Q14" s="23" t="e">
        <f>SUM(Q8:Q10)</f>
        <v>#REF!</v>
      </c>
      <c r="R14" s="24">
        <f>IFERROR(Q14/Q6,0)</f>
        <v>0</v>
      </c>
      <c r="S14" s="251" t="s">
        <v>10</v>
      </c>
      <c r="T14" s="252"/>
      <c r="U14" s="252"/>
      <c r="V14" s="252"/>
      <c r="W14" s="23" t="e">
        <f>SUM(W8:W10)</f>
        <v>#REF!</v>
      </c>
      <c r="X14" s="24">
        <f>IFERROR(W14/W6,0)</f>
        <v>0</v>
      </c>
    </row>
    <row r="15" spans="2:24" ht="16.5" customHeight="1" thickBot="1">
      <c r="B15" s="251" t="s">
        <v>11</v>
      </c>
      <c r="C15" s="252"/>
      <c r="D15" s="252"/>
      <c r="E15" s="252"/>
      <c r="F15" s="253" t="e">
        <f>F32+F49+F66+F83+F100+F117+F134</f>
        <v>#REF!</v>
      </c>
      <c r="G15" s="254"/>
      <c r="M15" s="256"/>
      <c r="N15" s="256"/>
      <c r="O15" s="253" t="e">
        <f>O32+O49+#REF!+#REF!+#REF!+#REF!</f>
        <v>#REF!</v>
      </c>
      <c r="P15" s="254"/>
      <c r="Q15" s="253" t="e">
        <f>Q32+Q49</f>
        <v>#REF!</v>
      </c>
      <c r="R15" s="254"/>
      <c r="S15" s="251" t="s">
        <v>11</v>
      </c>
      <c r="T15" s="252"/>
      <c r="U15" s="252"/>
      <c r="V15" s="252"/>
      <c r="W15" s="253">
        <f>W32</f>
        <v>0</v>
      </c>
      <c r="X15" s="254"/>
    </row>
    <row r="16" spans="2:24" ht="15" customHeight="1" thickBot="1">
      <c r="B16" s="255" t="s">
        <v>15</v>
      </c>
      <c r="C16" s="256"/>
      <c r="D16" s="256"/>
      <c r="E16" s="256"/>
      <c r="F16" s="253" t="e">
        <f>F33+F50+F67+F84+F101+F118+F135</f>
        <v>#REF!</v>
      </c>
      <c r="G16" s="254"/>
      <c r="Q16" s="253" t="e">
        <f>Q33+Q50</f>
        <v>#REF!</v>
      </c>
      <c r="R16" s="254"/>
      <c r="S16" s="255" t="s">
        <v>15</v>
      </c>
      <c r="T16" s="256"/>
      <c r="U16" s="256"/>
      <c r="V16" s="256"/>
      <c r="W16" s="253">
        <f>W33</f>
        <v>0</v>
      </c>
      <c r="X16" s="254"/>
    </row>
    <row r="18" spans="2:24" ht="15" thickBot="1"/>
    <row r="19" spans="2:24">
      <c r="B19" s="263" t="s">
        <v>256</v>
      </c>
      <c r="C19" s="264"/>
      <c r="D19" s="264"/>
      <c r="E19" s="264"/>
      <c r="F19" s="264"/>
      <c r="G19" s="265"/>
      <c r="M19" s="263" t="s">
        <v>326</v>
      </c>
      <c r="N19" s="264"/>
      <c r="O19" s="264"/>
      <c r="P19" s="264"/>
      <c r="Q19" s="264"/>
      <c r="R19" s="265"/>
      <c r="S19" s="263" t="s">
        <v>392</v>
      </c>
      <c r="T19" s="264"/>
      <c r="U19" s="264"/>
      <c r="V19" s="264"/>
      <c r="W19" s="264"/>
      <c r="X19" s="265"/>
    </row>
    <row r="20" spans="2:24" ht="15" thickBot="1">
      <c r="B20" s="266"/>
      <c r="C20" s="267"/>
      <c r="D20" s="267"/>
      <c r="E20" s="267"/>
      <c r="F20" s="267"/>
      <c r="G20" s="268"/>
      <c r="M20" s="266"/>
      <c r="N20" s="267"/>
      <c r="O20" s="267"/>
      <c r="P20" s="267"/>
      <c r="Q20" s="267"/>
      <c r="R20" s="268"/>
      <c r="S20" s="266"/>
      <c r="T20" s="267"/>
      <c r="U20" s="267"/>
      <c r="V20" s="267"/>
      <c r="W20" s="267"/>
      <c r="X20" s="268"/>
    </row>
    <row r="21" spans="2:24" ht="15" thickBot="1"/>
    <row r="22" spans="2:24" ht="15" customHeight="1">
      <c r="B22" s="269" t="s">
        <v>0</v>
      </c>
      <c r="C22" s="270"/>
      <c r="D22" s="270"/>
      <c r="E22" s="270"/>
      <c r="F22" s="106" t="s">
        <v>1</v>
      </c>
      <c r="G22" s="13" t="s">
        <v>2</v>
      </c>
      <c r="M22" s="269" t="s">
        <v>0</v>
      </c>
      <c r="N22" s="270"/>
      <c r="O22" s="270"/>
      <c r="P22" s="270"/>
      <c r="Q22" s="106" t="s">
        <v>1</v>
      </c>
      <c r="R22" s="13" t="s">
        <v>2</v>
      </c>
      <c r="S22" s="269" t="s">
        <v>0</v>
      </c>
      <c r="T22" s="270"/>
      <c r="U22" s="270"/>
      <c r="V22" s="270"/>
      <c r="W22" s="106" t="s">
        <v>1</v>
      </c>
      <c r="X22" s="13" t="s">
        <v>2</v>
      </c>
    </row>
    <row r="23" spans="2:24">
      <c r="B23" s="259" t="s">
        <v>3</v>
      </c>
      <c r="C23" s="260"/>
      <c r="D23" s="260"/>
      <c r="E23" s="260"/>
      <c r="F23" s="16" t="e">
        <f>'Overall Execution Status'!#REF!</f>
        <v>#REF!</v>
      </c>
      <c r="G23" s="14"/>
      <c r="M23" s="259" t="s">
        <v>3</v>
      </c>
      <c r="N23" s="260"/>
      <c r="O23" s="260"/>
      <c r="P23" s="260"/>
      <c r="Q23" s="16" t="e">
        <f>'Overall Execution Status'!#REF!</f>
        <v>#REF!</v>
      </c>
      <c r="R23" s="14"/>
      <c r="S23" s="259" t="s">
        <v>3</v>
      </c>
      <c r="T23" s="260"/>
      <c r="U23" s="260"/>
      <c r="V23" s="260"/>
      <c r="W23" s="16">
        <v>60</v>
      </c>
      <c r="X23" s="14"/>
    </row>
    <row r="24" spans="2:24">
      <c r="B24" s="259" t="s">
        <v>137</v>
      </c>
      <c r="C24" s="260"/>
      <c r="D24" s="260"/>
      <c r="E24" s="260"/>
      <c r="F24" s="16" t="e">
        <f>'Overall Execution Status'!#REF!</f>
        <v>#REF!</v>
      </c>
      <c r="G24" s="14" t="e">
        <f>F24/F23</f>
        <v>#REF!</v>
      </c>
      <c r="M24" s="259" t="s">
        <v>137</v>
      </c>
      <c r="N24" s="260"/>
      <c r="O24" s="260"/>
      <c r="P24" s="260"/>
      <c r="Q24" s="16" t="e">
        <f>'Overall Execution Status'!#REF!</f>
        <v>#REF!</v>
      </c>
      <c r="R24" s="14" t="e">
        <f>Q24/Q23</f>
        <v>#REF!</v>
      </c>
      <c r="S24" s="259" t="s">
        <v>137</v>
      </c>
      <c r="T24" s="260"/>
      <c r="U24" s="260"/>
      <c r="V24" s="260"/>
      <c r="W24" s="16">
        <v>55</v>
      </c>
      <c r="X24" s="14">
        <f>W24/W23</f>
        <v>0.91666666666666663</v>
      </c>
    </row>
    <row r="25" spans="2:24">
      <c r="B25" s="259" t="s">
        <v>6</v>
      </c>
      <c r="C25" s="260"/>
      <c r="D25" s="260"/>
      <c r="E25" s="260"/>
      <c r="F25" s="16" t="e">
        <f>'Overall Execution Status'!#REF!</f>
        <v>#REF!</v>
      </c>
      <c r="G25" s="15">
        <f>IFERROR(F25/F23,0)</f>
        <v>0</v>
      </c>
      <c r="M25" s="259" t="s">
        <v>6</v>
      </c>
      <c r="N25" s="260"/>
      <c r="O25" s="260"/>
      <c r="P25" s="260"/>
      <c r="Q25" s="16" t="e">
        <f>'Overall Execution Status'!#REF!</f>
        <v>#REF!</v>
      </c>
      <c r="R25" s="15">
        <f>IFERROR(Q25/Q23,0)</f>
        <v>0</v>
      </c>
      <c r="S25" s="259" t="s">
        <v>6</v>
      </c>
      <c r="T25" s="260"/>
      <c r="U25" s="260"/>
      <c r="V25" s="260"/>
      <c r="W25" s="16">
        <v>0</v>
      </c>
      <c r="X25" s="15">
        <f>IFERROR(W25/W23,0)</f>
        <v>0</v>
      </c>
    </row>
    <row r="26" spans="2:24">
      <c r="B26" s="259" t="s">
        <v>7</v>
      </c>
      <c r="C26" s="260"/>
      <c r="D26" s="260"/>
      <c r="E26" s="260"/>
      <c r="F26" s="16">
        <f>'Overall Execution Status'!E5</f>
        <v>0</v>
      </c>
      <c r="G26" s="15">
        <f>IFERROR(F26/F23,0)</f>
        <v>0</v>
      </c>
      <c r="M26" s="259" t="s">
        <v>7</v>
      </c>
      <c r="N26" s="260"/>
      <c r="O26" s="260"/>
      <c r="P26" s="260"/>
      <c r="Q26" s="16" t="e">
        <f>'Overall Execution Status'!#REF!</f>
        <v>#REF!</v>
      </c>
      <c r="R26" s="15">
        <f>IFERROR(Q26/Q23,0)</f>
        <v>0</v>
      </c>
      <c r="S26" s="259" t="s">
        <v>7</v>
      </c>
      <c r="T26" s="260"/>
      <c r="U26" s="260"/>
      <c r="V26" s="260"/>
      <c r="W26" s="16">
        <v>0</v>
      </c>
      <c r="X26" s="15">
        <f>IFERROR(W26/W23,0)</f>
        <v>0</v>
      </c>
    </row>
    <row r="27" spans="2:24">
      <c r="B27" s="259" t="s">
        <v>8</v>
      </c>
      <c r="C27" s="260"/>
      <c r="D27" s="260"/>
      <c r="E27" s="260"/>
      <c r="F27" s="16" t="e">
        <f>'Overall Execution Status'!#REF!</f>
        <v>#REF!</v>
      </c>
      <c r="G27" s="15">
        <f>IFERROR(F27/F23,0)</f>
        <v>0</v>
      </c>
      <c r="M27" s="259" t="s">
        <v>8</v>
      </c>
      <c r="N27" s="260"/>
      <c r="O27" s="260"/>
      <c r="P27" s="260"/>
      <c r="Q27" s="16" t="e">
        <f>'Overall Execution Status'!#REF!</f>
        <v>#REF!</v>
      </c>
      <c r="R27" s="15">
        <f>IFERROR(Q27/Q23,0)</f>
        <v>0</v>
      </c>
      <c r="S27" s="259" t="s">
        <v>8</v>
      </c>
      <c r="T27" s="260"/>
      <c r="U27" s="260"/>
      <c r="V27" s="260"/>
      <c r="W27" s="16">
        <v>3</v>
      </c>
      <c r="X27" s="15">
        <f>IFERROR(W27/W23,0)</f>
        <v>0.05</v>
      </c>
    </row>
    <row r="28" spans="2:24">
      <c r="B28" s="259" t="s">
        <v>9</v>
      </c>
      <c r="C28" s="260"/>
      <c r="D28" s="260"/>
      <c r="E28" s="260"/>
      <c r="F28" s="16" t="e">
        <f>'Overall Execution Status'!#REF!</f>
        <v>#REF!</v>
      </c>
      <c r="G28" s="14"/>
      <c r="M28" s="259" t="s">
        <v>9</v>
      </c>
      <c r="N28" s="260"/>
      <c r="O28" s="260"/>
      <c r="P28" s="260"/>
      <c r="Q28" s="16" t="e">
        <f>'Overall Execution Status'!#REF!</f>
        <v>#REF!</v>
      </c>
      <c r="R28" s="14"/>
      <c r="S28" s="259" t="s">
        <v>9</v>
      </c>
      <c r="T28" s="260"/>
      <c r="U28" s="260"/>
      <c r="V28" s="260"/>
      <c r="W28" s="16" t="e">
        <f>'Overall Execution Status'!#REF!</f>
        <v>#REF!</v>
      </c>
      <c r="X28" s="14"/>
    </row>
    <row r="29" spans="2:24">
      <c r="B29" s="261" t="s">
        <v>4</v>
      </c>
      <c r="C29" s="262"/>
      <c r="D29" s="262"/>
      <c r="E29" s="262"/>
      <c r="F29" s="26" t="e">
        <f>'Overall Execution Status'!#REF!</f>
        <v>#REF!</v>
      </c>
      <c r="G29" s="27">
        <f>IFERROR(F29/F24,0)</f>
        <v>0</v>
      </c>
      <c r="M29" s="261" t="s">
        <v>4</v>
      </c>
      <c r="N29" s="262"/>
      <c r="O29" s="262"/>
      <c r="P29" s="262"/>
      <c r="Q29" s="26" t="e">
        <f>'Overall Execution Status'!#REF!</f>
        <v>#REF!</v>
      </c>
      <c r="R29" s="27">
        <f>IFERROR(Q29/Q24,0)</f>
        <v>0</v>
      </c>
      <c r="S29" s="261" t="s">
        <v>4</v>
      </c>
      <c r="T29" s="262"/>
      <c r="U29" s="262"/>
      <c r="V29" s="262"/>
      <c r="W29" s="26">
        <v>52</v>
      </c>
      <c r="X29" s="27">
        <f>IFERROR(W29/W24,0)</f>
        <v>0.94545454545454544</v>
      </c>
    </row>
    <row r="30" spans="2:24">
      <c r="B30" s="261" t="s">
        <v>5</v>
      </c>
      <c r="C30" s="262"/>
      <c r="D30" s="262"/>
      <c r="E30" s="262"/>
      <c r="F30" s="26" t="e">
        <f>'Overall Execution Status'!#REF!</f>
        <v>#REF!</v>
      </c>
      <c r="G30" s="27">
        <f>IFERROR(F30/F24,0)</f>
        <v>0</v>
      </c>
      <c r="M30" s="261" t="s">
        <v>5</v>
      </c>
      <c r="N30" s="262"/>
      <c r="O30" s="262"/>
      <c r="P30" s="262"/>
      <c r="Q30" s="26" t="e">
        <f>'Overall Execution Status'!#REF!</f>
        <v>#REF!</v>
      </c>
      <c r="R30" s="27">
        <f>IFERROR(Q30/Q24,0)</f>
        <v>0</v>
      </c>
      <c r="S30" s="261" t="s">
        <v>5</v>
      </c>
      <c r="T30" s="262"/>
      <c r="U30" s="262"/>
      <c r="V30" s="262"/>
      <c r="W30" s="26">
        <v>5</v>
      </c>
      <c r="X30" s="27">
        <f>IFERROR(W30/W24,0)</f>
        <v>9.0909090909090912E-2</v>
      </c>
    </row>
    <row r="31" spans="2:24">
      <c r="B31" s="251" t="s">
        <v>10</v>
      </c>
      <c r="C31" s="252"/>
      <c r="D31" s="252"/>
      <c r="E31" s="252"/>
      <c r="F31" s="23" t="e">
        <f>SUM(F25:F27)</f>
        <v>#REF!</v>
      </c>
      <c r="G31" s="24">
        <f>IFERROR(F31/F23,0)</f>
        <v>0</v>
      </c>
      <c r="M31" s="251" t="s">
        <v>10</v>
      </c>
      <c r="N31" s="252"/>
      <c r="O31" s="252"/>
      <c r="P31" s="252"/>
      <c r="Q31" s="23" t="e">
        <f>SUM(Q25:Q27)</f>
        <v>#REF!</v>
      </c>
      <c r="R31" s="24">
        <f>IFERROR(Q31/Q23,0)</f>
        <v>0</v>
      </c>
      <c r="S31" s="251" t="s">
        <v>10</v>
      </c>
      <c r="T31" s="252"/>
      <c r="U31" s="252"/>
      <c r="V31" s="252"/>
      <c r="W31" s="23">
        <f>SUM(W25:W27)</f>
        <v>3</v>
      </c>
      <c r="X31" s="24">
        <f>IFERROR(W31/W23,0)</f>
        <v>0.05</v>
      </c>
    </row>
    <row r="32" spans="2:24" ht="16.5" customHeight="1">
      <c r="B32" s="251" t="s">
        <v>11</v>
      </c>
      <c r="C32" s="252"/>
      <c r="D32" s="252"/>
      <c r="E32" s="252"/>
      <c r="F32" s="252" t="e">
        <f>'Day wise - Burn Down'!#REF!</f>
        <v>#REF!</v>
      </c>
      <c r="G32" s="271"/>
      <c r="M32" s="251" t="s">
        <v>11</v>
      </c>
      <c r="N32" s="252"/>
      <c r="O32" s="252"/>
      <c r="P32" s="252"/>
      <c r="Q32" s="253" t="e">
        <f>'Day wise - Burn Down'!#REF!</f>
        <v>#REF!</v>
      </c>
      <c r="R32" s="254"/>
      <c r="S32" s="251" t="s">
        <v>11</v>
      </c>
      <c r="T32" s="252"/>
      <c r="U32" s="252"/>
      <c r="V32" s="252"/>
      <c r="W32" s="252">
        <v>0</v>
      </c>
      <c r="X32" s="271"/>
    </row>
    <row r="33" spans="2:24" ht="15" thickBot="1">
      <c r="B33" s="255" t="s">
        <v>15</v>
      </c>
      <c r="C33" s="256"/>
      <c r="D33" s="256"/>
      <c r="E33" s="256"/>
      <c r="F33" s="252" t="e">
        <f>'Day wise - Burn Down'!#REF!</f>
        <v>#REF!</v>
      </c>
      <c r="G33" s="271"/>
      <c r="M33" s="255" t="s">
        <v>15</v>
      </c>
      <c r="N33" s="256"/>
      <c r="O33" s="256"/>
      <c r="P33" s="256"/>
      <c r="Q33" s="257" t="e">
        <f>'Day wise - Burn Down'!#REF!</f>
        <v>#REF!</v>
      </c>
      <c r="R33" s="258"/>
      <c r="S33" s="255" t="s">
        <v>15</v>
      </c>
      <c r="T33" s="256"/>
      <c r="U33" s="256"/>
      <c r="V33" s="256"/>
      <c r="W33" s="252">
        <v>0</v>
      </c>
      <c r="X33" s="271"/>
    </row>
    <row r="35" spans="2:24" ht="15" thickBot="1"/>
    <row r="36" spans="2:24">
      <c r="B36" s="263" t="s">
        <v>288</v>
      </c>
      <c r="C36" s="264"/>
      <c r="D36" s="264"/>
      <c r="E36" s="264"/>
      <c r="F36" s="264"/>
      <c r="G36" s="265"/>
      <c r="M36" s="263" t="s">
        <v>329</v>
      </c>
      <c r="N36" s="264"/>
      <c r="O36" s="264"/>
      <c r="P36" s="264"/>
      <c r="Q36" s="264"/>
      <c r="R36" s="265"/>
    </row>
    <row r="37" spans="2:24" ht="15" thickBot="1">
      <c r="B37" s="266"/>
      <c r="C37" s="267"/>
      <c r="D37" s="267"/>
      <c r="E37" s="267"/>
      <c r="F37" s="267"/>
      <c r="G37" s="268"/>
      <c r="M37" s="266"/>
      <c r="N37" s="267"/>
      <c r="O37" s="267"/>
      <c r="P37" s="267"/>
      <c r="Q37" s="267"/>
      <c r="R37" s="268"/>
    </row>
    <row r="38" spans="2:24" ht="15" thickBot="1"/>
    <row r="39" spans="2:24">
      <c r="B39" s="269" t="s">
        <v>0</v>
      </c>
      <c r="C39" s="270"/>
      <c r="D39" s="270"/>
      <c r="E39" s="270"/>
      <c r="F39" s="106" t="s">
        <v>1</v>
      </c>
      <c r="G39" s="13" t="s">
        <v>2</v>
      </c>
      <c r="M39" s="269" t="s">
        <v>0</v>
      </c>
      <c r="N39" s="270"/>
      <c r="O39" s="270"/>
      <c r="P39" s="270"/>
      <c r="Q39" s="106" t="s">
        <v>1</v>
      </c>
      <c r="R39" s="13" t="s">
        <v>2</v>
      </c>
    </row>
    <row r="40" spans="2:24">
      <c r="B40" s="259" t="s">
        <v>3</v>
      </c>
      <c r="C40" s="260"/>
      <c r="D40" s="260"/>
      <c r="E40" s="260"/>
      <c r="F40" s="16" t="e">
        <f>'Overall Execution Status'!#REF!</f>
        <v>#REF!</v>
      </c>
      <c r="G40" s="14"/>
      <c r="M40" s="259" t="s">
        <v>3</v>
      </c>
      <c r="N40" s="260"/>
      <c r="O40" s="260"/>
      <c r="P40" s="260"/>
      <c r="Q40" s="16" t="e">
        <f>'Overall Execution Status'!#REF!</f>
        <v>#REF!</v>
      </c>
      <c r="R40" s="14"/>
    </row>
    <row r="41" spans="2:24">
      <c r="B41" s="259" t="s">
        <v>137</v>
      </c>
      <c r="C41" s="260"/>
      <c r="D41" s="260"/>
      <c r="E41" s="260"/>
      <c r="F41" s="16" t="e">
        <f>'Overall Execution Status'!#REF!</f>
        <v>#REF!</v>
      </c>
      <c r="G41" s="14" t="e">
        <f>F41/F40</f>
        <v>#REF!</v>
      </c>
      <c r="M41" s="259" t="s">
        <v>137</v>
      </c>
      <c r="N41" s="260"/>
      <c r="O41" s="260"/>
      <c r="P41" s="260"/>
      <c r="Q41" s="16" t="e">
        <f>'Overall Execution Status'!#REF!</f>
        <v>#REF!</v>
      </c>
      <c r="R41" s="14" t="e">
        <f>Q41/Q40</f>
        <v>#REF!</v>
      </c>
    </row>
    <row r="42" spans="2:24">
      <c r="B42" s="259" t="s">
        <v>6</v>
      </c>
      <c r="C42" s="260"/>
      <c r="D42" s="260"/>
      <c r="E42" s="260"/>
      <c r="F42" s="16" t="e">
        <f>'Overall Execution Status'!#REF!</f>
        <v>#REF!</v>
      </c>
      <c r="G42" s="15">
        <f>IFERROR(F42/F40,0)</f>
        <v>0</v>
      </c>
      <c r="M42" s="259" t="s">
        <v>6</v>
      </c>
      <c r="N42" s="260"/>
      <c r="O42" s="260"/>
      <c r="P42" s="260"/>
      <c r="Q42" s="16" t="e">
        <f>'Overall Execution Status'!#REF!</f>
        <v>#REF!</v>
      </c>
      <c r="R42" s="15">
        <f>IFERROR(Q42/Q40,0)</f>
        <v>0</v>
      </c>
    </row>
    <row r="43" spans="2:24">
      <c r="B43" s="259" t="s">
        <v>7</v>
      </c>
      <c r="C43" s="260"/>
      <c r="D43" s="260"/>
      <c r="E43" s="260"/>
      <c r="F43" s="16" t="e">
        <f>'Overall Execution Status'!#REF!</f>
        <v>#REF!</v>
      </c>
      <c r="G43" s="15">
        <f>IFERROR(F43/F40,0)</f>
        <v>0</v>
      </c>
      <c r="M43" s="259" t="s">
        <v>7</v>
      </c>
      <c r="N43" s="260"/>
      <c r="O43" s="260"/>
      <c r="P43" s="260"/>
      <c r="Q43" s="16" t="e">
        <f>'Overall Execution Status'!#REF!</f>
        <v>#REF!</v>
      </c>
      <c r="R43" s="15">
        <f>IFERROR(Q43/Q40,0)</f>
        <v>0</v>
      </c>
    </row>
    <row r="44" spans="2:24">
      <c r="B44" s="259" t="s">
        <v>8</v>
      </c>
      <c r="C44" s="260"/>
      <c r="D44" s="260"/>
      <c r="E44" s="260"/>
      <c r="F44" s="16" t="e">
        <f>'Overall Execution Status'!#REF!</f>
        <v>#REF!</v>
      </c>
      <c r="G44" s="15">
        <f>IFERROR(F44/F40,0)</f>
        <v>0</v>
      </c>
      <c r="M44" s="259" t="s">
        <v>8</v>
      </c>
      <c r="N44" s="260"/>
      <c r="O44" s="260"/>
      <c r="P44" s="260"/>
      <c r="Q44" s="16" t="e">
        <f>'Overall Execution Status'!#REF!</f>
        <v>#REF!</v>
      </c>
      <c r="R44" s="15">
        <f>IFERROR(Q44/Q40,0)</f>
        <v>0</v>
      </c>
    </row>
    <row r="45" spans="2:24">
      <c r="B45" s="259" t="s">
        <v>9</v>
      </c>
      <c r="C45" s="260"/>
      <c r="D45" s="260"/>
      <c r="E45" s="260"/>
      <c r="F45" s="16" t="e">
        <f>'Overall Execution Status'!#REF!</f>
        <v>#REF!</v>
      </c>
      <c r="G45" s="14"/>
      <c r="M45" s="259" t="s">
        <v>9</v>
      </c>
      <c r="N45" s="260"/>
      <c r="O45" s="260"/>
      <c r="P45" s="260"/>
      <c r="Q45" s="16" t="e">
        <f>'Overall Execution Status'!#REF!</f>
        <v>#REF!</v>
      </c>
      <c r="R45" s="14"/>
    </row>
    <row r="46" spans="2:24">
      <c r="B46" s="261" t="s">
        <v>4</v>
      </c>
      <c r="C46" s="262"/>
      <c r="D46" s="262"/>
      <c r="E46" s="262"/>
      <c r="F46" s="26" t="e">
        <f>'Overall Execution Status'!#REF!</f>
        <v>#REF!</v>
      </c>
      <c r="G46" s="27">
        <f>IFERROR(F46/F41,0)</f>
        <v>0</v>
      </c>
      <c r="M46" s="261" t="s">
        <v>4</v>
      </c>
      <c r="N46" s="262"/>
      <c r="O46" s="262"/>
      <c r="P46" s="262"/>
      <c r="Q46" s="26" t="e">
        <f>'Overall Execution Status'!#REF!</f>
        <v>#REF!</v>
      </c>
      <c r="R46" s="27">
        <f>IFERROR(Q46/Q41,0)</f>
        <v>0</v>
      </c>
    </row>
    <row r="47" spans="2:24">
      <c r="B47" s="261" t="s">
        <v>5</v>
      </c>
      <c r="C47" s="262"/>
      <c r="D47" s="262"/>
      <c r="E47" s="262"/>
      <c r="F47" s="26" t="e">
        <f>'Overall Execution Status'!#REF!</f>
        <v>#REF!</v>
      </c>
      <c r="G47" s="27">
        <f>IFERROR(F47/F41,0)</f>
        <v>0</v>
      </c>
      <c r="M47" s="261" t="s">
        <v>5</v>
      </c>
      <c r="N47" s="262"/>
      <c r="O47" s="262"/>
      <c r="P47" s="262"/>
      <c r="Q47" s="26" t="e">
        <f>'Overall Execution Status'!#REF!</f>
        <v>#REF!</v>
      </c>
      <c r="R47" s="27">
        <f>IFERROR(Q47/Q41,0)</f>
        <v>0</v>
      </c>
    </row>
    <row r="48" spans="2:24">
      <c r="B48" s="251" t="s">
        <v>10</v>
      </c>
      <c r="C48" s="252"/>
      <c r="D48" s="252"/>
      <c r="E48" s="252"/>
      <c r="F48" s="23" t="e">
        <f>SUM(F42:F44)</f>
        <v>#REF!</v>
      </c>
      <c r="G48" s="24">
        <f>IFERROR(F48/F40,0)</f>
        <v>0</v>
      </c>
      <c r="M48" s="251" t="s">
        <v>10</v>
      </c>
      <c r="N48" s="252"/>
      <c r="O48" s="252"/>
      <c r="P48" s="252"/>
      <c r="Q48" s="23" t="e">
        <f>SUM(Q42:Q44)</f>
        <v>#REF!</v>
      </c>
      <c r="R48" s="24">
        <f>IFERROR(Q48/Q40,0)</f>
        <v>0</v>
      </c>
    </row>
    <row r="49" spans="2:18">
      <c r="B49" s="251" t="s">
        <v>11</v>
      </c>
      <c r="C49" s="252"/>
      <c r="D49" s="252"/>
      <c r="E49" s="252"/>
      <c r="F49" s="253">
        <v>0</v>
      </c>
      <c r="G49" s="254"/>
      <c r="M49" s="251" t="s">
        <v>11</v>
      </c>
      <c r="N49" s="252"/>
      <c r="O49" s="252"/>
      <c r="P49" s="252"/>
      <c r="Q49" s="253">
        <v>0</v>
      </c>
      <c r="R49" s="254"/>
    </row>
    <row r="50" spans="2:18" ht="15" thickBot="1">
      <c r="B50" s="255" t="s">
        <v>15</v>
      </c>
      <c r="C50" s="256"/>
      <c r="D50" s="256"/>
      <c r="E50" s="256"/>
      <c r="F50" s="253">
        <v>0</v>
      </c>
      <c r="G50" s="254"/>
      <c r="M50" s="255" t="s">
        <v>15</v>
      </c>
      <c r="N50" s="256"/>
      <c r="O50" s="256"/>
      <c r="P50" s="256"/>
      <c r="Q50" s="257">
        <v>0</v>
      </c>
      <c r="R50" s="258"/>
    </row>
    <row r="51" spans="2:18" ht="15" thickBot="1"/>
    <row r="52" spans="2:18">
      <c r="B52" s="263" t="s">
        <v>269</v>
      </c>
      <c r="C52" s="264"/>
      <c r="D52" s="264"/>
      <c r="E52" s="264"/>
      <c r="F52" s="264"/>
      <c r="G52" s="265"/>
    </row>
    <row r="53" spans="2:18" ht="15" thickBot="1">
      <c r="B53" s="266"/>
      <c r="C53" s="267"/>
      <c r="D53" s="267"/>
      <c r="E53" s="267"/>
      <c r="F53" s="267"/>
      <c r="G53" s="268"/>
    </row>
    <row r="54" spans="2:18" ht="15.75" hidden="1" customHeight="1" thickBot="1"/>
    <row r="55" spans="2:18" ht="15" thickBot="1"/>
    <row r="56" spans="2:18">
      <c r="B56" s="269" t="s">
        <v>0</v>
      </c>
      <c r="C56" s="270"/>
      <c r="D56" s="270"/>
      <c r="E56" s="270"/>
      <c r="F56" s="106" t="s">
        <v>1</v>
      </c>
      <c r="G56" s="13" t="s">
        <v>2</v>
      </c>
    </row>
    <row r="57" spans="2:18">
      <c r="B57" s="259" t="s">
        <v>3</v>
      </c>
      <c r="C57" s="260"/>
      <c r="D57" s="260"/>
      <c r="E57" s="260"/>
      <c r="F57" s="16" t="e">
        <f>'Overall Execution Status'!#REF!</f>
        <v>#REF!</v>
      </c>
      <c r="G57" s="14"/>
    </row>
    <row r="58" spans="2:18">
      <c r="B58" s="259" t="s">
        <v>137</v>
      </c>
      <c r="C58" s="260"/>
      <c r="D58" s="260"/>
      <c r="E58" s="260"/>
      <c r="F58" s="16" t="e">
        <f>'Overall Execution Status'!#REF!</f>
        <v>#REF!</v>
      </c>
      <c r="G58" s="14" t="e">
        <f>F58/F57</f>
        <v>#REF!</v>
      </c>
    </row>
    <row r="59" spans="2:18">
      <c r="B59" s="259" t="s">
        <v>6</v>
      </c>
      <c r="C59" s="260"/>
      <c r="D59" s="260"/>
      <c r="E59" s="260"/>
      <c r="F59" s="16" t="e">
        <f>'Overall Execution Status'!#REF!</f>
        <v>#REF!</v>
      </c>
      <c r="G59" s="15">
        <f>IFERROR(F59/F57,0)</f>
        <v>0</v>
      </c>
    </row>
    <row r="60" spans="2:18">
      <c r="B60" s="259" t="s">
        <v>7</v>
      </c>
      <c r="C60" s="260"/>
      <c r="D60" s="260"/>
      <c r="E60" s="260"/>
      <c r="F60" s="16" t="e">
        <f>'Overall Execution Status'!#REF!</f>
        <v>#REF!</v>
      </c>
      <c r="G60" s="15">
        <f>IFERROR(F60/F57,0)</f>
        <v>0</v>
      </c>
    </row>
    <row r="61" spans="2:18">
      <c r="B61" s="259" t="s">
        <v>8</v>
      </c>
      <c r="C61" s="260"/>
      <c r="D61" s="260"/>
      <c r="E61" s="260"/>
      <c r="F61" s="16" t="e">
        <f>'Overall Execution Status'!#REF!</f>
        <v>#REF!</v>
      </c>
      <c r="G61" s="15">
        <f>IFERROR(F61/F57,0)</f>
        <v>0</v>
      </c>
    </row>
    <row r="62" spans="2:18">
      <c r="B62" s="259" t="s">
        <v>9</v>
      </c>
      <c r="C62" s="260"/>
      <c r="D62" s="260"/>
      <c r="E62" s="260"/>
      <c r="F62" s="16" t="e">
        <f>'Overall Execution Status'!#REF!</f>
        <v>#REF!</v>
      </c>
      <c r="G62" s="14"/>
    </row>
    <row r="63" spans="2:18">
      <c r="B63" s="261" t="s">
        <v>4</v>
      </c>
      <c r="C63" s="262"/>
      <c r="D63" s="262"/>
      <c r="E63" s="262"/>
      <c r="F63" s="26" t="e">
        <f>'Overall Execution Status'!#REF!</f>
        <v>#REF!</v>
      </c>
      <c r="G63" s="27">
        <f>IFERROR(F63/F58,0)</f>
        <v>0</v>
      </c>
    </row>
    <row r="64" spans="2:18">
      <c r="B64" s="261" t="s">
        <v>5</v>
      </c>
      <c r="C64" s="262"/>
      <c r="D64" s="262"/>
      <c r="E64" s="262"/>
      <c r="F64" s="26" t="e">
        <f>'Overall Execution Status'!#REF!</f>
        <v>#REF!</v>
      </c>
      <c r="G64" s="27">
        <f>IFERROR(F64/F58,0)</f>
        <v>0</v>
      </c>
    </row>
    <row r="65" spans="2:7">
      <c r="B65" s="251" t="s">
        <v>10</v>
      </c>
      <c r="C65" s="252"/>
      <c r="D65" s="252"/>
      <c r="E65" s="252"/>
      <c r="F65" s="23" t="e">
        <f>SUM(F59:F61)</f>
        <v>#REF!</v>
      </c>
      <c r="G65" s="24">
        <f>IFERROR(F65/F57,0)</f>
        <v>0</v>
      </c>
    </row>
    <row r="66" spans="2:7">
      <c r="B66" s="251" t="s">
        <v>11</v>
      </c>
      <c r="C66" s="252"/>
      <c r="D66" s="252"/>
      <c r="E66" s="252"/>
      <c r="F66" s="253">
        <v>0</v>
      </c>
      <c r="G66" s="254"/>
    </row>
    <row r="67" spans="2:7" ht="15" thickBot="1">
      <c r="B67" s="255" t="s">
        <v>15</v>
      </c>
      <c r="C67" s="256"/>
      <c r="D67" s="256"/>
      <c r="E67" s="256"/>
      <c r="F67" s="257">
        <v>0</v>
      </c>
      <c r="G67" s="258"/>
    </row>
    <row r="69" spans="2:7" ht="15" thickBot="1"/>
    <row r="70" spans="2:7">
      <c r="B70" s="263" t="s">
        <v>327</v>
      </c>
      <c r="C70" s="264"/>
      <c r="D70" s="264"/>
      <c r="E70" s="264"/>
      <c r="F70" s="264"/>
      <c r="G70" s="265"/>
    </row>
    <row r="71" spans="2:7" ht="15" thickBot="1">
      <c r="B71" s="266"/>
      <c r="C71" s="267"/>
      <c r="D71" s="267"/>
      <c r="E71" s="267"/>
      <c r="F71" s="267"/>
      <c r="G71" s="268"/>
    </row>
    <row r="72" spans="2:7" ht="15" thickBot="1"/>
    <row r="73" spans="2:7">
      <c r="B73" s="288" t="s">
        <v>0</v>
      </c>
      <c r="C73" s="289"/>
      <c r="D73" s="289"/>
      <c r="E73" s="290"/>
      <c r="F73" s="106" t="s">
        <v>1</v>
      </c>
      <c r="G73" s="13" t="s">
        <v>2</v>
      </c>
    </row>
    <row r="74" spans="2:7">
      <c r="B74" s="279" t="s">
        <v>3</v>
      </c>
      <c r="C74" s="280"/>
      <c r="D74" s="280"/>
      <c r="E74" s="281"/>
      <c r="F74" s="16" t="e">
        <f>'Overall Execution Status'!#REF!+'Overall Execution Status'!#REF!</f>
        <v>#REF!</v>
      </c>
      <c r="G74" s="14"/>
    </row>
    <row r="75" spans="2:7">
      <c r="B75" s="279" t="s">
        <v>137</v>
      </c>
      <c r="C75" s="280"/>
      <c r="D75" s="280"/>
      <c r="E75" s="281"/>
      <c r="F75" s="16" t="e">
        <f>'Overall Execution Status'!#REF!+'Overall Execution Status'!#REF!</f>
        <v>#REF!</v>
      </c>
      <c r="G75" s="14" t="e">
        <f>F75/F74</f>
        <v>#REF!</v>
      </c>
    </row>
    <row r="76" spans="2:7">
      <c r="B76" s="279" t="s">
        <v>6</v>
      </c>
      <c r="C76" s="280"/>
      <c r="D76" s="280"/>
      <c r="E76" s="281"/>
      <c r="F76" s="16" t="e">
        <f>'Overall Execution Status'!#REF!+'Overall Execution Status'!#REF!</f>
        <v>#REF!</v>
      </c>
      <c r="G76" s="15">
        <f>IFERROR(F76/F74,0)</f>
        <v>0</v>
      </c>
    </row>
    <row r="77" spans="2:7">
      <c r="B77" s="279" t="s">
        <v>7</v>
      </c>
      <c r="C77" s="280"/>
      <c r="D77" s="280"/>
      <c r="E77" s="281"/>
      <c r="F77" s="16" t="e">
        <f>'Overall Execution Status'!#REF!+'Overall Execution Status'!#REF!</f>
        <v>#REF!</v>
      </c>
      <c r="G77" s="15">
        <f>IFERROR(F77/F74,0)</f>
        <v>0</v>
      </c>
    </row>
    <row r="78" spans="2:7">
      <c r="B78" s="279" t="s">
        <v>8</v>
      </c>
      <c r="C78" s="280"/>
      <c r="D78" s="280"/>
      <c r="E78" s="281"/>
      <c r="F78" s="16" t="e">
        <f>'Overall Execution Status'!#REF!+'Overall Execution Status'!#REF!</f>
        <v>#REF!</v>
      </c>
      <c r="G78" s="15">
        <f>IFERROR(F78/F74,0)</f>
        <v>0</v>
      </c>
    </row>
    <row r="79" spans="2:7">
      <c r="B79" s="279" t="s">
        <v>9</v>
      </c>
      <c r="C79" s="280"/>
      <c r="D79" s="280"/>
      <c r="E79" s="281"/>
      <c r="F79" s="16" t="e">
        <f>'Overall Execution Status'!#REF!+'Overall Execution Status'!#REF!</f>
        <v>#REF!</v>
      </c>
      <c r="G79" s="14"/>
    </row>
    <row r="80" spans="2:7">
      <c r="B80" s="282" t="s">
        <v>4</v>
      </c>
      <c r="C80" s="283"/>
      <c r="D80" s="283"/>
      <c r="E80" s="284"/>
      <c r="F80" s="160" t="e">
        <f>'Overall Execution Status'!#REF!+'Overall Execution Status'!#REF!</f>
        <v>#REF!</v>
      </c>
      <c r="G80" s="27">
        <f>IFERROR(F80/F75,0)</f>
        <v>0</v>
      </c>
    </row>
    <row r="81" spans="2:7">
      <c r="B81" s="282" t="s">
        <v>5</v>
      </c>
      <c r="C81" s="283"/>
      <c r="D81" s="283"/>
      <c r="E81" s="284"/>
      <c r="F81" s="160" t="e">
        <f>'Overall Execution Status'!#REF!+'Overall Execution Status'!#REF!</f>
        <v>#REF!</v>
      </c>
      <c r="G81" s="27">
        <f>IFERROR(F81/F75,0)</f>
        <v>0</v>
      </c>
    </row>
    <row r="82" spans="2:7">
      <c r="B82" s="285" t="s">
        <v>10</v>
      </c>
      <c r="C82" s="286"/>
      <c r="D82" s="286"/>
      <c r="E82" s="287"/>
      <c r="F82" s="23" t="e">
        <f>SUM(F76:F78)</f>
        <v>#REF!</v>
      </c>
      <c r="G82" s="24">
        <f>IFERROR(F82/F74,0)</f>
        <v>0</v>
      </c>
    </row>
    <row r="83" spans="2:7" ht="15" thickBot="1">
      <c r="B83" s="285" t="s">
        <v>11</v>
      </c>
      <c r="C83" s="286"/>
      <c r="D83" s="286"/>
      <c r="E83" s="287"/>
      <c r="F83" s="257">
        <v>0</v>
      </c>
      <c r="G83" s="258"/>
    </row>
    <row r="84" spans="2:7" ht="15" thickBot="1">
      <c r="B84" s="276" t="s">
        <v>15</v>
      </c>
      <c r="C84" s="277"/>
      <c r="D84" s="277"/>
      <c r="E84" s="278"/>
      <c r="F84" s="257">
        <v>0</v>
      </c>
      <c r="G84" s="258"/>
    </row>
    <row r="86" spans="2:7" ht="15" thickBot="1"/>
    <row r="87" spans="2:7">
      <c r="B87" s="263" t="s">
        <v>260</v>
      </c>
      <c r="C87" s="264"/>
      <c r="D87" s="264"/>
      <c r="E87" s="264"/>
      <c r="F87" s="264"/>
      <c r="G87" s="265"/>
    </row>
    <row r="88" spans="2:7" ht="15" thickBot="1">
      <c r="B88" s="266"/>
      <c r="C88" s="267"/>
      <c r="D88" s="267"/>
      <c r="E88" s="267"/>
      <c r="F88" s="267"/>
      <c r="G88" s="268"/>
    </row>
    <row r="89" spans="2:7" ht="15" thickBot="1"/>
    <row r="90" spans="2:7">
      <c r="B90" s="288" t="s">
        <v>0</v>
      </c>
      <c r="C90" s="289"/>
      <c r="D90" s="289"/>
      <c r="E90" s="290"/>
      <c r="F90" s="106" t="s">
        <v>1</v>
      </c>
      <c r="G90" s="13" t="s">
        <v>2</v>
      </c>
    </row>
    <row r="91" spans="2:7">
      <c r="B91" s="279" t="s">
        <v>3</v>
      </c>
      <c r="C91" s="280"/>
      <c r="D91" s="280"/>
      <c r="E91" s="281"/>
      <c r="F91" s="16" t="e">
        <f>'Overall Execution Status'!#REF!</f>
        <v>#REF!</v>
      </c>
      <c r="G91" s="14"/>
    </row>
    <row r="92" spans="2:7">
      <c r="B92" s="279" t="s">
        <v>137</v>
      </c>
      <c r="C92" s="280"/>
      <c r="D92" s="280"/>
      <c r="E92" s="281"/>
      <c r="F92" s="16" t="e">
        <f>'Overall Execution Status'!#REF!</f>
        <v>#REF!</v>
      </c>
      <c r="G92" s="14" t="e">
        <f>F92/F91</f>
        <v>#REF!</v>
      </c>
    </row>
    <row r="93" spans="2:7">
      <c r="B93" s="279" t="s">
        <v>6</v>
      </c>
      <c r="C93" s="280"/>
      <c r="D93" s="280"/>
      <c r="E93" s="281"/>
      <c r="F93" s="16" t="e">
        <f>'Overall Execution Status'!#REF!</f>
        <v>#REF!</v>
      </c>
      <c r="G93" s="15">
        <f>IFERROR(F93/F91,0)</f>
        <v>0</v>
      </c>
    </row>
    <row r="94" spans="2:7">
      <c r="B94" s="279" t="s">
        <v>7</v>
      </c>
      <c r="C94" s="280"/>
      <c r="D94" s="280"/>
      <c r="E94" s="281"/>
      <c r="F94" s="16" t="e">
        <f>'Overall Execution Status'!#REF!</f>
        <v>#REF!</v>
      </c>
      <c r="G94" s="15">
        <f>IFERROR(F94/F91,0)</f>
        <v>0</v>
      </c>
    </row>
    <row r="95" spans="2:7">
      <c r="B95" s="279" t="s">
        <v>8</v>
      </c>
      <c r="C95" s="280"/>
      <c r="D95" s="280"/>
      <c r="E95" s="281"/>
      <c r="F95" s="16" t="e">
        <f>'Overall Execution Status'!#REF!</f>
        <v>#REF!</v>
      </c>
      <c r="G95" s="15">
        <f>IFERROR(F95/F91,0)</f>
        <v>0</v>
      </c>
    </row>
    <row r="96" spans="2:7">
      <c r="B96" s="279" t="s">
        <v>9</v>
      </c>
      <c r="C96" s="280"/>
      <c r="D96" s="280"/>
      <c r="E96" s="281"/>
      <c r="F96" s="16" t="e">
        <f>'Overall Execution Status'!#REF!</f>
        <v>#REF!</v>
      </c>
      <c r="G96" s="14"/>
    </row>
    <row r="97" spans="2:7">
      <c r="B97" s="282" t="s">
        <v>4</v>
      </c>
      <c r="C97" s="283"/>
      <c r="D97" s="283"/>
      <c r="E97" s="284"/>
      <c r="F97" s="26" t="e">
        <f>'Overall Execution Status'!#REF!</f>
        <v>#REF!</v>
      </c>
      <c r="G97" s="27">
        <f>IFERROR(F97/F92,0)</f>
        <v>0</v>
      </c>
    </row>
    <row r="98" spans="2:7">
      <c r="B98" s="282" t="s">
        <v>5</v>
      </c>
      <c r="C98" s="283"/>
      <c r="D98" s="283"/>
      <c r="E98" s="284"/>
      <c r="F98" s="26" t="e">
        <f>'Overall Execution Status'!#REF!</f>
        <v>#REF!</v>
      </c>
      <c r="G98" s="27">
        <f>IFERROR(F98/F92,0)</f>
        <v>0</v>
      </c>
    </row>
    <row r="99" spans="2:7">
      <c r="B99" s="285" t="s">
        <v>10</v>
      </c>
      <c r="C99" s="286"/>
      <c r="D99" s="286"/>
      <c r="E99" s="287"/>
      <c r="F99" s="23" t="e">
        <f>SUM(F93:F95)</f>
        <v>#REF!</v>
      </c>
      <c r="G99" s="24">
        <f>IFERROR(F99/F91,0)</f>
        <v>0</v>
      </c>
    </row>
    <row r="100" spans="2:7">
      <c r="B100" s="285" t="s">
        <v>11</v>
      </c>
      <c r="C100" s="286"/>
      <c r="D100" s="286"/>
      <c r="E100" s="287"/>
      <c r="F100" s="253">
        <v>0</v>
      </c>
      <c r="G100" s="254"/>
    </row>
    <row r="101" spans="2:7" ht="15" thickBot="1">
      <c r="B101" s="276" t="s">
        <v>15</v>
      </c>
      <c r="C101" s="277"/>
      <c r="D101" s="277"/>
      <c r="E101" s="278"/>
      <c r="F101" s="253">
        <v>0</v>
      </c>
      <c r="G101" s="254"/>
    </row>
    <row r="103" spans="2:7" ht="15" thickBot="1"/>
    <row r="104" spans="2:7">
      <c r="B104" s="263" t="s">
        <v>263</v>
      </c>
      <c r="C104" s="264"/>
      <c r="D104" s="264"/>
      <c r="E104" s="264"/>
      <c r="F104" s="264"/>
      <c r="G104" s="265"/>
    </row>
    <row r="105" spans="2:7" ht="15" thickBot="1">
      <c r="B105" s="266"/>
      <c r="C105" s="267"/>
      <c r="D105" s="267"/>
      <c r="E105" s="267"/>
      <c r="F105" s="267"/>
      <c r="G105" s="268"/>
    </row>
    <row r="106" spans="2:7" ht="15" thickBot="1"/>
    <row r="107" spans="2:7">
      <c r="B107" s="288" t="s">
        <v>0</v>
      </c>
      <c r="C107" s="289"/>
      <c r="D107" s="289"/>
      <c r="E107" s="290"/>
      <c r="F107" s="106" t="s">
        <v>1</v>
      </c>
      <c r="G107" s="13" t="s">
        <v>2</v>
      </c>
    </row>
    <row r="108" spans="2:7">
      <c r="B108" s="279" t="s">
        <v>3</v>
      </c>
      <c r="C108" s="280"/>
      <c r="D108" s="280"/>
      <c r="E108" s="281"/>
      <c r="F108" s="16" t="e">
        <f>'Overall Execution Status'!#REF!</f>
        <v>#REF!</v>
      </c>
      <c r="G108" s="14"/>
    </row>
    <row r="109" spans="2:7">
      <c r="B109" s="279" t="s">
        <v>137</v>
      </c>
      <c r="C109" s="280"/>
      <c r="D109" s="280"/>
      <c r="E109" s="281"/>
      <c r="F109" s="16" t="e">
        <f>'Overall Execution Status'!#REF!</f>
        <v>#REF!</v>
      </c>
      <c r="G109" s="14" t="e">
        <f>F109/F108</f>
        <v>#REF!</v>
      </c>
    </row>
    <row r="110" spans="2:7">
      <c r="B110" s="279" t="s">
        <v>6</v>
      </c>
      <c r="C110" s="280"/>
      <c r="D110" s="280"/>
      <c r="E110" s="281"/>
      <c r="F110" s="16" t="e">
        <f>'Overall Execution Status'!#REF!</f>
        <v>#REF!</v>
      </c>
      <c r="G110" s="15">
        <f>IFERROR(F110/F108,0)</f>
        <v>0</v>
      </c>
    </row>
    <row r="111" spans="2:7">
      <c r="B111" s="279" t="s">
        <v>7</v>
      </c>
      <c r="C111" s="280"/>
      <c r="D111" s="280"/>
      <c r="E111" s="281"/>
      <c r="F111" s="16" t="e">
        <f>'Overall Execution Status'!#REF!</f>
        <v>#REF!</v>
      </c>
      <c r="G111" s="15">
        <f>IFERROR(F111/F108,0)</f>
        <v>0</v>
      </c>
    </row>
    <row r="112" spans="2:7">
      <c r="B112" s="279" t="s">
        <v>8</v>
      </c>
      <c r="C112" s="280"/>
      <c r="D112" s="280"/>
      <c r="E112" s="281"/>
      <c r="F112" s="16" t="e">
        <f>'Overall Execution Status'!#REF!</f>
        <v>#REF!</v>
      </c>
      <c r="G112" s="15">
        <f>IFERROR(F112/F108,0)</f>
        <v>0</v>
      </c>
    </row>
    <row r="113" spans="2:7">
      <c r="B113" s="279" t="s">
        <v>9</v>
      </c>
      <c r="C113" s="280"/>
      <c r="D113" s="280"/>
      <c r="E113" s="281"/>
      <c r="F113" s="16" t="e">
        <f>'Overall Execution Status'!#REF!</f>
        <v>#REF!</v>
      </c>
      <c r="G113" s="14"/>
    </row>
    <row r="114" spans="2:7">
      <c r="B114" s="282" t="s">
        <v>4</v>
      </c>
      <c r="C114" s="283"/>
      <c r="D114" s="283"/>
      <c r="E114" s="284"/>
      <c r="F114" s="16" t="e">
        <f>'Overall Execution Status'!#REF!</f>
        <v>#REF!</v>
      </c>
      <c r="G114" s="27">
        <f>IFERROR(F114/F109,0)</f>
        <v>0</v>
      </c>
    </row>
    <row r="115" spans="2:7">
      <c r="B115" s="282" t="s">
        <v>5</v>
      </c>
      <c r="C115" s="283"/>
      <c r="D115" s="283"/>
      <c r="E115" s="284"/>
      <c r="F115" s="16" t="e">
        <f>'Overall Execution Status'!#REF!</f>
        <v>#REF!</v>
      </c>
      <c r="G115" s="27">
        <f>IFERROR(F115/F109,0)</f>
        <v>0</v>
      </c>
    </row>
    <row r="116" spans="2:7">
      <c r="B116" s="285" t="s">
        <v>10</v>
      </c>
      <c r="C116" s="286"/>
      <c r="D116" s="286"/>
      <c r="E116" s="287"/>
      <c r="F116" s="23" t="e">
        <f>SUM(F110:F112)</f>
        <v>#REF!</v>
      </c>
      <c r="G116" s="24">
        <f>IFERROR(F116/F108,0)</f>
        <v>0</v>
      </c>
    </row>
    <row r="117" spans="2:7">
      <c r="B117" s="285" t="s">
        <v>11</v>
      </c>
      <c r="C117" s="286"/>
      <c r="D117" s="286"/>
      <c r="E117" s="287"/>
      <c r="F117" s="253">
        <v>0</v>
      </c>
      <c r="G117" s="254"/>
    </row>
    <row r="118" spans="2:7" ht="15" thickBot="1">
      <c r="B118" s="276" t="s">
        <v>15</v>
      </c>
      <c r="C118" s="277"/>
      <c r="D118" s="277"/>
      <c r="E118" s="278"/>
      <c r="F118" s="257">
        <v>0</v>
      </c>
      <c r="G118" s="258"/>
    </row>
    <row r="120" spans="2:7" ht="15" thickBot="1"/>
    <row r="121" spans="2:7">
      <c r="B121" s="263" t="s">
        <v>334</v>
      </c>
      <c r="C121" s="264"/>
      <c r="D121" s="264"/>
      <c r="E121" s="264"/>
      <c r="F121" s="264"/>
      <c r="G121" s="265"/>
    </row>
    <row r="122" spans="2:7" ht="15" thickBot="1">
      <c r="B122" s="266"/>
      <c r="C122" s="267"/>
      <c r="D122" s="267"/>
      <c r="E122" s="267"/>
      <c r="F122" s="267"/>
      <c r="G122" s="268"/>
    </row>
    <row r="123" spans="2:7" ht="15" thickBot="1"/>
    <row r="124" spans="2:7">
      <c r="B124" s="269" t="s">
        <v>0</v>
      </c>
      <c r="C124" s="270"/>
      <c r="D124" s="270"/>
      <c r="E124" s="270"/>
      <c r="F124" s="106" t="s">
        <v>1</v>
      </c>
      <c r="G124" s="13" t="s">
        <v>2</v>
      </c>
    </row>
    <row r="125" spans="2:7">
      <c r="B125" s="259" t="s">
        <v>3</v>
      </c>
      <c r="C125" s="260"/>
      <c r="D125" s="260"/>
      <c r="E125" s="260"/>
      <c r="F125" s="16" t="e">
        <f>'Overall Execution Status'!#REF!</f>
        <v>#REF!</v>
      </c>
      <c r="G125" s="14"/>
    </row>
    <row r="126" spans="2:7">
      <c r="B126" s="259" t="s">
        <v>137</v>
      </c>
      <c r="C126" s="260"/>
      <c r="D126" s="260"/>
      <c r="E126" s="260"/>
      <c r="F126" s="16" t="e">
        <f>'Overall Execution Status'!#REF!</f>
        <v>#REF!</v>
      </c>
      <c r="G126" s="14" t="e">
        <f>F126/F125</f>
        <v>#REF!</v>
      </c>
    </row>
    <row r="127" spans="2:7">
      <c r="B127" s="259" t="s">
        <v>6</v>
      </c>
      <c r="C127" s="260"/>
      <c r="D127" s="260"/>
      <c r="E127" s="260"/>
      <c r="F127" s="16" t="e">
        <f>'Overall Execution Status'!#REF!</f>
        <v>#REF!</v>
      </c>
      <c r="G127" s="15">
        <f>IFERROR(F127/F125,0)</f>
        <v>0</v>
      </c>
    </row>
    <row r="128" spans="2:7">
      <c r="B128" s="259" t="s">
        <v>7</v>
      </c>
      <c r="C128" s="260"/>
      <c r="D128" s="260"/>
      <c r="E128" s="260"/>
      <c r="F128" s="16" t="e">
        <f>'Overall Execution Status'!#REF!</f>
        <v>#REF!</v>
      </c>
      <c r="G128" s="15">
        <f>IFERROR(F128/F125,0)</f>
        <v>0</v>
      </c>
    </row>
    <row r="129" spans="2:7">
      <c r="B129" s="259" t="s">
        <v>8</v>
      </c>
      <c r="C129" s="260"/>
      <c r="D129" s="260"/>
      <c r="E129" s="260"/>
      <c r="F129" s="16" t="e">
        <f>'Overall Execution Status'!#REF!</f>
        <v>#REF!</v>
      </c>
      <c r="G129" s="15">
        <f>IFERROR(F129/F125,0)</f>
        <v>0</v>
      </c>
    </row>
    <row r="130" spans="2:7">
      <c r="B130" s="259" t="s">
        <v>9</v>
      </c>
      <c r="C130" s="260"/>
      <c r="D130" s="260"/>
      <c r="E130" s="260"/>
      <c r="F130" s="16" t="e">
        <f>'Overall Execution Status'!#REF!</f>
        <v>#REF!</v>
      </c>
      <c r="G130" s="14"/>
    </row>
    <row r="131" spans="2:7">
      <c r="B131" s="261" t="s">
        <v>4</v>
      </c>
      <c r="C131" s="262"/>
      <c r="D131" s="262"/>
      <c r="E131" s="262"/>
      <c r="F131" s="26" t="e">
        <f>'Overall Execution Status'!#REF!</f>
        <v>#REF!</v>
      </c>
      <c r="G131" s="27">
        <f>IFERROR(F131/F126,0)</f>
        <v>0</v>
      </c>
    </row>
    <row r="132" spans="2:7">
      <c r="B132" s="261" t="s">
        <v>5</v>
      </c>
      <c r="C132" s="262"/>
      <c r="D132" s="262"/>
      <c r="E132" s="262"/>
      <c r="F132" s="26" t="e">
        <f>'Overall Execution Status'!#REF!</f>
        <v>#REF!</v>
      </c>
      <c r="G132" s="27">
        <f>IFERROR(F132/F126,0)</f>
        <v>0</v>
      </c>
    </row>
    <row r="133" spans="2:7">
      <c r="B133" s="251" t="s">
        <v>10</v>
      </c>
      <c r="C133" s="252"/>
      <c r="D133" s="252"/>
      <c r="E133" s="252"/>
      <c r="F133" s="23" t="e">
        <f>'Overall Execution Status'!#REF!</f>
        <v>#REF!</v>
      </c>
      <c r="G133" s="24">
        <f>IFERROR(F133/F125,0)</f>
        <v>0</v>
      </c>
    </row>
    <row r="134" spans="2:7">
      <c r="B134" s="251" t="s">
        <v>11</v>
      </c>
      <c r="C134" s="252"/>
      <c r="D134" s="252"/>
      <c r="E134" s="252"/>
      <c r="F134" s="252">
        <v>0</v>
      </c>
      <c r="G134" s="271"/>
    </row>
    <row r="135" spans="2:7" ht="15" thickBot="1">
      <c r="B135" s="255" t="s">
        <v>15</v>
      </c>
      <c r="C135" s="256"/>
      <c r="D135" s="256"/>
      <c r="E135" s="256"/>
      <c r="F135" s="252">
        <v>0</v>
      </c>
      <c r="G135" s="271"/>
    </row>
  </sheetData>
  <customSheetViews>
    <customSheetView guid="{D79B4030-3954-4A84-BBFB-713988ACE913}" scale="85" showGridLines="0" hiddenRows="1" topLeftCell="A58">
      <selection activeCell="F84" sqref="F84:G84"/>
      <pageMargins left="0.7" right="0.7" top="0.75" bottom="0.75" header="0.3" footer="0.3"/>
    </customSheetView>
    <customSheetView guid="{77A32BCE-36BA-4593-BC89-3B9F39FB455D}" scale="85" showGridLines="0" hiddenRows="1" topLeftCell="A61">
      <selection activeCell="F75" sqref="F75"/>
      <pageMargins left="0.7" right="0.7" top="0.75" bottom="0.75" header="0.3" footer="0.3"/>
    </customSheetView>
    <customSheetView guid="{398EADC9-6D99-4AC2-B41F-624BD06B6BE0}" scale="85" showGridLines="0" hiddenRows="1">
      <selection activeCell="J11" sqref="J11"/>
      <pageMargins left="0.7" right="0.7" top="0.75" bottom="0.75" header="0.3" footer="0.3"/>
    </customSheetView>
  </customSheetViews>
  <mergeCells count="197">
    <mergeCell ref="B132:E132"/>
    <mergeCell ref="B133:E133"/>
    <mergeCell ref="B134:E134"/>
    <mergeCell ref="F134:G134"/>
    <mergeCell ref="B135:E135"/>
    <mergeCell ref="F135:G135"/>
    <mergeCell ref="B121:G122"/>
    <mergeCell ref="B124:E124"/>
    <mergeCell ref="B125:E125"/>
    <mergeCell ref="B126:E126"/>
    <mergeCell ref="B127:E127"/>
    <mergeCell ref="B128:E128"/>
    <mergeCell ref="B129:E129"/>
    <mergeCell ref="B130:E130"/>
    <mergeCell ref="B131:E131"/>
    <mergeCell ref="M48:P48"/>
    <mergeCell ref="M49:P49"/>
    <mergeCell ref="Q49:R49"/>
    <mergeCell ref="M50:P50"/>
    <mergeCell ref="Q50:R50"/>
    <mergeCell ref="M36:R37"/>
    <mergeCell ref="M39:P39"/>
    <mergeCell ref="M40:P40"/>
    <mergeCell ref="M41:P41"/>
    <mergeCell ref="M42:P42"/>
    <mergeCell ref="M43:P43"/>
    <mergeCell ref="M44:P44"/>
    <mergeCell ref="M45:P45"/>
    <mergeCell ref="M46:P46"/>
    <mergeCell ref="M10:N10"/>
    <mergeCell ref="M11:N11"/>
    <mergeCell ref="M12:N12"/>
    <mergeCell ref="M13:N13"/>
    <mergeCell ref="M14:N14"/>
    <mergeCell ref="O14:P14"/>
    <mergeCell ref="M15:N15"/>
    <mergeCell ref="O15:P15"/>
    <mergeCell ref="M47:P47"/>
    <mergeCell ref="F117:G117"/>
    <mergeCell ref="B118:E118"/>
    <mergeCell ref="F118:G118"/>
    <mergeCell ref="B112:E112"/>
    <mergeCell ref="B113:E113"/>
    <mergeCell ref="B114:E114"/>
    <mergeCell ref="B115:E115"/>
    <mergeCell ref="B116:E116"/>
    <mergeCell ref="B117:E117"/>
    <mergeCell ref="B104:G105"/>
    <mergeCell ref="B107:E107"/>
    <mergeCell ref="B108:E108"/>
    <mergeCell ref="B109:E109"/>
    <mergeCell ref="B110:E110"/>
    <mergeCell ref="B111:E111"/>
    <mergeCell ref="B98:E98"/>
    <mergeCell ref="B99:E99"/>
    <mergeCell ref="B100:E100"/>
    <mergeCell ref="F100:G100"/>
    <mergeCell ref="B101:E101"/>
    <mergeCell ref="F101:G101"/>
    <mergeCell ref="B47:E47"/>
    <mergeCell ref="B48:E48"/>
    <mergeCell ref="B61:E61"/>
    <mergeCell ref="B62:E62"/>
    <mergeCell ref="B63:E63"/>
    <mergeCell ref="B64:E64"/>
    <mergeCell ref="B58:E58"/>
    <mergeCell ref="B59:E59"/>
    <mergeCell ref="B60:E60"/>
    <mergeCell ref="F49:G49"/>
    <mergeCell ref="B50:E50"/>
    <mergeCell ref="F50:G50"/>
    <mergeCell ref="B52:G53"/>
    <mergeCell ref="B56:E56"/>
    <mergeCell ref="B57:E57"/>
    <mergeCell ref="B49:E49"/>
    <mergeCell ref="F83:G83"/>
    <mergeCell ref="B84:E84"/>
    <mergeCell ref="F84:G84"/>
    <mergeCell ref="B67:E67"/>
    <mergeCell ref="F67:G67"/>
    <mergeCell ref="B95:E95"/>
    <mergeCell ref="B96:E96"/>
    <mergeCell ref="B97:E97"/>
    <mergeCell ref="B94:E94"/>
    <mergeCell ref="B65:E65"/>
    <mergeCell ref="B66:E66"/>
    <mergeCell ref="B83:E83"/>
    <mergeCell ref="B74:E74"/>
    <mergeCell ref="B75:E75"/>
    <mergeCell ref="B76:E76"/>
    <mergeCell ref="B77:E77"/>
    <mergeCell ref="B92:E92"/>
    <mergeCell ref="B93:E93"/>
    <mergeCell ref="B80:E80"/>
    <mergeCell ref="B81:E81"/>
    <mergeCell ref="B82:E82"/>
    <mergeCell ref="B70:G71"/>
    <mergeCell ref="B73:E73"/>
    <mergeCell ref="B78:E78"/>
    <mergeCell ref="B79:E79"/>
    <mergeCell ref="B87:G88"/>
    <mergeCell ref="B90:E90"/>
    <mergeCell ref="B91:E91"/>
    <mergeCell ref="F66:G66"/>
    <mergeCell ref="B2:G3"/>
    <mergeCell ref="B5:E5"/>
    <mergeCell ref="B6:E6"/>
    <mergeCell ref="B7:E7"/>
    <mergeCell ref="B8:E8"/>
    <mergeCell ref="B9:E9"/>
    <mergeCell ref="B24:E24"/>
    <mergeCell ref="B25:E25"/>
    <mergeCell ref="B26:E26"/>
    <mergeCell ref="F15:G15"/>
    <mergeCell ref="B16:E16"/>
    <mergeCell ref="F16:G16"/>
    <mergeCell ref="B19:G20"/>
    <mergeCell ref="B22:E22"/>
    <mergeCell ref="B23:E23"/>
    <mergeCell ref="B10:E10"/>
    <mergeCell ref="B11:E11"/>
    <mergeCell ref="B12:E12"/>
    <mergeCell ref="B13:E13"/>
    <mergeCell ref="B14:E14"/>
    <mergeCell ref="B15:E15"/>
    <mergeCell ref="B27:E27"/>
    <mergeCell ref="B28:E28"/>
    <mergeCell ref="B29:E29"/>
    <mergeCell ref="B36:G37"/>
    <mergeCell ref="B39:E39"/>
    <mergeCell ref="B40:E40"/>
    <mergeCell ref="M19:R20"/>
    <mergeCell ref="M22:P22"/>
    <mergeCell ref="M23:P23"/>
    <mergeCell ref="M24:P24"/>
    <mergeCell ref="M25:P25"/>
    <mergeCell ref="M26:P26"/>
    <mergeCell ref="M27:P27"/>
    <mergeCell ref="M28:P28"/>
    <mergeCell ref="M29:P29"/>
    <mergeCell ref="M30:P30"/>
    <mergeCell ref="M31:P31"/>
    <mergeCell ref="M32:P32"/>
    <mergeCell ref="Q32:R32"/>
    <mergeCell ref="M33:P33"/>
    <mergeCell ref="Q33:R33"/>
    <mergeCell ref="B30:E30"/>
    <mergeCell ref="B31:E31"/>
    <mergeCell ref="B32:E32"/>
    <mergeCell ref="F32:G32"/>
    <mergeCell ref="B33:E33"/>
    <mergeCell ref="F33:G33"/>
    <mergeCell ref="B44:E44"/>
    <mergeCell ref="B45:E45"/>
    <mergeCell ref="B46:E46"/>
    <mergeCell ref="B41:E41"/>
    <mergeCell ref="B42:E42"/>
    <mergeCell ref="B43:E43"/>
    <mergeCell ref="S13:V13"/>
    <mergeCell ref="S14:V14"/>
    <mergeCell ref="S15:V15"/>
    <mergeCell ref="W15:X15"/>
    <mergeCell ref="Q15:R15"/>
    <mergeCell ref="S16:V16"/>
    <mergeCell ref="W16:X16"/>
    <mergeCell ref="Q16:R16"/>
    <mergeCell ref="S2:X3"/>
    <mergeCell ref="S5:V5"/>
    <mergeCell ref="S6:V6"/>
    <mergeCell ref="S7:V7"/>
    <mergeCell ref="S8:V8"/>
    <mergeCell ref="S9:V9"/>
    <mergeCell ref="S10:V10"/>
    <mergeCell ref="S11:V11"/>
    <mergeCell ref="S12:V12"/>
    <mergeCell ref="M2:R3"/>
    <mergeCell ref="M4:N4"/>
    <mergeCell ref="M5:N5"/>
    <mergeCell ref="M6:N6"/>
    <mergeCell ref="M7:N7"/>
    <mergeCell ref="M8:N8"/>
    <mergeCell ref="M9:N9"/>
    <mergeCell ref="S30:V30"/>
    <mergeCell ref="S31:V31"/>
    <mergeCell ref="S32:V32"/>
    <mergeCell ref="W32:X32"/>
    <mergeCell ref="S33:V33"/>
    <mergeCell ref="W33:X33"/>
    <mergeCell ref="S19:X20"/>
    <mergeCell ref="S22:V22"/>
    <mergeCell ref="S23:V23"/>
    <mergeCell ref="S24:V24"/>
    <mergeCell ref="S25:V25"/>
    <mergeCell ref="S26:V26"/>
    <mergeCell ref="S27:V27"/>
    <mergeCell ref="S28:V28"/>
    <mergeCell ref="S29:V29"/>
  </mergeCell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B1:B210"/>
  <sheetViews>
    <sheetView topLeftCell="A136" workbookViewId="0">
      <selection activeCell="N44" sqref="N44:N109"/>
    </sheetView>
  </sheetViews>
  <sheetFormatPr defaultRowHeight="14.4"/>
  <cols>
    <col min="2" max="2" width="100.6640625" style="1" customWidth="1"/>
  </cols>
  <sheetData>
    <row r="1" spans="2:2" ht="15" thickBot="1"/>
    <row r="2" spans="2:2" ht="25.8">
      <c r="B2" s="3" t="s">
        <v>18</v>
      </c>
    </row>
    <row r="3" spans="2:2" ht="28.8">
      <c r="B3" s="4" t="s">
        <v>16</v>
      </c>
    </row>
    <row r="4" spans="2:2">
      <c r="B4" s="4"/>
    </row>
    <row r="5" spans="2:2" ht="43.8" thickBot="1">
      <c r="B5" s="5" t="s">
        <v>17</v>
      </c>
    </row>
    <row r="6" spans="2:2" ht="15" thickBot="1"/>
    <row r="7" spans="2:2" ht="25.8">
      <c r="B7" s="3" t="s">
        <v>19</v>
      </c>
    </row>
    <row r="8" spans="2:2">
      <c r="B8" s="4"/>
    </row>
    <row r="9" spans="2:2" ht="28.8">
      <c r="B9" s="4" t="s">
        <v>20</v>
      </c>
    </row>
    <row r="10" spans="2:2">
      <c r="B10" s="4"/>
    </row>
    <row r="11" spans="2:2">
      <c r="B11" s="4"/>
    </row>
    <row r="12" spans="2:2">
      <c r="B12" s="4"/>
    </row>
    <row r="13" spans="2:2">
      <c r="B13" s="4"/>
    </row>
    <row r="14" spans="2:2">
      <c r="B14" s="4"/>
    </row>
    <row r="15" spans="2:2">
      <c r="B15" s="4"/>
    </row>
    <row r="16" spans="2:2">
      <c r="B16" s="4"/>
    </row>
    <row r="17" spans="2:2">
      <c r="B17" s="4"/>
    </row>
    <row r="18" spans="2:2">
      <c r="B18" s="4"/>
    </row>
    <row r="19" spans="2:2">
      <c r="B19" s="4"/>
    </row>
    <row r="20" spans="2:2">
      <c r="B20" s="4"/>
    </row>
    <row r="21" spans="2:2">
      <c r="B21" s="4"/>
    </row>
    <row r="22" spans="2:2">
      <c r="B22" s="4"/>
    </row>
    <row r="23" spans="2:2">
      <c r="B23" s="4"/>
    </row>
    <row r="24" spans="2:2">
      <c r="B24" s="4"/>
    </row>
    <row r="25" spans="2:2">
      <c r="B25" s="4"/>
    </row>
    <row r="26" spans="2:2">
      <c r="B26" s="4"/>
    </row>
    <row r="27" spans="2:2">
      <c r="B27" s="4"/>
    </row>
    <row r="28" spans="2:2" ht="28.8">
      <c r="B28" s="4" t="s">
        <v>21</v>
      </c>
    </row>
    <row r="29" spans="2:2">
      <c r="B29" s="4"/>
    </row>
    <row r="30" spans="2:2">
      <c r="B30" s="4"/>
    </row>
    <row r="31" spans="2:2">
      <c r="B31" s="4"/>
    </row>
    <row r="32" spans="2:2">
      <c r="B32" s="4"/>
    </row>
    <row r="33" spans="2:2">
      <c r="B33" s="4"/>
    </row>
    <row r="34" spans="2:2">
      <c r="B34" s="4"/>
    </row>
    <row r="35" spans="2:2">
      <c r="B35" s="4"/>
    </row>
    <row r="36" spans="2:2">
      <c r="B36" s="4"/>
    </row>
    <row r="37" spans="2:2">
      <c r="B37" s="4"/>
    </row>
    <row r="38" spans="2:2">
      <c r="B38" s="4"/>
    </row>
    <row r="39" spans="2:2">
      <c r="B39" s="4"/>
    </row>
    <row r="40" spans="2:2">
      <c r="B40" s="4"/>
    </row>
    <row r="41" spans="2:2">
      <c r="B41" s="4"/>
    </row>
    <row r="42" spans="2:2">
      <c r="B42" s="4"/>
    </row>
    <row r="43" spans="2:2">
      <c r="B43" s="4"/>
    </row>
    <row r="44" spans="2:2">
      <c r="B44" s="4"/>
    </row>
    <row r="45" spans="2:2">
      <c r="B45" s="4"/>
    </row>
    <row r="46" spans="2:2">
      <c r="B46" s="4"/>
    </row>
    <row r="47" spans="2:2">
      <c r="B47" s="4"/>
    </row>
    <row r="48" spans="2:2">
      <c r="B48" s="4"/>
    </row>
    <row r="49" spans="2:2">
      <c r="B49" s="4" t="s">
        <v>22</v>
      </c>
    </row>
    <row r="50" spans="2:2">
      <c r="B50" s="4"/>
    </row>
    <row r="51" spans="2:2" ht="28.8">
      <c r="B51" s="4" t="s">
        <v>23</v>
      </c>
    </row>
    <row r="52" spans="2:2">
      <c r="B52" s="4"/>
    </row>
    <row r="53" spans="2:2">
      <c r="B53" s="4"/>
    </row>
    <row r="54" spans="2:2">
      <c r="B54" s="4"/>
    </row>
    <row r="55" spans="2:2">
      <c r="B55" s="4"/>
    </row>
    <row r="56" spans="2:2">
      <c r="B56" s="4"/>
    </row>
    <row r="57" spans="2:2">
      <c r="B57" s="4"/>
    </row>
    <row r="58" spans="2:2">
      <c r="B58" s="4"/>
    </row>
    <row r="59" spans="2:2">
      <c r="B59" s="4"/>
    </row>
    <row r="60" spans="2:2">
      <c r="B60" s="4"/>
    </row>
    <row r="61" spans="2:2">
      <c r="B61" s="4"/>
    </row>
    <row r="62" spans="2:2">
      <c r="B62" s="4"/>
    </row>
    <row r="63" spans="2:2">
      <c r="B63" s="4"/>
    </row>
    <row r="64" spans="2:2">
      <c r="B64" s="4"/>
    </row>
    <row r="65" spans="2:2">
      <c r="B65" s="4"/>
    </row>
    <row r="66" spans="2:2">
      <c r="B66" s="4"/>
    </row>
    <row r="67" spans="2:2">
      <c r="B67" s="4"/>
    </row>
    <row r="68" spans="2:2">
      <c r="B68" s="4"/>
    </row>
    <row r="69" spans="2:2">
      <c r="B69" s="4"/>
    </row>
    <row r="70" spans="2:2">
      <c r="B70" s="4" t="s">
        <v>24</v>
      </c>
    </row>
    <row r="71" spans="2:2" ht="15" thickBot="1">
      <c r="B71" s="5"/>
    </row>
    <row r="72" spans="2:2" ht="15" thickBot="1"/>
    <row r="73" spans="2:2" ht="25.8">
      <c r="B73" s="3" t="s">
        <v>31</v>
      </c>
    </row>
    <row r="74" spans="2:2">
      <c r="B74" s="4"/>
    </row>
    <row r="75" spans="2:2" ht="43.2">
      <c r="B75" s="4" t="s">
        <v>32</v>
      </c>
    </row>
    <row r="76" spans="2:2">
      <c r="B76" s="4"/>
    </row>
    <row r="77" spans="2:2">
      <c r="B77" s="4" t="s">
        <v>33</v>
      </c>
    </row>
    <row r="78" spans="2:2">
      <c r="B78" s="4"/>
    </row>
    <row r="79" spans="2:2">
      <c r="B79" s="4"/>
    </row>
    <row r="80" spans="2:2">
      <c r="B80" s="4"/>
    </row>
    <row r="81" spans="2:2">
      <c r="B81" s="4"/>
    </row>
    <row r="82" spans="2:2">
      <c r="B82" s="4"/>
    </row>
    <row r="83" spans="2:2">
      <c r="B83" s="4"/>
    </row>
    <row r="84" spans="2:2">
      <c r="B84" s="4"/>
    </row>
    <row r="85" spans="2:2">
      <c r="B85" s="4"/>
    </row>
    <row r="86" spans="2:2">
      <c r="B86" s="4"/>
    </row>
    <row r="87" spans="2:2">
      <c r="B87" s="4"/>
    </row>
    <row r="88" spans="2:2">
      <c r="B88" s="4"/>
    </row>
    <row r="89" spans="2:2">
      <c r="B89" s="4"/>
    </row>
    <row r="90" spans="2:2">
      <c r="B90" s="4"/>
    </row>
    <row r="91" spans="2:2">
      <c r="B91" s="4"/>
    </row>
    <row r="92" spans="2:2">
      <c r="B92" s="4"/>
    </row>
    <row r="93" spans="2:2">
      <c r="B93" s="4"/>
    </row>
    <row r="94" spans="2:2" ht="28.8">
      <c r="B94" s="4" t="s">
        <v>34</v>
      </c>
    </row>
    <row r="95" spans="2:2">
      <c r="B95" s="4"/>
    </row>
    <row r="96" spans="2:2" ht="28.8">
      <c r="B96" s="4" t="s">
        <v>35</v>
      </c>
    </row>
    <row r="97" spans="2:2">
      <c r="B97" s="4"/>
    </row>
    <row r="98" spans="2:2">
      <c r="B98" s="4" t="s">
        <v>36</v>
      </c>
    </row>
    <row r="99" spans="2:2">
      <c r="B99" s="4"/>
    </row>
    <row r="100" spans="2:2">
      <c r="B100" s="4"/>
    </row>
    <row r="101" spans="2:2">
      <c r="B101" s="4"/>
    </row>
    <row r="102" spans="2:2">
      <c r="B102" s="4"/>
    </row>
    <row r="103" spans="2:2">
      <c r="B103" s="4"/>
    </row>
    <row r="104" spans="2:2">
      <c r="B104" s="4"/>
    </row>
    <row r="105" spans="2:2">
      <c r="B105" s="4"/>
    </row>
    <row r="106" spans="2:2">
      <c r="B106" s="4"/>
    </row>
    <row r="107" spans="2:2">
      <c r="B107" s="4"/>
    </row>
    <row r="108" spans="2:2">
      <c r="B108" s="4"/>
    </row>
    <row r="109" spans="2:2">
      <c r="B109" s="4"/>
    </row>
    <row r="110" spans="2:2">
      <c r="B110" s="4"/>
    </row>
    <row r="111" spans="2:2">
      <c r="B111" s="4"/>
    </row>
    <row r="112" spans="2:2">
      <c r="B112" s="4"/>
    </row>
    <row r="113" spans="2:2">
      <c r="B113" s="4"/>
    </row>
    <row r="114" spans="2:2">
      <c r="B114" s="4"/>
    </row>
    <row r="115" spans="2:2">
      <c r="B115" s="4"/>
    </row>
    <row r="116" spans="2:2">
      <c r="B116" s="4"/>
    </row>
    <row r="117" spans="2:2">
      <c r="B117" s="4"/>
    </row>
    <row r="118" spans="2:2">
      <c r="B118" s="4"/>
    </row>
    <row r="119" spans="2:2">
      <c r="B119" s="4"/>
    </row>
    <row r="120" spans="2:2">
      <c r="B120" s="4"/>
    </row>
    <row r="121" spans="2:2">
      <c r="B121" s="4"/>
    </row>
    <row r="122" spans="2:2" ht="43.2">
      <c r="B122" s="4" t="s">
        <v>37</v>
      </c>
    </row>
    <row r="123" spans="2:2">
      <c r="B123" s="4"/>
    </row>
    <row r="124" spans="2:2">
      <c r="B124" s="4"/>
    </row>
    <row r="125" spans="2:2">
      <c r="B125" s="4"/>
    </row>
    <row r="126" spans="2:2">
      <c r="B126" s="4"/>
    </row>
    <row r="127" spans="2:2">
      <c r="B127" s="4"/>
    </row>
    <row r="128" spans="2:2">
      <c r="B128" s="4"/>
    </row>
    <row r="129" spans="2:2">
      <c r="B129" s="4"/>
    </row>
    <row r="130" spans="2:2">
      <c r="B130" s="4"/>
    </row>
    <row r="131" spans="2:2">
      <c r="B131" s="4"/>
    </row>
    <row r="132" spans="2:2">
      <c r="B132" s="4"/>
    </row>
    <row r="133" spans="2:2">
      <c r="B133" s="4"/>
    </row>
    <row r="134" spans="2:2">
      <c r="B134" s="4"/>
    </row>
    <row r="135" spans="2:2">
      <c r="B135" s="4"/>
    </row>
    <row r="136" spans="2:2">
      <c r="B136" s="4"/>
    </row>
    <row r="137" spans="2:2">
      <c r="B137" s="4"/>
    </row>
    <row r="138" spans="2:2">
      <c r="B138" s="4" t="s">
        <v>38</v>
      </c>
    </row>
    <row r="139" spans="2:2" ht="43.2">
      <c r="B139" s="4" t="s">
        <v>39</v>
      </c>
    </row>
    <row r="140" spans="2:2">
      <c r="B140" s="4"/>
    </row>
    <row r="141" spans="2:2">
      <c r="B141" s="4"/>
    </row>
    <row r="142" spans="2:2">
      <c r="B142" s="4"/>
    </row>
    <row r="143" spans="2:2">
      <c r="B143" s="4"/>
    </row>
    <row r="144" spans="2:2">
      <c r="B144" s="4"/>
    </row>
    <row r="145" spans="2:2">
      <c r="B145" s="4"/>
    </row>
    <row r="146" spans="2:2">
      <c r="B146" s="4"/>
    </row>
    <row r="147" spans="2:2">
      <c r="B147" s="4"/>
    </row>
    <row r="148" spans="2:2">
      <c r="B148" s="4"/>
    </row>
    <row r="149" spans="2:2">
      <c r="B149" s="4"/>
    </row>
    <row r="150" spans="2:2">
      <c r="B150" s="4"/>
    </row>
    <row r="151" spans="2:2">
      <c r="B151" s="4"/>
    </row>
    <row r="152" spans="2:2">
      <c r="B152" s="4"/>
    </row>
    <row r="153" spans="2:2" ht="15" thickBot="1">
      <c r="B153" s="5"/>
    </row>
    <row r="154" spans="2:2" ht="15" thickBot="1"/>
    <row r="155" spans="2:2" ht="25.8">
      <c r="B155" s="3" t="s">
        <v>30</v>
      </c>
    </row>
    <row r="156" spans="2:2">
      <c r="B156" s="4"/>
    </row>
    <row r="157" spans="2:2">
      <c r="B157" s="4" t="s">
        <v>25</v>
      </c>
    </row>
    <row r="158" spans="2:2" ht="28.8">
      <c r="B158" s="4" t="s">
        <v>26</v>
      </c>
    </row>
    <row r="159" spans="2:2">
      <c r="B159" s="4"/>
    </row>
    <row r="160" spans="2:2">
      <c r="B160" s="4"/>
    </row>
    <row r="161" spans="2:2">
      <c r="B161" s="4"/>
    </row>
    <row r="162" spans="2:2">
      <c r="B162" s="4"/>
    </row>
    <row r="163" spans="2:2">
      <c r="B163" s="4"/>
    </row>
    <row r="164" spans="2:2">
      <c r="B164" s="4"/>
    </row>
    <row r="165" spans="2:2">
      <c r="B165" s="4"/>
    </row>
    <row r="166" spans="2:2">
      <c r="B166" s="4"/>
    </row>
    <row r="167" spans="2:2">
      <c r="B167" s="4"/>
    </row>
    <row r="168" spans="2:2">
      <c r="B168" s="4"/>
    </row>
    <row r="169" spans="2:2">
      <c r="B169" s="4"/>
    </row>
    <row r="170" spans="2:2">
      <c r="B170" s="4"/>
    </row>
    <row r="171" spans="2:2">
      <c r="B171" s="4"/>
    </row>
    <row r="172" spans="2:2">
      <c r="B172" s="4"/>
    </row>
    <row r="173" spans="2:2">
      <c r="B173" s="4"/>
    </row>
    <row r="174" spans="2:2">
      <c r="B174" s="4"/>
    </row>
    <row r="175" spans="2:2">
      <c r="B175" s="4"/>
    </row>
    <row r="176" spans="2:2">
      <c r="B176" s="4"/>
    </row>
    <row r="177" spans="2:2">
      <c r="B177" s="4"/>
    </row>
    <row r="178" spans="2:2" ht="28.8">
      <c r="B178" s="4" t="s">
        <v>27</v>
      </c>
    </row>
    <row r="179" spans="2:2">
      <c r="B179" s="4"/>
    </row>
    <row r="180" spans="2:2">
      <c r="B180" s="4" t="s">
        <v>28</v>
      </c>
    </row>
    <row r="181" spans="2:2">
      <c r="B181" s="4"/>
    </row>
    <row r="182" spans="2:2">
      <c r="B182" s="4"/>
    </row>
    <row r="183" spans="2:2">
      <c r="B183" s="4"/>
    </row>
    <row r="184" spans="2:2">
      <c r="B184" s="4"/>
    </row>
    <row r="185" spans="2:2">
      <c r="B185" s="4"/>
    </row>
    <row r="186" spans="2:2">
      <c r="B186" s="4"/>
    </row>
    <row r="187" spans="2:2">
      <c r="B187" s="4"/>
    </row>
    <row r="188" spans="2:2">
      <c r="B188" s="4"/>
    </row>
    <row r="189" spans="2:2">
      <c r="B189" s="4"/>
    </row>
    <row r="190" spans="2:2">
      <c r="B190" s="4"/>
    </row>
    <row r="191" spans="2:2">
      <c r="B191" s="4"/>
    </row>
    <row r="192" spans="2:2">
      <c r="B192" s="4"/>
    </row>
    <row r="193" spans="2:2">
      <c r="B193" s="4"/>
    </row>
    <row r="194" spans="2:2">
      <c r="B194" s="4"/>
    </row>
    <row r="195" spans="2:2">
      <c r="B195" s="4"/>
    </row>
    <row r="196" spans="2:2">
      <c r="B196" s="4"/>
    </row>
    <row r="197" spans="2:2">
      <c r="B197" s="4"/>
    </row>
    <row r="198" spans="2:2" ht="15" thickBot="1">
      <c r="B198" s="5"/>
    </row>
    <row r="202" spans="2:2" ht="15" thickBot="1"/>
    <row r="203" spans="2:2" ht="25.8">
      <c r="B203" s="3" t="s">
        <v>29</v>
      </c>
    </row>
    <row r="204" spans="2:2">
      <c r="B204" s="4"/>
    </row>
    <row r="205" spans="2:2" ht="28.8">
      <c r="B205" s="4" t="s">
        <v>40</v>
      </c>
    </row>
    <row r="206" spans="2:2">
      <c r="B206" s="4"/>
    </row>
    <row r="207" spans="2:2">
      <c r="B207" s="4" t="s">
        <v>41</v>
      </c>
    </row>
    <row r="208" spans="2:2">
      <c r="B208" s="4"/>
    </row>
    <row r="209" spans="2:2" ht="28.8">
      <c r="B209" s="4" t="s">
        <v>42</v>
      </c>
    </row>
    <row r="210" spans="2:2" ht="15" thickBot="1">
      <c r="B210" s="5"/>
    </row>
  </sheetData>
  <customSheetViews>
    <customSheetView guid="{D79B4030-3954-4A84-BBFB-713988ACE913}" state="hidden" topLeftCell="A136">
      <selection activeCell="N44" sqref="N44:N109"/>
      <pageMargins left="0.7" right="0.7" top="0.75" bottom="0.75" header="0.3" footer="0.3"/>
      <pageSetup paperSize="9" orientation="portrait"/>
    </customSheetView>
    <customSheetView guid="{77A32BCE-36BA-4593-BC89-3B9F39FB455D}" state="hidden" topLeftCell="A136">
      <selection activeCell="N44" sqref="N44:N109"/>
      <pageMargins left="0.7" right="0.7" top="0.75" bottom="0.75" header="0.3" footer="0.3"/>
      <pageSetup paperSize="9" orientation="portrait"/>
    </customSheetView>
    <customSheetView guid="{398EADC9-6D99-4AC2-B41F-624BD06B6BE0}" state="hidden" topLeftCell="A136">
      <selection activeCell="N44" sqref="N44:N109"/>
      <pageMargins left="0.7" right="0.7" top="0.75" bottom="0.75" header="0.3" footer="0.3"/>
      <pageSetup paperSize="9" orientation="portrait"/>
    </customSheetView>
  </customSheetViews>
  <pageMargins left="0.7" right="0.7" top="0.75" bottom="0.75" header="0.3" footer="0.3"/>
  <pageSetup paperSize="9"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B1:N109"/>
  <sheetViews>
    <sheetView topLeftCell="A89" workbookViewId="0">
      <selection activeCell="N44" sqref="N44:N109"/>
    </sheetView>
  </sheetViews>
  <sheetFormatPr defaultRowHeight="14.4"/>
  <sheetData>
    <row r="1" spans="2:14" ht="25.8">
      <c r="B1" s="6" t="s">
        <v>43</v>
      </c>
      <c r="H1" s="6" t="s">
        <v>13</v>
      </c>
      <c r="N1" s="7" t="s">
        <v>14</v>
      </c>
    </row>
    <row r="2" spans="2:14">
      <c r="H2" s="2"/>
    </row>
    <row r="3" spans="2:14">
      <c r="B3" t="s">
        <v>44</v>
      </c>
      <c r="H3" t="s">
        <v>45</v>
      </c>
      <c r="M3" s="2"/>
      <c r="N3" t="s">
        <v>46</v>
      </c>
    </row>
    <row r="4" spans="2:14">
      <c r="B4" t="s">
        <v>46</v>
      </c>
      <c r="H4" t="s">
        <v>44</v>
      </c>
      <c r="N4" t="s">
        <v>47</v>
      </c>
    </row>
    <row r="5" spans="2:14">
      <c r="B5" t="s">
        <v>48</v>
      </c>
      <c r="H5" t="s">
        <v>46</v>
      </c>
      <c r="N5" t="s">
        <v>48</v>
      </c>
    </row>
    <row r="6" spans="2:14">
      <c r="B6" t="s">
        <v>49</v>
      </c>
      <c r="H6" t="s">
        <v>48</v>
      </c>
      <c r="N6" t="s">
        <v>49</v>
      </c>
    </row>
    <row r="7" spans="2:14">
      <c r="B7" t="s">
        <v>50</v>
      </c>
      <c r="H7" t="s">
        <v>49</v>
      </c>
      <c r="N7" t="s">
        <v>51</v>
      </c>
    </row>
    <row r="8" spans="2:14">
      <c r="B8" t="s">
        <v>52</v>
      </c>
      <c r="H8" t="s">
        <v>50</v>
      </c>
      <c r="N8" t="s">
        <v>53</v>
      </c>
    </row>
    <row r="9" spans="2:14">
      <c r="B9" t="s">
        <v>54</v>
      </c>
      <c r="H9" t="s">
        <v>54</v>
      </c>
      <c r="N9" t="s">
        <v>54</v>
      </c>
    </row>
    <row r="10" spans="2:14">
      <c r="B10" t="s">
        <v>55</v>
      </c>
      <c r="H10" t="s">
        <v>56</v>
      </c>
      <c r="N10" t="s">
        <v>57</v>
      </c>
    </row>
    <row r="11" spans="2:14">
      <c r="B11" t="s">
        <v>56</v>
      </c>
      <c r="H11" t="s">
        <v>58</v>
      </c>
      <c r="N11" t="s">
        <v>59</v>
      </c>
    </row>
    <row r="12" spans="2:14">
      <c r="B12" t="s">
        <v>60</v>
      </c>
      <c r="H12" t="s">
        <v>61</v>
      </c>
      <c r="N12" t="s">
        <v>62</v>
      </c>
    </row>
    <row r="13" spans="2:14">
      <c r="B13" t="s">
        <v>63</v>
      </c>
      <c r="H13" t="s">
        <v>64</v>
      </c>
      <c r="N13" t="s">
        <v>65</v>
      </c>
    </row>
    <row r="14" spans="2:14">
      <c r="B14" t="s">
        <v>58</v>
      </c>
      <c r="H14" t="s">
        <v>66</v>
      </c>
      <c r="N14" t="s">
        <v>67</v>
      </c>
    </row>
    <row r="15" spans="2:14">
      <c r="B15" t="s">
        <v>68</v>
      </c>
      <c r="H15" t="s">
        <v>69</v>
      </c>
      <c r="N15" t="s">
        <v>70</v>
      </c>
    </row>
    <row r="16" spans="2:14">
      <c r="B16" t="s">
        <v>71</v>
      </c>
      <c r="H16" t="s">
        <v>72</v>
      </c>
      <c r="N16" t="s">
        <v>73</v>
      </c>
    </row>
    <row r="17" spans="2:14">
      <c r="B17" t="s">
        <v>61</v>
      </c>
      <c r="H17" t="s">
        <v>74</v>
      </c>
      <c r="N17" t="s">
        <v>75</v>
      </c>
    </row>
    <row r="18" spans="2:14">
      <c r="B18" t="s">
        <v>64</v>
      </c>
      <c r="H18" t="s">
        <v>76</v>
      </c>
      <c r="N18" t="s">
        <v>75</v>
      </c>
    </row>
    <row r="19" spans="2:14">
      <c r="B19" t="s">
        <v>77</v>
      </c>
      <c r="H19" t="s">
        <v>78</v>
      </c>
      <c r="N19" t="s">
        <v>79</v>
      </c>
    </row>
    <row r="20" spans="2:14">
      <c r="B20" t="s">
        <v>69</v>
      </c>
      <c r="H20" t="s">
        <v>80</v>
      </c>
      <c r="N20" t="s">
        <v>81</v>
      </c>
    </row>
    <row r="21" spans="2:14">
      <c r="B21" t="s">
        <v>82</v>
      </c>
      <c r="H21" t="s">
        <v>83</v>
      </c>
      <c r="N21" t="s">
        <v>84</v>
      </c>
    </row>
    <row r="22" spans="2:14">
      <c r="B22" t="s">
        <v>72</v>
      </c>
      <c r="H22" t="s">
        <v>85</v>
      </c>
      <c r="N22" t="s">
        <v>86</v>
      </c>
    </row>
    <row r="23" spans="2:14">
      <c r="B23" t="s">
        <v>74</v>
      </c>
      <c r="H23" t="s">
        <v>87</v>
      </c>
      <c r="N23" t="s">
        <v>88</v>
      </c>
    </row>
    <row r="24" spans="2:14">
      <c r="B24" t="s">
        <v>89</v>
      </c>
      <c r="H24" t="s">
        <v>90</v>
      </c>
      <c r="N24" t="s">
        <v>91</v>
      </c>
    </row>
    <row r="25" spans="2:14">
      <c r="B25" t="s">
        <v>92</v>
      </c>
      <c r="N25" t="s">
        <v>93</v>
      </c>
    </row>
    <row r="26" spans="2:14">
      <c r="B26" t="s">
        <v>78</v>
      </c>
      <c r="N26" t="s">
        <v>94</v>
      </c>
    </row>
    <row r="27" spans="2:14">
      <c r="B27" t="s">
        <v>95</v>
      </c>
      <c r="N27" t="s">
        <v>82</v>
      </c>
    </row>
    <row r="28" spans="2:14">
      <c r="B28" t="s">
        <v>96</v>
      </c>
      <c r="N28" t="s">
        <v>97</v>
      </c>
    </row>
    <row r="29" spans="2:14">
      <c r="B29" t="s">
        <v>80</v>
      </c>
      <c r="N29" t="s">
        <v>98</v>
      </c>
    </row>
    <row r="30" spans="2:14">
      <c r="B30" t="s">
        <v>99</v>
      </c>
      <c r="N30" t="s">
        <v>100</v>
      </c>
    </row>
    <row r="31" spans="2:14">
      <c r="B31" t="s">
        <v>101</v>
      </c>
      <c r="N31" t="s">
        <v>96</v>
      </c>
    </row>
    <row r="32" spans="2:14">
      <c r="B32" t="s">
        <v>83</v>
      </c>
      <c r="N32" t="s">
        <v>83</v>
      </c>
    </row>
    <row r="33" spans="2:14">
      <c r="B33" t="s">
        <v>102</v>
      </c>
      <c r="N33" t="s">
        <v>103</v>
      </c>
    </row>
    <row r="34" spans="2:14">
      <c r="B34" t="s">
        <v>85</v>
      </c>
      <c r="N34" t="s">
        <v>85</v>
      </c>
    </row>
    <row r="35" spans="2:14">
      <c r="B35" t="s">
        <v>87</v>
      </c>
      <c r="N35" t="s">
        <v>104</v>
      </c>
    </row>
    <row r="36" spans="2:14">
      <c r="B36" t="s">
        <v>90</v>
      </c>
      <c r="N36" t="s">
        <v>105</v>
      </c>
    </row>
    <row r="37" spans="2:14">
      <c r="B37" s="2" t="s">
        <v>106</v>
      </c>
      <c r="N37" t="s">
        <v>107</v>
      </c>
    </row>
    <row r="38" spans="2:14">
      <c r="N38" t="s">
        <v>108</v>
      </c>
    </row>
    <row r="39" spans="2:14">
      <c r="N39" s="2" t="s">
        <v>109</v>
      </c>
    </row>
    <row r="43" spans="2:14" ht="25.8">
      <c r="B43" s="6" t="s">
        <v>110</v>
      </c>
      <c r="N43" s="7" t="s">
        <v>125</v>
      </c>
    </row>
    <row r="44" spans="2:14">
      <c r="B44" s="2" t="s">
        <v>111</v>
      </c>
      <c r="N44" t="s">
        <v>45</v>
      </c>
    </row>
    <row r="45" spans="2:14">
      <c r="B45" s="2" t="s">
        <v>112</v>
      </c>
      <c r="N45" t="s">
        <v>44</v>
      </c>
    </row>
    <row r="46" spans="2:14">
      <c r="B46" s="2" t="s">
        <v>113</v>
      </c>
      <c r="N46" t="s">
        <v>46</v>
      </c>
    </row>
    <row r="47" spans="2:14">
      <c r="B47" s="2" t="s">
        <v>114</v>
      </c>
      <c r="N47" t="s">
        <v>47</v>
      </c>
    </row>
    <row r="48" spans="2:14">
      <c r="B48" s="2" t="s">
        <v>115</v>
      </c>
      <c r="N48" t="s">
        <v>48</v>
      </c>
    </row>
    <row r="49" spans="2:14">
      <c r="B49" s="2" t="s">
        <v>116</v>
      </c>
      <c r="N49" t="s">
        <v>49</v>
      </c>
    </row>
    <row r="50" spans="2:14">
      <c r="B50" s="2" t="s">
        <v>117</v>
      </c>
      <c r="N50" t="s">
        <v>51</v>
      </c>
    </row>
    <row r="51" spans="2:14">
      <c r="B51" s="2" t="s">
        <v>61</v>
      </c>
      <c r="N51" t="s">
        <v>53</v>
      </c>
    </row>
    <row r="52" spans="2:14">
      <c r="B52" s="2" t="s">
        <v>118</v>
      </c>
      <c r="N52" t="s">
        <v>50</v>
      </c>
    </row>
    <row r="53" spans="2:14">
      <c r="B53" s="2" t="s">
        <v>119</v>
      </c>
      <c r="N53" t="s">
        <v>52</v>
      </c>
    </row>
    <row r="54" spans="2:14">
      <c r="B54" s="2" t="s">
        <v>120</v>
      </c>
      <c r="N54" t="s">
        <v>54</v>
      </c>
    </row>
    <row r="55" spans="2:14">
      <c r="B55" s="2" t="s">
        <v>121</v>
      </c>
      <c r="N55" t="s">
        <v>57</v>
      </c>
    </row>
    <row r="56" spans="2:14">
      <c r="B56" s="2" t="s">
        <v>122</v>
      </c>
      <c r="N56" t="s">
        <v>59</v>
      </c>
    </row>
    <row r="57" spans="2:14">
      <c r="B57" s="2" t="s">
        <v>101</v>
      </c>
      <c r="N57" t="s">
        <v>55</v>
      </c>
    </row>
    <row r="58" spans="2:14">
      <c r="B58" s="2" t="s">
        <v>123</v>
      </c>
      <c r="N58" t="s">
        <v>56</v>
      </c>
    </row>
    <row r="59" spans="2:14">
      <c r="B59" s="2" t="s">
        <v>124</v>
      </c>
      <c r="N59" t="s">
        <v>60</v>
      </c>
    </row>
    <row r="60" spans="2:14">
      <c r="B60" s="2" t="s">
        <v>106</v>
      </c>
      <c r="N60" t="s">
        <v>63</v>
      </c>
    </row>
    <row r="61" spans="2:14">
      <c r="N61" t="s">
        <v>62</v>
      </c>
    </row>
    <row r="62" spans="2:14">
      <c r="N62" t="s">
        <v>65</v>
      </c>
    </row>
    <row r="63" spans="2:14">
      <c r="N63" t="s">
        <v>58</v>
      </c>
    </row>
    <row r="64" spans="2:14">
      <c r="N64" t="s">
        <v>67</v>
      </c>
    </row>
    <row r="65" spans="14:14">
      <c r="N65" t="s">
        <v>70</v>
      </c>
    </row>
    <row r="66" spans="14:14">
      <c r="N66" t="s">
        <v>73</v>
      </c>
    </row>
    <row r="67" spans="14:14">
      <c r="N67" t="s">
        <v>75</v>
      </c>
    </row>
    <row r="68" spans="14:14">
      <c r="N68" t="s">
        <v>68</v>
      </c>
    </row>
    <row r="69" spans="14:14">
      <c r="N69" t="s">
        <v>79</v>
      </c>
    </row>
    <row r="70" spans="14:14">
      <c r="N70" t="s">
        <v>71</v>
      </c>
    </row>
    <row r="71" spans="14:14">
      <c r="N71" t="s">
        <v>81</v>
      </c>
    </row>
    <row r="72" spans="14:14">
      <c r="N72" t="s">
        <v>61</v>
      </c>
    </row>
    <row r="73" spans="14:14">
      <c r="N73" t="s">
        <v>84</v>
      </c>
    </row>
    <row r="74" spans="14:14">
      <c r="N74" t="s">
        <v>64</v>
      </c>
    </row>
    <row r="75" spans="14:14">
      <c r="N75" t="s">
        <v>86</v>
      </c>
    </row>
    <row r="76" spans="14:14">
      <c r="N76" t="s">
        <v>88</v>
      </c>
    </row>
    <row r="77" spans="14:14">
      <c r="N77" t="s">
        <v>66</v>
      </c>
    </row>
    <row r="78" spans="14:14">
      <c r="N78" t="s">
        <v>77</v>
      </c>
    </row>
    <row r="79" spans="14:14">
      <c r="N79" t="s">
        <v>91</v>
      </c>
    </row>
    <row r="80" spans="14:14">
      <c r="N80" t="s">
        <v>69</v>
      </c>
    </row>
    <row r="81" spans="14:14">
      <c r="N81" t="s">
        <v>93</v>
      </c>
    </row>
    <row r="82" spans="14:14">
      <c r="N82" t="s">
        <v>94</v>
      </c>
    </row>
    <row r="83" spans="14:14">
      <c r="N83" t="s">
        <v>82</v>
      </c>
    </row>
    <row r="84" spans="14:14">
      <c r="N84" t="s">
        <v>72</v>
      </c>
    </row>
    <row r="85" spans="14:14">
      <c r="N85" t="s">
        <v>97</v>
      </c>
    </row>
    <row r="86" spans="14:14">
      <c r="N86" t="s">
        <v>74</v>
      </c>
    </row>
    <row r="87" spans="14:14">
      <c r="N87" t="s">
        <v>89</v>
      </c>
    </row>
    <row r="88" spans="14:14">
      <c r="N88" t="s">
        <v>98</v>
      </c>
    </row>
    <row r="89" spans="14:14">
      <c r="N89" t="s">
        <v>92</v>
      </c>
    </row>
    <row r="90" spans="14:14">
      <c r="N90" t="s">
        <v>76</v>
      </c>
    </row>
    <row r="91" spans="14:14">
      <c r="N91" t="s">
        <v>78</v>
      </c>
    </row>
    <row r="92" spans="14:14">
      <c r="N92" t="s">
        <v>100</v>
      </c>
    </row>
    <row r="93" spans="14:14">
      <c r="N93" t="s">
        <v>95</v>
      </c>
    </row>
    <row r="94" spans="14:14">
      <c r="N94" t="s">
        <v>96</v>
      </c>
    </row>
    <row r="95" spans="14:14">
      <c r="N95" t="s">
        <v>80</v>
      </c>
    </row>
    <row r="96" spans="14:14">
      <c r="N96" t="s">
        <v>99</v>
      </c>
    </row>
    <row r="97" spans="14:14">
      <c r="N97" t="s">
        <v>101</v>
      </c>
    </row>
    <row r="98" spans="14:14">
      <c r="N98" t="s">
        <v>83</v>
      </c>
    </row>
    <row r="99" spans="14:14">
      <c r="N99" t="s">
        <v>103</v>
      </c>
    </row>
    <row r="100" spans="14:14">
      <c r="N100" t="s">
        <v>102</v>
      </c>
    </row>
    <row r="101" spans="14:14">
      <c r="N101" t="s">
        <v>85</v>
      </c>
    </row>
    <row r="102" spans="14:14">
      <c r="N102" t="s">
        <v>104</v>
      </c>
    </row>
    <row r="103" spans="14:14">
      <c r="N103" t="s">
        <v>105</v>
      </c>
    </row>
    <row r="104" spans="14:14">
      <c r="N104" t="s">
        <v>107</v>
      </c>
    </row>
    <row r="105" spans="14:14">
      <c r="N105" t="s">
        <v>87</v>
      </c>
    </row>
    <row r="106" spans="14:14">
      <c r="N106" t="s">
        <v>90</v>
      </c>
    </row>
    <row r="107" spans="14:14">
      <c r="N107" t="s">
        <v>108</v>
      </c>
    </row>
    <row r="108" spans="14:14">
      <c r="N108" s="2" t="s">
        <v>109</v>
      </c>
    </row>
    <row r="109" spans="14:14">
      <c r="N109" s="2" t="s">
        <v>106</v>
      </c>
    </row>
  </sheetData>
  <sortState xmlns:xlrd2="http://schemas.microsoft.com/office/spreadsheetml/2017/richdata2" ref="N44:N137">
    <sortCondition ref="N44"/>
  </sortState>
  <customSheetViews>
    <customSheetView guid="{D79B4030-3954-4A84-BBFB-713988ACE913}" state="hidden" topLeftCell="A89">
      <selection activeCell="N44" sqref="N44:N109"/>
      <pageMargins left="0.7" right="0.7" top="0.75" bottom="0.75" header="0.3" footer="0.3"/>
      <pageSetup paperSize="9" orientation="portrait"/>
    </customSheetView>
    <customSheetView guid="{77A32BCE-36BA-4593-BC89-3B9F39FB455D}" state="hidden" topLeftCell="A89">
      <selection activeCell="N44" sqref="N44:N109"/>
      <pageMargins left="0.7" right="0.7" top="0.75" bottom="0.75" header="0.3" footer="0.3"/>
      <pageSetup paperSize="9" orientation="portrait"/>
    </customSheetView>
    <customSheetView guid="{398EADC9-6D99-4AC2-B41F-624BD06B6BE0}" state="hidden" topLeftCell="A89">
      <selection activeCell="N44" sqref="N44:N109"/>
      <pageMargins left="0.7" right="0.7" top="0.75" bottom="0.75" header="0.3" footer="0.3"/>
      <pageSetup paperSize="9" orientation="portrait"/>
    </customSheetView>
  </customSheetViews>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B1:E19"/>
  <sheetViews>
    <sheetView showGridLines="0" zoomScale="90" zoomScaleNormal="90" workbookViewId="0"/>
  </sheetViews>
  <sheetFormatPr defaultColWidth="9.109375" defaultRowHeight="13.8"/>
  <cols>
    <col min="1" max="1" width="9.109375" style="167"/>
    <col min="2" max="2" width="16.6640625" style="167" customWidth="1"/>
    <col min="3" max="3" width="29.109375" style="167" customWidth="1"/>
    <col min="4" max="4" width="22.88671875" style="167" customWidth="1"/>
    <col min="5" max="5" width="39.33203125" style="167" customWidth="1"/>
    <col min="6" max="16384" width="9.109375" style="167"/>
  </cols>
  <sheetData>
    <row r="1" spans="2:5" ht="14.4" thickBot="1"/>
    <row r="2" spans="2:5" ht="14.4" thickBot="1">
      <c r="B2" s="168" t="s">
        <v>355</v>
      </c>
      <c r="C2" s="169" t="s">
        <v>356</v>
      </c>
      <c r="D2" s="169" t="s">
        <v>357</v>
      </c>
      <c r="E2" s="169" t="s">
        <v>405</v>
      </c>
    </row>
    <row r="3" spans="2:5" ht="27" thickBot="1">
      <c r="B3" s="170" t="s">
        <v>372</v>
      </c>
      <c r="C3" s="171" t="s">
        <v>382</v>
      </c>
      <c r="D3" s="171" t="s">
        <v>4</v>
      </c>
      <c r="E3" s="163"/>
    </row>
    <row r="4" spans="2:5" ht="40.200000000000003" thickBot="1">
      <c r="B4" s="170" t="s">
        <v>373</v>
      </c>
      <c r="C4" s="171" t="s">
        <v>383</v>
      </c>
      <c r="D4" s="171" t="s">
        <v>8</v>
      </c>
      <c r="E4" s="171" t="s">
        <v>394</v>
      </c>
    </row>
    <row r="5" spans="2:5" ht="53.4" thickBot="1">
      <c r="B5" s="170" t="s">
        <v>374</v>
      </c>
      <c r="C5" s="171" t="s">
        <v>384</v>
      </c>
      <c r="D5" s="171" t="s">
        <v>4</v>
      </c>
      <c r="E5" s="163"/>
    </row>
    <row r="6" spans="2:5" ht="27" thickBot="1">
      <c r="B6" s="170" t="s">
        <v>375</v>
      </c>
      <c r="C6" s="171" t="s">
        <v>385</v>
      </c>
      <c r="D6" s="171" t="s">
        <v>4</v>
      </c>
      <c r="E6" s="163"/>
    </row>
    <row r="7" spans="2:5" ht="27" thickBot="1">
      <c r="B7" s="170" t="s">
        <v>376</v>
      </c>
      <c r="C7" s="171" t="s">
        <v>386</v>
      </c>
      <c r="D7" s="171" t="s">
        <v>4</v>
      </c>
      <c r="E7" s="163"/>
    </row>
    <row r="8" spans="2:5" ht="40.200000000000003" thickBot="1">
      <c r="B8" s="170" t="s">
        <v>377</v>
      </c>
      <c r="C8" s="171" t="s">
        <v>387</v>
      </c>
      <c r="D8" s="171" t="s">
        <v>4</v>
      </c>
      <c r="E8" s="163"/>
    </row>
    <row r="9" spans="2:5" ht="27" thickBot="1">
      <c r="B9" s="170" t="s">
        <v>378</v>
      </c>
      <c r="C9" s="171" t="s">
        <v>388</v>
      </c>
      <c r="D9" s="171" t="s">
        <v>4</v>
      </c>
      <c r="E9" s="163"/>
    </row>
    <row r="10" spans="2:5" ht="40.200000000000003" thickBot="1">
      <c r="B10" s="170" t="s">
        <v>379</v>
      </c>
      <c r="C10" s="171" t="s">
        <v>389</v>
      </c>
      <c r="D10" s="171" t="s">
        <v>4</v>
      </c>
      <c r="E10" s="163"/>
    </row>
    <row r="11" spans="2:5" ht="53.4" thickBot="1">
      <c r="B11" s="170" t="s">
        <v>380</v>
      </c>
      <c r="C11" s="171" t="s">
        <v>390</v>
      </c>
      <c r="D11" s="171" t="s">
        <v>4</v>
      </c>
      <c r="E11" s="163"/>
    </row>
    <row r="12" spans="2:5" ht="60.75" customHeight="1" thickBot="1">
      <c r="B12" s="170" t="s">
        <v>381</v>
      </c>
      <c r="C12" s="171" t="s">
        <v>391</v>
      </c>
      <c r="D12" s="171" t="s">
        <v>9</v>
      </c>
      <c r="E12" s="171" t="s">
        <v>393</v>
      </c>
    </row>
    <row r="13" spans="2:5" ht="40.200000000000003" thickBot="1">
      <c r="B13" s="170" t="s">
        <v>358</v>
      </c>
      <c r="C13" s="171" t="s">
        <v>359</v>
      </c>
      <c r="D13" s="171" t="s">
        <v>4</v>
      </c>
      <c r="E13" s="163"/>
    </row>
    <row r="14" spans="2:5" ht="27" thickBot="1">
      <c r="B14" s="170" t="s">
        <v>360</v>
      </c>
      <c r="C14" s="171" t="s">
        <v>361</v>
      </c>
      <c r="D14" s="171" t="s">
        <v>4</v>
      </c>
      <c r="E14" s="163"/>
    </row>
    <row r="15" spans="2:5" ht="40.200000000000003" thickBot="1">
      <c r="B15" s="170" t="s">
        <v>362</v>
      </c>
      <c r="C15" s="171" t="s">
        <v>363</v>
      </c>
      <c r="D15" s="171" t="s">
        <v>4</v>
      </c>
      <c r="E15" s="163"/>
    </row>
    <row r="16" spans="2:5" ht="40.200000000000003" thickBot="1">
      <c r="B16" s="170" t="s">
        <v>364</v>
      </c>
      <c r="C16" s="171" t="s">
        <v>365</v>
      </c>
      <c r="D16" s="171" t="s">
        <v>4</v>
      </c>
      <c r="E16" s="163"/>
    </row>
    <row r="17" spans="2:5" ht="27" thickBot="1">
      <c r="B17" s="170" t="s">
        <v>366</v>
      </c>
      <c r="C17" s="171" t="s">
        <v>367</v>
      </c>
      <c r="D17" s="171" t="s">
        <v>4</v>
      </c>
      <c r="E17" s="163"/>
    </row>
    <row r="18" spans="2:5" ht="27" thickBot="1">
      <c r="B18" s="170" t="s">
        <v>368</v>
      </c>
      <c r="C18" s="171" t="s">
        <v>369</v>
      </c>
      <c r="D18" s="171" t="s">
        <v>4</v>
      </c>
      <c r="E18" s="163"/>
    </row>
    <row r="19" spans="2:5" ht="40.200000000000003" thickBot="1">
      <c r="B19" s="170" t="s">
        <v>370</v>
      </c>
      <c r="C19" s="171" t="s">
        <v>371</v>
      </c>
      <c r="D19" s="171" t="s">
        <v>4</v>
      </c>
      <c r="E19" s="163"/>
    </row>
  </sheetData>
  <hyperlinks>
    <hyperlink ref="B3" r:id="rId1" display="https://jira.tools.boots.com/browse/COBA-65498" xr:uid="{00000000-0004-0000-1800-000000000000}"/>
    <hyperlink ref="B4" r:id="rId2" display="https://jira.tools.boots.com/browse/COBA-64926" xr:uid="{00000000-0004-0000-1800-000001000000}"/>
    <hyperlink ref="B5" r:id="rId3" display="https://jira.tools.boots.com/browse/COBA-64715" xr:uid="{00000000-0004-0000-1800-000002000000}"/>
    <hyperlink ref="B6" r:id="rId4" display="https://jira.tools.boots.com/browse/COBA-64691" xr:uid="{00000000-0004-0000-1800-000003000000}"/>
    <hyperlink ref="B7" r:id="rId5" display="https://jira.tools.boots.com/browse/COBA-64110" xr:uid="{00000000-0004-0000-1800-000004000000}"/>
    <hyperlink ref="B8" r:id="rId6" display="https://jira.tools.boots.com/browse/COBA-64067" xr:uid="{00000000-0004-0000-1800-000005000000}"/>
    <hyperlink ref="B9" r:id="rId7" display="https://jira.tools.boots.com/browse/COBA-63937" xr:uid="{00000000-0004-0000-1800-000006000000}"/>
    <hyperlink ref="B10" r:id="rId8" display="https://jira.tools.boots.com/browse/COBA-63746" xr:uid="{00000000-0004-0000-1800-000007000000}"/>
    <hyperlink ref="B11" r:id="rId9" display="https://jira.tools.boots.com/browse/COBA-63597" xr:uid="{00000000-0004-0000-1800-000008000000}"/>
    <hyperlink ref="B12" r:id="rId10" display="https://jira.tools.boots.com/browse/COBA-63263" xr:uid="{00000000-0004-0000-1800-000009000000}"/>
    <hyperlink ref="B13" r:id="rId11" display="https://jira.tools.boots.com/browse/COBA-60535" xr:uid="{00000000-0004-0000-1800-00000A000000}"/>
    <hyperlink ref="B14" r:id="rId12" display="https://jira.tools.boots.com/browse/COBA-60528" xr:uid="{00000000-0004-0000-1800-00000B000000}"/>
    <hyperlink ref="B15" r:id="rId13" display="https://jira.tools.boots.com/browse/COBA-60527" xr:uid="{00000000-0004-0000-1800-00000C000000}"/>
    <hyperlink ref="B16" r:id="rId14" display="https://jira.tools.boots.com/browse/COBA-60526" xr:uid="{00000000-0004-0000-1800-00000D000000}"/>
    <hyperlink ref="B17" r:id="rId15" display="https://jira.tools.boots.com/browse/COBA-2887" xr:uid="{00000000-0004-0000-1800-00000E000000}"/>
    <hyperlink ref="B18" r:id="rId16" display="https://jira.tools.boots.com/browse/COBA-2886" xr:uid="{00000000-0004-0000-1800-00000F000000}"/>
    <hyperlink ref="B19" r:id="rId17" display="https://jira.tools.boots.com/browse/COBA-52977" xr:uid="{00000000-0004-0000-1800-000010000000}"/>
  </hyperlinks>
  <pageMargins left="0.7" right="0.7" top="0.75" bottom="0.75" header="0.3" footer="0.3"/>
  <pageSetup paperSize="9" orientation="portrait" r:id="rId18"/>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B1:K165"/>
  <sheetViews>
    <sheetView zoomScale="85" zoomScaleNormal="85" workbookViewId="0">
      <selection activeCell="L19" sqref="L19"/>
    </sheetView>
  </sheetViews>
  <sheetFormatPr defaultRowHeight="14.4"/>
  <cols>
    <col min="1" max="1" width="9.109375" style="9"/>
    <col min="2" max="2" width="10.88671875" style="9" bestFit="1" customWidth="1"/>
    <col min="3" max="3" width="12" style="9" bestFit="1" customWidth="1"/>
    <col min="4" max="5" width="14.33203125" style="9" customWidth="1"/>
    <col min="6" max="6" width="35.44140625" style="9" customWidth="1"/>
    <col min="7" max="7" width="9.109375" style="9"/>
    <col min="8" max="8" width="12" style="9" bestFit="1" customWidth="1"/>
    <col min="9" max="9" width="13.109375" style="9" customWidth="1"/>
    <col min="10" max="10" width="13.33203125" style="9" customWidth="1"/>
    <col min="11" max="258" width="9.109375" style="9"/>
    <col min="259" max="259" width="12" style="9" bestFit="1" customWidth="1"/>
    <col min="260" max="262" width="14.33203125" style="9" customWidth="1"/>
    <col min="263" max="263" width="9.109375" style="9"/>
    <col min="264" max="264" width="12" style="9" bestFit="1" customWidth="1"/>
    <col min="265" max="265" width="11.33203125" style="9" customWidth="1"/>
    <col min="266" max="266" width="12.33203125" style="9" customWidth="1"/>
    <col min="267" max="514" width="9.109375" style="9"/>
    <col min="515" max="515" width="12" style="9" bestFit="1" customWidth="1"/>
    <col min="516" max="518" width="14.33203125" style="9" customWidth="1"/>
    <col min="519" max="519" width="9.109375" style="9"/>
    <col min="520" max="520" width="12" style="9" bestFit="1" customWidth="1"/>
    <col min="521" max="521" width="11.33203125" style="9" customWidth="1"/>
    <col min="522" max="522" width="12.33203125" style="9" customWidth="1"/>
    <col min="523" max="770" width="9.109375" style="9"/>
    <col min="771" max="771" width="12" style="9" bestFit="1" customWidth="1"/>
    <col min="772" max="774" width="14.33203125" style="9" customWidth="1"/>
    <col min="775" max="775" width="9.109375" style="9"/>
    <col min="776" max="776" width="12" style="9" bestFit="1" customWidth="1"/>
    <col min="777" max="777" width="11.33203125" style="9" customWidth="1"/>
    <col min="778" max="778" width="12.33203125" style="9" customWidth="1"/>
    <col min="779" max="1026" width="9.109375" style="9"/>
    <col min="1027" max="1027" width="12" style="9" bestFit="1" customWidth="1"/>
    <col min="1028" max="1030" width="14.33203125" style="9" customWidth="1"/>
    <col min="1031" max="1031" width="9.109375" style="9"/>
    <col min="1032" max="1032" width="12" style="9" bestFit="1" customWidth="1"/>
    <col min="1033" max="1033" width="11.33203125" style="9" customWidth="1"/>
    <col min="1034" max="1034" width="12.33203125" style="9" customWidth="1"/>
    <col min="1035" max="1282" width="9.109375" style="9"/>
    <col min="1283" max="1283" width="12" style="9" bestFit="1" customWidth="1"/>
    <col min="1284" max="1286" width="14.33203125" style="9" customWidth="1"/>
    <col min="1287" max="1287" width="9.109375" style="9"/>
    <col min="1288" max="1288" width="12" style="9" bestFit="1" customWidth="1"/>
    <col min="1289" max="1289" width="11.33203125" style="9" customWidth="1"/>
    <col min="1290" max="1290" width="12.33203125" style="9" customWidth="1"/>
    <col min="1291" max="1538" width="9.109375" style="9"/>
    <col min="1539" max="1539" width="12" style="9" bestFit="1" customWidth="1"/>
    <col min="1540" max="1542" width="14.33203125" style="9" customWidth="1"/>
    <col min="1543" max="1543" width="9.109375" style="9"/>
    <col min="1544" max="1544" width="12" style="9" bestFit="1" customWidth="1"/>
    <col min="1545" max="1545" width="11.33203125" style="9" customWidth="1"/>
    <col min="1546" max="1546" width="12.33203125" style="9" customWidth="1"/>
    <col min="1547" max="1794" width="9.109375" style="9"/>
    <col min="1795" max="1795" width="12" style="9" bestFit="1" customWidth="1"/>
    <col min="1796" max="1798" width="14.33203125" style="9" customWidth="1"/>
    <col min="1799" max="1799" width="9.109375" style="9"/>
    <col min="1800" max="1800" width="12" style="9" bestFit="1" customWidth="1"/>
    <col min="1801" max="1801" width="11.33203125" style="9" customWidth="1"/>
    <col min="1802" max="1802" width="12.33203125" style="9" customWidth="1"/>
    <col min="1803" max="2050" width="9.109375" style="9"/>
    <col min="2051" max="2051" width="12" style="9" bestFit="1" customWidth="1"/>
    <col min="2052" max="2054" width="14.33203125" style="9" customWidth="1"/>
    <col min="2055" max="2055" width="9.109375" style="9"/>
    <col min="2056" max="2056" width="12" style="9" bestFit="1" customWidth="1"/>
    <col min="2057" max="2057" width="11.33203125" style="9" customWidth="1"/>
    <col min="2058" max="2058" width="12.33203125" style="9" customWidth="1"/>
    <col min="2059" max="2306" width="9.109375" style="9"/>
    <col min="2307" max="2307" width="12" style="9" bestFit="1" customWidth="1"/>
    <col min="2308" max="2310" width="14.33203125" style="9" customWidth="1"/>
    <col min="2311" max="2311" width="9.109375" style="9"/>
    <col min="2312" max="2312" width="12" style="9" bestFit="1" customWidth="1"/>
    <col min="2313" max="2313" width="11.33203125" style="9" customWidth="1"/>
    <col min="2314" max="2314" width="12.33203125" style="9" customWidth="1"/>
    <col min="2315" max="2562" width="9.109375" style="9"/>
    <col min="2563" max="2563" width="12" style="9" bestFit="1" customWidth="1"/>
    <col min="2564" max="2566" width="14.33203125" style="9" customWidth="1"/>
    <col min="2567" max="2567" width="9.109375" style="9"/>
    <col min="2568" max="2568" width="12" style="9" bestFit="1" customWidth="1"/>
    <col min="2569" max="2569" width="11.33203125" style="9" customWidth="1"/>
    <col min="2570" max="2570" width="12.33203125" style="9" customWidth="1"/>
    <col min="2571" max="2818" width="9.109375" style="9"/>
    <col min="2819" max="2819" width="12" style="9" bestFit="1" customWidth="1"/>
    <col min="2820" max="2822" width="14.33203125" style="9" customWidth="1"/>
    <col min="2823" max="2823" width="9.109375" style="9"/>
    <col min="2824" max="2824" width="12" style="9" bestFit="1" customWidth="1"/>
    <col min="2825" max="2825" width="11.33203125" style="9" customWidth="1"/>
    <col min="2826" max="2826" width="12.33203125" style="9" customWidth="1"/>
    <col min="2827" max="3074" width="9.109375" style="9"/>
    <col min="3075" max="3075" width="12" style="9" bestFit="1" customWidth="1"/>
    <col min="3076" max="3078" width="14.33203125" style="9" customWidth="1"/>
    <col min="3079" max="3079" width="9.109375" style="9"/>
    <col min="3080" max="3080" width="12" style="9" bestFit="1" customWidth="1"/>
    <col min="3081" max="3081" width="11.33203125" style="9" customWidth="1"/>
    <col min="3082" max="3082" width="12.33203125" style="9" customWidth="1"/>
    <col min="3083" max="3330" width="9.109375" style="9"/>
    <col min="3331" max="3331" width="12" style="9" bestFit="1" customWidth="1"/>
    <col min="3332" max="3334" width="14.33203125" style="9" customWidth="1"/>
    <col min="3335" max="3335" width="9.109375" style="9"/>
    <col min="3336" max="3336" width="12" style="9" bestFit="1" customWidth="1"/>
    <col min="3337" max="3337" width="11.33203125" style="9" customWidth="1"/>
    <col min="3338" max="3338" width="12.33203125" style="9" customWidth="1"/>
    <col min="3339" max="3586" width="9.109375" style="9"/>
    <col min="3587" max="3587" width="12" style="9" bestFit="1" customWidth="1"/>
    <col min="3588" max="3590" width="14.33203125" style="9" customWidth="1"/>
    <col min="3591" max="3591" width="9.109375" style="9"/>
    <col min="3592" max="3592" width="12" style="9" bestFit="1" customWidth="1"/>
    <col min="3593" max="3593" width="11.33203125" style="9" customWidth="1"/>
    <col min="3594" max="3594" width="12.33203125" style="9" customWidth="1"/>
    <col min="3595" max="3842" width="9.109375" style="9"/>
    <col min="3843" max="3843" width="12" style="9" bestFit="1" customWidth="1"/>
    <col min="3844" max="3846" width="14.33203125" style="9" customWidth="1"/>
    <col min="3847" max="3847" width="9.109375" style="9"/>
    <col min="3848" max="3848" width="12" style="9" bestFit="1" customWidth="1"/>
    <col min="3849" max="3849" width="11.33203125" style="9" customWidth="1"/>
    <col min="3850" max="3850" width="12.33203125" style="9" customWidth="1"/>
    <col min="3851" max="4098" width="9.109375" style="9"/>
    <col min="4099" max="4099" width="12" style="9" bestFit="1" customWidth="1"/>
    <col min="4100" max="4102" width="14.33203125" style="9" customWidth="1"/>
    <col min="4103" max="4103" width="9.109375" style="9"/>
    <col min="4104" max="4104" width="12" style="9" bestFit="1" customWidth="1"/>
    <col min="4105" max="4105" width="11.33203125" style="9" customWidth="1"/>
    <col min="4106" max="4106" width="12.33203125" style="9" customWidth="1"/>
    <col min="4107" max="4354" width="9.109375" style="9"/>
    <col min="4355" max="4355" width="12" style="9" bestFit="1" customWidth="1"/>
    <col min="4356" max="4358" width="14.33203125" style="9" customWidth="1"/>
    <col min="4359" max="4359" width="9.109375" style="9"/>
    <col min="4360" max="4360" width="12" style="9" bestFit="1" customWidth="1"/>
    <col min="4361" max="4361" width="11.33203125" style="9" customWidth="1"/>
    <col min="4362" max="4362" width="12.33203125" style="9" customWidth="1"/>
    <col min="4363" max="4610" width="9.109375" style="9"/>
    <col min="4611" max="4611" width="12" style="9" bestFit="1" customWidth="1"/>
    <col min="4612" max="4614" width="14.33203125" style="9" customWidth="1"/>
    <col min="4615" max="4615" width="9.109375" style="9"/>
    <col min="4616" max="4616" width="12" style="9" bestFit="1" customWidth="1"/>
    <col min="4617" max="4617" width="11.33203125" style="9" customWidth="1"/>
    <col min="4618" max="4618" width="12.33203125" style="9" customWidth="1"/>
    <col min="4619" max="4866" width="9.109375" style="9"/>
    <col min="4867" max="4867" width="12" style="9" bestFit="1" customWidth="1"/>
    <col min="4868" max="4870" width="14.33203125" style="9" customWidth="1"/>
    <col min="4871" max="4871" width="9.109375" style="9"/>
    <col min="4872" max="4872" width="12" style="9" bestFit="1" customWidth="1"/>
    <col min="4873" max="4873" width="11.33203125" style="9" customWidth="1"/>
    <col min="4874" max="4874" width="12.33203125" style="9" customWidth="1"/>
    <col min="4875" max="5122" width="9.109375" style="9"/>
    <col min="5123" max="5123" width="12" style="9" bestFit="1" customWidth="1"/>
    <col min="5124" max="5126" width="14.33203125" style="9" customWidth="1"/>
    <col min="5127" max="5127" width="9.109375" style="9"/>
    <col min="5128" max="5128" width="12" style="9" bestFit="1" customWidth="1"/>
    <col min="5129" max="5129" width="11.33203125" style="9" customWidth="1"/>
    <col min="5130" max="5130" width="12.33203125" style="9" customWidth="1"/>
    <col min="5131" max="5378" width="9.109375" style="9"/>
    <col min="5379" max="5379" width="12" style="9" bestFit="1" customWidth="1"/>
    <col min="5380" max="5382" width="14.33203125" style="9" customWidth="1"/>
    <col min="5383" max="5383" width="9.109375" style="9"/>
    <col min="5384" max="5384" width="12" style="9" bestFit="1" customWidth="1"/>
    <col min="5385" max="5385" width="11.33203125" style="9" customWidth="1"/>
    <col min="5386" max="5386" width="12.33203125" style="9" customWidth="1"/>
    <col min="5387" max="5634" width="9.109375" style="9"/>
    <col min="5635" max="5635" width="12" style="9" bestFit="1" customWidth="1"/>
    <col min="5636" max="5638" width="14.33203125" style="9" customWidth="1"/>
    <col min="5639" max="5639" width="9.109375" style="9"/>
    <col min="5640" max="5640" width="12" style="9" bestFit="1" customWidth="1"/>
    <col min="5641" max="5641" width="11.33203125" style="9" customWidth="1"/>
    <col min="5642" max="5642" width="12.33203125" style="9" customWidth="1"/>
    <col min="5643" max="5890" width="9.109375" style="9"/>
    <col min="5891" max="5891" width="12" style="9" bestFit="1" customWidth="1"/>
    <col min="5892" max="5894" width="14.33203125" style="9" customWidth="1"/>
    <col min="5895" max="5895" width="9.109375" style="9"/>
    <col min="5896" max="5896" width="12" style="9" bestFit="1" customWidth="1"/>
    <col min="5897" max="5897" width="11.33203125" style="9" customWidth="1"/>
    <col min="5898" max="5898" width="12.33203125" style="9" customWidth="1"/>
    <col min="5899" max="6146" width="9.109375" style="9"/>
    <col min="6147" max="6147" width="12" style="9" bestFit="1" customWidth="1"/>
    <col min="6148" max="6150" width="14.33203125" style="9" customWidth="1"/>
    <col min="6151" max="6151" width="9.109375" style="9"/>
    <col min="6152" max="6152" width="12" style="9" bestFit="1" customWidth="1"/>
    <col min="6153" max="6153" width="11.33203125" style="9" customWidth="1"/>
    <col min="6154" max="6154" width="12.33203125" style="9" customWidth="1"/>
    <col min="6155" max="6402" width="9.109375" style="9"/>
    <col min="6403" max="6403" width="12" style="9" bestFit="1" customWidth="1"/>
    <col min="6404" max="6406" width="14.33203125" style="9" customWidth="1"/>
    <col min="6407" max="6407" width="9.109375" style="9"/>
    <col min="6408" max="6408" width="12" style="9" bestFit="1" customWidth="1"/>
    <col min="6409" max="6409" width="11.33203125" style="9" customWidth="1"/>
    <col min="6410" max="6410" width="12.33203125" style="9" customWidth="1"/>
    <col min="6411" max="6658" width="9.109375" style="9"/>
    <col min="6659" max="6659" width="12" style="9" bestFit="1" customWidth="1"/>
    <col min="6660" max="6662" width="14.33203125" style="9" customWidth="1"/>
    <col min="6663" max="6663" width="9.109375" style="9"/>
    <col min="6664" max="6664" width="12" style="9" bestFit="1" customWidth="1"/>
    <col min="6665" max="6665" width="11.33203125" style="9" customWidth="1"/>
    <col min="6666" max="6666" width="12.33203125" style="9" customWidth="1"/>
    <col min="6667" max="6914" width="9.109375" style="9"/>
    <col min="6915" max="6915" width="12" style="9" bestFit="1" customWidth="1"/>
    <col min="6916" max="6918" width="14.33203125" style="9" customWidth="1"/>
    <col min="6919" max="6919" width="9.109375" style="9"/>
    <col min="6920" max="6920" width="12" style="9" bestFit="1" customWidth="1"/>
    <col min="6921" max="6921" width="11.33203125" style="9" customWidth="1"/>
    <col min="6922" max="6922" width="12.33203125" style="9" customWidth="1"/>
    <col min="6923" max="7170" width="9.109375" style="9"/>
    <col min="7171" max="7171" width="12" style="9" bestFit="1" customWidth="1"/>
    <col min="7172" max="7174" width="14.33203125" style="9" customWidth="1"/>
    <col min="7175" max="7175" width="9.109375" style="9"/>
    <col min="7176" max="7176" width="12" style="9" bestFit="1" customWidth="1"/>
    <col min="7177" max="7177" width="11.33203125" style="9" customWidth="1"/>
    <col min="7178" max="7178" width="12.33203125" style="9" customWidth="1"/>
    <col min="7179" max="7426" width="9.109375" style="9"/>
    <col min="7427" max="7427" width="12" style="9" bestFit="1" customWidth="1"/>
    <col min="7428" max="7430" width="14.33203125" style="9" customWidth="1"/>
    <col min="7431" max="7431" width="9.109375" style="9"/>
    <col min="7432" max="7432" width="12" style="9" bestFit="1" customWidth="1"/>
    <col min="7433" max="7433" width="11.33203125" style="9" customWidth="1"/>
    <col min="7434" max="7434" width="12.33203125" style="9" customWidth="1"/>
    <col min="7435" max="7682" width="9.109375" style="9"/>
    <col min="7683" max="7683" width="12" style="9" bestFit="1" customWidth="1"/>
    <col min="7684" max="7686" width="14.33203125" style="9" customWidth="1"/>
    <col min="7687" max="7687" width="9.109375" style="9"/>
    <col min="7688" max="7688" width="12" style="9" bestFit="1" customWidth="1"/>
    <col min="7689" max="7689" width="11.33203125" style="9" customWidth="1"/>
    <col min="7690" max="7690" width="12.33203125" style="9" customWidth="1"/>
    <col min="7691" max="7938" width="9.109375" style="9"/>
    <col min="7939" max="7939" width="12" style="9" bestFit="1" customWidth="1"/>
    <col min="7940" max="7942" width="14.33203125" style="9" customWidth="1"/>
    <col min="7943" max="7943" width="9.109375" style="9"/>
    <col min="7944" max="7944" width="12" style="9" bestFit="1" customWidth="1"/>
    <col min="7945" max="7945" width="11.33203125" style="9" customWidth="1"/>
    <col min="7946" max="7946" width="12.33203125" style="9" customWidth="1"/>
    <col min="7947" max="8194" width="9.109375" style="9"/>
    <col min="8195" max="8195" width="12" style="9" bestFit="1" customWidth="1"/>
    <col min="8196" max="8198" width="14.33203125" style="9" customWidth="1"/>
    <col min="8199" max="8199" width="9.109375" style="9"/>
    <col min="8200" max="8200" width="12" style="9" bestFit="1" customWidth="1"/>
    <col min="8201" max="8201" width="11.33203125" style="9" customWidth="1"/>
    <col min="8202" max="8202" width="12.33203125" style="9" customWidth="1"/>
    <col min="8203" max="8450" width="9.109375" style="9"/>
    <col min="8451" max="8451" width="12" style="9" bestFit="1" customWidth="1"/>
    <col min="8452" max="8454" width="14.33203125" style="9" customWidth="1"/>
    <col min="8455" max="8455" width="9.109375" style="9"/>
    <col min="8456" max="8456" width="12" style="9" bestFit="1" customWidth="1"/>
    <col min="8457" max="8457" width="11.33203125" style="9" customWidth="1"/>
    <col min="8458" max="8458" width="12.33203125" style="9" customWidth="1"/>
    <col min="8459" max="8706" width="9.109375" style="9"/>
    <col min="8707" max="8707" width="12" style="9" bestFit="1" customWidth="1"/>
    <col min="8708" max="8710" width="14.33203125" style="9" customWidth="1"/>
    <col min="8711" max="8711" width="9.109375" style="9"/>
    <col min="8712" max="8712" width="12" style="9" bestFit="1" customWidth="1"/>
    <col min="8713" max="8713" width="11.33203125" style="9" customWidth="1"/>
    <col min="8714" max="8714" width="12.33203125" style="9" customWidth="1"/>
    <col min="8715" max="8962" width="9.109375" style="9"/>
    <col min="8963" max="8963" width="12" style="9" bestFit="1" customWidth="1"/>
    <col min="8964" max="8966" width="14.33203125" style="9" customWidth="1"/>
    <col min="8967" max="8967" width="9.109375" style="9"/>
    <col min="8968" max="8968" width="12" style="9" bestFit="1" customWidth="1"/>
    <col min="8969" max="8969" width="11.33203125" style="9" customWidth="1"/>
    <col min="8970" max="8970" width="12.33203125" style="9" customWidth="1"/>
    <col min="8971" max="9218" width="9.109375" style="9"/>
    <col min="9219" max="9219" width="12" style="9" bestFit="1" customWidth="1"/>
    <col min="9220" max="9222" width="14.33203125" style="9" customWidth="1"/>
    <col min="9223" max="9223" width="9.109375" style="9"/>
    <col min="9224" max="9224" width="12" style="9" bestFit="1" customWidth="1"/>
    <col min="9225" max="9225" width="11.33203125" style="9" customWidth="1"/>
    <col min="9226" max="9226" width="12.33203125" style="9" customWidth="1"/>
    <col min="9227" max="9474" width="9.109375" style="9"/>
    <col min="9475" max="9475" width="12" style="9" bestFit="1" customWidth="1"/>
    <col min="9476" max="9478" width="14.33203125" style="9" customWidth="1"/>
    <col min="9479" max="9479" width="9.109375" style="9"/>
    <col min="9480" max="9480" width="12" style="9" bestFit="1" customWidth="1"/>
    <col min="9481" max="9481" width="11.33203125" style="9" customWidth="1"/>
    <col min="9482" max="9482" width="12.33203125" style="9" customWidth="1"/>
    <col min="9483" max="9730" width="9.109375" style="9"/>
    <col min="9731" max="9731" width="12" style="9" bestFit="1" customWidth="1"/>
    <col min="9732" max="9734" width="14.33203125" style="9" customWidth="1"/>
    <col min="9735" max="9735" width="9.109375" style="9"/>
    <col min="9736" max="9736" width="12" style="9" bestFit="1" customWidth="1"/>
    <col min="9737" max="9737" width="11.33203125" style="9" customWidth="1"/>
    <col min="9738" max="9738" width="12.33203125" style="9" customWidth="1"/>
    <col min="9739" max="9986" width="9.109375" style="9"/>
    <col min="9987" max="9987" width="12" style="9" bestFit="1" customWidth="1"/>
    <col min="9988" max="9990" width="14.33203125" style="9" customWidth="1"/>
    <col min="9991" max="9991" width="9.109375" style="9"/>
    <col min="9992" max="9992" width="12" style="9" bestFit="1" customWidth="1"/>
    <col min="9993" max="9993" width="11.33203125" style="9" customWidth="1"/>
    <col min="9994" max="9994" width="12.33203125" style="9" customWidth="1"/>
    <col min="9995" max="10242" width="9.109375" style="9"/>
    <col min="10243" max="10243" width="12" style="9" bestFit="1" customWidth="1"/>
    <col min="10244" max="10246" width="14.33203125" style="9" customWidth="1"/>
    <col min="10247" max="10247" width="9.109375" style="9"/>
    <col min="10248" max="10248" width="12" style="9" bestFit="1" customWidth="1"/>
    <col min="10249" max="10249" width="11.33203125" style="9" customWidth="1"/>
    <col min="10250" max="10250" width="12.33203125" style="9" customWidth="1"/>
    <col min="10251" max="10498" width="9.109375" style="9"/>
    <col min="10499" max="10499" width="12" style="9" bestFit="1" customWidth="1"/>
    <col min="10500" max="10502" width="14.33203125" style="9" customWidth="1"/>
    <col min="10503" max="10503" width="9.109375" style="9"/>
    <col min="10504" max="10504" width="12" style="9" bestFit="1" customWidth="1"/>
    <col min="10505" max="10505" width="11.33203125" style="9" customWidth="1"/>
    <col min="10506" max="10506" width="12.33203125" style="9" customWidth="1"/>
    <col min="10507" max="10754" width="9.109375" style="9"/>
    <col min="10755" max="10755" width="12" style="9" bestFit="1" customWidth="1"/>
    <col min="10756" max="10758" width="14.33203125" style="9" customWidth="1"/>
    <col min="10759" max="10759" width="9.109375" style="9"/>
    <col min="10760" max="10760" width="12" style="9" bestFit="1" customWidth="1"/>
    <col min="10761" max="10761" width="11.33203125" style="9" customWidth="1"/>
    <col min="10762" max="10762" width="12.33203125" style="9" customWidth="1"/>
    <col min="10763" max="11010" width="9.109375" style="9"/>
    <col min="11011" max="11011" width="12" style="9" bestFit="1" customWidth="1"/>
    <col min="11012" max="11014" width="14.33203125" style="9" customWidth="1"/>
    <col min="11015" max="11015" width="9.109375" style="9"/>
    <col min="11016" max="11016" width="12" style="9" bestFit="1" customWidth="1"/>
    <col min="11017" max="11017" width="11.33203125" style="9" customWidth="1"/>
    <col min="11018" max="11018" width="12.33203125" style="9" customWidth="1"/>
    <col min="11019" max="11266" width="9.109375" style="9"/>
    <col min="11267" max="11267" width="12" style="9" bestFit="1" customWidth="1"/>
    <col min="11268" max="11270" width="14.33203125" style="9" customWidth="1"/>
    <col min="11271" max="11271" width="9.109375" style="9"/>
    <col min="11272" max="11272" width="12" style="9" bestFit="1" customWidth="1"/>
    <col min="11273" max="11273" width="11.33203125" style="9" customWidth="1"/>
    <col min="11274" max="11274" width="12.33203125" style="9" customWidth="1"/>
    <col min="11275" max="11522" width="9.109375" style="9"/>
    <col min="11523" max="11523" width="12" style="9" bestFit="1" customWidth="1"/>
    <col min="11524" max="11526" width="14.33203125" style="9" customWidth="1"/>
    <col min="11527" max="11527" width="9.109375" style="9"/>
    <col min="11528" max="11528" width="12" style="9" bestFit="1" customWidth="1"/>
    <col min="11529" max="11529" width="11.33203125" style="9" customWidth="1"/>
    <col min="11530" max="11530" width="12.33203125" style="9" customWidth="1"/>
    <col min="11531" max="11778" width="9.109375" style="9"/>
    <col min="11779" max="11779" width="12" style="9" bestFit="1" customWidth="1"/>
    <col min="11780" max="11782" width="14.33203125" style="9" customWidth="1"/>
    <col min="11783" max="11783" width="9.109375" style="9"/>
    <col min="11784" max="11784" width="12" style="9" bestFit="1" customWidth="1"/>
    <col min="11785" max="11785" width="11.33203125" style="9" customWidth="1"/>
    <col min="11786" max="11786" width="12.33203125" style="9" customWidth="1"/>
    <col min="11787" max="12034" width="9.109375" style="9"/>
    <col min="12035" max="12035" width="12" style="9" bestFit="1" customWidth="1"/>
    <col min="12036" max="12038" width="14.33203125" style="9" customWidth="1"/>
    <col min="12039" max="12039" width="9.109375" style="9"/>
    <col min="12040" max="12040" width="12" style="9" bestFit="1" customWidth="1"/>
    <col min="12041" max="12041" width="11.33203125" style="9" customWidth="1"/>
    <col min="12042" max="12042" width="12.33203125" style="9" customWidth="1"/>
    <col min="12043" max="12290" width="9.109375" style="9"/>
    <col min="12291" max="12291" width="12" style="9" bestFit="1" customWidth="1"/>
    <col min="12292" max="12294" width="14.33203125" style="9" customWidth="1"/>
    <col min="12295" max="12295" width="9.109375" style="9"/>
    <col min="12296" max="12296" width="12" style="9" bestFit="1" customWidth="1"/>
    <col min="12297" max="12297" width="11.33203125" style="9" customWidth="1"/>
    <col min="12298" max="12298" width="12.33203125" style="9" customWidth="1"/>
    <col min="12299" max="12546" width="9.109375" style="9"/>
    <col min="12547" max="12547" width="12" style="9" bestFit="1" customWidth="1"/>
    <col min="12548" max="12550" width="14.33203125" style="9" customWidth="1"/>
    <col min="12551" max="12551" width="9.109375" style="9"/>
    <col min="12552" max="12552" width="12" style="9" bestFit="1" customWidth="1"/>
    <col min="12553" max="12553" width="11.33203125" style="9" customWidth="1"/>
    <col min="12554" max="12554" width="12.33203125" style="9" customWidth="1"/>
    <col min="12555" max="12802" width="9.109375" style="9"/>
    <col min="12803" max="12803" width="12" style="9" bestFit="1" customWidth="1"/>
    <col min="12804" max="12806" width="14.33203125" style="9" customWidth="1"/>
    <col min="12807" max="12807" width="9.109375" style="9"/>
    <col min="12808" max="12808" width="12" style="9" bestFit="1" customWidth="1"/>
    <col min="12809" max="12809" width="11.33203125" style="9" customWidth="1"/>
    <col min="12810" max="12810" width="12.33203125" style="9" customWidth="1"/>
    <col min="12811" max="13058" width="9.109375" style="9"/>
    <col min="13059" max="13059" width="12" style="9" bestFit="1" customWidth="1"/>
    <col min="13060" max="13062" width="14.33203125" style="9" customWidth="1"/>
    <col min="13063" max="13063" width="9.109375" style="9"/>
    <col min="13064" max="13064" width="12" style="9" bestFit="1" customWidth="1"/>
    <col min="13065" max="13065" width="11.33203125" style="9" customWidth="1"/>
    <col min="13066" max="13066" width="12.33203125" style="9" customWidth="1"/>
    <col min="13067" max="13314" width="9.109375" style="9"/>
    <col min="13315" max="13315" width="12" style="9" bestFit="1" customWidth="1"/>
    <col min="13316" max="13318" width="14.33203125" style="9" customWidth="1"/>
    <col min="13319" max="13319" width="9.109375" style="9"/>
    <col min="13320" max="13320" width="12" style="9" bestFit="1" customWidth="1"/>
    <col min="13321" max="13321" width="11.33203125" style="9" customWidth="1"/>
    <col min="13322" max="13322" width="12.33203125" style="9" customWidth="1"/>
    <col min="13323" max="13570" width="9.109375" style="9"/>
    <col min="13571" max="13571" width="12" style="9" bestFit="1" customWidth="1"/>
    <col min="13572" max="13574" width="14.33203125" style="9" customWidth="1"/>
    <col min="13575" max="13575" width="9.109375" style="9"/>
    <col min="13576" max="13576" width="12" style="9" bestFit="1" customWidth="1"/>
    <col min="13577" max="13577" width="11.33203125" style="9" customWidth="1"/>
    <col min="13578" max="13578" width="12.33203125" style="9" customWidth="1"/>
    <col min="13579" max="13826" width="9.109375" style="9"/>
    <col min="13827" max="13827" width="12" style="9" bestFit="1" customWidth="1"/>
    <col min="13828" max="13830" width="14.33203125" style="9" customWidth="1"/>
    <col min="13831" max="13831" width="9.109375" style="9"/>
    <col min="13832" max="13832" width="12" style="9" bestFit="1" customWidth="1"/>
    <col min="13833" max="13833" width="11.33203125" style="9" customWidth="1"/>
    <col min="13834" max="13834" width="12.33203125" style="9" customWidth="1"/>
    <col min="13835" max="14082" width="9.109375" style="9"/>
    <col min="14083" max="14083" width="12" style="9" bestFit="1" customWidth="1"/>
    <col min="14084" max="14086" width="14.33203125" style="9" customWidth="1"/>
    <col min="14087" max="14087" width="9.109375" style="9"/>
    <col min="14088" max="14088" width="12" style="9" bestFit="1" customWidth="1"/>
    <col min="14089" max="14089" width="11.33203125" style="9" customWidth="1"/>
    <col min="14090" max="14090" width="12.33203125" style="9" customWidth="1"/>
    <col min="14091" max="14338" width="9.109375" style="9"/>
    <col min="14339" max="14339" width="12" style="9" bestFit="1" customWidth="1"/>
    <col min="14340" max="14342" width="14.33203125" style="9" customWidth="1"/>
    <col min="14343" max="14343" width="9.109375" style="9"/>
    <col min="14344" max="14344" width="12" style="9" bestFit="1" customWidth="1"/>
    <col min="14345" max="14345" width="11.33203125" style="9" customWidth="1"/>
    <col min="14346" max="14346" width="12.33203125" style="9" customWidth="1"/>
    <col min="14347" max="14594" width="9.109375" style="9"/>
    <col min="14595" max="14595" width="12" style="9" bestFit="1" customWidth="1"/>
    <col min="14596" max="14598" width="14.33203125" style="9" customWidth="1"/>
    <col min="14599" max="14599" width="9.109375" style="9"/>
    <col min="14600" max="14600" width="12" style="9" bestFit="1" customWidth="1"/>
    <col min="14601" max="14601" width="11.33203125" style="9" customWidth="1"/>
    <col min="14602" max="14602" width="12.33203125" style="9" customWidth="1"/>
    <col min="14603" max="14850" width="9.109375" style="9"/>
    <col min="14851" max="14851" width="12" style="9" bestFit="1" customWidth="1"/>
    <col min="14852" max="14854" width="14.33203125" style="9" customWidth="1"/>
    <col min="14855" max="14855" width="9.109375" style="9"/>
    <col min="14856" max="14856" width="12" style="9" bestFit="1" customWidth="1"/>
    <col min="14857" max="14857" width="11.33203125" style="9" customWidth="1"/>
    <col min="14858" max="14858" width="12.33203125" style="9" customWidth="1"/>
    <col min="14859" max="15106" width="9.109375" style="9"/>
    <col min="15107" max="15107" width="12" style="9" bestFit="1" customWidth="1"/>
    <col min="15108" max="15110" width="14.33203125" style="9" customWidth="1"/>
    <col min="15111" max="15111" width="9.109375" style="9"/>
    <col min="15112" max="15112" width="12" style="9" bestFit="1" customWidth="1"/>
    <col min="15113" max="15113" width="11.33203125" style="9" customWidth="1"/>
    <col min="15114" max="15114" width="12.33203125" style="9" customWidth="1"/>
    <col min="15115" max="15362" width="9.109375" style="9"/>
    <col min="15363" max="15363" width="12" style="9" bestFit="1" customWidth="1"/>
    <col min="15364" max="15366" width="14.33203125" style="9" customWidth="1"/>
    <col min="15367" max="15367" width="9.109375" style="9"/>
    <col min="15368" max="15368" width="12" style="9" bestFit="1" customWidth="1"/>
    <col min="15369" max="15369" width="11.33203125" style="9" customWidth="1"/>
    <col min="15370" max="15370" width="12.33203125" style="9" customWidth="1"/>
    <col min="15371" max="15618" width="9.109375" style="9"/>
    <col min="15619" max="15619" width="12" style="9" bestFit="1" customWidth="1"/>
    <col min="15620" max="15622" width="14.33203125" style="9" customWidth="1"/>
    <col min="15623" max="15623" width="9.109375" style="9"/>
    <col min="15624" max="15624" width="12" style="9" bestFit="1" customWidth="1"/>
    <col min="15625" max="15625" width="11.33203125" style="9" customWidth="1"/>
    <col min="15626" max="15626" width="12.33203125" style="9" customWidth="1"/>
    <col min="15627" max="15874" width="9.109375" style="9"/>
    <col min="15875" max="15875" width="12" style="9" bestFit="1" customWidth="1"/>
    <col min="15876" max="15878" width="14.33203125" style="9" customWidth="1"/>
    <col min="15879" max="15879" width="9.109375" style="9"/>
    <col min="15880" max="15880" width="12" style="9" bestFit="1" customWidth="1"/>
    <col min="15881" max="15881" width="11.33203125" style="9" customWidth="1"/>
    <col min="15882" max="15882" width="12.33203125" style="9" customWidth="1"/>
    <col min="15883" max="16130" width="9.109375" style="9"/>
    <col min="16131" max="16131" width="12" style="9" bestFit="1" customWidth="1"/>
    <col min="16132" max="16134" width="14.33203125" style="9" customWidth="1"/>
    <col min="16135" max="16135" width="9.109375" style="9"/>
    <col min="16136" max="16136" width="12" style="9" bestFit="1" customWidth="1"/>
    <col min="16137" max="16137" width="11.33203125" style="9" customWidth="1"/>
    <col min="16138" max="16138" width="12.33203125" style="9" customWidth="1"/>
    <col min="16139" max="16384" width="9.109375" style="9"/>
  </cols>
  <sheetData>
    <row r="1" spans="2:11" ht="15" thickBot="1"/>
    <row r="2" spans="2:11" ht="16.2" thickBot="1">
      <c r="B2" s="295" t="s">
        <v>335</v>
      </c>
      <c r="C2" s="296"/>
      <c r="D2" s="296"/>
      <c r="E2" s="296"/>
      <c r="F2" s="296"/>
      <c r="G2" s="296"/>
      <c r="H2" s="296"/>
      <c r="I2" s="296"/>
      <c r="J2" s="296"/>
      <c r="K2" s="297"/>
    </row>
    <row r="4" spans="2:11" ht="15" thickBot="1">
      <c r="B4" s="8"/>
      <c r="C4" s="8"/>
      <c r="D4" s="8"/>
      <c r="E4" s="8"/>
      <c r="F4" s="8"/>
      <c r="G4" s="8"/>
      <c r="H4" s="8"/>
      <c r="I4" s="8"/>
      <c r="J4" s="8"/>
      <c r="K4" s="8"/>
    </row>
    <row r="5" spans="2:11" ht="16.2" thickBot="1">
      <c r="B5" s="210" t="s">
        <v>333</v>
      </c>
      <c r="C5" s="211"/>
      <c r="D5" s="211"/>
      <c r="E5" s="211"/>
      <c r="F5" s="211"/>
      <c r="G5" s="211"/>
      <c r="H5" s="211"/>
      <c r="I5" s="211"/>
      <c r="J5" s="211"/>
      <c r="K5" s="212"/>
    </row>
    <row r="6" spans="2:11">
      <c r="B6" s="8"/>
      <c r="C6" s="8"/>
      <c r="D6" s="8"/>
      <c r="E6" s="8"/>
      <c r="F6" s="8"/>
      <c r="G6" s="8"/>
      <c r="H6" s="8"/>
      <c r="I6" s="8"/>
      <c r="J6" s="8"/>
      <c r="K6" s="8"/>
    </row>
    <row r="7" spans="2:11">
      <c r="B7" s="8"/>
      <c r="C7" s="8"/>
      <c r="D7" s="8"/>
      <c r="E7" s="8"/>
      <c r="F7" s="8"/>
      <c r="G7" s="8"/>
      <c r="H7" s="8"/>
      <c r="I7" s="216" t="s">
        <v>126</v>
      </c>
      <c r="J7" s="217"/>
      <c r="K7" s="8"/>
    </row>
    <row r="8" spans="2:11" ht="28.8">
      <c r="B8" s="8"/>
      <c r="C8" s="96" t="s">
        <v>12</v>
      </c>
      <c r="D8" s="97" t="s">
        <v>127</v>
      </c>
      <c r="E8" s="97" t="s">
        <v>128</v>
      </c>
      <c r="F8" s="97" t="s">
        <v>129</v>
      </c>
      <c r="G8" s="8"/>
      <c r="H8" s="10" t="s">
        <v>12</v>
      </c>
      <c r="I8" s="11" t="s">
        <v>127</v>
      </c>
      <c r="J8" s="11" t="s">
        <v>128</v>
      </c>
      <c r="K8" s="8"/>
    </row>
    <row r="9" spans="2:11">
      <c r="B9" s="8"/>
      <c r="C9" s="17">
        <v>43635</v>
      </c>
      <c r="D9" s="149">
        <f t="shared" ref="D9:E29" si="0">SUM(D38,D67,D94,D121)</f>
        <v>0</v>
      </c>
      <c r="E9" s="149">
        <f t="shared" si="0"/>
        <v>0</v>
      </c>
      <c r="F9" s="19"/>
      <c r="G9" s="8"/>
      <c r="H9" s="17">
        <v>43635</v>
      </c>
      <c r="I9" s="146">
        <f>D9</f>
        <v>0</v>
      </c>
      <c r="J9" s="146">
        <f>E9</f>
        <v>0</v>
      </c>
      <c r="K9" s="8"/>
    </row>
    <row r="10" spans="2:11">
      <c r="B10" s="8"/>
      <c r="C10" s="17">
        <v>43636</v>
      </c>
      <c r="D10" s="149">
        <f t="shared" si="0"/>
        <v>42</v>
      </c>
      <c r="E10" s="149">
        <f t="shared" si="0"/>
        <v>42</v>
      </c>
      <c r="F10" s="19"/>
      <c r="G10" s="8"/>
      <c r="H10" s="17">
        <v>43636</v>
      </c>
      <c r="I10" s="146">
        <f t="shared" ref="I10:I32" si="1">D10+I9</f>
        <v>42</v>
      </c>
      <c r="J10" s="146">
        <f t="shared" ref="J10:J32" si="2">J9+E10</f>
        <v>42</v>
      </c>
      <c r="K10" s="8"/>
    </row>
    <row r="11" spans="2:11">
      <c r="B11" s="8"/>
      <c r="C11" s="17">
        <v>43637</v>
      </c>
      <c r="D11" s="149">
        <f t="shared" si="0"/>
        <v>42</v>
      </c>
      <c r="E11" s="149">
        <f t="shared" si="0"/>
        <v>42</v>
      </c>
      <c r="F11" s="19"/>
      <c r="G11" s="8"/>
      <c r="H11" s="17">
        <v>43637</v>
      </c>
      <c r="I11" s="146">
        <f t="shared" si="1"/>
        <v>84</v>
      </c>
      <c r="J11" s="146">
        <f t="shared" si="2"/>
        <v>84</v>
      </c>
      <c r="K11" s="8"/>
    </row>
    <row r="12" spans="2:11">
      <c r="B12" s="8"/>
      <c r="C12" s="17">
        <v>43638</v>
      </c>
      <c r="D12" s="149">
        <f t="shared" si="0"/>
        <v>0</v>
      </c>
      <c r="E12" s="149">
        <f t="shared" si="0"/>
        <v>0</v>
      </c>
      <c r="F12" s="19"/>
      <c r="G12" s="8"/>
      <c r="H12" s="17">
        <v>43638</v>
      </c>
      <c r="I12" s="146">
        <f t="shared" si="1"/>
        <v>84</v>
      </c>
      <c r="J12" s="146">
        <f t="shared" si="2"/>
        <v>84</v>
      </c>
      <c r="K12" s="8"/>
    </row>
    <row r="13" spans="2:11">
      <c r="B13" s="8"/>
      <c r="C13" s="17">
        <v>43639</v>
      </c>
      <c r="D13" s="149">
        <f t="shared" si="0"/>
        <v>0</v>
      </c>
      <c r="E13" s="149">
        <f t="shared" si="0"/>
        <v>0</v>
      </c>
      <c r="F13" s="19"/>
      <c r="G13" s="8"/>
      <c r="H13" s="17">
        <v>43639</v>
      </c>
      <c r="I13" s="146">
        <f t="shared" si="1"/>
        <v>84</v>
      </c>
      <c r="J13" s="146">
        <f t="shared" si="2"/>
        <v>84</v>
      </c>
      <c r="K13" s="8"/>
    </row>
    <row r="14" spans="2:11">
      <c r="B14" s="8"/>
      <c r="C14" s="17">
        <v>43640</v>
      </c>
      <c r="D14" s="149">
        <f t="shared" si="0"/>
        <v>96</v>
      </c>
      <c r="E14" s="149">
        <f t="shared" si="0"/>
        <v>96</v>
      </c>
      <c r="F14" s="19"/>
      <c r="G14" s="8"/>
      <c r="H14" s="17">
        <v>43640</v>
      </c>
      <c r="I14" s="146">
        <f t="shared" si="1"/>
        <v>180</v>
      </c>
      <c r="J14" s="146">
        <f t="shared" si="2"/>
        <v>180</v>
      </c>
      <c r="K14" s="8"/>
    </row>
    <row r="15" spans="2:11">
      <c r="B15" s="8"/>
      <c r="C15" s="17">
        <v>43641</v>
      </c>
      <c r="D15" s="149">
        <f t="shared" si="0"/>
        <v>96</v>
      </c>
      <c r="E15" s="149">
        <f t="shared" si="0"/>
        <v>91</v>
      </c>
      <c r="F15" s="19"/>
      <c r="G15" s="8"/>
      <c r="H15" s="17">
        <v>43641</v>
      </c>
      <c r="I15" s="146">
        <f t="shared" si="1"/>
        <v>276</v>
      </c>
      <c r="J15" s="146">
        <f t="shared" si="2"/>
        <v>271</v>
      </c>
      <c r="K15" s="8"/>
    </row>
    <row r="16" spans="2:11">
      <c r="B16" s="8"/>
      <c r="C16" s="17">
        <v>43642</v>
      </c>
      <c r="D16" s="149">
        <f t="shared" si="0"/>
        <v>96</v>
      </c>
      <c r="E16" s="149">
        <f t="shared" si="0"/>
        <v>99</v>
      </c>
      <c r="F16" s="19"/>
      <c r="G16" s="8"/>
      <c r="H16" s="17">
        <v>43642</v>
      </c>
      <c r="I16" s="146">
        <f t="shared" si="1"/>
        <v>372</v>
      </c>
      <c r="J16" s="146">
        <f t="shared" si="2"/>
        <v>370</v>
      </c>
      <c r="K16" s="8"/>
    </row>
    <row r="17" spans="2:11">
      <c r="B17" s="8"/>
      <c r="C17" s="17">
        <v>43643</v>
      </c>
      <c r="D17" s="149">
        <f t="shared" si="0"/>
        <v>96</v>
      </c>
      <c r="E17" s="149">
        <f t="shared" si="0"/>
        <v>115</v>
      </c>
      <c r="F17" s="19"/>
      <c r="G17" s="8"/>
      <c r="H17" s="17">
        <v>43643</v>
      </c>
      <c r="I17" s="146">
        <f t="shared" si="1"/>
        <v>468</v>
      </c>
      <c r="J17" s="146">
        <f t="shared" si="2"/>
        <v>485</v>
      </c>
      <c r="K17" s="8"/>
    </row>
    <row r="18" spans="2:11">
      <c r="B18" s="8"/>
      <c r="C18" s="17">
        <v>43644</v>
      </c>
      <c r="D18" s="149">
        <f t="shared" si="0"/>
        <v>197</v>
      </c>
      <c r="E18" s="149">
        <f t="shared" si="0"/>
        <v>202</v>
      </c>
      <c r="F18" s="19"/>
      <c r="G18" s="8"/>
      <c r="H18" s="17">
        <v>43644</v>
      </c>
      <c r="I18" s="146">
        <f t="shared" si="1"/>
        <v>665</v>
      </c>
      <c r="J18" s="146">
        <f t="shared" si="2"/>
        <v>687</v>
      </c>
      <c r="K18" s="8"/>
    </row>
    <row r="19" spans="2:11">
      <c r="B19" s="8"/>
      <c r="C19" s="17">
        <v>43645</v>
      </c>
      <c r="D19" s="149">
        <f t="shared" si="0"/>
        <v>0</v>
      </c>
      <c r="E19" s="149">
        <f t="shared" si="0"/>
        <v>0</v>
      </c>
      <c r="F19" s="19"/>
      <c r="G19" s="8"/>
      <c r="H19" s="17">
        <v>43645</v>
      </c>
      <c r="I19" s="146">
        <f t="shared" si="1"/>
        <v>665</v>
      </c>
      <c r="J19" s="146">
        <f t="shared" si="2"/>
        <v>687</v>
      </c>
      <c r="K19" s="8"/>
    </row>
    <row r="20" spans="2:11">
      <c r="B20" s="8"/>
      <c r="C20" s="17">
        <v>43646</v>
      </c>
      <c r="D20" s="149">
        <f t="shared" si="0"/>
        <v>0</v>
      </c>
      <c r="E20" s="149">
        <f t="shared" si="0"/>
        <v>0</v>
      </c>
      <c r="F20" s="19"/>
      <c r="G20" s="8"/>
      <c r="H20" s="17">
        <v>43646</v>
      </c>
      <c r="I20" s="146">
        <f t="shared" si="1"/>
        <v>665</v>
      </c>
      <c r="J20" s="146">
        <f t="shared" si="2"/>
        <v>687</v>
      </c>
      <c r="K20" s="8"/>
    </row>
    <row r="21" spans="2:11">
      <c r="B21" s="8"/>
      <c r="C21" s="17">
        <v>43647</v>
      </c>
      <c r="D21" s="149">
        <f t="shared" si="0"/>
        <v>192</v>
      </c>
      <c r="E21" s="149">
        <f t="shared" si="0"/>
        <v>152</v>
      </c>
      <c r="F21" s="19"/>
      <c r="G21" s="8"/>
      <c r="H21" s="17">
        <v>43647</v>
      </c>
      <c r="I21" s="146">
        <f t="shared" si="1"/>
        <v>857</v>
      </c>
      <c r="J21" s="146">
        <f t="shared" si="2"/>
        <v>839</v>
      </c>
      <c r="K21" s="8"/>
    </row>
    <row r="22" spans="2:11">
      <c r="B22" s="8"/>
      <c r="C22" s="17">
        <v>43648</v>
      </c>
      <c r="D22" s="149">
        <f t="shared" si="0"/>
        <v>125</v>
      </c>
      <c r="E22" s="149">
        <f t="shared" si="0"/>
        <v>125</v>
      </c>
      <c r="F22" s="19"/>
      <c r="G22" s="8"/>
      <c r="H22" s="17">
        <v>43648</v>
      </c>
      <c r="I22" s="146">
        <f t="shared" si="1"/>
        <v>982</v>
      </c>
      <c r="J22" s="146">
        <f t="shared" si="2"/>
        <v>964</v>
      </c>
      <c r="K22" s="8"/>
    </row>
    <row r="23" spans="2:11">
      <c r="B23" s="8"/>
      <c r="C23" s="17">
        <v>43649</v>
      </c>
      <c r="D23" s="149">
        <f t="shared" si="0"/>
        <v>126</v>
      </c>
      <c r="E23" s="149">
        <f t="shared" si="0"/>
        <v>126</v>
      </c>
      <c r="F23" s="19"/>
      <c r="G23" s="8"/>
      <c r="H23" s="17">
        <v>43649</v>
      </c>
      <c r="I23" s="146">
        <f t="shared" si="1"/>
        <v>1108</v>
      </c>
      <c r="J23" s="146">
        <f t="shared" si="2"/>
        <v>1090</v>
      </c>
      <c r="K23" s="8"/>
    </row>
    <row r="24" spans="2:11">
      <c r="B24" s="8"/>
      <c r="C24" s="17">
        <v>43650</v>
      </c>
      <c r="D24" s="149">
        <f t="shared" si="0"/>
        <v>63</v>
      </c>
      <c r="E24" s="149">
        <f t="shared" si="0"/>
        <v>63</v>
      </c>
      <c r="F24" s="19"/>
      <c r="G24" s="8"/>
      <c r="H24" s="17">
        <v>43650</v>
      </c>
      <c r="I24" s="146">
        <f t="shared" si="1"/>
        <v>1171</v>
      </c>
      <c r="J24" s="146">
        <f t="shared" si="2"/>
        <v>1153</v>
      </c>
      <c r="K24" s="8"/>
    </row>
    <row r="25" spans="2:11">
      <c r="B25" s="8"/>
      <c r="C25" s="17">
        <v>43651</v>
      </c>
      <c r="D25" s="149">
        <f t="shared" si="0"/>
        <v>63</v>
      </c>
      <c r="E25" s="149">
        <f t="shared" si="0"/>
        <v>63</v>
      </c>
      <c r="F25" s="19"/>
      <c r="G25" s="8"/>
      <c r="H25" s="17">
        <v>43651</v>
      </c>
      <c r="I25" s="146">
        <f t="shared" si="1"/>
        <v>1234</v>
      </c>
      <c r="J25" s="146">
        <f t="shared" si="2"/>
        <v>1216</v>
      </c>
      <c r="K25" s="8"/>
    </row>
    <row r="26" spans="2:11">
      <c r="B26" s="8"/>
      <c r="C26" s="17">
        <v>43652</v>
      </c>
      <c r="D26" s="149">
        <f t="shared" si="0"/>
        <v>0</v>
      </c>
      <c r="E26" s="149">
        <f t="shared" si="0"/>
        <v>0</v>
      </c>
      <c r="F26" s="19"/>
      <c r="G26" s="8"/>
      <c r="H26" s="17">
        <v>43652</v>
      </c>
      <c r="I26" s="146">
        <f t="shared" si="1"/>
        <v>1234</v>
      </c>
      <c r="J26" s="146">
        <f t="shared" si="2"/>
        <v>1216</v>
      </c>
      <c r="K26" s="8"/>
    </row>
    <row r="27" spans="2:11">
      <c r="B27" s="8"/>
      <c r="C27" s="17">
        <v>43653</v>
      </c>
      <c r="D27" s="149">
        <f t="shared" si="0"/>
        <v>0</v>
      </c>
      <c r="E27" s="149">
        <f t="shared" si="0"/>
        <v>0</v>
      </c>
      <c r="F27" s="19"/>
      <c r="G27" s="8"/>
      <c r="H27" s="17">
        <v>43653</v>
      </c>
      <c r="I27" s="146">
        <f t="shared" si="1"/>
        <v>1234</v>
      </c>
      <c r="J27" s="146">
        <f t="shared" si="2"/>
        <v>1216</v>
      </c>
      <c r="K27" s="8"/>
    </row>
    <row r="28" spans="2:11">
      <c r="B28" s="8"/>
      <c r="C28" s="17">
        <v>43654</v>
      </c>
      <c r="D28" s="149">
        <f t="shared" si="0"/>
        <v>40</v>
      </c>
      <c r="E28" s="149">
        <f t="shared" si="0"/>
        <v>35</v>
      </c>
      <c r="F28" s="19"/>
      <c r="G28" s="8"/>
      <c r="H28" s="17">
        <v>43654</v>
      </c>
      <c r="I28" s="146">
        <f t="shared" si="1"/>
        <v>1274</v>
      </c>
      <c r="J28" s="146">
        <f t="shared" si="2"/>
        <v>1251</v>
      </c>
      <c r="K28" s="8"/>
    </row>
    <row r="29" spans="2:11">
      <c r="B29" s="8"/>
      <c r="C29" s="17">
        <v>43655</v>
      </c>
      <c r="D29" s="149">
        <f t="shared" si="0"/>
        <v>0</v>
      </c>
      <c r="E29" s="149">
        <f t="shared" si="0"/>
        <v>23</v>
      </c>
      <c r="F29" s="19"/>
      <c r="G29" s="8"/>
      <c r="H29" s="17">
        <v>43655</v>
      </c>
      <c r="I29" s="146">
        <f t="shared" si="1"/>
        <v>1274</v>
      </c>
      <c r="J29" s="146">
        <f t="shared" si="2"/>
        <v>1274</v>
      </c>
      <c r="K29" s="8"/>
    </row>
    <row r="30" spans="2:11">
      <c r="B30" s="8"/>
      <c r="C30" s="17">
        <v>43656</v>
      </c>
      <c r="D30" s="149">
        <f>SUM(D59,D88,D115,D142)</f>
        <v>40</v>
      </c>
      <c r="E30" s="149">
        <f t="shared" ref="E30:E32" si="3">SUM(E59,E88,E115,E142)</f>
        <v>40</v>
      </c>
      <c r="F30" s="19"/>
      <c r="G30" s="8"/>
      <c r="H30" s="17">
        <v>43656</v>
      </c>
      <c r="I30" s="146">
        <f t="shared" si="1"/>
        <v>1314</v>
      </c>
      <c r="J30" s="146">
        <f t="shared" si="2"/>
        <v>1314</v>
      </c>
      <c r="K30" s="8"/>
    </row>
    <row r="31" spans="2:11">
      <c r="B31" s="8"/>
      <c r="C31" s="17">
        <v>43657</v>
      </c>
      <c r="D31" s="149">
        <f t="shared" ref="D31:D32" si="4">SUM(D60,D89,D116,D143)</f>
        <v>55</v>
      </c>
      <c r="E31" s="149">
        <f t="shared" si="3"/>
        <v>55</v>
      </c>
      <c r="F31" s="19"/>
      <c r="G31" s="8"/>
      <c r="H31" s="17">
        <v>43657</v>
      </c>
      <c r="I31" s="146">
        <f t="shared" si="1"/>
        <v>1369</v>
      </c>
      <c r="J31" s="146">
        <f t="shared" si="2"/>
        <v>1369</v>
      </c>
      <c r="K31" s="8"/>
    </row>
    <row r="32" spans="2:11">
      <c r="B32" s="8"/>
      <c r="C32" s="17">
        <v>43658</v>
      </c>
      <c r="D32" s="149">
        <f t="shared" si="4"/>
        <v>25</v>
      </c>
      <c r="E32" s="149">
        <f t="shared" si="3"/>
        <v>25</v>
      </c>
      <c r="F32" s="19"/>
      <c r="G32" s="8"/>
      <c r="H32" s="17">
        <v>43658</v>
      </c>
      <c r="I32" s="146">
        <f t="shared" si="1"/>
        <v>1394</v>
      </c>
      <c r="J32" s="146">
        <f t="shared" si="2"/>
        <v>1394</v>
      </c>
      <c r="K32" s="8"/>
    </row>
    <row r="33" spans="2:11" ht="15" thickBot="1">
      <c r="B33" s="8"/>
      <c r="C33" s="8"/>
      <c r="D33" s="8"/>
      <c r="E33" s="8"/>
      <c r="F33" s="8"/>
      <c r="G33" s="8"/>
      <c r="H33" s="8"/>
      <c r="I33" s="8"/>
      <c r="J33" s="8"/>
      <c r="K33" s="8"/>
    </row>
    <row r="34" spans="2:11" ht="16.2" thickBot="1">
      <c r="B34" s="210" t="s">
        <v>254</v>
      </c>
      <c r="C34" s="211"/>
      <c r="D34" s="211"/>
      <c r="E34" s="211"/>
      <c r="F34" s="211"/>
      <c r="G34" s="211"/>
      <c r="H34" s="211"/>
      <c r="I34" s="211"/>
      <c r="J34" s="211"/>
      <c r="K34" s="212"/>
    </row>
    <row r="35" spans="2:11">
      <c r="B35" s="8"/>
      <c r="C35" s="8"/>
      <c r="D35" s="8"/>
      <c r="E35" s="8"/>
      <c r="F35" s="8"/>
      <c r="G35" s="8"/>
      <c r="H35" s="8"/>
      <c r="I35" s="8"/>
      <c r="J35" s="8"/>
      <c r="K35" s="8"/>
    </row>
    <row r="36" spans="2:11">
      <c r="B36" s="8"/>
      <c r="C36" s="8"/>
      <c r="D36" s="8"/>
      <c r="E36" s="8"/>
      <c r="F36" s="8"/>
      <c r="G36" s="8"/>
      <c r="H36" s="8"/>
      <c r="I36" s="216" t="s">
        <v>126</v>
      </c>
      <c r="J36" s="217"/>
      <c r="K36" s="8"/>
    </row>
    <row r="37" spans="2:11" ht="28.8">
      <c r="B37" s="8"/>
      <c r="C37" s="96" t="s">
        <v>12</v>
      </c>
      <c r="D37" s="97" t="s">
        <v>127</v>
      </c>
      <c r="E37" s="97" t="s">
        <v>128</v>
      </c>
      <c r="F37" s="97" t="s">
        <v>129</v>
      </c>
      <c r="G37" s="8"/>
      <c r="H37" s="10" t="s">
        <v>12</v>
      </c>
      <c r="I37" s="11" t="s">
        <v>127</v>
      </c>
      <c r="J37" s="11" t="s">
        <v>128</v>
      </c>
      <c r="K37" s="8"/>
    </row>
    <row r="38" spans="2:11">
      <c r="B38" s="8"/>
      <c r="C38" s="17">
        <v>43635</v>
      </c>
      <c r="D38" s="149">
        <v>0</v>
      </c>
      <c r="E38" s="149">
        <v>0</v>
      </c>
      <c r="F38" s="19"/>
      <c r="G38" s="8"/>
      <c r="H38" s="17">
        <v>43635</v>
      </c>
      <c r="I38" s="146">
        <f>D38</f>
        <v>0</v>
      </c>
      <c r="J38" s="146">
        <f>E38</f>
        <v>0</v>
      </c>
      <c r="K38" s="8"/>
    </row>
    <row r="39" spans="2:11">
      <c r="B39" s="8"/>
      <c r="C39" s="17">
        <v>43636</v>
      </c>
      <c r="D39" s="149">
        <v>42</v>
      </c>
      <c r="E39" s="149">
        <v>42</v>
      </c>
      <c r="F39" s="19"/>
      <c r="G39" s="8"/>
      <c r="H39" s="17">
        <v>43636</v>
      </c>
      <c r="I39" s="146">
        <f t="shared" ref="I39:J49" si="5">I38+D39</f>
        <v>42</v>
      </c>
      <c r="J39" s="146">
        <f t="shared" si="5"/>
        <v>42</v>
      </c>
      <c r="K39" s="8"/>
    </row>
    <row r="40" spans="2:11">
      <c r="B40" s="8"/>
      <c r="C40" s="17">
        <v>43637</v>
      </c>
      <c r="D40" s="149">
        <v>42</v>
      </c>
      <c r="E40" s="149">
        <v>42</v>
      </c>
      <c r="F40" s="19"/>
      <c r="G40" s="8"/>
      <c r="H40" s="17">
        <v>43637</v>
      </c>
      <c r="I40" s="146">
        <f>I39+D40</f>
        <v>84</v>
      </c>
      <c r="J40" s="146">
        <f t="shared" si="5"/>
        <v>84</v>
      </c>
      <c r="K40" s="8"/>
    </row>
    <row r="41" spans="2:11">
      <c r="B41" s="8"/>
      <c r="C41" s="17">
        <v>43638</v>
      </c>
      <c r="D41" s="149">
        <v>0</v>
      </c>
      <c r="E41" s="149">
        <v>0</v>
      </c>
      <c r="F41" s="19"/>
      <c r="G41" s="8"/>
      <c r="H41" s="17">
        <v>43638</v>
      </c>
      <c r="I41" s="146">
        <f>I40+D41</f>
        <v>84</v>
      </c>
      <c r="J41" s="146">
        <f t="shared" si="5"/>
        <v>84</v>
      </c>
      <c r="K41" s="8"/>
    </row>
    <row r="42" spans="2:11">
      <c r="B42" s="8"/>
      <c r="C42" s="17">
        <v>43639</v>
      </c>
      <c r="D42" s="149">
        <v>0</v>
      </c>
      <c r="E42" s="149">
        <v>0</v>
      </c>
      <c r="F42" s="19"/>
      <c r="G42" s="8"/>
      <c r="H42" s="17">
        <v>43639</v>
      </c>
      <c r="I42" s="146">
        <f t="shared" ref="I42:I61" si="6">I41+D42</f>
        <v>84</v>
      </c>
      <c r="J42" s="146">
        <f t="shared" si="5"/>
        <v>84</v>
      </c>
      <c r="K42" s="8"/>
    </row>
    <row r="43" spans="2:11">
      <c r="B43" s="8"/>
      <c r="C43" s="17">
        <v>43640</v>
      </c>
      <c r="D43" s="149">
        <v>0</v>
      </c>
      <c r="E43" s="149">
        <v>0</v>
      </c>
      <c r="F43" s="19"/>
      <c r="G43" s="8"/>
      <c r="H43" s="17">
        <v>43640</v>
      </c>
      <c r="I43" s="146">
        <f t="shared" si="6"/>
        <v>84</v>
      </c>
      <c r="J43" s="146">
        <f t="shared" si="5"/>
        <v>84</v>
      </c>
      <c r="K43" s="8"/>
    </row>
    <row r="44" spans="2:11">
      <c r="B44" s="8"/>
      <c r="C44" s="17">
        <v>43641</v>
      </c>
      <c r="D44" s="149">
        <v>0</v>
      </c>
      <c r="E44" s="149">
        <v>0</v>
      </c>
      <c r="F44" s="19"/>
      <c r="G44" s="8"/>
      <c r="H44" s="17">
        <v>43641</v>
      </c>
      <c r="I44" s="146">
        <f t="shared" si="6"/>
        <v>84</v>
      </c>
      <c r="J44" s="146">
        <f t="shared" si="5"/>
        <v>84</v>
      </c>
      <c r="K44" s="8"/>
    </row>
    <row r="45" spans="2:11">
      <c r="B45" s="8"/>
      <c r="C45" s="17">
        <v>43642</v>
      </c>
      <c r="D45" s="149">
        <v>0</v>
      </c>
      <c r="E45" s="149">
        <v>0</v>
      </c>
      <c r="F45" s="19"/>
      <c r="G45" s="8"/>
      <c r="H45" s="17">
        <v>43642</v>
      </c>
      <c r="I45" s="146">
        <f t="shared" si="6"/>
        <v>84</v>
      </c>
      <c r="J45" s="146">
        <f t="shared" si="5"/>
        <v>84</v>
      </c>
      <c r="K45" s="8"/>
    </row>
    <row r="46" spans="2:11">
      <c r="B46" s="8"/>
      <c r="C46" s="17">
        <v>43643</v>
      </c>
      <c r="D46" s="149">
        <v>0</v>
      </c>
      <c r="E46" s="149">
        <v>0</v>
      </c>
      <c r="F46" s="19"/>
      <c r="G46" s="8"/>
      <c r="H46" s="17">
        <v>43643</v>
      </c>
      <c r="I46" s="146">
        <f t="shared" si="6"/>
        <v>84</v>
      </c>
      <c r="J46" s="146">
        <f t="shared" si="5"/>
        <v>84</v>
      </c>
      <c r="K46" s="8"/>
    </row>
    <row r="47" spans="2:11">
      <c r="B47" s="8"/>
      <c r="C47" s="17">
        <v>43644</v>
      </c>
      <c r="D47" s="149">
        <v>0</v>
      </c>
      <c r="E47" s="149">
        <v>0</v>
      </c>
      <c r="F47" s="19"/>
      <c r="G47" s="8"/>
      <c r="H47" s="17">
        <v>43644</v>
      </c>
      <c r="I47" s="146">
        <f t="shared" si="6"/>
        <v>84</v>
      </c>
      <c r="J47" s="146">
        <f t="shared" si="5"/>
        <v>84</v>
      </c>
      <c r="K47" s="8"/>
    </row>
    <row r="48" spans="2:11">
      <c r="B48" s="8"/>
      <c r="C48" s="17">
        <v>43645</v>
      </c>
      <c r="D48" s="149">
        <v>0</v>
      </c>
      <c r="E48" s="149">
        <v>0</v>
      </c>
      <c r="F48" s="19"/>
      <c r="G48" s="8"/>
      <c r="H48" s="17">
        <v>43645</v>
      </c>
      <c r="I48" s="146">
        <f t="shared" si="6"/>
        <v>84</v>
      </c>
      <c r="J48" s="146">
        <f t="shared" si="5"/>
        <v>84</v>
      </c>
      <c r="K48" s="8"/>
    </row>
    <row r="49" spans="2:11">
      <c r="B49" s="8"/>
      <c r="C49" s="17">
        <v>43646</v>
      </c>
      <c r="D49" s="149">
        <v>0</v>
      </c>
      <c r="E49" s="149">
        <v>0</v>
      </c>
      <c r="F49" s="19"/>
      <c r="G49" s="8"/>
      <c r="H49" s="17">
        <v>43646</v>
      </c>
      <c r="I49" s="146">
        <f t="shared" si="6"/>
        <v>84</v>
      </c>
      <c r="J49" s="146">
        <f t="shared" si="5"/>
        <v>84</v>
      </c>
      <c r="K49" s="8"/>
    </row>
    <row r="50" spans="2:11">
      <c r="B50" s="8"/>
      <c r="C50" s="17">
        <v>43647</v>
      </c>
      <c r="D50" s="149">
        <v>62</v>
      </c>
      <c r="E50" s="149">
        <v>62</v>
      </c>
      <c r="F50" s="19"/>
      <c r="G50" s="8"/>
      <c r="H50" s="17">
        <v>43647</v>
      </c>
      <c r="I50" s="146">
        <f t="shared" si="6"/>
        <v>146</v>
      </c>
      <c r="J50" s="146">
        <f>J49+E50</f>
        <v>146</v>
      </c>
      <c r="K50" s="8"/>
    </row>
    <row r="51" spans="2:11">
      <c r="B51" s="8"/>
      <c r="C51" s="17">
        <v>43648</v>
      </c>
      <c r="D51" s="149">
        <v>62</v>
      </c>
      <c r="E51" s="149">
        <v>62</v>
      </c>
      <c r="F51" s="19"/>
      <c r="G51" s="8"/>
      <c r="H51" s="17">
        <v>43648</v>
      </c>
      <c r="I51" s="146">
        <f t="shared" si="6"/>
        <v>208</v>
      </c>
      <c r="J51" s="146">
        <f>J50+E51</f>
        <v>208</v>
      </c>
      <c r="K51" s="8"/>
    </row>
    <row r="52" spans="2:11">
      <c r="B52" s="8"/>
      <c r="C52" s="17">
        <v>43649</v>
      </c>
      <c r="D52" s="149">
        <v>62</v>
      </c>
      <c r="E52" s="149">
        <v>62</v>
      </c>
      <c r="G52" s="8"/>
      <c r="H52" s="17">
        <v>43649</v>
      </c>
      <c r="I52" s="146">
        <f t="shared" si="6"/>
        <v>270</v>
      </c>
      <c r="J52" s="146">
        <f>J51+E52</f>
        <v>270</v>
      </c>
      <c r="K52" s="8"/>
    </row>
    <row r="53" spans="2:11">
      <c r="B53" s="8"/>
      <c r="C53" s="17">
        <v>43650</v>
      </c>
      <c r="D53" s="149">
        <v>0</v>
      </c>
      <c r="E53" s="149">
        <v>0</v>
      </c>
      <c r="F53" s="19"/>
      <c r="G53" s="8"/>
      <c r="H53" s="17">
        <v>43650</v>
      </c>
      <c r="I53" s="146">
        <f t="shared" si="6"/>
        <v>270</v>
      </c>
      <c r="J53" s="146">
        <f>J52+E53</f>
        <v>270</v>
      </c>
      <c r="K53" s="8"/>
    </row>
    <row r="54" spans="2:11">
      <c r="B54" s="8"/>
      <c r="C54" s="17">
        <v>43651</v>
      </c>
      <c r="D54" s="149">
        <v>0</v>
      </c>
      <c r="E54" s="149">
        <v>0</v>
      </c>
      <c r="F54" s="19"/>
      <c r="G54" s="8"/>
      <c r="H54" s="17">
        <v>43651</v>
      </c>
      <c r="I54" s="146">
        <f t="shared" si="6"/>
        <v>270</v>
      </c>
      <c r="J54" s="146">
        <f>J53+E54</f>
        <v>270</v>
      </c>
      <c r="K54" s="8"/>
    </row>
    <row r="55" spans="2:11">
      <c r="B55" s="8"/>
      <c r="C55" s="17">
        <v>43652</v>
      </c>
      <c r="D55" s="149">
        <v>0</v>
      </c>
      <c r="E55" s="149">
        <v>0</v>
      </c>
      <c r="F55" s="19"/>
      <c r="G55" s="8"/>
      <c r="H55" s="17">
        <v>43652</v>
      </c>
      <c r="I55" s="146">
        <f t="shared" si="6"/>
        <v>270</v>
      </c>
      <c r="J55" s="146">
        <f t="shared" ref="J55:J61" si="7">J54+E55</f>
        <v>270</v>
      </c>
      <c r="K55" s="8"/>
    </row>
    <row r="56" spans="2:11">
      <c r="B56" s="8"/>
      <c r="C56" s="17">
        <v>43653</v>
      </c>
      <c r="D56" s="149">
        <v>0</v>
      </c>
      <c r="E56" s="149">
        <v>0</v>
      </c>
      <c r="F56" s="19"/>
      <c r="G56" s="8"/>
      <c r="H56" s="17">
        <v>43653</v>
      </c>
      <c r="I56" s="146">
        <f t="shared" si="6"/>
        <v>270</v>
      </c>
      <c r="J56" s="146">
        <f t="shared" si="7"/>
        <v>270</v>
      </c>
      <c r="K56" s="8"/>
    </row>
    <row r="57" spans="2:11">
      <c r="B57" s="8"/>
      <c r="C57" s="17">
        <v>43654</v>
      </c>
      <c r="D57" s="149">
        <v>0</v>
      </c>
      <c r="E57" s="149">
        <v>0</v>
      </c>
      <c r="F57" s="19"/>
      <c r="G57" s="8"/>
      <c r="H57" s="17">
        <v>43654</v>
      </c>
      <c r="I57" s="146">
        <f t="shared" si="6"/>
        <v>270</v>
      </c>
      <c r="J57" s="146">
        <f t="shared" si="7"/>
        <v>270</v>
      </c>
      <c r="K57" s="8"/>
    </row>
    <row r="58" spans="2:11">
      <c r="B58" s="8"/>
      <c r="C58" s="17">
        <v>43655</v>
      </c>
      <c r="D58" s="149">
        <v>0</v>
      </c>
      <c r="E58" s="149">
        <v>0</v>
      </c>
      <c r="F58" s="19"/>
      <c r="G58" s="8"/>
      <c r="H58" s="17">
        <v>43655</v>
      </c>
      <c r="I58" s="146">
        <f t="shared" si="6"/>
        <v>270</v>
      </c>
      <c r="J58" s="146">
        <f t="shared" si="7"/>
        <v>270</v>
      </c>
      <c r="K58" s="8"/>
    </row>
    <row r="59" spans="2:11">
      <c r="B59" s="8"/>
      <c r="C59" s="17">
        <v>43656</v>
      </c>
      <c r="D59" s="149">
        <v>40</v>
      </c>
      <c r="E59" s="149">
        <v>40</v>
      </c>
      <c r="F59" s="19"/>
      <c r="G59" s="8"/>
      <c r="H59" s="17">
        <v>43656</v>
      </c>
      <c r="I59" s="146">
        <f t="shared" si="6"/>
        <v>310</v>
      </c>
      <c r="J59" s="146">
        <f t="shared" si="7"/>
        <v>310</v>
      </c>
      <c r="K59" s="8"/>
    </row>
    <row r="60" spans="2:11">
      <c r="B60" s="8"/>
      <c r="C60" s="17">
        <v>43657</v>
      </c>
      <c r="D60" s="149">
        <v>55</v>
      </c>
      <c r="E60" s="149">
        <v>55</v>
      </c>
      <c r="F60" s="19"/>
      <c r="G60" s="8"/>
      <c r="H60" s="17">
        <v>43657</v>
      </c>
      <c r="I60" s="146">
        <f t="shared" si="6"/>
        <v>365</v>
      </c>
      <c r="J60" s="146">
        <f t="shared" si="7"/>
        <v>365</v>
      </c>
      <c r="K60" s="8"/>
    </row>
    <row r="61" spans="2:11">
      <c r="B61" s="8"/>
      <c r="C61" s="17">
        <v>43658</v>
      </c>
      <c r="D61" s="149">
        <v>25</v>
      </c>
      <c r="E61" s="149">
        <v>25</v>
      </c>
      <c r="F61" s="19"/>
      <c r="G61" s="8"/>
      <c r="H61" s="17">
        <v>43658</v>
      </c>
      <c r="I61" s="146">
        <f t="shared" si="6"/>
        <v>390</v>
      </c>
      <c r="J61" s="146">
        <f t="shared" si="7"/>
        <v>390</v>
      </c>
      <c r="K61" s="8"/>
    </row>
    <row r="62" spans="2:11" ht="15" thickBot="1">
      <c r="B62" s="8"/>
      <c r="C62" s="8"/>
      <c r="D62" s="8"/>
      <c r="E62" s="8"/>
      <c r="F62" s="8"/>
      <c r="G62" s="8"/>
      <c r="H62" s="8"/>
      <c r="I62" s="8"/>
      <c r="J62" s="8"/>
      <c r="K62" s="8"/>
    </row>
    <row r="63" spans="2:11" ht="16.2" thickBot="1">
      <c r="B63" s="210" t="s">
        <v>286</v>
      </c>
      <c r="C63" s="211"/>
      <c r="D63" s="211"/>
      <c r="E63" s="211"/>
      <c r="F63" s="211"/>
      <c r="G63" s="211"/>
      <c r="H63" s="211"/>
      <c r="I63" s="211"/>
      <c r="J63" s="211"/>
      <c r="K63" s="212"/>
    </row>
    <row r="64" spans="2:11">
      <c r="B64" s="8"/>
      <c r="C64" s="8"/>
      <c r="D64" s="8"/>
      <c r="E64" s="8"/>
      <c r="F64" s="8"/>
      <c r="G64" s="8"/>
      <c r="H64" s="8"/>
      <c r="I64" s="8"/>
      <c r="J64" s="8"/>
      <c r="K64" s="8"/>
    </row>
    <row r="65" spans="2:11">
      <c r="B65" s="8"/>
      <c r="C65" s="8"/>
      <c r="D65" s="8"/>
      <c r="E65" s="8"/>
      <c r="F65" s="8"/>
      <c r="G65" s="8"/>
      <c r="H65" s="8"/>
      <c r="I65" s="216" t="s">
        <v>126</v>
      </c>
      <c r="J65" s="217"/>
      <c r="K65" s="8"/>
    </row>
    <row r="66" spans="2:11" ht="28.8">
      <c r="B66" s="8"/>
      <c r="C66" s="96" t="s">
        <v>12</v>
      </c>
      <c r="D66" s="97" t="s">
        <v>127</v>
      </c>
      <c r="E66" s="97" t="s">
        <v>128</v>
      </c>
      <c r="F66" s="97" t="s">
        <v>129</v>
      </c>
      <c r="G66" s="8"/>
      <c r="H66" s="10" t="s">
        <v>12</v>
      </c>
      <c r="I66" s="11" t="s">
        <v>127</v>
      </c>
      <c r="J66" s="11" t="s">
        <v>128</v>
      </c>
      <c r="K66" s="8"/>
    </row>
    <row r="67" spans="2:11">
      <c r="B67" s="8"/>
      <c r="C67" s="17">
        <v>43635</v>
      </c>
      <c r="D67" s="149">
        <v>0</v>
      </c>
      <c r="E67" s="149">
        <v>0</v>
      </c>
      <c r="F67" s="19"/>
      <c r="G67" s="8"/>
      <c r="H67" s="17">
        <v>43635</v>
      </c>
      <c r="I67" s="146">
        <f>D67</f>
        <v>0</v>
      </c>
      <c r="J67" s="146">
        <f>E67</f>
        <v>0</v>
      </c>
      <c r="K67" s="8"/>
    </row>
    <row r="68" spans="2:11">
      <c r="B68" s="8"/>
      <c r="C68" s="17">
        <v>43636</v>
      </c>
      <c r="D68" s="149">
        <v>0</v>
      </c>
      <c r="E68" s="149">
        <v>0</v>
      </c>
      <c r="F68" s="19"/>
      <c r="G68" s="8"/>
      <c r="H68" s="17">
        <v>43636</v>
      </c>
      <c r="I68" s="146">
        <f t="shared" ref="I68:I88" si="8">D68+I67</f>
        <v>0</v>
      </c>
      <c r="J68" s="146">
        <f t="shared" ref="J68:J79" si="9">J67+E68</f>
        <v>0</v>
      </c>
      <c r="K68" s="8"/>
    </row>
    <row r="69" spans="2:11">
      <c r="B69" s="8"/>
      <c r="C69" s="17">
        <v>43637</v>
      </c>
      <c r="D69" s="149">
        <v>0</v>
      </c>
      <c r="E69" s="149">
        <v>0</v>
      </c>
      <c r="F69" s="19"/>
      <c r="G69" s="8"/>
      <c r="H69" s="17">
        <v>43637</v>
      </c>
      <c r="I69" s="146">
        <f t="shared" si="8"/>
        <v>0</v>
      </c>
      <c r="J69" s="146">
        <f t="shared" si="9"/>
        <v>0</v>
      </c>
      <c r="K69" s="8"/>
    </row>
    <row r="70" spans="2:11">
      <c r="B70" s="8"/>
      <c r="C70" s="17">
        <v>43638</v>
      </c>
      <c r="D70" s="149">
        <v>0</v>
      </c>
      <c r="E70" s="149">
        <v>0</v>
      </c>
      <c r="F70" s="19"/>
      <c r="G70" s="8"/>
      <c r="H70" s="17">
        <v>43638</v>
      </c>
      <c r="I70" s="146">
        <f t="shared" si="8"/>
        <v>0</v>
      </c>
      <c r="J70" s="146">
        <f t="shared" si="9"/>
        <v>0</v>
      </c>
      <c r="K70" s="8"/>
    </row>
    <row r="71" spans="2:11">
      <c r="B71" s="8"/>
      <c r="C71" s="17">
        <v>43639</v>
      </c>
      <c r="D71" s="149">
        <v>0</v>
      </c>
      <c r="E71" s="149">
        <v>0</v>
      </c>
      <c r="F71" s="19"/>
      <c r="G71" s="8"/>
      <c r="H71" s="17">
        <v>43639</v>
      </c>
      <c r="I71" s="146">
        <f t="shared" si="8"/>
        <v>0</v>
      </c>
      <c r="J71" s="146">
        <f t="shared" si="9"/>
        <v>0</v>
      </c>
      <c r="K71" s="8"/>
    </row>
    <row r="72" spans="2:11">
      <c r="B72" s="8"/>
      <c r="C72" s="17">
        <v>43640</v>
      </c>
      <c r="D72" s="149">
        <v>0</v>
      </c>
      <c r="E72" s="149">
        <v>0</v>
      </c>
      <c r="F72" s="19"/>
      <c r="G72" s="8"/>
      <c r="H72" s="17">
        <v>43640</v>
      </c>
      <c r="I72" s="146">
        <f t="shared" si="8"/>
        <v>0</v>
      </c>
      <c r="J72" s="146">
        <f t="shared" si="9"/>
        <v>0</v>
      </c>
      <c r="K72" s="8"/>
    </row>
    <row r="73" spans="2:11">
      <c r="B73" s="8"/>
      <c r="C73" s="17">
        <v>43641</v>
      </c>
      <c r="D73" s="149">
        <v>0</v>
      </c>
      <c r="E73" s="149">
        <v>0</v>
      </c>
      <c r="F73" s="19"/>
      <c r="G73" s="8"/>
      <c r="H73" s="17">
        <v>43641</v>
      </c>
      <c r="I73" s="146">
        <f t="shared" si="8"/>
        <v>0</v>
      </c>
      <c r="J73" s="146">
        <f t="shared" si="9"/>
        <v>0</v>
      </c>
      <c r="K73" s="8"/>
    </row>
    <row r="74" spans="2:11">
      <c r="B74" s="8"/>
      <c r="C74" s="17">
        <v>43642</v>
      </c>
      <c r="D74" s="149">
        <v>33</v>
      </c>
      <c r="E74" s="149">
        <v>36</v>
      </c>
      <c r="F74" s="19"/>
      <c r="G74" s="8"/>
      <c r="H74" s="17">
        <v>43642</v>
      </c>
      <c r="I74" s="146">
        <f t="shared" si="8"/>
        <v>33</v>
      </c>
      <c r="J74" s="146">
        <f t="shared" si="9"/>
        <v>36</v>
      </c>
      <c r="K74" s="8"/>
    </row>
    <row r="75" spans="2:11">
      <c r="B75" s="8"/>
      <c r="C75" s="17">
        <v>43643</v>
      </c>
      <c r="D75" s="149">
        <v>33</v>
      </c>
      <c r="E75" s="149">
        <v>52</v>
      </c>
      <c r="F75" s="19"/>
      <c r="G75" s="8"/>
      <c r="H75" s="17">
        <v>43643</v>
      </c>
      <c r="I75" s="146">
        <f t="shared" si="8"/>
        <v>66</v>
      </c>
      <c r="J75" s="146">
        <f t="shared" si="9"/>
        <v>88</v>
      </c>
      <c r="K75" s="8"/>
    </row>
    <row r="76" spans="2:11">
      <c r="B76" s="8"/>
      <c r="C76" s="17">
        <v>43644</v>
      </c>
      <c r="D76" s="149">
        <v>100</v>
      </c>
      <c r="E76" s="149">
        <v>105</v>
      </c>
      <c r="F76" s="19"/>
      <c r="G76" s="8"/>
      <c r="H76" s="17">
        <v>43644</v>
      </c>
      <c r="I76" s="146">
        <f t="shared" si="8"/>
        <v>166</v>
      </c>
      <c r="J76" s="146">
        <f t="shared" si="9"/>
        <v>193</v>
      </c>
      <c r="K76" s="8"/>
    </row>
    <row r="77" spans="2:11">
      <c r="B77" s="8"/>
      <c r="C77" s="17">
        <v>43645</v>
      </c>
      <c r="D77" s="149">
        <v>0</v>
      </c>
      <c r="E77" s="149">
        <v>0</v>
      </c>
      <c r="F77" s="19"/>
      <c r="G77" s="8"/>
      <c r="H77" s="17">
        <v>43645</v>
      </c>
      <c r="I77" s="146">
        <f t="shared" si="8"/>
        <v>166</v>
      </c>
      <c r="J77" s="146">
        <f t="shared" si="9"/>
        <v>193</v>
      </c>
      <c r="K77" s="8"/>
    </row>
    <row r="78" spans="2:11">
      <c r="B78" s="8"/>
      <c r="C78" s="17">
        <v>43646</v>
      </c>
      <c r="D78" s="149">
        <v>0</v>
      </c>
      <c r="E78" s="149">
        <v>0</v>
      </c>
      <c r="F78" s="19"/>
      <c r="G78" s="8"/>
      <c r="H78" s="17">
        <v>43646</v>
      </c>
      <c r="I78" s="146">
        <f t="shared" si="8"/>
        <v>166</v>
      </c>
      <c r="J78" s="146">
        <f t="shared" si="9"/>
        <v>193</v>
      </c>
      <c r="K78" s="8"/>
    </row>
    <row r="79" spans="2:11">
      <c r="B79" s="8"/>
      <c r="C79" s="17">
        <v>43647</v>
      </c>
      <c r="D79" s="149">
        <v>34</v>
      </c>
      <c r="E79" s="149">
        <v>7</v>
      </c>
      <c r="F79" s="19" t="s">
        <v>344</v>
      </c>
      <c r="G79" s="8"/>
      <c r="H79" s="17">
        <v>43647</v>
      </c>
      <c r="I79" s="146">
        <f t="shared" si="8"/>
        <v>200</v>
      </c>
      <c r="J79" s="146">
        <f t="shared" si="9"/>
        <v>200</v>
      </c>
      <c r="K79" s="8"/>
    </row>
    <row r="80" spans="2:11">
      <c r="B80" s="8"/>
      <c r="C80" s="17">
        <v>43648</v>
      </c>
      <c r="D80" s="149"/>
      <c r="E80" s="149"/>
      <c r="F80" s="19"/>
      <c r="G80" s="8"/>
      <c r="H80" s="17">
        <v>43648</v>
      </c>
      <c r="I80" s="146">
        <f t="shared" si="8"/>
        <v>200</v>
      </c>
      <c r="J80" s="146"/>
      <c r="K80" s="8"/>
    </row>
    <row r="81" spans="2:11">
      <c r="B81" s="8"/>
      <c r="C81" s="17">
        <v>43649</v>
      </c>
      <c r="D81" s="149"/>
      <c r="E81" s="149"/>
      <c r="F81" s="19"/>
      <c r="G81" s="8"/>
      <c r="H81" s="17">
        <v>43649</v>
      </c>
      <c r="I81" s="146">
        <f t="shared" si="8"/>
        <v>200</v>
      </c>
      <c r="J81" s="146"/>
      <c r="K81" s="8"/>
    </row>
    <row r="82" spans="2:11">
      <c r="B82" s="8"/>
      <c r="C82" s="17">
        <v>43650</v>
      </c>
      <c r="D82" s="149"/>
      <c r="E82" s="149"/>
      <c r="F82" s="19"/>
      <c r="G82" s="8"/>
      <c r="H82" s="17">
        <v>43650</v>
      </c>
      <c r="I82" s="146">
        <f t="shared" si="8"/>
        <v>200</v>
      </c>
      <c r="J82" s="146"/>
      <c r="K82" s="8"/>
    </row>
    <row r="83" spans="2:11">
      <c r="B83" s="8"/>
      <c r="C83" s="17">
        <v>43651</v>
      </c>
      <c r="D83" s="149"/>
      <c r="E83" s="149"/>
      <c r="F83" s="19"/>
      <c r="G83" s="8"/>
      <c r="H83" s="17">
        <v>43651</v>
      </c>
      <c r="I83" s="146">
        <f t="shared" si="8"/>
        <v>200</v>
      </c>
      <c r="J83" s="146"/>
      <c r="K83" s="8"/>
    </row>
    <row r="84" spans="2:11">
      <c r="B84" s="8"/>
      <c r="C84" s="17">
        <v>43652</v>
      </c>
      <c r="D84" s="149"/>
      <c r="E84" s="149"/>
      <c r="F84" s="19"/>
      <c r="G84" s="8"/>
      <c r="H84" s="17">
        <v>43652</v>
      </c>
      <c r="I84" s="146">
        <f t="shared" si="8"/>
        <v>200</v>
      </c>
      <c r="J84" s="146"/>
      <c r="K84" s="8"/>
    </row>
    <row r="85" spans="2:11">
      <c r="B85" s="8"/>
      <c r="C85" s="17">
        <v>43653</v>
      </c>
      <c r="D85" s="149"/>
      <c r="E85" s="149"/>
      <c r="F85" s="19"/>
      <c r="G85" s="8"/>
      <c r="H85" s="17">
        <v>43653</v>
      </c>
      <c r="I85" s="146">
        <f t="shared" si="8"/>
        <v>200</v>
      </c>
      <c r="J85" s="146"/>
      <c r="K85" s="8"/>
    </row>
    <row r="86" spans="2:11">
      <c r="B86" s="8"/>
      <c r="C86" s="17">
        <v>43654</v>
      </c>
      <c r="D86" s="149"/>
      <c r="E86" s="149"/>
      <c r="F86" s="19"/>
      <c r="G86" s="8"/>
      <c r="H86" s="17">
        <v>43654</v>
      </c>
      <c r="I86" s="146">
        <f t="shared" si="8"/>
        <v>200</v>
      </c>
      <c r="J86" s="146"/>
      <c r="K86" s="8"/>
    </row>
    <row r="87" spans="2:11">
      <c r="B87" s="8"/>
      <c r="C87" s="17">
        <v>43655</v>
      </c>
      <c r="D87" s="149"/>
      <c r="E87" s="149"/>
      <c r="F87" s="19"/>
      <c r="G87" s="8"/>
      <c r="H87" s="17">
        <v>43655</v>
      </c>
      <c r="I87" s="146">
        <f t="shared" si="8"/>
        <v>200</v>
      </c>
      <c r="J87" s="146"/>
      <c r="K87" s="8"/>
    </row>
    <row r="88" spans="2:11">
      <c r="B88" s="8"/>
      <c r="C88" s="17">
        <v>43656</v>
      </c>
      <c r="D88" s="149"/>
      <c r="E88" s="149"/>
      <c r="F88" s="19"/>
      <c r="G88" s="8"/>
      <c r="H88" s="17">
        <v>43656</v>
      </c>
      <c r="I88" s="146">
        <f t="shared" si="8"/>
        <v>200</v>
      </c>
      <c r="J88" s="146"/>
      <c r="K88" s="8"/>
    </row>
    <row r="89" spans="2:11" ht="15" thickBot="1">
      <c r="B89" s="8"/>
      <c r="C89" s="8"/>
      <c r="D89" s="8"/>
      <c r="E89" s="8"/>
      <c r="F89" s="8"/>
      <c r="G89" s="8"/>
      <c r="H89" s="8"/>
      <c r="I89" s="8"/>
      <c r="J89" s="8"/>
      <c r="K89" s="8"/>
    </row>
    <row r="90" spans="2:11" ht="16.2" thickBot="1">
      <c r="B90" s="210" t="s">
        <v>266</v>
      </c>
      <c r="C90" s="211"/>
      <c r="D90" s="211"/>
      <c r="E90" s="211"/>
      <c r="F90" s="211"/>
      <c r="G90" s="211"/>
      <c r="H90" s="211"/>
      <c r="I90" s="211"/>
      <c r="J90" s="211"/>
      <c r="K90" s="212"/>
    </row>
    <row r="91" spans="2:11">
      <c r="B91" s="8"/>
      <c r="C91" s="8"/>
      <c r="D91" s="8"/>
      <c r="E91" s="8"/>
      <c r="F91" s="8"/>
      <c r="G91" s="8"/>
      <c r="H91" s="8"/>
      <c r="I91" s="8"/>
      <c r="J91" s="8"/>
      <c r="K91" s="8"/>
    </row>
    <row r="92" spans="2:11">
      <c r="B92" s="8"/>
      <c r="C92" s="8"/>
      <c r="D92" s="8"/>
      <c r="E92" s="8"/>
      <c r="F92" s="8"/>
      <c r="G92" s="8"/>
      <c r="H92" s="8"/>
      <c r="I92" s="216" t="s">
        <v>126</v>
      </c>
      <c r="J92" s="217"/>
      <c r="K92" s="8"/>
    </row>
    <row r="93" spans="2:11" ht="28.8">
      <c r="B93" s="8"/>
      <c r="C93" s="96" t="s">
        <v>12</v>
      </c>
      <c r="D93" s="97" t="s">
        <v>127</v>
      </c>
      <c r="E93" s="97" t="s">
        <v>128</v>
      </c>
      <c r="F93" s="97" t="s">
        <v>129</v>
      </c>
      <c r="G93" s="8"/>
      <c r="H93" s="10" t="s">
        <v>12</v>
      </c>
      <c r="I93" s="11" t="s">
        <v>127</v>
      </c>
      <c r="J93" s="11" t="s">
        <v>128</v>
      </c>
      <c r="K93" s="8"/>
    </row>
    <row r="94" spans="2:11">
      <c r="B94" s="8"/>
      <c r="C94" s="17">
        <v>43635</v>
      </c>
      <c r="D94" s="149">
        <v>0</v>
      </c>
      <c r="E94" s="149">
        <v>0</v>
      </c>
      <c r="F94" s="19"/>
      <c r="G94" s="8"/>
      <c r="H94" s="17">
        <v>43635</v>
      </c>
      <c r="I94" s="146">
        <f>D94</f>
        <v>0</v>
      </c>
      <c r="J94" s="146">
        <f>E94</f>
        <v>0</v>
      </c>
      <c r="K94" s="8"/>
    </row>
    <row r="95" spans="2:11">
      <c r="B95" s="8"/>
      <c r="C95" s="17">
        <v>43636</v>
      </c>
      <c r="D95" s="149">
        <v>0</v>
      </c>
      <c r="E95" s="149">
        <v>0</v>
      </c>
      <c r="F95" s="19"/>
      <c r="G95" s="8"/>
      <c r="H95" s="17">
        <v>43636</v>
      </c>
      <c r="I95" s="146">
        <f t="shared" ref="I95:I115" si="10">D95+I94</f>
        <v>0</v>
      </c>
      <c r="J95" s="146">
        <f t="shared" ref="J95:J106" si="11">J94+E95</f>
        <v>0</v>
      </c>
      <c r="K95" s="8"/>
    </row>
    <row r="96" spans="2:11">
      <c r="B96" s="8"/>
      <c r="C96" s="17">
        <v>43637</v>
      </c>
      <c r="D96" s="149">
        <v>0</v>
      </c>
      <c r="E96" s="149">
        <v>0</v>
      </c>
      <c r="F96" s="19"/>
      <c r="G96" s="8"/>
      <c r="H96" s="17">
        <v>43637</v>
      </c>
      <c r="I96" s="146">
        <f t="shared" si="10"/>
        <v>0</v>
      </c>
      <c r="J96" s="146">
        <f t="shared" si="11"/>
        <v>0</v>
      </c>
      <c r="K96" s="8"/>
    </row>
    <row r="97" spans="2:11">
      <c r="B97" s="8"/>
      <c r="C97" s="17">
        <v>43638</v>
      </c>
      <c r="D97" s="149">
        <v>0</v>
      </c>
      <c r="E97" s="149">
        <v>0</v>
      </c>
      <c r="F97" s="19"/>
      <c r="G97" s="8"/>
      <c r="H97" s="17">
        <v>43638</v>
      </c>
      <c r="I97" s="146">
        <f t="shared" si="10"/>
        <v>0</v>
      </c>
      <c r="J97" s="146">
        <f t="shared" si="11"/>
        <v>0</v>
      </c>
      <c r="K97" s="8"/>
    </row>
    <row r="98" spans="2:11">
      <c r="B98" s="8"/>
      <c r="C98" s="17">
        <v>43639</v>
      </c>
      <c r="D98" s="149">
        <v>0</v>
      </c>
      <c r="E98" s="149">
        <v>0</v>
      </c>
      <c r="F98" s="19"/>
      <c r="G98" s="8"/>
      <c r="H98" s="17">
        <v>43639</v>
      </c>
      <c r="I98" s="146">
        <f t="shared" si="10"/>
        <v>0</v>
      </c>
      <c r="J98" s="146">
        <f t="shared" si="11"/>
        <v>0</v>
      </c>
      <c r="K98" s="8"/>
    </row>
    <row r="99" spans="2:11">
      <c r="B99" s="8"/>
      <c r="C99" s="17">
        <v>43640</v>
      </c>
      <c r="D99" s="149">
        <v>33</v>
      </c>
      <c r="E99" s="149">
        <v>33</v>
      </c>
      <c r="F99" s="19"/>
      <c r="G99" s="8"/>
      <c r="H99" s="17">
        <v>43640</v>
      </c>
      <c r="I99" s="146">
        <f t="shared" si="10"/>
        <v>33</v>
      </c>
      <c r="J99" s="146">
        <f t="shared" si="11"/>
        <v>33</v>
      </c>
      <c r="K99" s="8"/>
    </row>
    <row r="100" spans="2:11">
      <c r="B100" s="8"/>
      <c r="C100" s="17">
        <v>43641</v>
      </c>
      <c r="D100" s="149">
        <v>33</v>
      </c>
      <c r="E100" s="149">
        <v>33</v>
      </c>
      <c r="F100" s="19"/>
      <c r="G100" s="8"/>
      <c r="H100" s="17">
        <v>43641</v>
      </c>
      <c r="I100" s="146">
        <f t="shared" si="10"/>
        <v>66</v>
      </c>
      <c r="J100" s="146">
        <f t="shared" si="11"/>
        <v>66</v>
      </c>
      <c r="K100" s="8"/>
    </row>
    <row r="101" spans="2:11">
      <c r="B101" s="8"/>
      <c r="C101" s="17">
        <v>43642</v>
      </c>
      <c r="D101" s="149">
        <v>0</v>
      </c>
      <c r="E101" s="149">
        <v>0</v>
      </c>
      <c r="F101" s="19"/>
      <c r="G101" s="8"/>
      <c r="H101" s="17">
        <v>43642</v>
      </c>
      <c r="I101" s="146">
        <f t="shared" si="10"/>
        <v>66</v>
      </c>
      <c r="J101" s="146">
        <f t="shared" si="11"/>
        <v>66</v>
      </c>
      <c r="K101" s="8"/>
    </row>
    <row r="102" spans="2:11">
      <c r="B102" s="8"/>
      <c r="C102" s="17">
        <v>43643</v>
      </c>
      <c r="D102" s="149">
        <v>0</v>
      </c>
      <c r="E102" s="149">
        <v>0</v>
      </c>
      <c r="F102" s="19"/>
      <c r="G102" s="8"/>
      <c r="H102" s="17">
        <v>43643</v>
      </c>
      <c r="I102" s="146">
        <f t="shared" si="10"/>
        <v>66</v>
      </c>
      <c r="J102" s="146">
        <f t="shared" si="11"/>
        <v>66</v>
      </c>
      <c r="K102" s="8"/>
    </row>
    <row r="103" spans="2:11">
      <c r="B103" s="8"/>
      <c r="C103" s="17">
        <v>43644</v>
      </c>
      <c r="D103" s="149">
        <v>34</v>
      </c>
      <c r="E103" s="149">
        <v>34</v>
      </c>
      <c r="F103" s="19"/>
      <c r="G103" s="8"/>
      <c r="H103" s="17">
        <v>43644</v>
      </c>
      <c r="I103" s="146">
        <f t="shared" si="10"/>
        <v>100</v>
      </c>
      <c r="J103" s="146">
        <f t="shared" si="11"/>
        <v>100</v>
      </c>
      <c r="K103" s="8"/>
    </row>
    <row r="104" spans="2:11">
      <c r="B104" s="8"/>
      <c r="C104" s="17">
        <v>43645</v>
      </c>
      <c r="D104" s="149">
        <v>0</v>
      </c>
      <c r="E104" s="149">
        <v>0</v>
      </c>
      <c r="F104" s="19"/>
      <c r="G104" s="8"/>
      <c r="H104" s="17">
        <v>43645</v>
      </c>
      <c r="I104" s="146">
        <f t="shared" si="10"/>
        <v>100</v>
      </c>
      <c r="J104" s="146">
        <f t="shared" si="11"/>
        <v>100</v>
      </c>
      <c r="K104" s="8"/>
    </row>
    <row r="105" spans="2:11">
      <c r="B105" s="8"/>
      <c r="C105" s="17">
        <v>43646</v>
      </c>
      <c r="D105" s="149">
        <v>0</v>
      </c>
      <c r="E105" s="149">
        <v>0</v>
      </c>
      <c r="F105" s="19"/>
      <c r="G105" s="8"/>
      <c r="H105" s="17">
        <v>43646</v>
      </c>
      <c r="I105" s="146">
        <f t="shared" si="10"/>
        <v>100</v>
      </c>
      <c r="J105" s="146">
        <f t="shared" si="11"/>
        <v>100</v>
      </c>
      <c r="K105" s="8"/>
    </row>
    <row r="106" spans="2:11">
      <c r="B106" s="8"/>
      <c r="C106" s="17">
        <v>43647</v>
      </c>
      <c r="D106" s="149">
        <v>33</v>
      </c>
      <c r="E106" s="149">
        <v>33</v>
      </c>
      <c r="F106" s="19" t="s">
        <v>344</v>
      </c>
      <c r="G106" s="8"/>
      <c r="H106" s="17">
        <v>43647</v>
      </c>
      <c r="I106" s="146">
        <f t="shared" si="10"/>
        <v>133</v>
      </c>
      <c r="J106" s="146">
        <f t="shared" si="11"/>
        <v>133</v>
      </c>
      <c r="K106" s="8"/>
    </row>
    <row r="107" spans="2:11">
      <c r="B107" s="8"/>
      <c r="C107" s="17">
        <v>43648</v>
      </c>
      <c r="D107" s="149"/>
      <c r="E107" s="149"/>
      <c r="F107" s="19"/>
      <c r="G107" s="8"/>
      <c r="H107" s="17">
        <v>43648</v>
      </c>
      <c r="I107" s="146">
        <f t="shared" si="10"/>
        <v>133</v>
      </c>
      <c r="J107" s="146"/>
      <c r="K107" s="8"/>
    </row>
    <row r="108" spans="2:11">
      <c r="B108" s="8"/>
      <c r="C108" s="17">
        <v>43649</v>
      </c>
      <c r="D108" s="149"/>
      <c r="E108" s="149"/>
      <c r="F108" s="19"/>
      <c r="G108" s="8"/>
      <c r="H108" s="17">
        <v>43649</v>
      </c>
      <c r="I108" s="146">
        <f t="shared" si="10"/>
        <v>133</v>
      </c>
      <c r="J108" s="146"/>
      <c r="K108" s="8"/>
    </row>
    <row r="109" spans="2:11">
      <c r="B109" s="8"/>
      <c r="C109" s="17">
        <v>43650</v>
      </c>
      <c r="D109" s="149"/>
      <c r="E109" s="149"/>
      <c r="F109" s="19"/>
      <c r="G109" s="8"/>
      <c r="H109" s="17">
        <v>43650</v>
      </c>
      <c r="I109" s="146">
        <f t="shared" si="10"/>
        <v>133</v>
      </c>
      <c r="J109" s="146"/>
      <c r="K109" s="8"/>
    </row>
    <row r="110" spans="2:11">
      <c r="B110" s="8"/>
      <c r="C110" s="17">
        <v>43651</v>
      </c>
      <c r="D110" s="149"/>
      <c r="E110" s="149"/>
      <c r="F110" s="19"/>
      <c r="G110" s="8"/>
      <c r="H110" s="17">
        <v>43651</v>
      </c>
      <c r="I110" s="146">
        <f t="shared" si="10"/>
        <v>133</v>
      </c>
      <c r="J110" s="146"/>
      <c r="K110" s="8"/>
    </row>
    <row r="111" spans="2:11">
      <c r="B111" s="8"/>
      <c r="C111" s="17">
        <v>43652</v>
      </c>
      <c r="D111" s="149"/>
      <c r="E111" s="149"/>
      <c r="F111" s="19"/>
      <c r="G111" s="8"/>
      <c r="H111" s="17">
        <v>43652</v>
      </c>
      <c r="I111" s="146">
        <f t="shared" si="10"/>
        <v>133</v>
      </c>
      <c r="J111" s="146"/>
      <c r="K111" s="8"/>
    </row>
    <row r="112" spans="2:11">
      <c r="B112" s="8"/>
      <c r="C112" s="17">
        <v>43653</v>
      </c>
      <c r="D112" s="149"/>
      <c r="E112" s="149"/>
      <c r="F112" s="19"/>
      <c r="G112" s="8"/>
      <c r="H112" s="17">
        <v>43653</v>
      </c>
      <c r="I112" s="146">
        <f t="shared" si="10"/>
        <v>133</v>
      </c>
      <c r="J112" s="146"/>
      <c r="K112" s="8"/>
    </row>
    <row r="113" spans="2:11">
      <c r="B113" s="8"/>
      <c r="C113" s="17">
        <v>43654</v>
      </c>
      <c r="D113" s="149"/>
      <c r="E113" s="149"/>
      <c r="F113" s="19"/>
      <c r="G113" s="8"/>
      <c r="H113" s="17">
        <v>43654</v>
      </c>
      <c r="I113" s="146">
        <f t="shared" si="10"/>
        <v>133</v>
      </c>
      <c r="J113" s="146"/>
      <c r="K113" s="8"/>
    </row>
    <row r="114" spans="2:11">
      <c r="B114" s="8"/>
      <c r="C114" s="17">
        <v>43655</v>
      </c>
      <c r="D114" s="149"/>
      <c r="E114" s="149"/>
      <c r="F114" s="19"/>
      <c r="G114" s="8"/>
      <c r="H114" s="17">
        <v>43655</v>
      </c>
      <c r="I114" s="146">
        <f t="shared" si="10"/>
        <v>133</v>
      </c>
      <c r="J114" s="146"/>
      <c r="K114" s="8"/>
    </row>
    <row r="115" spans="2:11">
      <c r="B115" s="8"/>
      <c r="C115" s="17">
        <v>43656</v>
      </c>
      <c r="D115" s="149"/>
      <c r="E115" s="149"/>
      <c r="F115" s="19"/>
      <c r="G115" s="8"/>
      <c r="H115" s="17">
        <v>43656</v>
      </c>
      <c r="I115" s="146">
        <f t="shared" si="10"/>
        <v>133</v>
      </c>
      <c r="J115" s="146"/>
      <c r="K115" s="8"/>
    </row>
    <row r="116" spans="2:11" ht="15" thickBot="1">
      <c r="B116" s="8"/>
      <c r="C116" s="8"/>
      <c r="D116" s="8"/>
      <c r="E116" s="8"/>
      <c r="F116" s="8"/>
      <c r="G116" s="8"/>
      <c r="H116" s="8"/>
      <c r="I116" s="8"/>
      <c r="J116" s="8"/>
      <c r="K116" s="8"/>
    </row>
    <row r="117" spans="2:11" ht="16.2" thickBot="1">
      <c r="B117" s="210" t="s">
        <v>328</v>
      </c>
      <c r="C117" s="211"/>
      <c r="D117" s="211"/>
      <c r="E117" s="211"/>
      <c r="F117" s="211"/>
      <c r="G117" s="211"/>
      <c r="H117" s="211"/>
      <c r="I117" s="211"/>
      <c r="J117" s="211"/>
      <c r="K117" s="212"/>
    </row>
    <row r="118" spans="2:11">
      <c r="B118" s="8"/>
      <c r="C118" s="8"/>
      <c r="D118" s="8"/>
      <c r="E118" s="8"/>
      <c r="F118" s="8"/>
      <c r="G118" s="8"/>
      <c r="H118" s="8"/>
      <c r="I118" s="8"/>
      <c r="J118" s="8"/>
      <c r="K118" s="8"/>
    </row>
    <row r="119" spans="2:11">
      <c r="B119" s="8"/>
      <c r="C119" s="8"/>
      <c r="D119" s="8"/>
      <c r="E119" s="8"/>
      <c r="F119" s="8"/>
      <c r="G119" s="8"/>
      <c r="H119" s="8"/>
      <c r="I119" s="216" t="s">
        <v>126</v>
      </c>
      <c r="J119" s="217"/>
      <c r="K119" s="8"/>
    </row>
    <row r="120" spans="2:11" ht="28.8">
      <c r="B120" s="8"/>
      <c r="C120" s="96" t="s">
        <v>12</v>
      </c>
      <c r="D120" s="97" t="s">
        <v>127</v>
      </c>
      <c r="E120" s="97" t="s">
        <v>128</v>
      </c>
      <c r="F120" s="97" t="s">
        <v>129</v>
      </c>
      <c r="G120" s="8"/>
      <c r="H120" s="10" t="s">
        <v>12</v>
      </c>
      <c r="I120" s="11" t="s">
        <v>127</v>
      </c>
      <c r="J120" s="11" t="s">
        <v>128</v>
      </c>
      <c r="K120" s="8"/>
    </row>
    <row r="121" spans="2:11">
      <c r="B121" s="8"/>
      <c r="C121" s="17">
        <v>43635</v>
      </c>
      <c r="D121" s="149">
        <v>0</v>
      </c>
      <c r="E121" s="149">
        <v>0</v>
      </c>
      <c r="F121" s="19"/>
      <c r="G121" s="8"/>
      <c r="H121" s="17">
        <v>43635</v>
      </c>
      <c r="I121" s="146">
        <f>D121</f>
        <v>0</v>
      </c>
      <c r="J121" s="146">
        <f>E121</f>
        <v>0</v>
      </c>
      <c r="K121" s="8"/>
    </row>
    <row r="122" spans="2:11">
      <c r="B122" s="8"/>
      <c r="C122" s="17">
        <v>43636</v>
      </c>
      <c r="D122" s="149">
        <v>0</v>
      </c>
      <c r="E122" s="149">
        <v>0</v>
      </c>
      <c r="F122" s="19"/>
      <c r="G122" s="8"/>
      <c r="H122" s="17">
        <v>43636</v>
      </c>
      <c r="I122" s="146">
        <f t="shared" ref="I122:I142" si="12">D122+I121</f>
        <v>0</v>
      </c>
      <c r="J122" s="146">
        <f>J121+E122</f>
        <v>0</v>
      </c>
      <c r="K122" s="8"/>
    </row>
    <row r="123" spans="2:11">
      <c r="B123" s="8"/>
      <c r="C123" s="17">
        <v>43637</v>
      </c>
      <c r="D123" s="149">
        <v>0</v>
      </c>
      <c r="E123" s="149">
        <v>0</v>
      </c>
      <c r="F123" s="19"/>
      <c r="G123" s="8"/>
      <c r="H123" s="17">
        <v>43637</v>
      </c>
      <c r="I123" s="146">
        <f t="shared" si="12"/>
        <v>0</v>
      </c>
      <c r="J123" s="146">
        <f t="shared" ref="J123:J141" si="13">J122+E123</f>
        <v>0</v>
      </c>
      <c r="K123" s="8"/>
    </row>
    <row r="124" spans="2:11">
      <c r="B124" s="8"/>
      <c r="C124" s="17">
        <v>43638</v>
      </c>
      <c r="D124" s="149">
        <v>0</v>
      </c>
      <c r="E124" s="149">
        <v>0</v>
      </c>
      <c r="F124" s="19"/>
      <c r="G124" s="8"/>
      <c r="H124" s="17">
        <v>43638</v>
      </c>
      <c r="I124" s="146">
        <f t="shared" si="12"/>
        <v>0</v>
      </c>
      <c r="J124" s="146">
        <f t="shared" si="13"/>
        <v>0</v>
      </c>
      <c r="K124" s="8"/>
    </row>
    <row r="125" spans="2:11">
      <c r="B125" s="8"/>
      <c r="C125" s="17">
        <v>43639</v>
      </c>
      <c r="D125" s="149">
        <v>0</v>
      </c>
      <c r="E125" s="149">
        <v>0</v>
      </c>
      <c r="F125" s="19"/>
      <c r="G125" s="8"/>
      <c r="H125" s="17">
        <v>43639</v>
      </c>
      <c r="I125" s="146">
        <f t="shared" si="12"/>
        <v>0</v>
      </c>
      <c r="J125" s="146">
        <f t="shared" si="13"/>
        <v>0</v>
      </c>
      <c r="K125" s="8"/>
    </row>
    <row r="126" spans="2:11">
      <c r="B126" s="8"/>
      <c r="C126" s="17">
        <v>43640</v>
      </c>
      <c r="D126" s="149">
        <v>63</v>
      </c>
      <c r="E126" s="149">
        <v>63</v>
      </c>
      <c r="F126" s="19"/>
      <c r="G126" s="8"/>
      <c r="H126" s="17">
        <v>43640</v>
      </c>
      <c r="I126" s="146">
        <f t="shared" si="12"/>
        <v>63</v>
      </c>
      <c r="J126" s="146">
        <f t="shared" si="13"/>
        <v>63</v>
      </c>
      <c r="K126" s="8"/>
    </row>
    <row r="127" spans="2:11" ht="129.6">
      <c r="B127" s="8"/>
      <c r="C127" s="17">
        <v>43641</v>
      </c>
      <c r="D127" s="149">
        <v>63</v>
      </c>
      <c r="E127" s="149">
        <v>58</v>
      </c>
      <c r="F127" s="19" t="s">
        <v>342</v>
      </c>
      <c r="G127" s="8"/>
      <c r="H127" s="17">
        <v>43641</v>
      </c>
      <c r="I127" s="146">
        <f t="shared" si="12"/>
        <v>126</v>
      </c>
      <c r="J127" s="146">
        <f t="shared" si="13"/>
        <v>121</v>
      </c>
      <c r="K127" s="8"/>
    </row>
    <row r="128" spans="2:11">
      <c r="B128" s="8"/>
      <c r="C128" s="17">
        <v>43642</v>
      </c>
      <c r="D128" s="149">
        <v>63</v>
      </c>
      <c r="E128" s="149">
        <v>63</v>
      </c>
      <c r="F128" s="145"/>
      <c r="G128" s="8"/>
      <c r="H128" s="17">
        <v>43642</v>
      </c>
      <c r="I128" s="146">
        <f t="shared" si="12"/>
        <v>189</v>
      </c>
      <c r="J128" s="146">
        <f t="shared" si="13"/>
        <v>184</v>
      </c>
      <c r="K128" s="8"/>
    </row>
    <row r="129" spans="2:11">
      <c r="B129" s="8"/>
      <c r="C129" s="17">
        <v>43643</v>
      </c>
      <c r="D129" s="149">
        <v>63</v>
      </c>
      <c r="E129" s="149">
        <v>63</v>
      </c>
      <c r="F129" s="145"/>
      <c r="G129" s="8"/>
      <c r="H129" s="17">
        <v>43643</v>
      </c>
      <c r="I129" s="146">
        <f t="shared" si="12"/>
        <v>252</v>
      </c>
      <c r="J129" s="146">
        <f t="shared" si="13"/>
        <v>247</v>
      </c>
      <c r="K129" s="8"/>
    </row>
    <row r="130" spans="2:11">
      <c r="B130" s="8"/>
      <c r="C130" s="17">
        <v>43644</v>
      </c>
      <c r="D130" s="149">
        <v>63</v>
      </c>
      <c r="E130" s="149">
        <v>63</v>
      </c>
      <c r="F130" s="19"/>
      <c r="G130" s="8"/>
      <c r="H130" s="17">
        <v>43644</v>
      </c>
      <c r="I130" s="146">
        <f t="shared" si="12"/>
        <v>315</v>
      </c>
      <c r="J130" s="146">
        <f t="shared" si="13"/>
        <v>310</v>
      </c>
      <c r="K130" s="8"/>
    </row>
    <row r="131" spans="2:11">
      <c r="B131" s="8"/>
      <c r="C131" s="17">
        <v>43645</v>
      </c>
      <c r="D131" s="149">
        <v>0</v>
      </c>
      <c r="E131" s="149"/>
      <c r="F131" s="19"/>
      <c r="G131" s="8"/>
      <c r="H131" s="17">
        <v>43645</v>
      </c>
      <c r="I131" s="146">
        <f t="shared" si="12"/>
        <v>315</v>
      </c>
      <c r="J131" s="146">
        <f t="shared" si="13"/>
        <v>310</v>
      </c>
      <c r="K131" s="8"/>
    </row>
    <row r="132" spans="2:11">
      <c r="B132" s="8"/>
      <c r="C132" s="17">
        <v>43646</v>
      </c>
      <c r="D132" s="149">
        <v>0</v>
      </c>
      <c r="E132" s="149"/>
      <c r="F132" s="19"/>
      <c r="G132" s="8"/>
      <c r="H132" s="17">
        <v>43646</v>
      </c>
      <c r="I132" s="146">
        <f t="shared" si="12"/>
        <v>315</v>
      </c>
      <c r="J132" s="146">
        <f t="shared" si="13"/>
        <v>310</v>
      </c>
      <c r="K132" s="8"/>
    </row>
    <row r="133" spans="2:11" ht="57.6">
      <c r="B133" s="8"/>
      <c r="C133" s="17">
        <v>43647</v>
      </c>
      <c r="D133" s="149">
        <v>63</v>
      </c>
      <c r="E133" s="149">
        <v>50</v>
      </c>
      <c r="F133" s="19" t="s">
        <v>343</v>
      </c>
      <c r="G133" s="8"/>
      <c r="H133" s="17">
        <v>43647</v>
      </c>
      <c r="I133" s="146">
        <f t="shared" si="12"/>
        <v>378</v>
      </c>
      <c r="J133" s="146">
        <f t="shared" si="13"/>
        <v>360</v>
      </c>
      <c r="K133" s="8"/>
    </row>
    <row r="134" spans="2:11">
      <c r="B134" s="8"/>
      <c r="C134" s="17">
        <v>43648</v>
      </c>
      <c r="D134" s="149">
        <v>63</v>
      </c>
      <c r="E134" s="149">
        <v>63</v>
      </c>
      <c r="F134" s="19"/>
      <c r="G134" s="8"/>
      <c r="H134" s="17">
        <v>43648</v>
      </c>
      <c r="I134" s="146">
        <f t="shared" si="12"/>
        <v>441</v>
      </c>
      <c r="J134" s="146">
        <f t="shared" si="13"/>
        <v>423</v>
      </c>
      <c r="K134" s="8"/>
    </row>
    <row r="135" spans="2:11" ht="115.2">
      <c r="B135" s="8"/>
      <c r="C135" s="17">
        <v>43649</v>
      </c>
      <c r="D135" s="149">
        <v>64</v>
      </c>
      <c r="E135" s="149">
        <v>64</v>
      </c>
      <c r="F135" s="19" t="s">
        <v>348</v>
      </c>
      <c r="G135" s="8"/>
      <c r="H135" s="17">
        <v>43649</v>
      </c>
      <c r="I135" s="146">
        <f t="shared" si="12"/>
        <v>505</v>
      </c>
      <c r="J135" s="146">
        <f t="shared" si="13"/>
        <v>487</v>
      </c>
      <c r="K135" s="8"/>
    </row>
    <row r="136" spans="2:11" ht="72">
      <c r="B136" s="8"/>
      <c r="C136" s="17">
        <v>43650</v>
      </c>
      <c r="D136" s="149">
        <v>63</v>
      </c>
      <c r="E136" s="149">
        <v>63</v>
      </c>
      <c r="F136" s="19" t="s">
        <v>351</v>
      </c>
      <c r="G136" s="8"/>
      <c r="H136" s="17">
        <v>43650</v>
      </c>
      <c r="I136" s="146">
        <f t="shared" si="12"/>
        <v>568</v>
      </c>
      <c r="J136" s="146">
        <f t="shared" si="13"/>
        <v>550</v>
      </c>
      <c r="K136" s="8"/>
    </row>
    <row r="137" spans="2:11" ht="100.8">
      <c r="B137" s="8"/>
      <c r="C137" s="17">
        <v>43651</v>
      </c>
      <c r="D137" s="149">
        <v>63</v>
      </c>
      <c r="E137" s="149">
        <v>63</v>
      </c>
      <c r="F137" s="19" t="s">
        <v>352</v>
      </c>
      <c r="G137" s="8"/>
      <c r="H137" s="17">
        <v>43651</v>
      </c>
      <c r="I137" s="146">
        <f t="shared" si="12"/>
        <v>631</v>
      </c>
      <c r="J137" s="146">
        <f t="shared" si="13"/>
        <v>613</v>
      </c>
      <c r="K137" s="8"/>
    </row>
    <row r="138" spans="2:11">
      <c r="B138" s="8"/>
      <c r="C138" s="17">
        <v>43652</v>
      </c>
      <c r="D138" s="149">
        <v>0</v>
      </c>
      <c r="E138" s="149"/>
      <c r="F138" s="19"/>
      <c r="G138" s="8"/>
      <c r="H138" s="17">
        <v>43652</v>
      </c>
      <c r="I138" s="146">
        <f t="shared" si="12"/>
        <v>631</v>
      </c>
      <c r="J138" s="146">
        <f t="shared" si="13"/>
        <v>613</v>
      </c>
      <c r="K138" s="8"/>
    </row>
    <row r="139" spans="2:11">
      <c r="B139" s="8"/>
      <c r="C139" s="17">
        <v>43653</v>
      </c>
      <c r="D139" s="149">
        <v>0</v>
      </c>
      <c r="E139" s="149"/>
      <c r="F139" s="19"/>
      <c r="G139" s="8"/>
      <c r="H139" s="17">
        <v>43653</v>
      </c>
      <c r="I139" s="146">
        <f t="shared" si="12"/>
        <v>631</v>
      </c>
      <c r="J139" s="146">
        <f t="shared" si="13"/>
        <v>613</v>
      </c>
      <c r="K139" s="8"/>
    </row>
    <row r="140" spans="2:11" ht="316.8">
      <c r="B140" s="8"/>
      <c r="C140" s="17">
        <v>43654</v>
      </c>
      <c r="D140" s="149">
        <v>40</v>
      </c>
      <c r="E140" s="149">
        <v>35</v>
      </c>
      <c r="F140" s="19" t="s">
        <v>353</v>
      </c>
      <c r="G140" s="8"/>
      <c r="H140" s="17">
        <v>43654</v>
      </c>
      <c r="I140" s="146">
        <f t="shared" si="12"/>
        <v>671</v>
      </c>
      <c r="J140" s="146">
        <f t="shared" si="13"/>
        <v>648</v>
      </c>
      <c r="K140" s="8"/>
    </row>
    <row r="141" spans="2:11">
      <c r="B141" s="8"/>
      <c r="C141" s="17">
        <v>43655</v>
      </c>
      <c r="D141" s="149">
        <v>0</v>
      </c>
      <c r="E141" s="149">
        <v>23</v>
      </c>
      <c r="F141" s="19" t="s">
        <v>354</v>
      </c>
      <c r="G141" s="8"/>
      <c r="H141" s="17">
        <v>43655</v>
      </c>
      <c r="I141" s="146">
        <f t="shared" si="12"/>
        <v>671</v>
      </c>
      <c r="J141" s="146">
        <f t="shared" si="13"/>
        <v>671</v>
      </c>
      <c r="K141" s="8"/>
    </row>
    <row r="142" spans="2:11">
      <c r="B142" s="8"/>
      <c r="C142" s="17">
        <v>43656</v>
      </c>
      <c r="D142" s="149">
        <v>0</v>
      </c>
      <c r="E142" s="149"/>
      <c r="F142" s="19"/>
      <c r="G142" s="8"/>
      <c r="H142" s="17">
        <v>43656</v>
      </c>
      <c r="I142" s="146">
        <f t="shared" si="12"/>
        <v>671</v>
      </c>
      <c r="J142" s="146"/>
      <c r="K142" s="8"/>
    </row>
    <row r="145" spans="2:11" ht="15" thickBot="1">
      <c r="B145" s="8"/>
      <c r="C145" s="8"/>
      <c r="D145" s="8"/>
      <c r="E145" s="8"/>
      <c r="F145" s="8"/>
      <c r="G145" s="8"/>
      <c r="H145" s="8"/>
      <c r="I145" s="8"/>
      <c r="J145" s="8"/>
      <c r="K145" s="8"/>
    </row>
    <row r="146" spans="2:11" ht="16.2" thickBot="1">
      <c r="B146" s="210" t="s">
        <v>336</v>
      </c>
      <c r="C146" s="211"/>
      <c r="D146" s="211"/>
      <c r="E146" s="211"/>
      <c r="F146" s="211"/>
      <c r="G146" s="211"/>
      <c r="H146" s="211"/>
      <c r="I146" s="211"/>
      <c r="J146" s="211"/>
      <c r="K146" s="212"/>
    </row>
    <row r="147" spans="2:11">
      <c r="B147" s="8"/>
      <c r="C147" s="8"/>
      <c r="D147" s="8"/>
      <c r="E147" s="8"/>
      <c r="F147" s="8"/>
      <c r="G147" s="8"/>
      <c r="H147" s="8"/>
      <c r="I147" s="216" t="s">
        <v>126</v>
      </c>
      <c r="J147" s="217"/>
      <c r="K147" s="8"/>
    </row>
    <row r="148" spans="2:11" ht="27.6">
      <c r="B148" s="96" t="s">
        <v>12</v>
      </c>
      <c r="C148" s="97" t="s">
        <v>337</v>
      </c>
      <c r="D148" s="97" t="s">
        <v>338</v>
      </c>
      <c r="E148" s="97" t="s">
        <v>339</v>
      </c>
      <c r="F148" s="97" t="s">
        <v>129</v>
      </c>
      <c r="G148" s="8"/>
      <c r="H148" s="10" t="s">
        <v>12</v>
      </c>
      <c r="I148" s="97" t="s">
        <v>337</v>
      </c>
      <c r="J148" s="97" t="s">
        <v>338</v>
      </c>
      <c r="K148" s="8"/>
    </row>
    <row r="149" spans="2:11" ht="28.8">
      <c r="B149" s="17">
        <v>43648</v>
      </c>
      <c r="C149" s="149">
        <f>SUM(C154,C159,C165)</f>
        <v>1697</v>
      </c>
      <c r="D149" s="149">
        <f>SUM(D154,D159,D160,D165)</f>
        <v>1692</v>
      </c>
      <c r="E149" s="161" t="s">
        <v>346</v>
      </c>
      <c r="F149" s="19" t="s">
        <v>347</v>
      </c>
      <c r="G149" s="8"/>
      <c r="H149" s="17">
        <v>43648</v>
      </c>
      <c r="I149" s="146">
        <f>SUM(I154,I159,I165)</f>
        <v>1697</v>
      </c>
      <c r="J149" s="146">
        <f>SUM(J154,J160,J165)</f>
        <v>1692</v>
      </c>
      <c r="K149" s="8"/>
    </row>
    <row r="150" spans="2:11" ht="15" thickBot="1">
      <c r="B150" s="8"/>
      <c r="C150" s="8"/>
      <c r="D150" s="8"/>
      <c r="E150" s="8"/>
      <c r="F150" s="8"/>
      <c r="G150" s="8"/>
      <c r="H150" s="8"/>
      <c r="I150" s="8"/>
      <c r="J150" s="8"/>
      <c r="K150" s="8"/>
    </row>
    <row r="151" spans="2:11" ht="16.2" thickBot="1">
      <c r="B151" s="210" t="s">
        <v>14</v>
      </c>
      <c r="C151" s="211"/>
      <c r="D151" s="211"/>
      <c r="E151" s="211"/>
      <c r="F151" s="211"/>
      <c r="G151" s="211"/>
      <c r="H151" s="211"/>
      <c r="I151" s="211"/>
      <c r="J151" s="211"/>
      <c r="K151" s="212"/>
    </row>
    <row r="152" spans="2:11">
      <c r="B152" s="8"/>
      <c r="C152" s="8"/>
      <c r="D152" s="8"/>
      <c r="E152" s="8"/>
      <c r="F152" s="8"/>
      <c r="G152" s="8"/>
      <c r="H152" s="8"/>
      <c r="I152" s="216" t="s">
        <v>126</v>
      </c>
      <c r="J152" s="217"/>
      <c r="K152" s="8"/>
    </row>
    <row r="153" spans="2:11" ht="27.6">
      <c r="B153" s="96" t="s">
        <v>12</v>
      </c>
      <c r="C153" s="97" t="s">
        <v>337</v>
      </c>
      <c r="D153" s="97" t="s">
        <v>338</v>
      </c>
      <c r="E153" s="97" t="s">
        <v>339</v>
      </c>
      <c r="F153" s="97" t="s">
        <v>129</v>
      </c>
      <c r="G153" s="8"/>
      <c r="H153" s="10" t="s">
        <v>12</v>
      </c>
      <c r="I153" s="97" t="s">
        <v>337</v>
      </c>
      <c r="J153" s="97" t="s">
        <v>338</v>
      </c>
      <c r="K153" s="8"/>
    </row>
    <row r="154" spans="2:11" ht="28.8">
      <c r="B154" s="17">
        <v>43648</v>
      </c>
      <c r="C154" s="149">
        <f>762+234</f>
        <v>996</v>
      </c>
      <c r="D154" s="149">
        <v>996</v>
      </c>
      <c r="E154" s="161" t="s">
        <v>346</v>
      </c>
      <c r="F154" s="19" t="s">
        <v>347</v>
      </c>
      <c r="G154" s="8"/>
      <c r="H154" s="17">
        <v>43648</v>
      </c>
      <c r="I154" s="146">
        <f>C154</f>
        <v>996</v>
      </c>
      <c r="J154" s="146">
        <f>D154</f>
        <v>996</v>
      </c>
      <c r="K154" s="8"/>
    </row>
    <row r="155" spans="2:11" ht="15" thickBot="1">
      <c r="B155" s="8"/>
      <c r="C155" s="8"/>
      <c r="D155" s="8"/>
      <c r="E155" s="8"/>
      <c r="F155" s="8"/>
      <c r="G155" s="8"/>
      <c r="H155" s="8"/>
      <c r="I155" s="8"/>
      <c r="J155" s="8"/>
      <c r="K155" s="8"/>
    </row>
    <row r="156" spans="2:11" ht="16.2" thickBot="1">
      <c r="B156" s="210" t="s">
        <v>340</v>
      </c>
      <c r="C156" s="211"/>
      <c r="D156" s="211"/>
      <c r="E156" s="211"/>
      <c r="F156" s="211"/>
      <c r="G156" s="211"/>
      <c r="H156" s="211"/>
      <c r="I156" s="211"/>
      <c r="J156" s="211"/>
      <c r="K156" s="212"/>
    </row>
    <row r="157" spans="2:11">
      <c r="B157" s="8"/>
      <c r="C157" s="8"/>
      <c r="D157" s="8"/>
      <c r="E157" s="8"/>
      <c r="F157" s="8"/>
      <c r="G157" s="8"/>
      <c r="H157" s="8"/>
      <c r="I157" s="216" t="s">
        <v>126</v>
      </c>
      <c r="J157" s="217"/>
      <c r="K157" s="8"/>
    </row>
    <row r="158" spans="2:11" ht="27.6">
      <c r="B158" s="96" t="s">
        <v>12</v>
      </c>
      <c r="C158" s="97" t="s">
        <v>337</v>
      </c>
      <c r="D158" s="97" t="s">
        <v>338</v>
      </c>
      <c r="E158" s="97" t="s">
        <v>339</v>
      </c>
      <c r="F158" s="97" t="s">
        <v>129</v>
      </c>
      <c r="G158" s="8"/>
      <c r="H158" s="10" t="s">
        <v>12</v>
      </c>
      <c r="I158" s="97" t="s">
        <v>337</v>
      </c>
      <c r="J158" s="97" t="s">
        <v>338</v>
      </c>
      <c r="K158" s="8"/>
    </row>
    <row r="159" spans="2:11" ht="28.8">
      <c r="B159" s="17">
        <v>43648</v>
      </c>
      <c r="C159" s="149">
        <f>359+34</f>
        <v>393</v>
      </c>
      <c r="D159" s="149">
        <f>(359-98)+34</f>
        <v>295</v>
      </c>
      <c r="E159" s="161" t="s">
        <v>346</v>
      </c>
      <c r="F159" s="19" t="s">
        <v>347</v>
      </c>
      <c r="G159" s="8"/>
      <c r="H159" s="17">
        <v>43648</v>
      </c>
      <c r="I159" s="146">
        <f>C159</f>
        <v>393</v>
      </c>
      <c r="J159" s="146">
        <f>D159</f>
        <v>295</v>
      </c>
      <c r="K159" s="8"/>
    </row>
    <row r="160" spans="2:11" ht="57.6">
      <c r="B160" s="17">
        <v>43649</v>
      </c>
      <c r="C160" s="149">
        <v>0</v>
      </c>
      <c r="D160" s="149">
        <v>93</v>
      </c>
      <c r="E160" s="162" t="s">
        <v>346</v>
      </c>
      <c r="F160" s="19" t="s">
        <v>350</v>
      </c>
      <c r="G160" s="8"/>
      <c r="H160" s="17">
        <v>43648</v>
      </c>
      <c r="I160" s="146">
        <f>I159+C160</f>
        <v>393</v>
      </c>
      <c r="J160" s="146">
        <f>J159+D160</f>
        <v>388</v>
      </c>
      <c r="K160" s="8"/>
    </row>
    <row r="161" spans="2:11" ht="15" thickBot="1">
      <c r="B161" s="8"/>
      <c r="C161" s="8"/>
      <c r="D161" s="8"/>
      <c r="E161" s="8"/>
      <c r="F161" s="8"/>
      <c r="G161" s="8"/>
      <c r="H161" s="8"/>
      <c r="I161" s="8"/>
      <c r="J161" s="8"/>
      <c r="K161" s="8"/>
    </row>
    <row r="162" spans="2:11" ht="16.2" thickBot="1">
      <c r="B162" s="210" t="s">
        <v>341</v>
      </c>
      <c r="C162" s="211"/>
      <c r="D162" s="211"/>
      <c r="E162" s="211"/>
      <c r="F162" s="211"/>
      <c r="G162" s="211"/>
      <c r="H162" s="211"/>
      <c r="I162" s="211"/>
      <c r="J162" s="211"/>
      <c r="K162" s="212"/>
    </row>
    <row r="163" spans="2:11">
      <c r="B163" s="8"/>
      <c r="C163" s="8"/>
      <c r="D163" s="8"/>
      <c r="E163" s="8"/>
      <c r="F163" s="8"/>
      <c r="G163" s="8"/>
      <c r="H163" s="8"/>
      <c r="I163" s="216" t="s">
        <v>126</v>
      </c>
      <c r="J163" s="217"/>
      <c r="K163" s="8"/>
    </row>
    <row r="164" spans="2:11" ht="27.6">
      <c r="B164" s="96" t="s">
        <v>12</v>
      </c>
      <c r="C164" s="97" t="s">
        <v>337</v>
      </c>
      <c r="D164" s="97" t="s">
        <v>338</v>
      </c>
      <c r="E164" s="97" t="s">
        <v>339</v>
      </c>
      <c r="F164" s="97" t="s">
        <v>129</v>
      </c>
      <c r="G164" s="8"/>
      <c r="H164" s="10" t="s">
        <v>12</v>
      </c>
      <c r="I164" s="97" t="s">
        <v>337</v>
      </c>
      <c r="J164" s="97" t="s">
        <v>338</v>
      </c>
      <c r="K164" s="8"/>
    </row>
    <row r="165" spans="2:11" ht="115.2">
      <c r="B165" s="17">
        <v>43648</v>
      </c>
      <c r="C165" s="149">
        <v>308</v>
      </c>
      <c r="D165" s="149">
        <v>308</v>
      </c>
      <c r="E165" s="162" t="s">
        <v>345</v>
      </c>
      <c r="F165" s="19" t="s">
        <v>349</v>
      </c>
      <c r="G165" s="8"/>
      <c r="H165" s="17">
        <v>43648</v>
      </c>
      <c r="I165" s="146">
        <f>C165</f>
        <v>308</v>
      </c>
      <c r="J165" s="146">
        <f>D165</f>
        <v>308</v>
      </c>
      <c r="K165" s="8"/>
    </row>
  </sheetData>
  <mergeCells count="19">
    <mergeCell ref="B63:K63"/>
    <mergeCell ref="I65:J65"/>
    <mergeCell ref="B2:K2"/>
    <mergeCell ref="B5:K5"/>
    <mergeCell ref="I7:J7"/>
    <mergeCell ref="B34:K34"/>
    <mergeCell ref="I36:J36"/>
    <mergeCell ref="B90:K90"/>
    <mergeCell ref="I92:J92"/>
    <mergeCell ref="B117:K117"/>
    <mergeCell ref="I119:J119"/>
    <mergeCell ref="B146:K146"/>
    <mergeCell ref="B162:K162"/>
    <mergeCell ref="I163:J163"/>
    <mergeCell ref="I147:J147"/>
    <mergeCell ref="B151:K151"/>
    <mergeCell ref="I152:J152"/>
    <mergeCell ref="B156:K156"/>
    <mergeCell ref="I157:J157"/>
  </mergeCells>
  <hyperlinks>
    <hyperlink ref="B2:K2" location="Automation!B160" display="Click here for legacy Automation - Bamboo Execution Details" xr:uid="{00000000-0004-0000-1900-000000000000}"/>
    <hyperlink ref="E165" r:id="rId1" xr:uid="{00000000-0004-0000-1900-000001000000}"/>
    <hyperlink ref="E154" r:id="rId2" xr:uid="{00000000-0004-0000-1900-000002000000}"/>
    <hyperlink ref="E159" r:id="rId3" xr:uid="{00000000-0004-0000-1900-000003000000}"/>
    <hyperlink ref="E149" r:id="rId4" xr:uid="{00000000-0004-0000-1900-000004000000}"/>
    <hyperlink ref="E160" r:id="rId5" xr:uid="{00000000-0004-0000-1900-000005000000}"/>
  </hyperlinks>
  <pageMargins left="0.7" right="0.7" top="0.75" bottom="0.75" header="0.3" footer="0.3"/>
  <pageSetup orientation="portrait" r:id="rId6"/>
  <drawing r:id="rId7"/>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18"/>
  <sheetViews>
    <sheetView workbookViewId="0"/>
  </sheetViews>
  <sheetFormatPr defaultColWidth="61.44140625" defaultRowHeight="13.8"/>
  <cols>
    <col min="1" max="1" width="13.5546875" style="184" bestFit="1" customWidth="1"/>
    <col min="2" max="2" width="55.6640625" style="184" customWidth="1"/>
    <col min="3" max="4" width="29.33203125" style="184" customWidth="1"/>
    <col min="5" max="16384" width="61.44140625" style="181"/>
  </cols>
  <sheetData>
    <row r="1" spans="1:4" ht="14.4">
      <c r="A1" s="185" t="s">
        <v>355</v>
      </c>
      <c r="B1" s="185" t="s">
        <v>356</v>
      </c>
      <c r="C1" s="185" t="s">
        <v>172</v>
      </c>
      <c r="D1" s="185" t="s">
        <v>414</v>
      </c>
    </row>
    <row r="2" spans="1:4">
      <c r="A2" s="182"/>
      <c r="B2" s="182"/>
      <c r="C2" s="183"/>
      <c r="D2" s="183"/>
    </row>
    <row r="3" spans="1:4">
      <c r="A3" s="182"/>
      <c r="B3" s="182"/>
      <c r="C3" s="183"/>
      <c r="D3" s="186"/>
    </row>
    <row r="4" spans="1:4">
      <c r="A4" s="182"/>
      <c r="B4" s="182"/>
      <c r="C4" s="183"/>
      <c r="D4" s="183"/>
    </row>
    <row r="5" spans="1:4">
      <c r="A5" s="182"/>
      <c r="B5" s="182"/>
      <c r="C5" s="183"/>
      <c r="D5" s="183"/>
    </row>
    <row r="6" spans="1:4">
      <c r="A6" s="182"/>
      <c r="B6" s="182"/>
      <c r="C6" s="183"/>
      <c r="D6" s="183"/>
    </row>
    <row r="7" spans="1:4">
      <c r="A7" s="182"/>
      <c r="B7" s="182"/>
      <c r="C7" s="183"/>
      <c r="D7" s="183"/>
    </row>
    <row r="8" spans="1:4">
      <c r="A8" s="182"/>
      <c r="B8" s="182"/>
      <c r="C8" s="183"/>
      <c r="D8" s="183"/>
    </row>
    <row r="9" spans="1:4">
      <c r="A9" s="182"/>
      <c r="B9" s="182"/>
      <c r="C9" s="183"/>
      <c r="D9" s="183"/>
    </row>
    <row r="10" spans="1:4">
      <c r="A10" s="182"/>
      <c r="B10" s="182"/>
      <c r="C10" s="183"/>
      <c r="D10" s="186"/>
    </row>
    <row r="11" spans="1:4">
      <c r="A11" s="182"/>
      <c r="B11" s="182"/>
      <c r="C11" s="183"/>
      <c r="D11" s="186"/>
    </row>
    <row r="12" spans="1:4">
      <c r="A12" s="182"/>
      <c r="B12" s="182"/>
      <c r="C12" s="183"/>
      <c r="D12" s="186"/>
    </row>
    <row r="13" spans="1:4">
      <c r="A13" s="182"/>
      <c r="B13" s="182"/>
      <c r="C13" s="183"/>
      <c r="D13" s="183"/>
    </row>
    <row r="14" spans="1:4">
      <c r="A14" s="182"/>
      <c r="B14" s="182"/>
      <c r="C14" s="183"/>
      <c r="D14" s="183"/>
    </row>
    <row r="15" spans="1:4">
      <c r="A15" s="182"/>
      <c r="B15" s="182"/>
      <c r="C15" s="183"/>
      <c r="D15" s="183"/>
    </row>
    <row r="16" spans="1:4">
      <c r="A16" s="182"/>
      <c r="B16" s="182"/>
      <c r="C16" s="183"/>
      <c r="D16" s="183"/>
    </row>
    <row r="17" spans="1:4">
      <c r="A17" s="182"/>
      <c r="B17" s="182"/>
      <c r="C17" s="183"/>
      <c r="D17" s="186"/>
    </row>
    <row r="18" spans="1:4">
      <c r="A18" s="182"/>
      <c r="B18" s="182"/>
      <c r="C18" s="183"/>
      <c r="D18" s="186"/>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8F257-DE92-4921-9C9E-A0A373330252}">
  <dimension ref="A1:E3"/>
  <sheetViews>
    <sheetView workbookViewId="0">
      <selection sqref="A1:E3"/>
    </sheetView>
  </sheetViews>
  <sheetFormatPr defaultRowHeight="14.4"/>
  <cols>
    <col min="1" max="1" width="11.109375" customWidth="1"/>
    <col min="2" max="2" width="11.33203125" customWidth="1"/>
    <col min="5" max="5" width="10.33203125" customWidth="1"/>
  </cols>
  <sheetData>
    <row r="1" spans="1:5">
      <c r="A1" t="s">
        <v>395</v>
      </c>
      <c r="B1" t="s">
        <v>408</v>
      </c>
      <c r="C1" t="s">
        <v>172</v>
      </c>
      <c r="D1" t="s">
        <v>404</v>
      </c>
      <c r="E1" t="s">
        <v>407</v>
      </c>
    </row>
    <row r="2" spans="1:5">
      <c r="A2" t="s">
        <v>421</v>
      </c>
      <c r="B2" t="s">
        <v>420</v>
      </c>
      <c r="C2" t="s">
        <v>419</v>
      </c>
      <c r="E2" t="s">
        <v>418</v>
      </c>
    </row>
    <row r="3" spans="1:5">
      <c r="A3" t="s">
        <v>422</v>
      </c>
      <c r="B3" t="s">
        <v>423</v>
      </c>
      <c r="C3" t="s">
        <v>419</v>
      </c>
      <c r="E3" t="s">
        <v>418</v>
      </c>
    </row>
  </sheetData>
  <pageMargins left="0.7" right="0.7" top="0.75" bottom="0.75" header="0.3" footer="0.3"/>
  <pageSetup orientation="portrait" horizontalDpi="90" verticalDpi="90" r:id="rId1"/>
  <tableParts count="1">
    <tablePart r:id="rId2"/>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B2:L17"/>
  <sheetViews>
    <sheetView showGridLines="0" zoomScale="90" zoomScaleNormal="90" workbookViewId="0">
      <selection activeCell="K24" sqref="K24"/>
    </sheetView>
  </sheetViews>
  <sheetFormatPr defaultColWidth="9.109375" defaultRowHeight="13.8"/>
  <cols>
    <col min="1" max="1" width="3.6640625" style="180" customWidth="1"/>
    <col min="2" max="2" width="13.109375" style="180" bestFit="1" customWidth="1"/>
    <col min="3" max="3" width="100.5546875" style="209" customWidth="1"/>
    <col min="4" max="4" width="22.6640625" style="180" bestFit="1" customWidth="1"/>
    <col min="5" max="5" width="12" style="180" customWidth="1"/>
    <col min="6" max="6" width="19.6640625" style="180" hidden="1" customWidth="1"/>
    <col min="7" max="7" width="16.109375" style="180" hidden="1" customWidth="1"/>
    <col min="8" max="8" width="1.5546875" style="180" hidden="1" customWidth="1"/>
    <col min="9" max="9" width="11.33203125" style="180" hidden="1" customWidth="1"/>
    <col min="10" max="10" width="23.88671875" style="180" bestFit="1" customWidth="1"/>
    <col min="11" max="11" width="11.33203125" style="180" bestFit="1" customWidth="1"/>
    <col min="12" max="12" width="11" style="180" bestFit="1" customWidth="1"/>
    <col min="13" max="16384" width="9.109375" style="180"/>
  </cols>
  <sheetData>
    <row r="2" spans="2:12" ht="14.4">
      <c r="B2" s="188" t="s">
        <v>424</v>
      </c>
      <c r="C2" s="188" t="s">
        <v>425</v>
      </c>
      <c r="D2" s="188" t="s">
        <v>172</v>
      </c>
      <c r="E2" s="188" t="s">
        <v>429</v>
      </c>
    </row>
    <row r="3" spans="2:12" ht="14.4">
      <c r="B3" s="205" t="s">
        <v>438</v>
      </c>
      <c r="C3" s="205" t="s">
        <v>444</v>
      </c>
      <c r="D3" s="54" t="s">
        <v>445</v>
      </c>
      <c r="E3" s="54" t="s">
        <v>446</v>
      </c>
      <c r="F3" s="204" t="s">
        <v>417</v>
      </c>
      <c r="G3" s="204" t="s">
        <v>415</v>
      </c>
      <c r="H3" s="203"/>
      <c r="I3" s="203"/>
      <c r="J3" s="203"/>
      <c r="K3" s="203"/>
      <c r="L3" s="203"/>
    </row>
    <row r="4" spans="2:12" ht="14.4">
      <c r="B4" s="205" t="s">
        <v>439</v>
      </c>
      <c r="C4" s="205" t="s">
        <v>447</v>
      </c>
      <c r="D4" s="54" t="s">
        <v>445</v>
      </c>
      <c r="E4" s="54" t="s">
        <v>446</v>
      </c>
      <c r="F4" s="203" t="s">
        <v>413</v>
      </c>
      <c r="G4" s="203" t="s">
        <v>419</v>
      </c>
      <c r="H4" s="203" t="s">
        <v>416</v>
      </c>
      <c r="I4" s="203" t="s">
        <v>401</v>
      </c>
      <c r="J4" s="203"/>
      <c r="K4" s="203"/>
      <c r="L4" s="203"/>
    </row>
    <row r="5" spans="2:12" ht="14.4">
      <c r="B5" s="205" t="s">
        <v>440</v>
      </c>
      <c r="C5" s="205" t="s">
        <v>448</v>
      </c>
      <c r="D5" s="54" t="s">
        <v>445</v>
      </c>
      <c r="E5" s="54" t="s">
        <v>446</v>
      </c>
      <c r="F5" s="203" t="s">
        <v>418</v>
      </c>
      <c r="G5" s="203">
        <v>1</v>
      </c>
      <c r="H5" s="203"/>
      <c r="I5" s="203">
        <v>1</v>
      </c>
      <c r="J5" s="203"/>
      <c r="K5" s="203"/>
      <c r="L5" s="203"/>
    </row>
    <row r="6" spans="2:12" ht="14.4">
      <c r="B6" s="205" t="s">
        <v>441</v>
      </c>
      <c r="C6" s="205" t="s">
        <v>449</v>
      </c>
      <c r="D6" s="54" t="s">
        <v>445</v>
      </c>
      <c r="E6" s="54" t="s">
        <v>446</v>
      </c>
      <c r="F6" s="203" t="s">
        <v>416</v>
      </c>
      <c r="G6" s="203"/>
      <c r="H6" s="203"/>
      <c r="I6" s="203"/>
      <c r="J6" s="203"/>
      <c r="K6" s="203"/>
      <c r="L6" s="203"/>
    </row>
    <row r="7" spans="2:12" ht="14.4">
      <c r="B7" s="205" t="s">
        <v>442</v>
      </c>
      <c r="C7" s="205" t="s">
        <v>450</v>
      </c>
      <c r="D7" s="54" t="s">
        <v>445</v>
      </c>
      <c r="E7" s="54" t="s">
        <v>446</v>
      </c>
      <c r="F7" s="203" t="s">
        <v>401</v>
      </c>
      <c r="G7" s="203">
        <v>1</v>
      </c>
      <c r="H7" s="203"/>
      <c r="I7" s="203">
        <v>1</v>
      </c>
      <c r="J7" s="203"/>
      <c r="K7" s="203"/>
      <c r="L7" s="203"/>
    </row>
    <row r="8" spans="2:12" ht="14.4">
      <c r="B8" s="205" t="s">
        <v>443</v>
      </c>
      <c r="C8" s="205" t="s">
        <v>451</v>
      </c>
      <c r="D8" s="54" t="s">
        <v>445</v>
      </c>
      <c r="E8" s="54" t="s">
        <v>446</v>
      </c>
      <c r="F8" s="203"/>
      <c r="G8" s="203"/>
      <c r="H8" s="203"/>
      <c r="I8" s="203"/>
      <c r="J8" s="203"/>
      <c r="K8" s="203"/>
      <c r="L8" s="203"/>
    </row>
    <row r="9" spans="2:12" ht="14.4">
      <c r="B9" s="205"/>
      <c r="C9" s="206"/>
      <c r="D9" s="54"/>
      <c r="E9" s="54"/>
      <c r="F9" s="203"/>
      <c r="G9" s="203"/>
      <c r="H9" s="203"/>
      <c r="I9" s="203"/>
      <c r="J9" s="203"/>
      <c r="K9" s="203"/>
      <c r="L9" s="203"/>
    </row>
    <row r="10" spans="2:12" ht="14.4">
      <c r="B10" s="205"/>
      <c r="C10" s="54"/>
      <c r="D10" s="54"/>
      <c r="E10" s="54"/>
      <c r="F10" s="203"/>
      <c r="G10" s="203"/>
      <c r="H10" s="203"/>
      <c r="I10" s="203"/>
      <c r="J10" s="203"/>
      <c r="K10" s="203"/>
      <c r="L10" s="203"/>
    </row>
    <row r="11" spans="2:12" ht="14.4">
      <c r="B11" s="205"/>
      <c r="C11" s="54"/>
      <c r="D11" s="54"/>
      <c r="E11" s="54"/>
      <c r="F11" s="203"/>
      <c r="G11" s="203"/>
      <c r="H11" s="203"/>
      <c r="I11" s="203"/>
      <c r="J11" s="203"/>
      <c r="K11" s="203"/>
      <c r="L11" s="203"/>
    </row>
    <row r="12" spans="2:12" ht="14.4">
      <c r="B12" s="205"/>
      <c r="C12" s="54"/>
      <c r="D12" s="54"/>
      <c r="E12" s="54"/>
      <c r="F12" s="203"/>
      <c r="G12" s="203"/>
      <c r="H12" s="203"/>
      <c r="I12" s="203"/>
      <c r="J12" s="203"/>
      <c r="K12" s="203"/>
      <c r="L12" s="203"/>
    </row>
    <row r="13" spans="2:12" ht="14.4">
      <c r="B13" s="205"/>
      <c r="C13" s="54"/>
      <c r="D13" s="54"/>
      <c r="E13" s="54"/>
      <c r="F13" s="203"/>
      <c r="G13" s="203"/>
      <c r="H13" s="203"/>
      <c r="I13" s="203"/>
      <c r="J13" s="203"/>
      <c r="K13" s="203"/>
      <c r="L13" s="203"/>
    </row>
    <row r="14" spans="2:12" ht="14.4">
      <c r="B14" s="207"/>
      <c r="C14" s="208"/>
      <c r="D14" s="208"/>
      <c r="E14" s="208"/>
      <c r="F14" s="203"/>
      <c r="G14" s="203"/>
      <c r="H14" s="203"/>
      <c r="I14" s="203"/>
      <c r="J14" s="203"/>
      <c r="K14" s="203"/>
      <c r="L14" s="203"/>
    </row>
    <row r="15" spans="2:12" ht="14.4">
      <c r="B15" s="205"/>
      <c r="C15" s="54"/>
      <c r="D15" s="54"/>
      <c r="E15" s="54"/>
      <c r="F15" s="203"/>
      <c r="G15" s="203"/>
      <c r="H15" s="203"/>
      <c r="I15" s="203"/>
      <c r="J15" s="203"/>
      <c r="K15" s="203"/>
      <c r="L15" s="203"/>
    </row>
    <row r="16" spans="2:12" ht="14.4">
      <c r="B16" s="205"/>
      <c r="C16" s="54"/>
      <c r="D16" s="54"/>
      <c r="E16" s="54"/>
      <c r="F16" s="203"/>
      <c r="G16" s="203"/>
      <c r="H16" s="203"/>
      <c r="I16" s="203"/>
      <c r="J16" s="203"/>
      <c r="K16" s="203"/>
      <c r="L16" s="203"/>
    </row>
    <row r="17" spans="2:12" ht="14.4">
      <c r="B17" s="205"/>
      <c r="C17" s="54"/>
      <c r="D17" s="54"/>
      <c r="E17" s="54"/>
      <c r="F17" s="203"/>
      <c r="G17" s="203"/>
      <c r="H17" s="203"/>
      <c r="I17" s="203"/>
      <c r="J17" s="203"/>
      <c r="K17" s="203"/>
      <c r="L17" s="203"/>
    </row>
  </sheetData>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Exec Summary</vt:lpstr>
      <vt:lpstr>Sheet2</vt:lpstr>
      <vt:lpstr>Dev progress</vt:lpstr>
      <vt:lpstr>S+ design progress</vt:lpstr>
      <vt:lpstr>FS5_NI_BL_Daywise ExecutionPlan</vt:lpstr>
      <vt:lpstr>FS5_NI_BL_Progress by Function</vt:lpstr>
      <vt:lpstr>FS5_NI_BL_Execution status</vt:lpstr>
      <vt:lpstr>Off_Reg_Daywise Execution </vt:lpstr>
      <vt:lpstr>Off_Reg_Prog by Functionality</vt:lpstr>
      <vt:lpstr>Off_Reg_Execution Status </vt:lpstr>
      <vt:lpstr>Fleming_R1_Daywise Execution </vt:lpstr>
      <vt:lpstr>R1_Reg_Prog by Functionality</vt:lpstr>
      <vt:lpstr>R1_Reg_Execution Status </vt:lpstr>
      <vt:lpstr>Jenner_R2_Daywise Exec</vt:lpstr>
      <vt:lpstr>Jenner_R2_Prog by Func</vt:lpstr>
      <vt:lpstr>Jenner_R2_Exec Status</vt:lpstr>
      <vt:lpstr>Jenner_R3_Daywise Exec</vt:lpstr>
      <vt:lpstr>Jenner_R3_Prog by Func</vt:lpstr>
      <vt:lpstr>Jenner_R3_Exec Status</vt:lpstr>
      <vt:lpstr>Day wise - Burn Down</vt:lpstr>
      <vt:lpstr>Overall Execution Status</vt:lpstr>
      <vt:lpstr>Mini_Exec Status</vt:lpstr>
      <vt:lpstr>Instructions</vt:lpstr>
      <vt:lpstr>Distribution Lists</vt:lpstr>
      <vt:lpstr>OAT</vt:lpstr>
      <vt:lpstr>Automation</vt:lpstr>
      <vt:lpstr>OAT Execution</vt:lpstr>
      <vt:lpstr>Sheet1</vt:lpstr>
      <vt:lpstr>Defects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Yari Tortora</dc:creator>
  <cp:lastModifiedBy>Tommaso Perilli</cp:lastModifiedBy>
  <cp:lastPrinted>2019-12-17T10:53:14Z</cp:lastPrinted>
  <dcterms:created xsi:type="dcterms:W3CDTF">2018-09-10T10:37:49Z</dcterms:created>
  <dcterms:modified xsi:type="dcterms:W3CDTF">2023-04-23T18:39:35Z</dcterms:modified>
</cp:coreProperties>
</file>