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ATA_ANALYST\jp morgan excel skills\"/>
    </mc:Choice>
  </mc:AlternateContent>
  <xr:revisionPtr revIDLastSave="0" documentId="8_{9AECBA81-8D57-4058-BE3A-88510B7E7756}" xr6:coauthVersionLast="47" xr6:coauthVersionMax="47" xr10:uidLastSave="{00000000-0000-0000-0000-000000000000}"/>
  <bookViews>
    <workbookView xWindow="-108" yWindow="-108" windowWidth="23256" windowHeight="12456" activeTab="1" xr2:uid="{88D75A90-26BD-438C-8A87-D80F31A6A432}"/>
  </bookViews>
  <sheets>
    <sheet name="Sheet2" sheetId="2" r:id="rId1"/>
    <sheet name="Sheet3" sheetId="3" r:id="rId2"/>
    <sheet name="DASHBOARD" sheetId="4" r:id="rId3"/>
    <sheet name="Sheet1" sheetId="1" r:id="rId4"/>
  </sheets>
  <definedNames>
    <definedName name="_xlchart.v1.14" hidden="1">Sheet3!$E$4:$E$7</definedName>
    <definedName name="_xlchart.v1.15" hidden="1">Sheet3!$F$4:$F$7</definedName>
    <definedName name="_xlchart.v1.6" hidden="1">Sheet3!$E$4:$E$7</definedName>
    <definedName name="_xlchart.v1.7" hidden="1">Sheet3!$F$4:$F$7</definedName>
    <definedName name="_xlchart.v2.0" hidden="1">Sheet2!$H$49:$H$58</definedName>
    <definedName name="_xlchart.v2.1" hidden="1">Sheet2!$I$48</definedName>
    <definedName name="_xlchart.v2.10" hidden="1">Sheet2!$I$31:$I$40</definedName>
    <definedName name="_xlchart.v2.11" hidden="1">Sheet2!$H$49:$H$58</definedName>
    <definedName name="_xlchart.v2.12" hidden="1">Sheet2!$I$48</definedName>
    <definedName name="_xlchart.v2.13" hidden="1">Sheet2!$I$49:$I$58</definedName>
    <definedName name="_xlchart.v2.2" hidden="1">Sheet2!$I$49:$I$58</definedName>
    <definedName name="_xlchart.v2.3" hidden="1">Sheet2!$H$31:$H$40</definedName>
    <definedName name="_xlchart.v2.4" hidden="1">Sheet2!$I$30</definedName>
    <definedName name="_xlchart.v2.5" hidden="1">Sheet2!$I$31:$I$40</definedName>
    <definedName name="_xlchart.v2.8" hidden="1">Sheet2!$H$31:$H$40</definedName>
    <definedName name="_xlchart.v2.9" hidden="1">Sheet2!$I$30</definedName>
  </definedNames>
  <calcPr calcId="191028"/>
  <pivotCaches>
    <pivotCache cacheId="3" r:id="rId5"/>
    <pivotCache cacheId="1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H40" i="2"/>
  <c r="H37" i="2"/>
  <c r="H39" i="2"/>
  <c r="H31" i="2"/>
  <c r="H32" i="2"/>
  <c r="H38" i="2"/>
  <c r="H35" i="2"/>
  <c r="H33" i="2"/>
  <c r="H36" i="2"/>
  <c r="H34" i="2"/>
  <c r="E5" i="3"/>
  <c r="E6" i="3"/>
  <c r="E7" i="3"/>
  <c r="E4" i="3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A65" i="1"/>
  <c r="N65" i="1"/>
  <c r="O65" i="1"/>
  <c r="P65" i="1"/>
  <c r="M65" i="1"/>
  <c r="R12" i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  <c r="F7" i="3"/>
  <c r="F6" i="3"/>
  <c r="F5" i="3"/>
  <c r="F4" i="3"/>
</calcChain>
</file>

<file path=xl/sharedStrings.xml><?xml version="1.0" encoding="utf-8"?>
<sst xmlns="http://schemas.openxmlformats.org/spreadsheetml/2006/main" count="833" uniqueCount="285">
  <si>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</si>
  <si>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</si>
  <si>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</si>
  <si>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</si>
  <si>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</si>
  <si>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</si>
  <si>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</si>
  <si>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</si>
  <si>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</si>
  <si>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</si>
  <si>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</si>
  <si>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</si>
  <si>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</si>
  <si>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</si>
  <si>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</si>
  <si>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</si>
  <si>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</si>
  <si>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</si>
  <si>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</si>
  <si>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</si>
  <si>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</si>
  <si>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</si>
  <si>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</si>
  <si>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</si>
  <si>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</si>
  <si>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</si>
  <si>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</si>
  <si>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</si>
  <si>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</si>
  <si>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</si>
  <si>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</si>
  <si>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</si>
  <si>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</si>
  <si>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</si>
  <si>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</si>
  <si>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</si>
  <si>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</si>
  <si>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</si>
  <si>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</si>
  <si>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</si>
  <si>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</si>
  <si>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</si>
  <si>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</si>
  <si>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</si>
  <si>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</si>
  <si>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</si>
  <si>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</si>
  <si>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</si>
  <si>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</si>
  <si>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</si>
  <si>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</si>
  <si>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</si>
  <si>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</si>
  <si>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</si>
  <si>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</si>
  <si>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</si>
  <si>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</si>
  <si>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</si>
  <si>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</si>
  <si>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</si>
  <si>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</si>
  <si>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</si>
  <si>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</si>
  <si>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</si>
  <si>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</si>
  <si>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</si>
  <si>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</si>
  <si>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</si>
  <si>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</si>
  <si>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</si>
  <si>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</si>
  <si>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</si>
  <si>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</si>
  <si>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</si>
  <si>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</si>
  <si>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</si>
  <si>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</si>
  <si>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</si>
  <si>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</si>
  <si>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</si>
  <si>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</si>
  <si>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</si>
  <si>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</si>
  <si>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</si>
  <si>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</si>
  <si>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</si>
  <si>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</si>
  <si>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</si>
  <si>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</si>
  <si>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</si>
  <si>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</si>
  <si>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</si>
  <si>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</si>
  <si>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</si>
  <si>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</si>
  <si>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</si>
  <si>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</si>
  <si>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</si>
  <si>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</si>
  <si>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</si>
  <si>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</si>
  <si>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</si>
  <si>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</si>
  <si>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</si>
  <si>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</si>
  <si>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</si>
  <si>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</si>
  <si>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</si>
  <si>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</si>
  <si>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</si>
  <si>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</si>
  <si>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</si>
  <si>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</si>
  <si>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</si>
  <si>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</si>
  <si>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</si>
  <si>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</si>
  <si>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</si>
  <si>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</si>
  <si>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</si>
  <si>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</si>
  <si>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</si>
  <si>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</si>
  <si>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</si>
  <si>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</si>
  <si>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</si>
  <si>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</si>
  <si>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</si>
  <si>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</si>
  <si>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</si>
  <si>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</si>
  <si>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</si>
  <si>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</si>
  <si>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</si>
  <si>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</si>
  <si>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</si>
  <si>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</si>
  <si>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</si>
  <si>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</si>
  <si>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</si>
  <si>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</si>
  <si>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</si>
  <si>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</si>
  <si>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</si>
  <si>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</si>
  <si>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</si>
  <si>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</si>
  <si>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</si>
  <si>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</si>
  <si>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</si>
  <si>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</si>
  <si>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</si>
  <si>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</si>
  <si>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</si>
  <si>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</si>
  <si>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</si>
  <si>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</si>
  <si>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</si>
  <si>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</si>
  <si>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</si>
  <si>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</si>
  <si>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</si>
  <si>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</si>
  <si>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</si>
  <si>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</si>
  <si>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</si>
  <si>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</si>
  <si>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</si>
  <si>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</si>
  <si>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</si>
  <si>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</si>
  <si>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</si>
  <si>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</si>
  <si>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</si>
  <si>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</si>
  <si>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</si>
  <si>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</si>
  <si>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</si>
  <si>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</si>
  <si>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</si>
  <si>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</si>
  <si>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</si>
  <si>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</si>
  <si>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</si>
  <si>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</si>
  <si>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</si>
  <si>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</si>
  <si>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</si>
  <si>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</si>
  <si>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</si>
  <si>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</si>
  <si>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</si>
  <si>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</si>
  <si>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</si>
  <si>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</si>
  <si>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</si>
  <si>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</si>
  <si>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</si>
  <si>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</si>
  <si>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</si>
  <si>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</si>
  <si>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</si>
  <si>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</si>
  <si>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</si>
  <si>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</si>
  <si>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</si>
  <si>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</si>
  <si>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</si>
  <si>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</si>
  <si>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</si>
  <si>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</si>
  <si>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</si>
  <si>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</si>
  <si>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</si>
  <si>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</si>
  <si>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</si>
  <si>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</si>
  <si>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</si>
  <si>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</si>
  <si>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</si>
  <si>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</si>
  <si>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</si>
  <si>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</si>
  <si>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</si>
  <si>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</si>
  <si>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</si>
  <si>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</si>
  <si>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</si>
  <si>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</si>
  <si>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</si>
  <si>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</si>
  <si>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</si>
  <si>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</si>
  <si>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</si>
  <si>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</si>
  <si>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</si>
  <si>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</si>
  <si>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</si>
  <si>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</si>
  <si>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</si>
  <si>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</si>
  <si>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</si>
  <si>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</si>
  <si>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</si>
  <si>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</si>
  <si>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</si>
  <si>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</si>
  <si>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</si>
  <si>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</si>
  <si>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</si>
  <si>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</si>
  <si>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</si>
  <si>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</si>
  <si>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</si>
  <si>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</si>
  <si>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</si>
  <si>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</si>
  <si>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</si>
  <si>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</si>
  <si>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</si>
  <si>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</si>
  <si>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</si>
  <si>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</si>
  <si>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</si>
  <si>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</si>
  <si>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</si>
  <si>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</si>
  <si>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</si>
  <si>
    <t>Total sales per year</t>
  </si>
  <si>
    <t>Row Labels</t>
  </si>
  <si>
    <t>Grand Total</t>
  </si>
  <si>
    <t>Sum of Total sales per year</t>
  </si>
  <si>
    <t>Average of Total sales per year</t>
  </si>
  <si>
    <t>Average of 5 YR CAGR</t>
  </si>
  <si>
    <t>Sum of 2017</t>
  </si>
  <si>
    <t>Sum of 2018</t>
  </si>
  <si>
    <t>Sum of 2019</t>
  </si>
  <si>
    <t>Sum of 2020</t>
  </si>
  <si>
    <t>Sum of 2021</t>
  </si>
  <si>
    <t>top 10  accounts</t>
  </si>
  <si>
    <t>bottom 10 accounts</t>
  </si>
  <si>
    <t>MADE BY</t>
  </si>
  <si>
    <t>TARINI PRASAD DAS</t>
  </si>
  <si>
    <t>ACCOUNT PERFORMANCE METRICS AND SALES TRENDS</t>
  </si>
  <si>
    <t>Sum of 5 YR 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</si>
</sst>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4"/>
      <color theme="1"/>
      <name val="Franklin Gothic Book"/>
      <family val="2"/>
      <scheme val="minor"/>
    </font>
    <font>
      <sz val="8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22"/>
      <color theme="0" tint="-0.249977111117893"/>
      <name val="ADLaM Display"/>
    </font>
    <font>
      <b/>
      <sz val="28"/>
      <color theme="0"/>
      <name val="ADLaM Display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5" borderId="1" xfId="0" applyFont="1" applyFill="1" applyBorder="1"/>
    <xf numFmtId="0" fontId="0" fillId="6" borderId="2" xfId="0" applyFill="1" applyBorder="1"/>
    <xf numFmtId="9" fontId="0" fillId="6" borderId="2" xfId="2" applyFont="1" applyFill="1" applyBorder="1"/>
    <xf numFmtId="0" fontId="0" fillId="6" borderId="0" xfId="0" applyFill="1"/>
    <xf numFmtId="43" fontId="0" fillId="0" borderId="0" xfId="1" applyFont="1"/>
    <xf numFmtId="1" fontId="0" fillId="0" borderId="0" xfId="1" applyNumberFormat="1" applyFont="1"/>
    <xf numFmtId="0" fontId="5" fillId="8" borderId="0" xfId="0" applyFont="1" applyFill="1"/>
    <xf numFmtId="0" fontId="7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9">
    <dxf>
      <numFmt numFmtId="13" formatCode="0%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" formatCode="0"/>
    </dxf>
    <dxf>
      <numFmt numFmtId="0" formatCode="General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[Account Sales Data for Analysis for Task 4 (version 1).xlsx]Sheet2!PivotTable1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Total Sale By Account Type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21-42D8-A6A4-9814B716C96C}"/>
              </c:ext>
            </c:extLst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21-42D8-A6A4-9814B716C96C}"/>
              </c:ext>
            </c:extLst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21-42D8-A6A4-9814B716C96C}"/>
              </c:ext>
            </c:extLst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21-42D8-A6A4-9814B716C9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25371.200000000001</c:v>
                </c:pt>
                <c:pt idx="1">
                  <c:v>27234.333333333332</c:v>
                </c:pt>
                <c:pt idx="2">
                  <c:v>22854.866666666665</c:v>
                </c:pt>
                <c:pt idx="3">
                  <c:v>23262.799999999999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2-4928-B2C0-385B2D51B2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[Account Sales Data for Analysis for Task 4 (version 1).xlsx]Sheet2!PivotTable7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Sales</a:t>
            </a:r>
            <a:r>
              <a:rPr lang="en-IN" sz="1600" b="1" baseline="0">
                <a:solidFill>
                  <a:schemeClr val="tx1"/>
                </a:solidFill>
              </a:rPr>
              <a:t> By Account Type Per Year</a:t>
            </a:r>
          </a:p>
          <a:p>
            <a:pPr>
              <a:defRPr sz="1600" b="1">
                <a:solidFill>
                  <a:schemeClr val="tx1"/>
                </a:solidFill>
              </a:defRPr>
            </a:pPr>
            <a:endParaRPr lang="en-I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Sheet2!$E$7</c:f>
              <c:strCache>
                <c:ptCount val="1"/>
                <c:pt idx="0">
                  <c:v>Sum of 2017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Sheet2!$D$8:$D$12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Sheet2!$E$8:$E$12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B212-4A19-BF3A-D9CF2923E548}"/>
            </c:ext>
          </c:extLst>
        </c:ser>
        <c:ser>
          <c:idx val="1"/>
          <c:order val="1"/>
          <c:tx>
            <c:strRef>
              <c:f>Sheet2!$F$7</c:f>
              <c:strCache>
                <c:ptCount val="1"/>
                <c:pt idx="0">
                  <c:v>Sum of 2018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Sheet2!$D$8:$D$12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Sheet2!$F$8:$F$12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B212-4A19-BF3A-D9CF2923E548}"/>
            </c:ext>
          </c:extLst>
        </c:ser>
        <c:ser>
          <c:idx val="2"/>
          <c:order val="2"/>
          <c:tx>
            <c:strRef>
              <c:f>Sheet2!$G$7</c:f>
              <c:strCache>
                <c:ptCount val="1"/>
                <c:pt idx="0">
                  <c:v>Sum of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Sheet2!$D$8:$D$12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Sheet2!$G$8:$G$12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B212-4A19-BF3A-D9CF2923E548}"/>
            </c:ext>
          </c:extLst>
        </c:ser>
        <c:ser>
          <c:idx val="3"/>
          <c:order val="3"/>
          <c:tx>
            <c:strRef>
              <c:f>Sheet2!$H$7</c:f>
              <c:strCache>
                <c:ptCount val="1"/>
                <c:pt idx="0">
                  <c:v>Sum of 2020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Sheet2!$D$8:$D$12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Sheet2!$H$8:$H$12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B212-4A19-BF3A-D9CF2923E548}"/>
            </c:ext>
          </c:extLst>
        </c:ser>
        <c:ser>
          <c:idx val="4"/>
          <c:order val="4"/>
          <c:tx>
            <c:strRef>
              <c:f>Sheet2!$I$7</c:f>
              <c:strCache>
                <c:ptCount val="1"/>
                <c:pt idx="0">
                  <c:v>Sum of 2021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Sheet2!$D$8:$D$12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Sheet2!$I$8:$I$12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B212-4A19-BF3A-D9CF2923E5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9405279"/>
        <c:axId val="1600364367"/>
      </c:barChart>
      <c:catAx>
        <c:axId val="163940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64367"/>
        <c:crosses val="autoZero"/>
        <c:auto val="1"/>
        <c:lblAlgn val="ctr"/>
        <c:lblOffset val="100"/>
        <c:noMultiLvlLbl val="0"/>
      </c:catAx>
      <c:valAx>
        <c:axId val="16003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05279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(version 1).xlsx]Sheet2!PivotTable8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Sale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Sheet2!$A$29:$A$33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Sheet2!$B$29:$B$33</c:f>
              <c:numCache>
                <c:formatCode>General</c:formatCode>
                <c:ptCount val="4"/>
                <c:pt idx="0">
                  <c:v>380568</c:v>
                </c:pt>
                <c:pt idx="1">
                  <c:v>408515</c:v>
                </c:pt>
                <c:pt idx="2">
                  <c:v>342823</c:v>
                </c:pt>
                <c:pt idx="3">
                  <c:v>348942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7-4DF3-B24F-0D823ECA30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107871"/>
        <c:axId val="143740671"/>
      </c:barChart>
      <c:catAx>
        <c:axId val="148107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0671"/>
        <c:crosses val="autoZero"/>
        <c:auto val="1"/>
        <c:lblAlgn val="ctr"/>
        <c:lblOffset val="100"/>
        <c:noMultiLvlLbl val="0"/>
      </c:catAx>
      <c:valAx>
        <c:axId val="1437406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(version 1).xlsx]Sheet2!PivotTable2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Sheet2!$B$66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Sheet2!$A$67:$A$71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Sheet2!$B$67:$B$71</c:f>
              <c:numCache>
                <c:formatCode>0%</c:formatCode>
                <c:ptCount val="4"/>
                <c:pt idx="0">
                  <c:v>0.25699329033094553</c:v>
                </c:pt>
                <c:pt idx="1">
                  <c:v>0.27586558512419912</c:v>
                </c:pt>
                <c:pt idx="2">
                  <c:v>0.23150451633118321</c:v>
                </c:pt>
                <c:pt idx="3">
                  <c:v>0.23563660821367216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A-4174-9A8B-44CC345C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(version 1).xlsx]Sheet2!PivotTable1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Total Sale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C8-4D93-80E5-A3DDA7FE3D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C8-4D93-80E5-A3DDA7FE3D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C8-4D93-80E5-A3DDA7FE3DD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C8-4D93-80E5-A3DDA7FE3D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25371.200000000001</c:v>
                </c:pt>
                <c:pt idx="1">
                  <c:v>27234.333333333332</c:v>
                </c:pt>
                <c:pt idx="2">
                  <c:v>22854.866666666665</c:v>
                </c:pt>
                <c:pt idx="3">
                  <c:v>23262.799999999999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C8-4D93-80E5-A3DDA7FE3D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(version 1).xlsx]Sheet2!PivotTable7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By Account Type Per Year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Sheet2!$E$7</c:f>
              <c:strCache>
                <c:ptCount val="1"/>
                <c:pt idx="0">
                  <c:v>Sum of 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Sheet2!$D$8:$D$12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Sheet2!$E$8:$E$12</c:f>
              <c:numCache>
                <c:formatCode>General</c:formatCode>
                <c:ptCount val="4"/>
                <c:pt idx="0">
                  <c:v>46025</c:v>
                </c:pt>
                <c:pt idx="1">
                  <c:v>47259</c:v>
                </c:pt>
                <c:pt idx="2">
                  <c:v>51804</c:v>
                </c:pt>
                <c:pt idx="3">
                  <c:v>44888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0-449D-A3C2-2F668EF60859}"/>
            </c:ext>
          </c:extLst>
        </c:ser>
        <c:ser>
          <c:idx val="1"/>
          <c:order val="1"/>
          <c:tx>
            <c:strRef>
              <c:f>Sheet2!$F$7</c:f>
              <c:strCache>
                <c:ptCount val="1"/>
                <c:pt idx="0">
                  <c:v>Sum of 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Sheet2!$D$8:$D$12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Sheet2!$F$8:$F$12</c:f>
              <c:numCache>
                <c:formatCode>General</c:formatCode>
                <c:ptCount val="4"/>
                <c:pt idx="0">
                  <c:v>65032</c:v>
                </c:pt>
                <c:pt idx="1">
                  <c:v>67275</c:v>
                </c:pt>
                <c:pt idx="2">
                  <c:v>60121</c:v>
                </c:pt>
                <c:pt idx="3">
                  <c:v>50567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0-449D-A3C2-2F668EF60859}"/>
            </c:ext>
          </c:extLst>
        </c:ser>
        <c:ser>
          <c:idx val="2"/>
          <c:order val="2"/>
          <c:tx>
            <c:strRef>
              <c:f>Sheet2!$G$7</c:f>
              <c:strCache>
                <c:ptCount val="1"/>
                <c:pt idx="0">
                  <c:v>Sum of 2019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Sheet2!$D$8:$D$12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Sheet2!$G$8:$G$12</c:f>
              <c:numCache>
                <c:formatCode>General</c:formatCode>
                <c:ptCount val="4"/>
                <c:pt idx="0">
                  <c:v>77731</c:v>
                </c:pt>
                <c:pt idx="1">
                  <c:v>79646</c:v>
                </c:pt>
                <c:pt idx="2">
                  <c:v>60760</c:v>
                </c:pt>
                <c:pt idx="3">
                  <c:v>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0-449D-A3C2-2F668EF60859}"/>
            </c:ext>
          </c:extLst>
        </c:ser>
        <c:ser>
          <c:idx val="3"/>
          <c:order val="3"/>
          <c:tx>
            <c:strRef>
              <c:f>Sheet2!$H$7</c:f>
              <c:strCache>
                <c:ptCount val="1"/>
                <c:pt idx="0">
                  <c:v>Sum of 2020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Sheet2!$D$8:$D$12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Sheet2!$H$8:$H$12</c:f>
              <c:numCache>
                <c:formatCode>General</c:formatCode>
                <c:ptCount val="4"/>
                <c:pt idx="0">
                  <c:v>89595</c:v>
                </c:pt>
                <c:pt idx="1">
                  <c:v>102065</c:v>
                </c:pt>
                <c:pt idx="2">
                  <c:v>75991</c:v>
                </c:pt>
                <c:pt idx="3">
                  <c:v>82583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0-449D-A3C2-2F668EF60859}"/>
            </c:ext>
          </c:extLst>
        </c:ser>
        <c:ser>
          <c:idx val="4"/>
          <c:order val="4"/>
          <c:tx>
            <c:strRef>
              <c:f>Sheet2!$I$7</c:f>
              <c:strCache>
                <c:ptCount val="1"/>
                <c:pt idx="0">
                  <c:v>Sum of 2021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Sheet2!$D$8:$D$12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Sheet2!$I$8:$I$12</c:f>
              <c:numCache>
                <c:formatCode>General</c:formatCode>
                <c:ptCount val="4"/>
                <c:pt idx="0">
                  <c:v>102185</c:v>
                </c:pt>
                <c:pt idx="1">
                  <c:v>112270</c:v>
                </c:pt>
                <c:pt idx="2">
                  <c:v>94147</c:v>
                </c:pt>
                <c:pt idx="3">
                  <c:v>100592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0-449D-A3C2-2F668EF608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39405279"/>
        <c:axId val="1600364367"/>
      </c:barChart>
      <c:catAx>
        <c:axId val="16394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64367"/>
        <c:crosses val="autoZero"/>
        <c:auto val="1"/>
        <c:lblAlgn val="ctr"/>
        <c:lblOffset val="100"/>
        <c:noMultiLvlLbl val="0"/>
      </c:catAx>
      <c:valAx>
        <c:axId val="16003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0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[Account Sales Data for Analysis for Task 4 (version 1).xlsx]Sheet2!PivotTable8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 By Account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Sheet2!$A$29:$A$33</c:f>
              <c:strCache>
                <c:ptCount val="4"/>
                <c:pt idx="0">
                  <c:v>Medium Business</c:v>
                </c:pt>
                <c:pt idx="1">
                  <c:v>Online Retailer</c:v>
                </c:pt>
                <c:pt idx="2">
                  <c:v>Small Business</c:v>
                </c:pt>
                <c:pt idx="3">
                  <c:v>Wholesale Distributor</c:v>
                </c:pt>
              </c:strCache>
            </c:strRef>
          </c:cat>
          <c:val>
            <c:numRef>
              <c:f>Sheet2!$B$29:$B$33</c:f>
              <c:numCache>
                <c:formatCode>General</c:formatCode>
                <c:ptCount val="4"/>
                <c:pt idx="0">
                  <c:v>380568</c:v>
                </c:pt>
                <c:pt idx="1">
                  <c:v>408515</c:v>
                </c:pt>
                <c:pt idx="2">
                  <c:v>342823</c:v>
                </c:pt>
                <c:pt idx="3">
                  <c:v>348942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4-40CB-A5DA-2224975B89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8107871"/>
        <c:axId val="143740671"/>
      </c:barChart>
      <c:catAx>
        <c:axId val="14810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0671"/>
        <c:crosses val="autoZero"/>
        <c:auto val="1"/>
        <c:lblAlgn val="ctr"/>
        <c:lblOffset val="100"/>
        <c:noMultiLvlLbl val="0"/>
      </c:catAx>
      <c:valAx>
        <c:axId val="14374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Top 10 Account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10 Account Name</a:t>
          </a:r>
        </a:p>
      </cx:txPr>
    </cx:title>
    <cx:plotArea>
      <cx:plotAreaRegion>
        <cx:series layoutId="funnel" uniqueId="{750549E3-89E9-4956-86B9-79DE60E1CA82}">
          <cx:tx>
            <cx:txData>
              <cx:f>_xlchart.v2.4</cx:f>
              <cx:v>Sum of Total sales per year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Bottom 10 Account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Bottom 10 Account Name</a:t>
          </a:r>
        </a:p>
      </cx:txPr>
    </cx:title>
    <cx:plotArea>
      <cx:plotAreaRegion>
        <cx:series layoutId="funnel" uniqueId="{1E186CD3-5077-4223-AA81-1F089A7380BA}">
          <cx:tx>
            <cx:txData>
              <cx:f>_xlchart.v2.1</cx:f>
              <cx:v>Sum of Total sales per year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txData>
          <cx:v>Avg 5yr CAGR VS Account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5yr CAGR VS Account Type</a:t>
          </a:r>
        </a:p>
      </cx:txPr>
    </cx:title>
    <cx:plotArea>
      <cx:plotAreaRegion>
        <cx:series layoutId="treemap" uniqueId="{A003A41F-B7BD-4B00-81FC-66E6575AD90D}"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txData>
          <cx:v>Avg 5yr CAGR VS Account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rPr lang="en-US"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Avg 5yr CAGR VS Account Type</a:t>
          </a:r>
        </a:p>
      </cx:txPr>
    </cx:title>
    <cx:plotArea>
      <cx:plotAreaRegion>
        <cx:series layoutId="treemap" uniqueId="{A003A41F-B7BD-4B00-81FC-66E6575AD90D}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x:txPr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_xlchart.v2.10</cx:f>
      </cx:numDim>
    </cx:data>
  </cx:chartData>
  <cx:chart>
    <cx:title pos="t" align="ctr" overlay="0">
      <cx:tx>
        <cx:txData>
          <cx:v>Top 10 Account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Top 10 Account Name</a:t>
          </a:r>
        </a:p>
      </cx:txPr>
    </cx:title>
    <cx:plotArea>
      <cx:plotAreaRegion>
        <cx:series layoutId="funnel" uniqueId="{750549E3-89E9-4956-86B9-79DE60E1CA82}">
          <cx:tx>
            <cx:txData>
              <cx:f>_xlchart.v2.9</cx:f>
              <cx:v>Sum of Total sales per year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_xlchart.v2.11</cx:f>
      </cx:strDim>
      <cx:numDim type="val">
        <cx:f>_xlchart.v2.13</cx:f>
      </cx:numDim>
    </cx:data>
  </cx:chartData>
  <cx:chart>
    <cx:title pos="t" align="ctr" overlay="0">
      <cx:tx>
        <cx:txData>
          <cx:v>Bottom 10 Account Name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Bottom 10 Account Name</a:t>
          </a:r>
        </a:p>
      </cx:txPr>
    </cx:title>
    <cx:plotArea>
      <cx:plotAreaRegion>
        <cx:series layoutId="funnel" uniqueId="{1E186CD3-5077-4223-AA81-1F089A7380BA}">
          <cx:tx>
            <cx:txData>
              <cx:f>_xlchart.v2.12</cx:f>
              <cx:v>Sum of Total sales per year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9</xdr:row>
      <xdr:rowOff>7620</xdr:rowOff>
    </xdr:from>
    <xdr:to>
      <xdr:col>2</xdr:col>
      <xdr:colOff>248093</xdr:colOff>
      <xdr:row>23</xdr:row>
      <xdr:rowOff>177209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F9CCB-D1CA-0ABA-70E9-D31F94379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218739</xdr:colOff>
      <xdr:row>2</xdr:row>
      <xdr:rowOff>149710</xdr:rowOff>
    </xdr:from>
    <xdr:to>
      <xdr:col>25</xdr:col>
      <xdr:colOff>81280</xdr:colOff>
      <xdr:row>19</xdr:row>
      <xdr:rowOff>162560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A1BE2-518A-6FE9-4BC7-3B29BCB50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11205</xdr:colOff>
      <xdr:row>33</xdr:row>
      <xdr:rowOff>37353</xdr:rowOff>
    </xdr:from>
    <xdr:to>
      <xdr:col>2</xdr:col>
      <xdr:colOff>699977</xdr:colOff>
      <xdr:row>48</xdr:row>
      <xdr:rowOff>159488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E7A454-35B3-6566-EDDD-E286B1797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381000</xdr:colOff>
      <xdr:row>26</xdr:row>
      <xdr:rowOff>134471</xdr:rowOff>
    </xdr:from>
    <xdr:to>
      <xdr:col>15</xdr:col>
      <xdr:colOff>321235</xdr:colOff>
      <xdr:row>40</xdr:row>
      <xdr:rowOff>119529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252DE67-F54C-17C4-7323-A0ED69847A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24360" y="5087471"/>
              <a:ext cx="2584375" cy="26520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85912</xdr:colOff>
      <xdr:row>45</xdr:row>
      <xdr:rowOff>104589</xdr:rowOff>
    </xdr:from>
    <xdr:to>
      <xdr:col>15</xdr:col>
      <xdr:colOff>381000</xdr:colOff>
      <xdr:row>60</xdr:row>
      <xdr:rowOff>153895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9724268-D895-755E-826B-5CE81B6B1B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9272" y="8677089"/>
              <a:ext cx="2939228" cy="2906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691117</xdr:colOff>
      <xdr:row>64</xdr:row>
      <xdr:rowOff>187842</xdr:rowOff>
    </xdr:from>
    <xdr:to>
      <xdr:col>6</xdr:col>
      <xdr:colOff>549349</xdr:colOff>
      <xdr:row>79</xdr:row>
      <xdr:rowOff>7089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55DAF6-2405-2087-CDF1-E9319DDA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167640</xdr:rowOff>
    </xdr:from>
    <xdr:to>
      <xdr:col>1</xdr:col>
      <xdr:colOff>1264920</xdr:colOff>
      <xdr:row>22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CB6699-1E5F-7487-0CC1-A93C65F51C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91640"/>
              <a:ext cx="2834640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10159</xdr:colOff>
      <xdr:row>9</xdr:row>
      <xdr:rowOff>76200</xdr:rowOff>
    </xdr:from>
    <xdr:to>
      <xdr:col>5</xdr:col>
      <xdr:colOff>497416</xdr:colOff>
      <xdr:row>25</xdr:row>
      <xdr:rowOff>59266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E030474-0061-417C-83DB-7D414C153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539751</xdr:colOff>
      <xdr:row>9</xdr:row>
      <xdr:rowOff>76200</xdr:rowOff>
    </xdr:from>
    <xdr:to>
      <xdr:col>18</xdr:col>
      <xdr:colOff>7499</xdr:colOff>
      <xdr:row>25</xdr:row>
      <xdr:rowOff>68580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27BB516-17A6-4B46-9FE1-C499237D2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10583</xdr:colOff>
      <xdr:row>25</xdr:row>
      <xdr:rowOff>95249</xdr:rowOff>
    </xdr:from>
    <xdr:to>
      <xdr:col>4</xdr:col>
      <xdr:colOff>201083</xdr:colOff>
      <xdr:row>40</xdr:row>
      <xdr:rowOff>68367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CB9739C1-1346-466B-B2DE-9C9FA17047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5983" y="4705349"/>
              <a:ext cx="3451860" cy="2830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133350</xdr:colOff>
      <xdr:row>25</xdr:row>
      <xdr:rowOff>95249</xdr:rowOff>
    </xdr:from>
    <xdr:to>
      <xdr:col>18</xdr:col>
      <xdr:colOff>3415</xdr:colOff>
      <xdr:row>40</xdr:row>
      <xdr:rowOff>52916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2AA6FB4-C930-499F-B106-8026DBAE5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53135</xdr:colOff>
      <xdr:row>25</xdr:row>
      <xdr:rowOff>95249</xdr:rowOff>
    </xdr:from>
    <xdr:to>
      <xdr:col>12</xdr:col>
      <xdr:colOff>106784</xdr:colOff>
      <xdr:row>40</xdr:row>
      <xdr:rowOff>55031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651ABC9A-3558-48A9-83A7-5C605E569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5975" y="4705349"/>
              <a:ext cx="2979729" cy="2817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227650</xdr:colOff>
      <xdr:row>25</xdr:row>
      <xdr:rowOff>95248</xdr:rowOff>
    </xdr:from>
    <xdr:to>
      <xdr:col>8</xdr:col>
      <xdr:colOff>26568</xdr:colOff>
      <xdr:row>40</xdr:row>
      <xdr:rowOff>63499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9E3CEB6F-D17D-40F1-95B2-52D08DB478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4410" y="4705348"/>
              <a:ext cx="2724998" cy="2825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178329</xdr:colOff>
      <xdr:row>5</xdr:row>
      <xdr:rowOff>4233</xdr:rowOff>
    </xdr:from>
    <xdr:to>
      <xdr:col>6</xdr:col>
      <xdr:colOff>559329</xdr:colOff>
      <xdr:row>9</xdr:row>
      <xdr:rowOff>25399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E67C541-53AF-499B-073C-9B6761E7DE72}"/>
            </a:ext>
          </a:extLst>
        </xdr:cNvPr>
        <xdr:cNvSpPr/>
      </xdr:nvSpPr>
      <xdr:spPr>
        <a:xfrm>
          <a:off x="3564996" y="745066"/>
          <a:ext cx="2222500" cy="740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606425</xdr:colOff>
      <xdr:row>5</xdr:row>
      <xdr:rowOff>4233</xdr:rowOff>
    </xdr:from>
    <xdr:to>
      <xdr:col>10</xdr:col>
      <xdr:colOff>373592</xdr:colOff>
      <xdr:row>9</xdr:row>
      <xdr:rowOff>25399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E6AB9C55-F3C7-449B-A59D-2CC0AFCD3C2F}"/>
            </a:ext>
          </a:extLst>
        </xdr:cNvPr>
        <xdr:cNvSpPr/>
      </xdr:nvSpPr>
      <xdr:spPr>
        <a:xfrm>
          <a:off x="5834592" y="745066"/>
          <a:ext cx="2222500" cy="740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420688</xdr:colOff>
      <xdr:row>5</xdr:row>
      <xdr:rowOff>4233</xdr:rowOff>
    </xdr:from>
    <xdr:to>
      <xdr:col>14</xdr:col>
      <xdr:colOff>187855</xdr:colOff>
      <xdr:row>9</xdr:row>
      <xdr:rowOff>25399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C639FDF-B8A8-4D38-8ED0-2B9999621687}"/>
            </a:ext>
          </a:extLst>
        </xdr:cNvPr>
        <xdr:cNvSpPr/>
      </xdr:nvSpPr>
      <xdr:spPr>
        <a:xfrm>
          <a:off x="8104188" y="745066"/>
          <a:ext cx="2222500" cy="740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234951</xdr:colOff>
      <xdr:row>5</xdr:row>
      <xdr:rowOff>4233</xdr:rowOff>
    </xdr:from>
    <xdr:to>
      <xdr:col>18</xdr:col>
      <xdr:colOff>2117</xdr:colOff>
      <xdr:row>9</xdr:row>
      <xdr:rowOff>25399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2EE01BF-3D00-48F5-A3AC-5CAAD6415C05}"/>
            </a:ext>
          </a:extLst>
        </xdr:cNvPr>
        <xdr:cNvSpPr/>
      </xdr:nvSpPr>
      <xdr:spPr>
        <a:xfrm>
          <a:off x="10373784" y="745066"/>
          <a:ext cx="2222500" cy="74083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4233</xdr:colOff>
      <xdr:row>5</xdr:row>
      <xdr:rowOff>4233</xdr:rowOff>
    </xdr:from>
    <xdr:to>
      <xdr:col>3</xdr:col>
      <xdr:colOff>131233</xdr:colOff>
      <xdr:row>9</xdr:row>
      <xdr:rowOff>25399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AD274BB-5515-4693-B558-1FCF017FEE5E}"/>
            </a:ext>
          </a:extLst>
        </xdr:cNvPr>
        <xdr:cNvSpPr/>
      </xdr:nvSpPr>
      <xdr:spPr>
        <a:xfrm>
          <a:off x="1295400" y="745066"/>
          <a:ext cx="2222500" cy="7408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74083</xdr:colOff>
      <xdr:row>5</xdr:row>
      <xdr:rowOff>80433</xdr:rowOff>
    </xdr:from>
    <xdr:to>
      <xdr:col>3</xdr:col>
      <xdr:colOff>42334</xdr:colOff>
      <xdr:row>6</xdr:row>
      <xdr:rowOff>158750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26E76DD-85F9-84EA-F2F9-FCA4AACBA081}"/>
            </a:ext>
          </a:extLst>
        </xdr:cNvPr>
        <xdr:cNvSpPr txBox="1"/>
      </xdr:nvSpPr>
      <xdr:spPr>
        <a:xfrm>
          <a:off x="1365250" y="874183"/>
          <a:ext cx="2497667" cy="268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TOTAL UNIT SALES</a:t>
          </a:r>
        </a:p>
      </xdr:txBody>
    </xdr:sp>
    <xdr:clientData/>
  </xdr:twoCellAnchor>
  <xdr:twoCellAnchor>
    <xdr:from>
      <xdr:col>3</xdr:col>
      <xdr:colOff>215900</xdr:colOff>
      <xdr:row>5</xdr:row>
      <xdr:rowOff>80433</xdr:rowOff>
    </xdr:from>
    <xdr:to>
      <xdr:col>6</xdr:col>
      <xdr:colOff>522817</xdr:colOff>
      <xdr:row>6</xdr:row>
      <xdr:rowOff>154516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0D8EF17-3C19-4CE2-AE93-8CD2BFB1A330}"/>
            </a:ext>
          </a:extLst>
        </xdr:cNvPr>
        <xdr:cNvSpPr txBox="1"/>
      </xdr:nvSpPr>
      <xdr:spPr>
        <a:xfrm>
          <a:off x="4036483" y="874183"/>
          <a:ext cx="2497667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TOTAL</a:t>
          </a:r>
          <a:r>
            <a:rPr lang="en-IN" sz="1600" b="1"/>
            <a:t> </a:t>
          </a:r>
          <a:r>
            <a:rPr lang="en-IN" sz="1600" b="1">
              <a:solidFill>
                <a:schemeClr val="bg1"/>
              </a:solidFill>
            </a:rPr>
            <a:t>ACCOUNTS</a:t>
          </a:r>
        </a:p>
      </xdr:txBody>
    </xdr:sp>
    <xdr:clientData/>
  </xdr:twoCellAnchor>
  <xdr:twoCellAnchor>
    <xdr:from>
      <xdr:col>6</xdr:col>
      <xdr:colOff>675216</xdr:colOff>
      <xdr:row>5</xdr:row>
      <xdr:rowOff>80433</xdr:rowOff>
    </xdr:from>
    <xdr:to>
      <xdr:col>10</xdr:col>
      <xdr:colOff>251883</xdr:colOff>
      <xdr:row>6</xdr:row>
      <xdr:rowOff>154516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6DC4ACD-D67C-462A-9956-5E552872B453}"/>
            </a:ext>
          </a:extLst>
        </xdr:cNvPr>
        <xdr:cNvSpPr txBox="1"/>
      </xdr:nvSpPr>
      <xdr:spPr>
        <a:xfrm>
          <a:off x="6686549" y="874183"/>
          <a:ext cx="2497667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TOTAL AVERAGE CAGR</a:t>
          </a:r>
        </a:p>
      </xdr:txBody>
    </xdr:sp>
    <xdr:clientData/>
  </xdr:twoCellAnchor>
  <xdr:twoCellAnchor>
    <xdr:from>
      <xdr:col>10</xdr:col>
      <xdr:colOff>541866</xdr:colOff>
      <xdr:row>5</xdr:row>
      <xdr:rowOff>80433</xdr:rowOff>
    </xdr:from>
    <xdr:to>
      <xdr:col>14</xdr:col>
      <xdr:colOff>118533</xdr:colOff>
      <xdr:row>6</xdr:row>
      <xdr:rowOff>154516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C58C70E3-7780-4E9A-9F23-B02126CDD57C}"/>
            </a:ext>
          </a:extLst>
        </xdr:cNvPr>
        <xdr:cNvSpPr txBox="1"/>
      </xdr:nvSpPr>
      <xdr:spPr>
        <a:xfrm>
          <a:off x="9474199" y="874183"/>
          <a:ext cx="2497667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>
              <a:solidFill>
                <a:schemeClr val="bg1"/>
              </a:solidFill>
            </a:rPr>
            <a:t>UNITS SALES IN 2021</a:t>
          </a:r>
        </a:p>
      </xdr:txBody>
    </xdr:sp>
    <xdr:clientData/>
  </xdr:twoCellAnchor>
  <xdr:twoCellAnchor>
    <xdr:from>
      <xdr:col>14</xdr:col>
      <xdr:colOff>323850</xdr:colOff>
      <xdr:row>5</xdr:row>
      <xdr:rowOff>69850</xdr:rowOff>
    </xdr:from>
    <xdr:to>
      <xdr:col>17</xdr:col>
      <xdr:colOff>630767</xdr:colOff>
      <xdr:row>6</xdr:row>
      <xdr:rowOff>143933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86D6B58-0969-465F-8E7A-DC78337D9C98}"/>
            </a:ext>
          </a:extLst>
        </xdr:cNvPr>
        <xdr:cNvSpPr txBox="1"/>
      </xdr:nvSpPr>
      <xdr:spPr>
        <a:xfrm>
          <a:off x="12177183" y="863600"/>
          <a:ext cx="2497667" cy="264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UNITS SALES IN 2020</a:t>
          </a:r>
          <a:endParaRPr lang="en-IN" sz="1600" b="1">
            <a:solidFill>
              <a:schemeClr val="bg1"/>
            </a:solidFill>
            <a:effectLst/>
          </a:endParaRPr>
        </a:p>
        <a:p>
          <a:endParaRPr lang="en-IN" sz="1100"/>
        </a:p>
      </xdr:txBody>
    </xdr:sp>
    <xdr:clientData/>
  </xdr:twoCellAnchor>
  <xdr:twoCellAnchor>
    <xdr:from>
      <xdr:col>1</xdr:col>
      <xdr:colOff>402167</xdr:colOff>
      <xdr:row>6</xdr:row>
      <xdr:rowOff>190499</xdr:rowOff>
    </xdr:from>
    <xdr:to>
      <xdr:col>2</xdr:col>
      <xdr:colOff>518584</xdr:colOff>
      <xdr:row>8</xdr:row>
      <xdr:rowOff>137583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4515E22-8E02-57D0-F79B-48501F9F3AC3}"/>
            </a:ext>
          </a:extLst>
        </xdr:cNvPr>
        <xdr:cNvSpPr txBox="1"/>
      </xdr:nvSpPr>
      <xdr:spPr>
        <a:xfrm>
          <a:off x="1693334" y="1174749"/>
          <a:ext cx="1915583" cy="328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1480848</a:t>
          </a:r>
          <a:r>
            <a:rPr lang="en-IN" sz="1800">
              <a:solidFill>
                <a:srgbClr val="FFFF00"/>
              </a:solidFill>
            </a:rPr>
            <a:t> </a:t>
          </a:r>
        </a:p>
      </xdr:txBody>
    </xdr:sp>
    <xdr:clientData/>
  </xdr:twoCellAnchor>
  <xdr:twoCellAnchor>
    <xdr:from>
      <xdr:col>3</xdr:col>
      <xdr:colOff>491068</xdr:colOff>
      <xdr:row>6</xdr:row>
      <xdr:rowOff>162982</xdr:rowOff>
    </xdr:from>
    <xdr:to>
      <xdr:col>6</xdr:col>
      <xdr:colOff>215901</xdr:colOff>
      <xdr:row>8</xdr:row>
      <xdr:rowOff>110066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B496DE0-C430-45DD-85DD-CEFB41BA3803}"/>
            </a:ext>
          </a:extLst>
        </xdr:cNvPr>
        <xdr:cNvSpPr txBox="1"/>
      </xdr:nvSpPr>
      <xdr:spPr>
        <a:xfrm>
          <a:off x="4311651" y="1147232"/>
          <a:ext cx="1915583" cy="328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60</a:t>
          </a:r>
          <a:endParaRPr lang="en-IN" sz="32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273051</xdr:colOff>
      <xdr:row>6</xdr:row>
      <xdr:rowOff>146048</xdr:rowOff>
    </xdr:from>
    <xdr:to>
      <xdr:col>9</xdr:col>
      <xdr:colOff>728134</xdr:colOff>
      <xdr:row>8</xdr:row>
      <xdr:rowOff>93132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FD2ADF6-8A77-44D5-B1AF-03EA834660F3}"/>
            </a:ext>
          </a:extLst>
        </xdr:cNvPr>
        <xdr:cNvSpPr txBox="1"/>
      </xdr:nvSpPr>
      <xdr:spPr>
        <a:xfrm>
          <a:off x="7014634" y="1130298"/>
          <a:ext cx="1915583" cy="328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52%</a:t>
          </a:r>
          <a:endParaRPr lang="en-IN" sz="3200">
            <a:solidFill>
              <a:srgbClr val="FFFF00"/>
            </a:solidFill>
          </a:endParaRPr>
        </a:p>
      </xdr:txBody>
    </xdr:sp>
    <xdr:clientData/>
  </xdr:twoCellAnchor>
  <xdr:twoCellAnchor>
    <xdr:from>
      <xdr:col>11</xdr:col>
      <xdr:colOff>107951</xdr:colOff>
      <xdr:row>6</xdr:row>
      <xdr:rowOff>118531</xdr:rowOff>
    </xdr:from>
    <xdr:to>
      <xdr:col>13</xdr:col>
      <xdr:colOff>563034</xdr:colOff>
      <xdr:row>8</xdr:row>
      <xdr:rowOff>65615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D0C0C65-5E9B-46C5-AFCE-A3BC42E9A40D}"/>
            </a:ext>
          </a:extLst>
        </xdr:cNvPr>
        <xdr:cNvSpPr txBox="1"/>
      </xdr:nvSpPr>
      <xdr:spPr>
        <a:xfrm>
          <a:off x="9770534" y="1102781"/>
          <a:ext cx="1915583" cy="328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409194</a:t>
          </a:r>
          <a:endParaRPr lang="en-IN" sz="3200" b="0">
            <a:solidFill>
              <a:srgbClr val="FFFF00"/>
            </a:solidFill>
          </a:endParaRPr>
        </a:p>
      </xdr:txBody>
    </xdr:sp>
    <xdr:clientData/>
  </xdr:twoCellAnchor>
  <xdr:twoCellAnchor>
    <xdr:from>
      <xdr:col>15</xdr:col>
      <xdr:colOff>27518</xdr:colOff>
      <xdr:row>6</xdr:row>
      <xdr:rowOff>112181</xdr:rowOff>
    </xdr:from>
    <xdr:to>
      <xdr:col>17</xdr:col>
      <xdr:colOff>482601</xdr:colOff>
      <xdr:row>8</xdr:row>
      <xdr:rowOff>59265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DAC828A1-19FA-40DD-B277-3585BED9B737}"/>
            </a:ext>
          </a:extLst>
        </xdr:cNvPr>
        <xdr:cNvSpPr txBox="1"/>
      </xdr:nvSpPr>
      <xdr:spPr>
        <a:xfrm>
          <a:off x="12611101" y="1096431"/>
          <a:ext cx="1915583" cy="328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350234</a:t>
          </a:r>
          <a:r>
            <a:rPr lang="en-IN" sz="1800"/>
            <a:t> </a:t>
          </a:r>
          <a:endParaRPr lang="en-IN" sz="1800" b="0">
            <a:solidFill>
              <a:srgbClr val="FFFF00"/>
            </a:solidFill>
          </a:endParaRPr>
        </a:p>
      </xdr:txBody>
    </xdr:sp>
    <xdr:clientData/>
  </xdr:twoCellAnchor>
  <xdr:twoCellAnchor>
    <xdr:from>
      <xdr:col>1</xdr:col>
      <xdr:colOff>10583</xdr:colOff>
      <xdr:row>40</xdr:row>
      <xdr:rowOff>127000</xdr:rowOff>
    </xdr:from>
    <xdr:to>
      <xdr:col>17</xdr:col>
      <xdr:colOff>719667</xdr:colOff>
      <xdr:row>42</xdr:row>
      <xdr:rowOff>31750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61F05EF7-95D8-233B-30F9-9A7984AD9205}"/>
            </a:ext>
          </a:extLst>
        </xdr:cNvPr>
        <xdr:cNvSpPr/>
      </xdr:nvSpPr>
      <xdr:spPr>
        <a:xfrm>
          <a:off x="1301750" y="7588250"/>
          <a:ext cx="13462000" cy="2857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ta" refreshedDate="45343.939344907405" createdVersion="8" refreshedVersion="8" minRefreshableVersion="3" recordCount="60" xr:uid="{A78C7AB1-A828-4048-858C-BA2B69F13B0C}">
  <cacheSource type="worksheet">
    <worksheetSource name="Table1"/>
  </cacheSource>
  <cacheFields count="19">
    <cacheField name="Account Name" numFmtId="0">
      <sharedItems count="60">
        <s v="SB 1"/>
        <s v="SB 2"/>
        <s v="SB 3"/>
        <s v="SB 4"/>
        <s v="SB 5"/>
        <s v="SB 6"/>
        <s v="SB 7"/>
        <s v="SB 8"/>
        <s v="SB 9"/>
        <s v="SB 10"/>
        <s v="SB 11"/>
        <s v="SB 12"/>
        <s v="SB 13"/>
        <s v="SB 14"/>
        <s v="SB 15"/>
        <s v="MB 1"/>
        <s v="MB 2"/>
        <s v="MB 3"/>
        <s v="MB 4"/>
        <s v="MB 5"/>
        <s v="MB 6"/>
        <s v="MB 7"/>
        <s v="MB 8"/>
        <s v="MB 9"/>
        <s v="MB 10"/>
        <s v="MB 11"/>
        <s v="MB 12"/>
        <s v="MB 13"/>
        <s v="MB 14"/>
        <s v="MB 15"/>
        <s v="OR 1"/>
        <s v="OR 2"/>
        <s v="OR 3"/>
        <s v="OR 4"/>
        <s v="OR 5"/>
        <s v="OR 6"/>
        <s v="OR 7"/>
        <s v="OR 8"/>
        <s v="OR 9"/>
        <s v="OR 10"/>
        <s v="OR 11"/>
        <s v="OR 12"/>
        <s v="OR 13"/>
        <s v="OR 14"/>
        <s v="OR 15"/>
        <s v="WD 1"/>
        <s v="WD 2"/>
        <s v="WD 3"/>
        <s v="WD 4"/>
        <s v="WD 5"/>
        <s v="WD 6"/>
        <s v="WD 7"/>
        <s v="WD 8"/>
        <s v="WD 9"/>
        <s v="WD 10"/>
        <s v="WD 11"/>
        <s v="WD 12"/>
        <s v="WD 13"/>
        <s v="WD 14"/>
        <s v="WD 15"/>
      </sharedItems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 count="1">
        <s v="Yes"/>
      </sharedItems>
    </cacheField>
    <cacheField name="Product 2" numFmtId="0">
      <sharedItems/>
    </cacheField>
    <cacheField name="Product 3" numFmtId="0">
      <sharedItems/>
    </cacheField>
    <cacheField name="Social Media" numFmtId="0">
      <sharedItems/>
    </cacheField>
    <cacheField name="Coupons" numFmtId="0">
      <sharedItems/>
    </cacheField>
    <cacheField name="Catalog Inclusion" numFmtId="0">
      <sharedItems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 count="60">
        <n v="1982"/>
        <n v="2786"/>
        <n v="1209"/>
        <n v="906"/>
        <n v="1421"/>
        <n v="2341"/>
        <n v="9252"/>
        <n v="1581"/>
        <n v="9766"/>
        <n v="1530"/>
        <n v="7555"/>
        <n v="1532"/>
        <n v="24"/>
        <n v="861"/>
        <n v="9058"/>
        <n v="3501"/>
        <n v="3916"/>
        <n v="700"/>
        <n v="9773"/>
        <n v="73"/>
        <n v="238"/>
        <n v="1368"/>
        <n v="8331"/>
        <n v="1779"/>
        <n v="570"/>
        <n v="6156"/>
        <n v="209"/>
        <n v="6309"/>
        <n v="712"/>
        <n v="2390"/>
        <n v="2519"/>
        <n v="138"/>
        <n v="8873"/>
        <n v="3297"/>
        <n v="1092"/>
        <n v="2541"/>
        <n v="742"/>
        <n v="7703"/>
        <n v="488"/>
        <n v="376"/>
        <n v="7840"/>
        <n v="1038"/>
        <n v="8891"/>
        <n v="1290"/>
        <n v="431"/>
        <n v="8156"/>
        <n v="299"/>
        <n v="1323"/>
        <n v="8466"/>
        <n v="870"/>
        <n v="1497"/>
        <n v="1082"/>
        <n v="9791"/>
        <n v="1357"/>
        <n v="576"/>
        <n v="128"/>
        <n v="8034"/>
        <n v="1263"/>
        <n v="1032"/>
        <n v="1014"/>
      </sharedItems>
    </cacheField>
    <cacheField name="2018" numFmtId="0">
      <sharedItems containsSemiMixedTypes="0" containsString="0" containsNumber="1" containsInteger="1" minValue="286" maxValue="9610" count="60">
        <n v="5388"/>
        <n v="3804"/>
        <n v="1534"/>
        <n v="1251"/>
        <n v="1893"/>
        <n v="6105"/>
        <n v="8499"/>
        <n v="4799"/>
        <n v="8049"/>
        <n v="1620"/>
        <n v="6551"/>
        <n v="2678"/>
        <n v="1797"/>
        <n v="1314"/>
        <n v="4839"/>
        <n v="7079"/>
        <n v="4218"/>
        <n v="5721"/>
        <n v="9179"/>
        <n v="3485"/>
        <n v="1235"/>
        <n v="3447"/>
        <n v="7667"/>
        <n v="2124"/>
        <n v="1322"/>
        <n v="6110"/>
        <n v="621"/>
        <n v="6227"/>
        <n v="4182"/>
        <n v="2415"/>
        <n v="3938"/>
        <n v="286"/>
        <n v="8484"/>
        <n v="4866"/>
        <n v="3140"/>
        <n v="3794"/>
        <n v="3751"/>
        <n v="6957"/>
        <n v="5535"/>
        <n v="889"/>
        <n v="5804"/>
        <n v="3615"/>
        <n v="5952"/>
        <n v="4033"/>
        <n v="6231"/>
        <n v="1245"/>
        <n v="657"/>
        <n v="4963"/>
        <n v="4079"/>
        <n v="2428"/>
        <n v="1768"/>
        <n v="3353"/>
        <n v="9610"/>
        <n v="4189"/>
        <n v="2628"/>
        <n v="416"/>
        <n v="6541"/>
        <n v="2517"/>
        <n v="3919"/>
        <n v="2254"/>
      </sharedItems>
    </cacheField>
    <cacheField name="2019" numFmtId="0">
      <sharedItems containsSemiMixedTypes="0" containsString="0" containsNumber="1" containsInteger="1" minValue="747" maxValue="8390" count="60">
        <n v="7063"/>
        <n v="4121"/>
        <n v="1634"/>
        <n v="2897"/>
        <n v="2722"/>
        <n v="7777"/>
        <n v="991"/>
        <n v="6582"/>
        <n v="5556"/>
        <n v="2027"/>
        <n v="5188"/>
        <n v="4068"/>
        <n v="3548"/>
        <n v="1810"/>
        <n v="4776"/>
        <n v="7438"/>
        <n v="5072"/>
        <n v="6247"/>
        <n v="8390"/>
        <n v="4592"/>
        <n v="1822"/>
        <n v="4535"/>
        <n v="5952"/>
        <n v="2844"/>
        <n v="7279"/>
        <n v="5791"/>
        <n v="3098"/>
        <n v="5123"/>
        <n v="6087"/>
        <n v="3461"/>
        <n v="5190"/>
        <n v="6750"/>
        <n v="7883"/>
        <n v="4928"/>
        <n v="4123"/>
        <n v="3984"/>
        <n v="4423"/>
        <n v="3898"/>
        <n v="5775"/>
        <n v="4373"/>
        <n v="4259"/>
        <n v="3712"/>
        <n v="5914"/>
        <n v="6956"/>
        <n v="7478"/>
        <n v="791"/>
        <n v="6238"/>
        <n v="6292"/>
        <n v="2797"/>
        <n v="7386"/>
        <n v="2804"/>
        <n v="6351"/>
        <n v="7534"/>
        <n v="5407"/>
        <n v="3612"/>
        <n v="747"/>
        <n v="3311"/>
        <n v="8042"/>
        <n v="4466"/>
        <n v="4534"/>
      </sharedItems>
    </cacheField>
    <cacheField name="2020" numFmtId="0">
      <sharedItems containsSemiMixedTypes="0" containsString="0" containsNumber="1" containsInteger="1" minValue="338" maxValue="9024" count="60">
        <n v="7208"/>
        <n v="6210"/>
        <n v="4302"/>
        <n v="4499"/>
        <n v="4410"/>
        <n v="7891"/>
        <n v="448"/>
        <n v="9024"/>
        <n v="5202"/>
        <n v="4881"/>
        <n v="3436"/>
        <n v="4278"/>
        <n v="3668"/>
        <n v="6510"/>
        <n v="4024"/>
        <n v="7443"/>
        <n v="5201"/>
        <n v="8495"/>
        <n v="8256"/>
        <n v="5143"/>
        <n v="7074"/>
        <n v="5476"/>
        <n v="1998"/>
        <n v="6877"/>
        <n v="8443"/>
        <n v="1759"/>
        <n v="7118"/>
        <n v="4968"/>
        <n v="7494"/>
        <n v="3850"/>
        <n v="8203"/>
        <n v="8254"/>
        <n v="7499"/>
        <n v="8451"/>
        <n v="4366"/>
        <n v="8803"/>
        <n v="8733"/>
        <n v="1857"/>
        <n v="7661"/>
        <n v="6803"/>
        <n v="4243"/>
        <n v="5819"/>
        <n v="5405"/>
        <n v="7929"/>
        <n v="8039"/>
        <n v="338"/>
        <n v="8922"/>
        <n v="6728"/>
        <n v="2245"/>
        <n v="8835"/>
        <n v="5718"/>
        <n v="8550"/>
        <n v="5080"/>
        <n v="6233"/>
        <n v="5066"/>
        <n v="1028"/>
        <n v="3254"/>
        <n v="8222"/>
        <n v="5568"/>
        <n v="6796"/>
      </sharedItems>
    </cacheField>
    <cacheField name="2021" numFmtId="0">
      <sharedItems containsSemiMixedTypes="0" containsString="0" containsNumber="1" containsInteger="1" minValue="44" maxValue="9983" count="60">
        <n v="9093"/>
        <n v="6909"/>
        <n v="9768"/>
        <n v="9428"/>
        <n v="5873"/>
        <n v="8758"/>
        <n v="211"/>
        <n v="9759"/>
        <n v="2373"/>
        <n v="6002"/>
        <n v="2359"/>
        <n v="5382"/>
        <n v="8592"/>
        <n v="9271"/>
        <n v="369"/>
        <n v="9225"/>
        <n v="7588"/>
        <n v="9236"/>
        <n v="3815"/>
        <n v="8100"/>
        <n v="8207"/>
        <n v="9983"/>
        <n v="375"/>
        <n v="9570"/>
        <n v="9571"/>
        <n v="969"/>
        <n v="8433"/>
        <n v="3857"/>
        <n v="8599"/>
        <n v="4657"/>
        <n v="8780"/>
        <n v="8656"/>
        <n v="6592"/>
        <n v="9585"/>
        <n v="9482"/>
        <n v="9338"/>
        <n v="9909"/>
        <n v="1512"/>
        <n v="9206"/>
        <n v="7578"/>
        <n v="907"/>
        <n v="9589"/>
        <n v="4031"/>
        <n v="8834"/>
        <n v="8271"/>
        <n v="44"/>
        <n v="9081"/>
        <n v="8202"/>
        <n v="1696"/>
        <n v="9766"/>
        <n v="9822"/>
        <n v="9272"/>
        <n v="4936"/>
        <n v="9681"/>
        <n v="5156"/>
        <n v="6357"/>
        <n v="2687"/>
        <n v="9686"/>
        <n v="6476"/>
        <n v="7730"/>
      </sharedItems>
    </cacheField>
    <cacheField name="5 YR CAGR" numFmtId="9">
      <sharedItems containsSemiMixedTypes="0" containsString="0" containsNumber="1" minValue="-0.72898466539472961" maxValue="3.3498147004699526"/>
    </cacheField>
    <cacheField name="Total sales per year" numFmtId="0">
      <sharedItems containsSemiMixedTypes="0" containsString="0" containsNumber="1" containsInteger="1" minValue="8676" maxValue="39413" count="60">
        <n v="30734"/>
        <n v="23830"/>
        <n v="18447"/>
        <n v="18981"/>
        <n v="16319"/>
        <n v="32872"/>
        <n v="19401"/>
        <n v="31745"/>
        <n v="30946"/>
        <n v="16060"/>
        <n v="25089"/>
        <n v="17938"/>
        <n v="17629"/>
        <n v="19766"/>
        <n v="23066"/>
        <n v="34686"/>
        <n v="25995"/>
        <n v="30399"/>
        <n v="39413"/>
        <n v="21393"/>
        <n v="18576"/>
        <n v="24809"/>
        <n v="24323"/>
        <n v="23194"/>
        <n v="27185"/>
        <n v="20785"/>
        <n v="19479"/>
        <n v="26484"/>
        <n v="27074"/>
        <n v="16773"/>
        <n v="28630"/>
        <n v="24084"/>
        <n v="39331"/>
        <n v="31127"/>
        <n v="22203"/>
        <n v="28460"/>
        <n v="27558"/>
        <n v="21927"/>
        <n v="28665"/>
        <n v="20019"/>
        <n v="23053"/>
        <n v="23773"/>
        <n v="30193"/>
        <n v="29042"/>
        <n v="30450"/>
        <n v="10574"/>
        <n v="25197"/>
        <n v="27508"/>
        <n v="19283"/>
        <n v="29285"/>
        <n v="21609"/>
        <n v="28608"/>
        <n v="36951"/>
        <n v="26867"/>
        <n v="17038"/>
        <n v="8676"/>
        <n v="23827"/>
        <n v="29730"/>
        <n v="21461"/>
        <n v="223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ta" refreshedDate="45343.943288310184" createdVersion="8" refreshedVersion="8" minRefreshableVersion="3" recordCount="60" xr:uid="{67D930FF-0C85-4372-BAD6-3AABD6055ACE}">
  <cacheSource type="worksheet">
    <worksheetSource name="Table1"/>
  </cacheSource>
  <cacheFields count="19">
    <cacheField name="Account Name" numFmtId="0">
      <sharedItems/>
    </cacheField>
    <cacheField name="Account Address" numFmtId="0">
      <sharedItems/>
    </cacheField>
    <cacheField name="Decision Maker" numFmtId="0">
      <sharedItems/>
    </cacheField>
    <cacheField name="Phone Number" numFmtId="0">
      <sharedItems/>
    </cacheField>
    <cacheField name="Account Type" numFmtId="0">
      <sharedItems count="4">
        <s v="Small Business"/>
        <s v="Medium Business"/>
        <s v="Online Retailer"/>
        <s v="Wholesale Distributor"/>
      </sharedItems>
    </cacheField>
    <cacheField name="Product 1" numFmtId="0">
      <sharedItems/>
    </cacheField>
    <cacheField name="Product 2" numFmtId="0">
      <sharedItems/>
    </cacheField>
    <cacheField name="Product 3" numFmtId="0">
      <sharedItems/>
    </cacheField>
    <cacheField name="Social Media" numFmtId="0">
      <sharedItems/>
    </cacheField>
    <cacheField name="Coupons" numFmtId="0">
      <sharedItems/>
    </cacheField>
    <cacheField name="Catalog Inclusion" numFmtId="0">
      <sharedItems/>
    </cacheField>
    <cacheField name="Posters" numFmtId="0">
      <sharedItems/>
    </cacheField>
    <cacheField name="2017" numFmtId="0">
      <sharedItems containsSemiMixedTypes="0" containsString="0" containsNumber="1" containsInteger="1" minValue="24" maxValue="9791"/>
    </cacheField>
    <cacheField name="2018" numFmtId="0">
      <sharedItems containsSemiMixedTypes="0" containsString="0" containsNumber="1" containsInteger="1" minValue="286" maxValue="9610"/>
    </cacheField>
    <cacheField name="2019" numFmtId="0">
      <sharedItems containsSemiMixedTypes="0" containsString="0" containsNumber="1" containsInteger="1" minValue="747" maxValue="8390"/>
    </cacheField>
    <cacheField name="2020" numFmtId="0">
      <sharedItems containsSemiMixedTypes="0" containsString="0" containsNumber="1" containsInteger="1" minValue="338" maxValue="9024"/>
    </cacheField>
    <cacheField name="2021" numFmtId="0">
      <sharedItems containsSemiMixedTypes="0" containsString="0" containsNumber="1" containsInteger="1" minValue="44" maxValue="9983"/>
    </cacheField>
    <cacheField name="5 YR CAGR" numFmtId="9">
      <sharedItems containsSemiMixedTypes="0" containsString="0" containsNumber="1" minValue="-0.72898466539472961" maxValue="3.3498147004699526"/>
    </cacheField>
    <cacheField name="Total sales per year" numFmtId="0">
      <sharedItems containsSemiMixedTypes="0" containsString="0" containsNumber="1" containsInteger="1" minValue="8676" maxValue="39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2131 Patterson Road, Brooklyn NY 11201"/>
    <s v="Dorothy Rizzo"/>
    <s v="(880) 283-6803"/>
    <x v="0"/>
    <x v="0"/>
    <s v="Yes"/>
    <s v="Yes"/>
    <s v="Yes"/>
    <s v="Yes"/>
    <s v="Yes"/>
    <s v="Yes"/>
    <x v="0"/>
    <x v="0"/>
    <x v="0"/>
    <x v="0"/>
    <x v="0"/>
    <n v="0.46352749292411066"/>
    <x v="0"/>
  </r>
  <r>
    <x v="1"/>
    <s v="3685 Morningview Lane, New York NY 10013"/>
    <s v="Lawson Moore"/>
    <s v="(711) 426-7350"/>
    <x v="0"/>
    <x v="0"/>
    <s v="Yes"/>
    <s v="Yes"/>
    <s v="No"/>
    <s v="Yes"/>
    <s v="Yes"/>
    <s v="Yes"/>
    <x v="1"/>
    <x v="1"/>
    <x v="1"/>
    <x v="1"/>
    <x v="1"/>
    <n v="0.25489826874508914"/>
    <x v="1"/>
  </r>
  <r>
    <x v="2"/>
    <s v="2285 Ladybug Drive, New York NY 10013"/>
    <s v="Vin Hudson"/>
    <s v="(952) 952-5573"/>
    <x v="0"/>
    <x v="0"/>
    <s v="Yes"/>
    <s v="Yes"/>
    <s v="Yes"/>
    <s v="Yes"/>
    <s v="Yes"/>
    <s v="Yes"/>
    <x v="2"/>
    <x v="2"/>
    <x v="2"/>
    <x v="2"/>
    <x v="2"/>
    <n v="0.68595057009486848"/>
    <x v="2"/>
  </r>
  <r>
    <x v="3"/>
    <s v="2930 Southern Street, New York NY 10005"/>
    <s v="Susana Huels"/>
    <s v="(491) 505-6064"/>
    <x v="0"/>
    <x v="0"/>
    <s v="Yes"/>
    <s v="Yes"/>
    <s v="Yes"/>
    <s v="Yes"/>
    <s v="Yes"/>
    <s v="Yes"/>
    <x v="3"/>
    <x v="3"/>
    <x v="3"/>
    <x v="3"/>
    <x v="3"/>
    <n v="0.79606828454142997"/>
    <x v="3"/>
  </r>
  <r>
    <x v="4"/>
    <s v="2807 Geraldine Lane, New York NY 10004"/>
    <s v="Shanna Hettinger"/>
    <s v="(412) 570-0596"/>
    <x v="0"/>
    <x v="0"/>
    <s v="Yes"/>
    <s v="No"/>
    <s v="Yes"/>
    <s v="Yes"/>
    <s v="Yes"/>
    <s v="Yes"/>
    <x v="4"/>
    <x v="4"/>
    <x v="4"/>
    <x v="4"/>
    <x v="4"/>
    <n v="0.42582583880267388"/>
    <x v="4"/>
  </r>
  <r>
    <x v="5"/>
    <s v="7778 Cherry Road, Bronx NY 10467"/>
    <s v="Roy McGlynn"/>
    <s v="(594) 807-4187"/>
    <x v="0"/>
    <x v="0"/>
    <s v="Yes"/>
    <s v="Yes"/>
    <s v="No"/>
    <s v="Yes"/>
    <s v="Yes"/>
    <s v="No"/>
    <x v="5"/>
    <x v="5"/>
    <x v="5"/>
    <x v="5"/>
    <x v="5"/>
    <n v="0.390755806385503"/>
    <x v="5"/>
  </r>
  <r>
    <x v="6"/>
    <s v="48 Winchester Avenue, New York NY 10024"/>
    <s v="Lorena Posacco"/>
    <s v="(678) 294-8103"/>
    <x v="0"/>
    <x v="0"/>
    <s v="No"/>
    <s v="No"/>
    <s v="No"/>
    <s v="No"/>
    <s v="Yes"/>
    <s v="No"/>
    <x v="6"/>
    <x v="6"/>
    <x v="6"/>
    <x v="6"/>
    <x v="6"/>
    <n v="-0.61139202601329412"/>
    <x v="6"/>
  </r>
  <r>
    <x v="7"/>
    <s v="8735 Squaw Creek Drive, Brooklyn NY 11214"/>
    <s v="Juanita Wisozk"/>
    <s v="(305) 531-1310"/>
    <x v="0"/>
    <x v="0"/>
    <s v="No"/>
    <s v="Yes"/>
    <s v="Yes"/>
    <s v="No"/>
    <s v="Yes"/>
    <s v="No"/>
    <x v="7"/>
    <x v="7"/>
    <x v="7"/>
    <x v="7"/>
    <x v="7"/>
    <n v="0.57622554654037406"/>
    <x v="7"/>
  </r>
  <r>
    <x v="8"/>
    <s v="267 Third Road, New York NY 10034"/>
    <s v="Velma Riley"/>
    <s v="(697) 543-0310"/>
    <x v="0"/>
    <x v="0"/>
    <s v="No"/>
    <s v="No"/>
    <s v="No"/>
    <s v="No"/>
    <s v="Yes"/>
    <s v="No"/>
    <x v="8"/>
    <x v="8"/>
    <x v="8"/>
    <x v="8"/>
    <x v="8"/>
    <n v="-0.29790601141591733"/>
    <x v="8"/>
  </r>
  <r>
    <x v="9"/>
    <s v="102 Coffee Court, Bronx NY 10461"/>
    <s v="Holly Gaines"/>
    <s v="(277) 456-4626"/>
    <x v="0"/>
    <x v="0"/>
    <s v="Yes"/>
    <s v="No"/>
    <s v="Yes"/>
    <s v="No"/>
    <s v="Yes"/>
    <s v="No"/>
    <x v="9"/>
    <x v="9"/>
    <x v="9"/>
    <x v="9"/>
    <x v="9"/>
    <n v="0.40734683274409145"/>
    <x v="9"/>
  </r>
  <r>
    <x v="10"/>
    <s v="44 W. Pheasant Street, Brooklyn NY 11233"/>
    <s v="Gary Brown"/>
    <s v="(459) 968-9453"/>
    <x v="0"/>
    <x v="0"/>
    <s v="No"/>
    <s v="No"/>
    <s v="No"/>
    <s v="No"/>
    <s v="No"/>
    <s v="No"/>
    <x v="10"/>
    <x v="10"/>
    <x v="10"/>
    <x v="10"/>
    <x v="10"/>
    <n v="-0.25247905109930902"/>
    <x v="10"/>
  </r>
  <r>
    <x v="11"/>
    <s v="7488 N. Marconi Ave, Brooklyn NY 11237"/>
    <s v="Jeffrey Akins"/>
    <s v="(313) 417-8968"/>
    <x v="0"/>
    <x v="0"/>
    <s v="No"/>
    <s v="No"/>
    <s v="No"/>
    <s v="No"/>
    <s v="No"/>
    <s v="No"/>
    <x v="11"/>
    <x v="11"/>
    <x v="11"/>
    <x v="11"/>
    <x v="11"/>
    <n v="0.3690560602470212"/>
    <x v="11"/>
  </r>
  <r>
    <x v="12"/>
    <s v="9575 Shipley Court, Brooklyn NY 11201"/>
    <s v="Tim Young"/>
    <s v="(876) 653-1727"/>
    <x v="0"/>
    <x v="0"/>
    <s v="No"/>
    <s v="Yes"/>
    <s v="Yes"/>
    <s v="Yes"/>
    <s v="Yes"/>
    <s v="Yes"/>
    <x v="12"/>
    <x v="12"/>
    <x v="12"/>
    <x v="12"/>
    <x v="12"/>
    <n v="3.3498147004699526"/>
    <x v="12"/>
  </r>
  <r>
    <x v="13"/>
    <s v="8156 Lake View Street, New York, NY 10025"/>
    <s v="Debra Kroll"/>
    <s v="(628) 832-4986"/>
    <x v="0"/>
    <x v="0"/>
    <s v="Yes"/>
    <s v="Yes"/>
    <s v="Yes"/>
    <s v="Yes"/>
    <s v="Yes"/>
    <s v="Yes"/>
    <x v="13"/>
    <x v="13"/>
    <x v="13"/>
    <x v="13"/>
    <x v="13"/>
    <n v="0.81146879617010592"/>
    <x v="13"/>
  </r>
  <r>
    <x v="14"/>
    <s v="44 Madison Dr, New York NY 10032"/>
    <s v="Kelly Boyd"/>
    <s v="(220) 929-0797"/>
    <x v="0"/>
    <x v="0"/>
    <s v="Yes"/>
    <s v="No"/>
    <s v="No"/>
    <s v="No"/>
    <s v="No"/>
    <s v="No"/>
    <x v="14"/>
    <x v="14"/>
    <x v="14"/>
    <x v="14"/>
    <x v="14"/>
    <n v="-0.55073921414194782"/>
    <x v="14"/>
  </r>
  <r>
    <x v="15"/>
    <s v="9848 Linden St, New York NY 10011"/>
    <s v="Dan Hill"/>
    <s v="(248) 450-0797"/>
    <x v="1"/>
    <x v="0"/>
    <s v="Yes"/>
    <s v="No"/>
    <s v="No"/>
    <s v="No"/>
    <s v="No"/>
    <s v="No"/>
    <x v="15"/>
    <x v="15"/>
    <x v="15"/>
    <x v="15"/>
    <x v="15"/>
    <n v="0.27407081068210992"/>
    <x v="15"/>
  </r>
  <r>
    <x v="16"/>
    <s v="805 South Pilgrim Court, Brooklyn NY 11225"/>
    <s v="Javier George"/>
    <s v="(964) 214-3742"/>
    <x v="1"/>
    <x v="0"/>
    <s v="Yes"/>
    <s v="No"/>
    <s v="No"/>
    <s v="No"/>
    <s v="No"/>
    <s v="No"/>
    <x v="16"/>
    <x v="16"/>
    <x v="16"/>
    <x v="16"/>
    <x v="16"/>
    <n v="0.17983468576187267"/>
    <x v="16"/>
  </r>
  <r>
    <x v="17"/>
    <s v="9132 Redwood Rd, Bronx NY 10466"/>
    <s v="Christopher Evans"/>
    <s v="(831) 406-6300"/>
    <x v="1"/>
    <x v="0"/>
    <s v="Yes"/>
    <s v="No"/>
    <s v="Yes"/>
    <s v="No"/>
    <s v="Yes"/>
    <s v="No"/>
    <x v="17"/>
    <x v="17"/>
    <x v="17"/>
    <x v="17"/>
    <x v="17"/>
    <n v="0.90588403033885334"/>
    <x v="17"/>
  </r>
  <r>
    <x v="18"/>
    <s v="3 Warren Drive, New York NY 10040"/>
    <s v="Julie Ross"/>
    <s v="(778) 387-0744"/>
    <x v="1"/>
    <x v="0"/>
    <s v="Yes"/>
    <s v="No"/>
    <s v="No"/>
    <s v="No"/>
    <s v="No"/>
    <s v="No"/>
    <x v="18"/>
    <x v="18"/>
    <x v="18"/>
    <x v="18"/>
    <x v="18"/>
    <n v="-0.20956409258224717"/>
    <x v="18"/>
  </r>
  <r>
    <x v="19"/>
    <s v="402 Bridgeton Lane, Bronx NY 10468"/>
    <s v="Bill Callahan"/>
    <s v="(617) 419-7996"/>
    <x v="1"/>
    <x v="0"/>
    <s v="Yes"/>
    <s v="No"/>
    <s v="Yes"/>
    <s v="No"/>
    <s v="Yes"/>
    <s v="No"/>
    <x v="19"/>
    <x v="19"/>
    <x v="19"/>
    <x v="19"/>
    <x v="19"/>
    <n v="2.2455667067018901"/>
    <x v="19"/>
  </r>
  <r>
    <x v="20"/>
    <s v="6 E. Nichols Ave, New York NY 10027"/>
    <s v="Anthony Brooks"/>
    <s v="(349) 801-7566"/>
    <x v="1"/>
    <x v="0"/>
    <s v="Yes"/>
    <s v="No"/>
    <s v="Yes"/>
    <s v="No"/>
    <s v="Yes"/>
    <s v="No"/>
    <x v="20"/>
    <x v="20"/>
    <x v="20"/>
    <x v="20"/>
    <x v="20"/>
    <n v="1.4232703532020747"/>
    <x v="20"/>
  </r>
  <r>
    <x v="21"/>
    <s v="323 North Edgewood St, Bronx NY 10457"/>
    <s v="Charlotte Leroux"/>
    <s v="(784) 634-6873"/>
    <x v="1"/>
    <x v="0"/>
    <s v="Yes"/>
    <s v="No"/>
    <s v="Yes"/>
    <s v="No"/>
    <s v="Yes"/>
    <s v="No"/>
    <x v="21"/>
    <x v="21"/>
    <x v="21"/>
    <x v="21"/>
    <x v="21"/>
    <n v="0.64359095818904954"/>
    <x v="21"/>
  </r>
  <r>
    <x v="22"/>
    <s v="484 Thorne St, New York NY 10128"/>
    <s v="Nina Coulter"/>
    <s v="(938) 752-9381"/>
    <x v="1"/>
    <x v="0"/>
    <s v="No"/>
    <s v="No"/>
    <s v="No"/>
    <s v="Yes"/>
    <s v="No"/>
    <s v="No"/>
    <x v="22"/>
    <x v="22"/>
    <x v="22"/>
    <x v="22"/>
    <x v="22"/>
    <n v="-0.53938981874158332"/>
    <x v="22"/>
  </r>
  <r>
    <x v="23"/>
    <s v="861 Gonzales Lane, Bronx NY 10472"/>
    <s v="Mia Ang"/>
    <s v="(253) 861-1301"/>
    <x v="1"/>
    <x v="0"/>
    <s v="Yes"/>
    <s v="No"/>
    <s v="Yes"/>
    <s v="Yes"/>
    <s v="Yes"/>
    <s v="No"/>
    <x v="23"/>
    <x v="23"/>
    <x v="23"/>
    <x v="23"/>
    <x v="23"/>
    <n v="0.52294422157633269"/>
    <x v="23"/>
  </r>
  <r>
    <x v="24"/>
    <s v="267 Randall Mill Dr, New York NY 10033"/>
    <s v="Kathy Rogers"/>
    <s v="(939) 738-6471"/>
    <x v="1"/>
    <x v="0"/>
    <s v="Yes"/>
    <s v="No"/>
    <s v="Yes"/>
    <s v="Yes"/>
    <s v="Yes"/>
    <s v="No"/>
    <x v="24"/>
    <x v="24"/>
    <x v="24"/>
    <x v="24"/>
    <x v="24"/>
    <n v="1.0242801438529217"/>
    <x v="24"/>
  </r>
  <r>
    <x v="25"/>
    <s v="12 Lees Creek St, Brooklyn NY 11211"/>
    <s v="Rita Varga"/>
    <s v="(754) 696-3109"/>
    <x v="1"/>
    <x v="0"/>
    <s v="No"/>
    <s v="No"/>
    <s v="No"/>
    <s v="Yes"/>
    <s v="No"/>
    <s v="No"/>
    <x v="25"/>
    <x v="25"/>
    <x v="25"/>
    <x v="25"/>
    <x v="25"/>
    <n v="-0.37012221518144006"/>
    <x v="25"/>
  </r>
  <r>
    <x v="26"/>
    <s v="240 W. Manhattan St, Bronx NY 10462"/>
    <s v="Mel Berkowitz"/>
    <s v="(967) 547-1542"/>
    <x v="1"/>
    <x v="0"/>
    <s v="Yes"/>
    <s v="No"/>
    <s v="Yes"/>
    <s v="Yes"/>
    <s v="Yes"/>
    <s v="No"/>
    <x v="26"/>
    <x v="26"/>
    <x v="26"/>
    <x v="26"/>
    <x v="26"/>
    <n v="1.5203389637502625"/>
    <x v="26"/>
  </r>
  <r>
    <x v="27"/>
    <s v="62 Lower River Road, Staten Island, NY 10306"/>
    <s v="Debra Martin"/>
    <s v="(743) 960-6716"/>
    <x v="1"/>
    <x v="0"/>
    <s v="Yes"/>
    <s v="No"/>
    <s v="No"/>
    <s v="No"/>
    <s v="No"/>
    <s v="No"/>
    <x v="27"/>
    <x v="27"/>
    <x v="27"/>
    <x v="27"/>
    <x v="27"/>
    <n v="-0.11575568185753915"/>
    <x v="27"/>
  </r>
  <r>
    <x v="28"/>
    <s v="48 S. Brandywine St, New York NY 10002"/>
    <s v="Deshaun Fletcher"/>
    <s v="(845) 304-6511"/>
    <x v="1"/>
    <x v="0"/>
    <s v="Yes"/>
    <s v="No"/>
    <s v="Yes"/>
    <s v="No"/>
    <s v="Yes"/>
    <s v="No"/>
    <x v="28"/>
    <x v="28"/>
    <x v="28"/>
    <x v="28"/>
    <x v="28"/>
    <n v="0.86419779018759768"/>
    <x v="28"/>
  </r>
  <r>
    <x v="29"/>
    <s v="5 Tallwood St, Brooklyn NY 11233"/>
    <s v="Kari Lenz"/>
    <s v="(886) 554-5339"/>
    <x v="1"/>
    <x v="0"/>
    <s v="Yes"/>
    <s v="No"/>
    <s v="No"/>
    <s v="No"/>
    <s v="No"/>
    <s v="No"/>
    <x v="29"/>
    <x v="29"/>
    <x v="29"/>
    <x v="29"/>
    <x v="29"/>
    <n v="0.18148193130433588"/>
    <x v="29"/>
  </r>
  <r>
    <x v="30"/>
    <s v="77 Stillwater St, Brooklyn NY 11213"/>
    <s v="John Mackey"/>
    <s v="(831) 581-1892"/>
    <x v="2"/>
    <x v="0"/>
    <s v="Yes"/>
    <s v="Yes"/>
    <s v="No"/>
    <s v="No"/>
    <s v="Yes"/>
    <s v="No"/>
    <x v="30"/>
    <x v="30"/>
    <x v="30"/>
    <x v="30"/>
    <x v="30"/>
    <n v="0.36636455401735013"/>
    <x v="30"/>
  </r>
  <r>
    <x v="31"/>
    <s v="7061 Bishop St, Yonkers NY 10701"/>
    <s v="Raymond Heywin"/>
    <s v="(571) 843-1746"/>
    <x v="2"/>
    <x v="0"/>
    <s v="Yes"/>
    <s v="Yes"/>
    <s v="Yes"/>
    <s v="Yes"/>
    <s v="Yes"/>
    <s v="No"/>
    <x v="31"/>
    <x v="31"/>
    <x v="31"/>
    <x v="31"/>
    <x v="31"/>
    <n v="1.8142296888697582"/>
    <x v="31"/>
  </r>
  <r>
    <x v="32"/>
    <s v="7223 Cedarwood Ave, Brooklyn NY 11221"/>
    <s v="Janie Roberson"/>
    <s v="(924) 516-6566"/>
    <x v="2"/>
    <x v="0"/>
    <s v="Yes"/>
    <s v="Yes"/>
    <s v="No"/>
    <s v="No"/>
    <s v="Yes"/>
    <s v="Yes"/>
    <x v="32"/>
    <x v="32"/>
    <x v="32"/>
    <x v="32"/>
    <x v="32"/>
    <n v="-7.1596691853915484E-2"/>
    <x v="32"/>
  </r>
  <r>
    <x v="33"/>
    <s v="62 Lafayette Ave, Bronx NY 10462"/>
    <s v="Brooke Hayes"/>
    <s v="(247) 999-3394"/>
    <x v="2"/>
    <x v="0"/>
    <s v="Yes"/>
    <s v="Yes"/>
    <s v="No"/>
    <s v="No"/>
    <s v="Yes"/>
    <s v="Yes"/>
    <x v="33"/>
    <x v="33"/>
    <x v="33"/>
    <x v="33"/>
    <x v="33"/>
    <n v="0.30577482876902251"/>
    <x v="33"/>
  </r>
  <r>
    <x v="34"/>
    <s v="7839 Elm St, Staten Island NY 10306"/>
    <s v="Lee Niemeyer"/>
    <s v="(920) 451-3973"/>
    <x v="2"/>
    <x v="0"/>
    <s v="Yes"/>
    <s v="Yes"/>
    <s v="Yes"/>
    <s v="Yes"/>
    <s v="Yes"/>
    <s v="Yes"/>
    <x v="34"/>
    <x v="34"/>
    <x v="34"/>
    <x v="34"/>
    <x v="34"/>
    <n v="0.71660086943635504"/>
    <x v="34"/>
  </r>
  <r>
    <x v="35"/>
    <s v="429 Stonybrook Dr, Brooklyn NY 11203"/>
    <s v="Stephen Harris"/>
    <s v="(258) 948-7479"/>
    <x v="2"/>
    <x v="0"/>
    <s v="Yes"/>
    <s v="Yes"/>
    <s v="No"/>
    <s v="No"/>
    <s v="Yes"/>
    <s v="Yes"/>
    <x v="35"/>
    <x v="35"/>
    <x v="35"/>
    <x v="35"/>
    <x v="35"/>
    <n v="0.38456165928272146"/>
    <x v="35"/>
  </r>
  <r>
    <x v="36"/>
    <s v="640 Beechwood Dr, Bronx NY 10461"/>
    <s v="Juan Scott"/>
    <s v="(357) 532-0838"/>
    <x v="2"/>
    <x v="0"/>
    <s v="Yes"/>
    <s v="Yes"/>
    <s v="Yes"/>
    <s v="Yes"/>
    <s v="Yes"/>
    <s v="Yes"/>
    <x v="36"/>
    <x v="36"/>
    <x v="36"/>
    <x v="36"/>
    <x v="36"/>
    <n v="0.91164163510334228"/>
    <x v="36"/>
  </r>
  <r>
    <x v="37"/>
    <s v="9453 N. Wagon Lane, Brooklyn NY 11237"/>
    <s v="Kurt Issacs"/>
    <s v="(454) 903-5770"/>
    <x v="2"/>
    <x v="0"/>
    <s v="No"/>
    <s v="No"/>
    <s v="No"/>
    <s v="No"/>
    <s v="Yes"/>
    <s v="Yes"/>
    <x v="37"/>
    <x v="37"/>
    <x v="37"/>
    <x v="37"/>
    <x v="37"/>
    <n v="-0.33438519484677687"/>
    <x v="37"/>
  </r>
  <r>
    <x v="38"/>
    <s v="81 San Carlos Road, Bronx NY 10463"/>
    <s v="Dominique Johnson"/>
    <s v="(336) 448-7026"/>
    <x v="2"/>
    <x v="0"/>
    <s v="Yes"/>
    <s v="Yes"/>
    <s v="Yes"/>
    <s v="Yes"/>
    <s v="Yes"/>
    <s v="Yes"/>
    <x v="38"/>
    <x v="38"/>
    <x v="38"/>
    <x v="38"/>
    <x v="38"/>
    <n v="1.084072328017021"/>
    <x v="38"/>
  </r>
  <r>
    <x v="39"/>
    <s v="596 Coffee St, Bronx NY 10472"/>
    <s v="Larry Alaimo"/>
    <s v="(242) 869-1226"/>
    <x v="2"/>
    <x v="0"/>
    <s v="Yes"/>
    <s v="Yes"/>
    <s v="Yes"/>
    <s v="Yes"/>
    <s v="Yes"/>
    <s v="Yes"/>
    <x v="39"/>
    <x v="39"/>
    <x v="39"/>
    <x v="39"/>
    <x v="39"/>
    <n v="1.1188084145320056"/>
    <x v="39"/>
  </r>
  <r>
    <x v="40"/>
    <s v="92 Princess St, New York NY 10033"/>
    <s v="Carlos Moya"/>
    <s v="(485) 453-8693"/>
    <x v="2"/>
    <x v="0"/>
    <s v="No"/>
    <s v="No"/>
    <s v="No"/>
    <s v="No"/>
    <s v="Yes"/>
    <s v="Yes"/>
    <x v="40"/>
    <x v="40"/>
    <x v="40"/>
    <x v="40"/>
    <x v="40"/>
    <n v="-0.41679289513417705"/>
    <x v="40"/>
  </r>
  <r>
    <x v="41"/>
    <s v="9151 River St, Brooklyn NY 11230"/>
    <s v="Shaun Salvatore"/>
    <s v="(691) 657-1498"/>
    <x v="2"/>
    <x v="0"/>
    <s v="Yes"/>
    <s v="Yes"/>
    <s v="Yes"/>
    <s v="Yes"/>
    <s v="Yes"/>
    <s v="Yes"/>
    <x v="41"/>
    <x v="41"/>
    <x v="41"/>
    <x v="41"/>
    <x v="41"/>
    <n v="0.74338775485751718"/>
    <x v="41"/>
  </r>
  <r>
    <x v="42"/>
    <s v="424 Hall Ave, New York NY 10128"/>
    <s v="Annie Fuentes"/>
    <s v="(462) 693-6254"/>
    <x v="2"/>
    <x v="0"/>
    <s v="Yes"/>
    <s v="No"/>
    <s v="No"/>
    <s v="No"/>
    <s v="No"/>
    <s v="No"/>
    <x v="42"/>
    <x v="42"/>
    <x v="42"/>
    <x v="42"/>
    <x v="42"/>
    <n v="-0.17943016656995925"/>
    <x v="42"/>
  </r>
  <r>
    <x v="43"/>
    <s v="81 Crescent St, Brooklyn NY 11210"/>
    <s v="Maria Sawyer"/>
    <s v="(881) 243-5276"/>
    <x v="2"/>
    <x v="0"/>
    <s v="Yes"/>
    <s v="Yes"/>
    <s v="Yes"/>
    <s v="No"/>
    <s v="No"/>
    <s v="No"/>
    <x v="43"/>
    <x v="43"/>
    <x v="43"/>
    <x v="43"/>
    <x v="43"/>
    <n v="0.61767741115573149"/>
    <x v="43"/>
  </r>
  <r>
    <x v="44"/>
    <s v="7217 Birch Hill Dr, New York NY 10009"/>
    <s v="Darnell Straughter"/>
    <s v="(680) 628-4625"/>
    <x v="2"/>
    <x v="0"/>
    <s v="Yes"/>
    <s v="Yes"/>
    <s v="Yes"/>
    <s v="Yes"/>
    <s v="No"/>
    <s v="No"/>
    <x v="44"/>
    <x v="44"/>
    <x v="44"/>
    <x v="44"/>
    <x v="44"/>
    <n v="1.0930046233022455"/>
    <x v="44"/>
  </r>
  <r>
    <x v="45"/>
    <s v="7184 Center Court, Brooklyn NY 11208"/>
    <s v="Richard Breaux"/>
    <s v="(685) 981-8556"/>
    <x v="3"/>
    <x v="0"/>
    <s v="No"/>
    <s v="No"/>
    <s v="No"/>
    <s v="No"/>
    <s v="Yes"/>
    <s v="No"/>
    <x v="45"/>
    <x v="45"/>
    <x v="45"/>
    <x v="45"/>
    <x v="45"/>
    <n v="-0.72898466539472961"/>
    <x v="45"/>
  </r>
  <r>
    <x v="46"/>
    <s v="815 2nd St, New York NY 10028"/>
    <s v="Craig Collins"/>
    <s v="(828) 840-2736"/>
    <x v="3"/>
    <x v="0"/>
    <s v="Yes"/>
    <s v="Yes"/>
    <s v="No"/>
    <s v="No"/>
    <s v="Yes"/>
    <s v="No"/>
    <x v="46"/>
    <x v="46"/>
    <x v="46"/>
    <x v="46"/>
    <x v="46"/>
    <n v="1.3475541667800686"/>
    <x v="46"/>
  </r>
  <r>
    <x v="47"/>
    <s v="9875 Franklin Rd, Brooklyn NY 11223"/>
    <s v="Donna Lam"/>
    <s v="(931) 618-9558"/>
    <x v="3"/>
    <x v="0"/>
    <s v="Yes"/>
    <s v="Yes"/>
    <s v="No"/>
    <s v="No"/>
    <s v="Yes"/>
    <s v="No"/>
    <x v="47"/>
    <x v="47"/>
    <x v="47"/>
    <x v="47"/>
    <x v="47"/>
    <n v="0.57793816418173161"/>
    <x v="47"/>
  </r>
  <r>
    <x v="48"/>
    <s v="601 Bank Ave, Brooklyn NY 11218"/>
    <s v="Teresa Vasbinder"/>
    <s v="(261) 690-0303"/>
    <x v="3"/>
    <x v="0"/>
    <s v="No"/>
    <s v="No"/>
    <s v="No"/>
    <s v="No"/>
    <s v="Yes"/>
    <s v="No"/>
    <x v="48"/>
    <x v="48"/>
    <x v="48"/>
    <x v="48"/>
    <x v="48"/>
    <n v="-0.33098339677163802"/>
    <x v="48"/>
  </r>
  <r>
    <x v="49"/>
    <s v="21 Yukon St, Bronx NY 10451"/>
    <s v="Andre Mobley"/>
    <s v="(597) 701-9429"/>
    <x v="3"/>
    <x v="0"/>
    <s v="Yes"/>
    <s v="Yes"/>
    <s v="No"/>
    <s v="No"/>
    <s v="Yes"/>
    <s v="No"/>
    <x v="49"/>
    <x v="49"/>
    <x v="49"/>
    <x v="49"/>
    <x v="49"/>
    <n v="0.83041416010220881"/>
    <x v="49"/>
  </r>
  <r>
    <x v="50"/>
    <s v="18 N. Woodland Ave, New York NY 10025"/>
    <s v="Ray Hernandez"/>
    <s v="(609) 345-8163"/>
    <x v="3"/>
    <x v="0"/>
    <s v="Yes"/>
    <s v="Yes"/>
    <s v="No"/>
    <s v="No"/>
    <s v="Yes"/>
    <s v="No"/>
    <x v="50"/>
    <x v="50"/>
    <x v="50"/>
    <x v="50"/>
    <x v="50"/>
    <n v="0.60045892388204325"/>
    <x v="50"/>
  </r>
  <r>
    <x v="51"/>
    <s v="65 Lower River Ave, Bronx NY 10465"/>
    <s v="Thomas Stewart"/>
    <s v="(381) 643-1230"/>
    <x v="3"/>
    <x v="0"/>
    <s v="Yes"/>
    <s v="Yes"/>
    <s v="No"/>
    <s v="No"/>
    <s v="Yes"/>
    <s v="No"/>
    <x v="51"/>
    <x v="51"/>
    <x v="51"/>
    <x v="51"/>
    <x v="51"/>
    <n v="0.71094693671276654"/>
    <x v="51"/>
  </r>
  <r>
    <x v="52"/>
    <s v="8680 Alderwood St, New York NY 10032"/>
    <s v="Henry Lange"/>
    <s v="(293) 473-1512"/>
    <x v="3"/>
    <x v="0"/>
    <s v="Yes"/>
    <s v="No"/>
    <s v="No"/>
    <s v="No"/>
    <s v="Yes"/>
    <s v="No"/>
    <x v="52"/>
    <x v="52"/>
    <x v="52"/>
    <x v="52"/>
    <x v="52"/>
    <n v="-0.15736979056747447"/>
    <x v="52"/>
  </r>
  <r>
    <x v="53"/>
    <s v="8388 Gonzales St, Brooklyn NY 11228"/>
    <s v="Danielle Tomas"/>
    <s v="(459) 261-2301"/>
    <x v="3"/>
    <x v="0"/>
    <s v="Yes"/>
    <s v="Yes"/>
    <s v="No"/>
    <s v="No"/>
    <s v="Yes"/>
    <s v="No"/>
    <x v="53"/>
    <x v="53"/>
    <x v="53"/>
    <x v="53"/>
    <x v="53"/>
    <n v="0.63431246502429839"/>
    <x v="53"/>
  </r>
  <r>
    <x v="54"/>
    <s v="9760 Taylor Dr, Brooklyn NY 11211"/>
    <s v="Joe Schimke"/>
    <s v="(936) 816-9148"/>
    <x v="3"/>
    <x v="0"/>
    <s v="No"/>
    <s v="No"/>
    <s v="No"/>
    <s v="No"/>
    <s v="Yes"/>
    <s v="No"/>
    <x v="54"/>
    <x v="54"/>
    <x v="54"/>
    <x v="54"/>
    <x v="54"/>
    <n v="0.72970725225475852"/>
    <x v="54"/>
  </r>
  <r>
    <x v="55"/>
    <s v="419 E. Henry Ave, New York NY 10031"/>
    <s v="Carlos Jackson"/>
    <s v="(201) 363-0653"/>
    <x v="3"/>
    <x v="0"/>
    <s v="Yes"/>
    <s v="Yes"/>
    <s v="No"/>
    <s v="No"/>
    <s v="Yes"/>
    <s v="No"/>
    <x v="55"/>
    <x v="55"/>
    <x v="55"/>
    <x v="55"/>
    <x v="55"/>
    <n v="1.6546701130112136"/>
    <x v="55"/>
  </r>
  <r>
    <x v="56"/>
    <s v="8083 8th St, Brooklyn NY 11209"/>
    <s v="Russell Wallace"/>
    <s v="(237) 890-0247"/>
    <x v="3"/>
    <x v="0"/>
    <s v="No"/>
    <s v="No"/>
    <s v="No"/>
    <s v="No"/>
    <s v="No"/>
    <s v="No"/>
    <x v="56"/>
    <x v="56"/>
    <x v="56"/>
    <x v="56"/>
    <x v="56"/>
    <n v="-0.23952671916055424"/>
    <x v="56"/>
  </r>
  <r>
    <x v="57"/>
    <s v="2 Rock Maple Ave, New York NY 10029"/>
    <s v="Shameka West"/>
    <s v="(488) 656-0761"/>
    <x v="3"/>
    <x v="0"/>
    <s v="Yes"/>
    <s v="Yes"/>
    <s v="No"/>
    <s v="No"/>
    <s v="No"/>
    <s v="No"/>
    <x v="57"/>
    <x v="57"/>
    <x v="57"/>
    <x v="57"/>
    <x v="57"/>
    <n v="0.66412244620782168"/>
    <x v="57"/>
  </r>
  <r>
    <x v="58"/>
    <s v="9577 Nicolls Ave, Staten Island NY 10312"/>
    <s v="Kevin Fleming"/>
    <s v="(650) 848-8284"/>
    <x v="3"/>
    <x v="0"/>
    <s v="Yes"/>
    <s v="Yes"/>
    <s v="No"/>
    <s v="No"/>
    <s v="No"/>
    <s v="No"/>
    <x v="58"/>
    <x v="58"/>
    <x v="58"/>
    <x v="58"/>
    <x v="58"/>
    <n v="0.58272982283102692"/>
    <x v="58"/>
  </r>
  <r>
    <x v="59"/>
    <s v="174 Del Monte St, Brooklyn NY 11224"/>
    <s v="Anna Grey"/>
    <s v="(980) 437-1451"/>
    <x v="3"/>
    <x v="0"/>
    <s v="Yes"/>
    <s v="Yes"/>
    <s v="No"/>
    <s v="No"/>
    <s v="No"/>
    <s v="No"/>
    <x v="59"/>
    <x v="59"/>
    <x v="59"/>
    <x v="59"/>
    <x v="59"/>
    <n v="0.66163405613342663"/>
    <x v="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SB 1"/>
    <s v="2131 Patterson Road, Brooklyn NY 11201"/>
    <s v="Dorothy Rizzo"/>
    <s v="(880) 283-6803"/>
    <x v="0"/>
    <s v="Yes"/>
    <s v="Yes"/>
    <s v="Yes"/>
    <s v="Yes"/>
    <s v="Yes"/>
    <s v="Yes"/>
    <s v="Yes"/>
    <n v="1982"/>
    <n v="5388"/>
    <n v="7063"/>
    <n v="7208"/>
    <n v="9093"/>
    <n v="0.46352749292411066"/>
    <n v="30734"/>
  </r>
  <r>
    <s v="SB 2"/>
    <s v="3685 Morningview Lane, New York NY 10013"/>
    <s v="Lawson Moore"/>
    <s v="(711) 426-7350"/>
    <x v="0"/>
    <s v="Yes"/>
    <s v="Yes"/>
    <s v="Yes"/>
    <s v="No"/>
    <s v="Yes"/>
    <s v="Yes"/>
    <s v="Yes"/>
    <n v="2786"/>
    <n v="3804"/>
    <n v="4121"/>
    <n v="6210"/>
    <n v="6909"/>
    <n v="0.25489826874508914"/>
    <n v="23830"/>
  </r>
  <r>
    <s v="SB 3"/>
    <s v="2285 Ladybug Drive, New York NY 10013"/>
    <s v="Vin Hudson"/>
    <s v="(952) 952-5573"/>
    <x v="0"/>
    <s v="Yes"/>
    <s v="Yes"/>
    <s v="Yes"/>
    <s v="Yes"/>
    <s v="Yes"/>
    <s v="Yes"/>
    <s v="Yes"/>
    <n v="1209"/>
    <n v="1534"/>
    <n v="1634"/>
    <n v="4302"/>
    <n v="9768"/>
    <n v="0.68595057009486848"/>
    <n v="18447"/>
  </r>
  <r>
    <s v="SB 4"/>
    <s v="2930 Southern Street, New York NY 10005"/>
    <s v="Susana Huels"/>
    <s v="(491) 505-6064"/>
    <x v="0"/>
    <s v="Yes"/>
    <s v="Yes"/>
    <s v="Yes"/>
    <s v="Yes"/>
    <s v="Yes"/>
    <s v="Yes"/>
    <s v="Yes"/>
    <n v="906"/>
    <n v="1251"/>
    <n v="2897"/>
    <n v="4499"/>
    <n v="9428"/>
    <n v="0.79606828454142997"/>
    <n v="18981"/>
  </r>
  <r>
    <s v="SB 5"/>
    <s v="2807 Geraldine Lane, New York NY 10004"/>
    <s v="Shanna Hettinger"/>
    <s v="(412) 570-0596"/>
    <x v="0"/>
    <s v="Yes"/>
    <s v="Yes"/>
    <s v="No"/>
    <s v="Yes"/>
    <s v="Yes"/>
    <s v="Yes"/>
    <s v="Yes"/>
    <n v="1421"/>
    <n v="1893"/>
    <n v="2722"/>
    <n v="4410"/>
    <n v="5873"/>
    <n v="0.42582583880267388"/>
    <n v="16319"/>
  </r>
  <r>
    <s v="SB 6"/>
    <s v="7778 Cherry Road, Bronx NY 10467"/>
    <s v="Roy McGlynn"/>
    <s v="(594) 807-4187"/>
    <x v="0"/>
    <s v="Yes"/>
    <s v="Yes"/>
    <s v="Yes"/>
    <s v="No"/>
    <s v="Yes"/>
    <s v="Yes"/>
    <s v="No"/>
    <n v="2341"/>
    <n v="6105"/>
    <n v="7777"/>
    <n v="7891"/>
    <n v="8758"/>
    <n v="0.390755806385503"/>
    <n v="32872"/>
  </r>
  <r>
    <s v="SB 7"/>
    <s v="48 Winchester Avenue, New York NY 10024"/>
    <s v="Lorena Posacco"/>
    <s v="(678) 294-8103"/>
    <x v="0"/>
    <s v="Yes"/>
    <s v="No"/>
    <s v="No"/>
    <s v="No"/>
    <s v="No"/>
    <s v="Yes"/>
    <s v="No"/>
    <n v="9252"/>
    <n v="8499"/>
    <n v="991"/>
    <n v="448"/>
    <n v="211"/>
    <n v="-0.61139202601329412"/>
    <n v="19401"/>
  </r>
  <r>
    <s v="SB 8"/>
    <s v="8735 Squaw Creek Drive, Brooklyn NY 11214"/>
    <s v="Juanita Wisozk"/>
    <s v="(305) 531-1310"/>
    <x v="0"/>
    <s v="Yes"/>
    <s v="No"/>
    <s v="Yes"/>
    <s v="Yes"/>
    <s v="No"/>
    <s v="Yes"/>
    <s v="No"/>
    <n v="1581"/>
    <n v="4799"/>
    <n v="6582"/>
    <n v="9024"/>
    <n v="9759"/>
    <n v="0.57622554654037406"/>
    <n v="31745"/>
  </r>
  <r>
    <s v="SB 9"/>
    <s v="267 Third Road, New York NY 10034"/>
    <s v="Velma Riley"/>
    <s v="(697) 543-0310"/>
    <x v="0"/>
    <s v="Yes"/>
    <s v="No"/>
    <s v="No"/>
    <s v="No"/>
    <s v="No"/>
    <s v="Yes"/>
    <s v="No"/>
    <n v="9766"/>
    <n v="8049"/>
    <n v="5556"/>
    <n v="5202"/>
    <n v="2373"/>
    <n v="-0.29790601141591733"/>
    <n v="30946"/>
  </r>
  <r>
    <s v="SB 10"/>
    <s v="102 Coffee Court, Bronx NY 10461"/>
    <s v="Holly Gaines"/>
    <s v="(277) 456-4626"/>
    <x v="0"/>
    <s v="Yes"/>
    <s v="Yes"/>
    <s v="No"/>
    <s v="Yes"/>
    <s v="No"/>
    <s v="Yes"/>
    <s v="No"/>
    <n v="1530"/>
    <n v="1620"/>
    <n v="2027"/>
    <n v="4881"/>
    <n v="6002"/>
    <n v="0.40734683274409145"/>
    <n v="16060"/>
  </r>
  <r>
    <s v="SB 11"/>
    <s v="44 W. Pheasant Street, Brooklyn NY 11233"/>
    <s v="Gary Brown"/>
    <s v="(459) 968-9453"/>
    <x v="0"/>
    <s v="Yes"/>
    <s v="No"/>
    <s v="No"/>
    <s v="No"/>
    <s v="No"/>
    <s v="No"/>
    <s v="No"/>
    <n v="7555"/>
    <n v="6551"/>
    <n v="5188"/>
    <n v="3436"/>
    <n v="2359"/>
    <n v="-0.25247905109930902"/>
    <n v="25089"/>
  </r>
  <r>
    <s v="SB 12"/>
    <s v="7488 N. Marconi Ave, Brooklyn NY 11237"/>
    <s v="Jeffrey Akins"/>
    <s v="(313) 417-8968"/>
    <x v="0"/>
    <s v="Yes"/>
    <s v="No"/>
    <s v="No"/>
    <s v="No"/>
    <s v="No"/>
    <s v="No"/>
    <s v="No"/>
    <n v="1532"/>
    <n v="2678"/>
    <n v="4068"/>
    <n v="4278"/>
    <n v="5382"/>
    <n v="0.3690560602470212"/>
    <n v="17938"/>
  </r>
  <r>
    <s v="SB 13"/>
    <s v="9575 Shipley Court, Brooklyn NY 11201"/>
    <s v="Tim Young"/>
    <s v="(876) 653-1727"/>
    <x v="0"/>
    <s v="Yes"/>
    <s v="No"/>
    <s v="Yes"/>
    <s v="Yes"/>
    <s v="Yes"/>
    <s v="Yes"/>
    <s v="Yes"/>
    <n v="24"/>
    <n v="1797"/>
    <n v="3548"/>
    <n v="3668"/>
    <n v="8592"/>
    <n v="3.3498147004699526"/>
    <n v="17629"/>
  </r>
  <r>
    <s v="SB 14"/>
    <s v="8156 Lake View Street, New York, NY 10025"/>
    <s v="Debra Kroll"/>
    <s v="(628) 832-4986"/>
    <x v="0"/>
    <s v="Yes"/>
    <s v="Yes"/>
    <s v="Yes"/>
    <s v="Yes"/>
    <s v="Yes"/>
    <s v="Yes"/>
    <s v="Yes"/>
    <n v="861"/>
    <n v="1314"/>
    <n v="1810"/>
    <n v="6510"/>
    <n v="9271"/>
    <n v="0.81146879617010592"/>
    <n v="19766"/>
  </r>
  <r>
    <s v="SB 15"/>
    <s v="44 Madison Dr, New York NY 10032"/>
    <s v="Kelly Boyd"/>
    <s v="(220) 929-0797"/>
    <x v="0"/>
    <s v="Yes"/>
    <s v="Yes"/>
    <s v="No"/>
    <s v="No"/>
    <s v="No"/>
    <s v="No"/>
    <s v="No"/>
    <n v="9058"/>
    <n v="4839"/>
    <n v="4776"/>
    <n v="4024"/>
    <n v="369"/>
    <n v="-0.55073921414194782"/>
    <n v="23066"/>
  </r>
  <r>
    <s v="MB 1"/>
    <s v="9848 Linden St, New York NY 10011"/>
    <s v="Dan Hill"/>
    <s v="(248) 450-0797"/>
    <x v="1"/>
    <s v="Yes"/>
    <s v="Yes"/>
    <s v="No"/>
    <s v="No"/>
    <s v="No"/>
    <s v="No"/>
    <s v="No"/>
    <n v="3501"/>
    <n v="7079"/>
    <n v="7438"/>
    <n v="7443"/>
    <n v="9225"/>
    <n v="0.27407081068210992"/>
    <n v="34686"/>
  </r>
  <r>
    <s v="MB 2"/>
    <s v="805 South Pilgrim Court, Brooklyn NY 11225"/>
    <s v="Javier George"/>
    <s v="(964) 214-3742"/>
    <x v="1"/>
    <s v="Yes"/>
    <s v="Yes"/>
    <s v="No"/>
    <s v="No"/>
    <s v="No"/>
    <s v="No"/>
    <s v="No"/>
    <n v="3916"/>
    <n v="4218"/>
    <n v="5072"/>
    <n v="5201"/>
    <n v="7588"/>
    <n v="0.17983468576187267"/>
    <n v="25995"/>
  </r>
  <r>
    <s v="MB 3"/>
    <s v="9132 Redwood Rd, Bronx NY 10466"/>
    <s v="Christopher Evans"/>
    <s v="(831) 406-6300"/>
    <x v="1"/>
    <s v="Yes"/>
    <s v="Yes"/>
    <s v="No"/>
    <s v="Yes"/>
    <s v="No"/>
    <s v="Yes"/>
    <s v="No"/>
    <n v="700"/>
    <n v="5721"/>
    <n v="6247"/>
    <n v="8495"/>
    <n v="9236"/>
    <n v="0.90588403033885334"/>
    <n v="30399"/>
  </r>
  <r>
    <s v="MB 4"/>
    <s v="3 Warren Drive, New York NY 10040"/>
    <s v="Julie Ross"/>
    <s v="(778) 387-0744"/>
    <x v="1"/>
    <s v="Yes"/>
    <s v="Yes"/>
    <s v="No"/>
    <s v="No"/>
    <s v="No"/>
    <s v="No"/>
    <s v="No"/>
    <n v="9773"/>
    <n v="9179"/>
    <n v="8390"/>
    <n v="8256"/>
    <n v="3815"/>
    <n v="-0.20956409258224717"/>
    <n v="39413"/>
  </r>
  <r>
    <s v="MB 5"/>
    <s v="402 Bridgeton Lane, Bronx NY 10468"/>
    <s v="Bill Callahan"/>
    <s v="(617) 419-7996"/>
    <x v="1"/>
    <s v="Yes"/>
    <s v="Yes"/>
    <s v="No"/>
    <s v="Yes"/>
    <s v="No"/>
    <s v="Yes"/>
    <s v="No"/>
    <n v="73"/>
    <n v="3485"/>
    <n v="4592"/>
    <n v="5143"/>
    <n v="8100"/>
    <n v="2.2455667067018901"/>
    <n v="21393"/>
  </r>
  <r>
    <s v="MB 6"/>
    <s v="6 E. Nichols Ave, New York NY 10027"/>
    <s v="Anthony Brooks"/>
    <s v="(349) 801-7566"/>
    <x v="1"/>
    <s v="Yes"/>
    <s v="Yes"/>
    <s v="No"/>
    <s v="Yes"/>
    <s v="No"/>
    <s v="Yes"/>
    <s v="No"/>
    <n v="238"/>
    <n v="1235"/>
    <n v="1822"/>
    <n v="7074"/>
    <n v="8207"/>
    <n v="1.4232703532020747"/>
    <n v="18576"/>
  </r>
  <r>
    <s v="MB 7"/>
    <s v="323 North Edgewood St, Bronx NY 10457"/>
    <s v="Charlotte Leroux"/>
    <s v="(784) 634-6873"/>
    <x v="1"/>
    <s v="Yes"/>
    <s v="Yes"/>
    <s v="No"/>
    <s v="Yes"/>
    <s v="No"/>
    <s v="Yes"/>
    <s v="No"/>
    <n v="1368"/>
    <n v="3447"/>
    <n v="4535"/>
    <n v="5476"/>
    <n v="9983"/>
    <n v="0.64359095818904954"/>
    <n v="24809"/>
  </r>
  <r>
    <s v="MB 8"/>
    <s v="484 Thorne St, New York NY 10128"/>
    <s v="Nina Coulter"/>
    <s v="(938) 752-9381"/>
    <x v="1"/>
    <s v="Yes"/>
    <s v="No"/>
    <s v="No"/>
    <s v="No"/>
    <s v="Yes"/>
    <s v="No"/>
    <s v="No"/>
    <n v="8331"/>
    <n v="7667"/>
    <n v="5952"/>
    <n v="1998"/>
    <n v="375"/>
    <n v="-0.53938981874158332"/>
    <n v="24323"/>
  </r>
  <r>
    <s v="MB 9"/>
    <s v="861 Gonzales Lane, Bronx NY 10472"/>
    <s v="Mia Ang"/>
    <s v="(253) 861-1301"/>
    <x v="1"/>
    <s v="Yes"/>
    <s v="Yes"/>
    <s v="No"/>
    <s v="Yes"/>
    <s v="Yes"/>
    <s v="Yes"/>
    <s v="No"/>
    <n v="1779"/>
    <n v="2124"/>
    <n v="2844"/>
    <n v="6877"/>
    <n v="9570"/>
    <n v="0.52294422157633269"/>
    <n v="23194"/>
  </r>
  <r>
    <s v="MB 10"/>
    <s v="267 Randall Mill Dr, New York NY 10033"/>
    <s v="Kathy Rogers"/>
    <s v="(939) 738-6471"/>
    <x v="1"/>
    <s v="Yes"/>
    <s v="Yes"/>
    <s v="No"/>
    <s v="Yes"/>
    <s v="Yes"/>
    <s v="Yes"/>
    <s v="No"/>
    <n v="570"/>
    <n v="1322"/>
    <n v="7279"/>
    <n v="8443"/>
    <n v="9571"/>
    <n v="1.0242801438529217"/>
    <n v="27185"/>
  </r>
  <r>
    <s v="MB 11"/>
    <s v="12 Lees Creek St, Brooklyn NY 11211"/>
    <s v="Rita Varga"/>
    <s v="(754) 696-3109"/>
    <x v="1"/>
    <s v="Yes"/>
    <s v="No"/>
    <s v="No"/>
    <s v="No"/>
    <s v="Yes"/>
    <s v="No"/>
    <s v="No"/>
    <n v="6156"/>
    <n v="6110"/>
    <n v="5791"/>
    <n v="1759"/>
    <n v="969"/>
    <n v="-0.37012221518144006"/>
    <n v="20785"/>
  </r>
  <r>
    <s v="MB 12"/>
    <s v="240 W. Manhattan St, Bronx NY 10462"/>
    <s v="Mel Berkowitz"/>
    <s v="(967) 547-1542"/>
    <x v="1"/>
    <s v="Yes"/>
    <s v="Yes"/>
    <s v="No"/>
    <s v="Yes"/>
    <s v="Yes"/>
    <s v="Yes"/>
    <s v="No"/>
    <n v="209"/>
    <n v="621"/>
    <n v="3098"/>
    <n v="7118"/>
    <n v="8433"/>
    <n v="1.5203389637502625"/>
    <n v="19479"/>
  </r>
  <r>
    <s v="MB 13"/>
    <s v="62 Lower River Road, Staten Island, NY 10306"/>
    <s v="Debra Martin"/>
    <s v="(743) 960-6716"/>
    <x v="1"/>
    <s v="Yes"/>
    <s v="Yes"/>
    <s v="No"/>
    <s v="No"/>
    <s v="No"/>
    <s v="No"/>
    <s v="No"/>
    <n v="6309"/>
    <n v="6227"/>
    <n v="5123"/>
    <n v="4968"/>
    <n v="3857"/>
    <n v="-0.11575568185753915"/>
    <n v="26484"/>
  </r>
  <r>
    <s v="MB 14"/>
    <s v="48 S. Brandywine St, New York NY 10002"/>
    <s v="Deshaun Fletcher"/>
    <s v="(845) 304-6511"/>
    <x v="1"/>
    <s v="Yes"/>
    <s v="Yes"/>
    <s v="No"/>
    <s v="Yes"/>
    <s v="No"/>
    <s v="Yes"/>
    <s v="No"/>
    <n v="712"/>
    <n v="4182"/>
    <n v="6087"/>
    <n v="7494"/>
    <n v="8599"/>
    <n v="0.86419779018759768"/>
    <n v="27074"/>
  </r>
  <r>
    <s v="MB 15"/>
    <s v="5 Tallwood St, Brooklyn NY 11233"/>
    <s v="Kari Lenz"/>
    <s v="(886) 554-5339"/>
    <x v="1"/>
    <s v="Yes"/>
    <s v="Yes"/>
    <s v="No"/>
    <s v="No"/>
    <s v="No"/>
    <s v="No"/>
    <s v="No"/>
    <n v="2390"/>
    <n v="2415"/>
    <n v="3461"/>
    <n v="3850"/>
    <n v="4657"/>
    <n v="0.18148193130433588"/>
    <n v="16773"/>
  </r>
  <r>
    <s v="OR 1"/>
    <s v="77 Stillwater St, Brooklyn NY 11213"/>
    <s v="John Mackey"/>
    <s v="(831) 581-1892"/>
    <x v="2"/>
    <s v="Yes"/>
    <s v="Yes"/>
    <s v="Yes"/>
    <s v="No"/>
    <s v="No"/>
    <s v="Yes"/>
    <s v="No"/>
    <n v="2519"/>
    <n v="3938"/>
    <n v="5190"/>
    <n v="8203"/>
    <n v="8780"/>
    <n v="0.36636455401735013"/>
    <n v="28630"/>
  </r>
  <r>
    <s v="OR 2"/>
    <s v="7061 Bishop St, Yonkers NY 10701"/>
    <s v="Raymond Heywin"/>
    <s v="(571) 843-1746"/>
    <x v="2"/>
    <s v="Yes"/>
    <s v="Yes"/>
    <s v="Yes"/>
    <s v="Yes"/>
    <s v="Yes"/>
    <s v="Yes"/>
    <s v="No"/>
    <n v="138"/>
    <n v="286"/>
    <n v="6750"/>
    <n v="8254"/>
    <n v="8656"/>
    <n v="1.8142296888697582"/>
    <n v="24084"/>
  </r>
  <r>
    <s v="OR 3"/>
    <s v="7223 Cedarwood Ave, Brooklyn NY 11221"/>
    <s v="Janie Roberson"/>
    <s v="(924) 516-6566"/>
    <x v="2"/>
    <s v="Yes"/>
    <s v="Yes"/>
    <s v="Yes"/>
    <s v="No"/>
    <s v="No"/>
    <s v="Yes"/>
    <s v="Yes"/>
    <n v="8873"/>
    <n v="8484"/>
    <n v="7883"/>
    <n v="7499"/>
    <n v="6592"/>
    <n v="-7.1596691853915484E-2"/>
    <n v="39331"/>
  </r>
  <r>
    <s v="OR 4"/>
    <s v="62 Lafayette Ave, Bronx NY 10462"/>
    <s v="Brooke Hayes"/>
    <s v="(247) 999-3394"/>
    <x v="2"/>
    <s v="Yes"/>
    <s v="Yes"/>
    <s v="Yes"/>
    <s v="No"/>
    <s v="No"/>
    <s v="Yes"/>
    <s v="Yes"/>
    <n v="3297"/>
    <n v="4866"/>
    <n v="4928"/>
    <n v="8451"/>
    <n v="9585"/>
    <n v="0.30577482876902251"/>
    <n v="31127"/>
  </r>
  <r>
    <s v="OR 5"/>
    <s v="7839 Elm St, Staten Island NY 10306"/>
    <s v="Lee Niemeyer"/>
    <s v="(920) 451-3973"/>
    <x v="2"/>
    <s v="Yes"/>
    <s v="Yes"/>
    <s v="Yes"/>
    <s v="Yes"/>
    <s v="Yes"/>
    <s v="Yes"/>
    <s v="Yes"/>
    <n v="1092"/>
    <n v="3140"/>
    <n v="4123"/>
    <n v="4366"/>
    <n v="9482"/>
    <n v="0.71660086943635504"/>
    <n v="22203"/>
  </r>
  <r>
    <s v="OR 6"/>
    <s v="429 Stonybrook Dr, Brooklyn NY 11203"/>
    <s v="Stephen Harris"/>
    <s v="(258) 948-7479"/>
    <x v="2"/>
    <s v="Yes"/>
    <s v="Yes"/>
    <s v="Yes"/>
    <s v="No"/>
    <s v="No"/>
    <s v="Yes"/>
    <s v="Yes"/>
    <n v="2541"/>
    <n v="3794"/>
    <n v="3984"/>
    <n v="8803"/>
    <n v="9338"/>
    <n v="0.38456165928272146"/>
    <n v="28460"/>
  </r>
  <r>
    <s v="OR 7"/>
    <s v="640 Beechwood Dr, Bronx NY 10461"/>
    <s v="Juan Scott"/>
    <s v="(357) 532-0838"/>
    <x v="2"/>
    <s v="Yes"/>
    <s v="Yes"/>
    <s v="Yes"/>
    <s v="Yes"/>
    <s v="Yes"/>
    <s v="Yes"/>
    <s v="Yes"/>
    <n v="742"/>
    <n v="3751"/>
    <n v="4423"/>
    <n v="8733"/>
    <n v="9909"/>
    <n v="0.91164163510334228"/>
    <n v="27558"/>
  </r>
  <r>
    <s v="OR 8"/>
    <s v="9453 N. Wagon Lane, Brooklyn NY 11237"/>
    <s v="Kurt Issacs"/>
    <s v="(454) 903-5770"/>
    <x v="2"/>
    <s v="Yes"/>
    <s v="No"/>
    <s v="No"/>
    <s v="No"/>
    <s v="No"/>
    <s v="Yes"/>
    <s v="Yes"/>
    <n v="7703"/>
    <n v="6957"/>
    <n v="3898"/>
    <n v="1857"/>
    <n v="1512"/>
    <n v="-0.33438519484677687"/>
    <n v="21927"/>
  </r>
  <r>
    <s v="OR 9"/>
    <s v="81 San Carlos Road, Bronx NY 10463"/>
    <s v="Dominique Johnson"/>
    <s v="(336) 448-7026"/>
    <x v="2"/>
    <s v="Yes"/>
    <s v="Yes"/>
    <s v="Yes"/>
    <s v="Yes"/>
    <s v="Yes"/>
    <s v="Yes"/>
    <s v="Yes"/>
    <n v="488"/>
    <n v="5535"/>
    <n v="5775"/>
    <n v="7661"/>
    <n v="9206"/>
    <n v="1.084072328017021"/>
    <n v="28665"/>
  </r>
  <r>
    <s v="OR 10"/>
    <s v="596 Coffee St, Bronx NY 10472"/>
    <s v="Larry Alaimo"/>
    <s v="(242) 869-1226"/>
    <x v="2"/>
    <s v="Yes"/>
    <s v="Yes"/>
    <s v="Yes"/>
    <s v="Yes"/>
    <s v="Yes"/>
    <s v="Yes"/>
    <s v="Yes"/>
    <n v="376"/>
    <n v="889"/>
    <n v="4373"/>
    <n v="6803"/>
    <n v="7578"/>
    <n v="1.1188084145320056"/>
    <n v="20019"/>
  </r>
  <r>
    <s v="OR 11"/>
    <s v="92 Princess St, New York NY 10033"/>
    <s v="Carlos Moya"/>
    <s v="(485) 453-8693"/>
    <x v="2"/>
    <s v="Yes"/>
    <s v="No"/>
    <s v="No"/>
    <s v="No"/>
    <s v="No"/>
    <s v="Yes"/>
    <s v="Yes"/>
    <n v="7840"/>
    <n v="5804"/>
    <n v="4259"/>
    <n v="4243"/>
    <n v="907"/>
    <n v="-0.41679289513417705"/>
    <n v="23053"/>
  </r>
  <r>
    <s v="OR 12"/>
    <s v="9151 River St, Brooklyn NY 11230"/>
    <s v="Shaun Salvatore"/>
    <s v="(691) 657-1498"/>
    <x v="2"/>
    <s v="Yes"/>
    <s v="Yes"/>
    <s v="Yes"/>
    <s v="Yes"/>
    <s v="Yes"/>
    <s v="Yes"/>
    <s v="Yes"/>
    <n v="1038"/>
    <n v="3615"/>
    <n v="3712"/>
    <n v="5819"/>
    <n v="9589"/>
    <n v="0.74338775485751718"/>
    <n v="23773"/>
  </r>
  <r>
    <s v="OR 13"/>
    <s v="424 Hall Ave, New York NY 10128"/>
    <s v="Annie Fuentes"/>
    <s v="(462) 693-6254"/>
    <x v="2"/>
    <s v="Yes"/>
    <s v="Yes"/>
    <s v="No"/>
    <s v="No"/>
    <s v="No"/>
    <s v="No"/>
    <s v="No"/>
    <n v="8891"/>
    <n v="5952"/>
    <n v="5914"/>
    <n v="5405"/>
    <n v="4031"/>
    <n v="-0.17943016656995925"/>
    <n v="30193"/>
  </r>
  <r>
    <s v="OR 14"/>
    <s v="81 Crescent St, Brooklyn NY 11210"/>
    <s v="Maria Sawyer"/>
    <s v="(881) 243-5276"/>
    <x v="2"/>
    <s v="Yes"/>
    <s v="Yes"/>
    <s v="Yes"/>
    <s v="Yes"/>
    <s v="No"/>
    <s v="No"/>
    <s v="No"/>
    <n v="1290"/>
    <n v="4033"/>
    <n v="6956"/>
    <n v="7929"/>
    <n v="8834"/>
    <n v="0.61767741115573149"/>
    <n v="29042"/>
  </r>
  <r>
    <s v="OR 15"/>
    <s v="7217 Birch Hill Dr, New York NY 10009"/>
    <s v="Darnell Straughter"/>
    <s v="(680) 628-4625"/>
    <x v="2"/>
    <s v="Yes"/>
    <s v="Yes"/>
    <s v="Yes"/>
    <s v="Yes"/>
    <s v="Yes"/>
    <s v="No"/>
    <s v="No"/>
    <n v="431"/>
    <n v="6231"/>
    <n v="7478"/>
    <n v="8039"/>
    <n v="8271"/>
    <n v="1.0930046233022455"/>
    <n v="30450"/>
  </r>
  <r>
    <s v="WD 1"/>
    <s v="7184 Center Court, Brooklyn NY 11208"/>
    <s v="Richard Breaux"/>
    <s v="(685) 981-8556"/>
    <x v="3"/>
    <s v="Yes"/>
    <s v="No"/>
    <s v="No"/>
    <s v="No"/>
    <s v="No"/>
    <s v="Yes"/>
    <s v="No"/>
    <n v="8156"/>
    <n v="1245"/>
    <n v="791"/>
    <n v="338"/>
    <n v="44"/>
    <n v="-0.72898466539472961"/>
    <n v="10574"/>
  </r>
  <r>
    <s v="WD 2"/>
    <s v="815 2nd St, New York NY 10028"/>
    <s v="Craig Collins"/>
    <s v="(828) 840-2736"/>
    <x v="3"/>
    <s v="Yes"/>
    <s v="Yes"/>
    <s v="Yes"/>
    <s v="No"/>
    <s v="No"/>
    <s v="Yes"/>
    <s v="No"/>
    <n v="299"/>
    <n v="657"/>
    <n v="6238"/>
    <n v="8922"/>
    <n v="9081"/>
    <n v="1.3475541667800686"/>
    <n v="25197"/>
  </r>
  <r>
    <s v="WD 3"/>
    <s v="9875 Franklin Rd, Brooklyn NY 11223"/>
    <s v="Donna Lam"/>
    <s v="(931) 618-9558"/>
    <x v="3"/>
    <s v="Yes"/>
    <s v="Yes"/>
    <s v="Yes"/>
    <s v="No"/>
    <s v="No"/>
    <s v="Yes"/>
    <s v="No"/>
    <n v="1323"/>
    <n v="4963"/>
    <n v="6292"/>
    <n v="6728"/>
    <n v="8202"/>
    <n v="0.57793816418173161"/>
    <n v="27508"/>
  </r>
  <r>
    <s v="WD 4"/>
    <s v="601 Bank Ave, Brooklyn NY 11218"/>
    <s v="Teresa Vasbinder"/>
    <s v="(261) 690-0303"/>
    <x v="3"/>
    <s v="Yes"/>
    <s v="No"/>
    <s v="No"/>
    <s v="No"/>
    <s v="No"/>
    <s v="Yes"/>
    <s v="No"/>
    <n v="8466"/>
    <n v="4079"/>
    <n v="2797"/>
    <n v="2245"/>
    <n v="1696"/>
    <n v="-0.33098339677163802"/>
    <n v="19283"/>
  </r>
  <r>
    <s v="WD 5"/>
    <s v="21 Yukon St, Bronx NY 10451"/>
    <s v="Andre Mobley"/>
    <s v="(597) 701-9429"/>
    <x v="3"/>
    <s v="Yes"/>
    <s v="Yes"/>
    <s v="Yes"/>
    <s v="No"/>
    <s v="No"/>
    <s v="Yes"/>
    <s v="No"/>
    <n v="870"/>
    <n v="2428"/>
    <n v="7386"/>
    <n v="8835"/>
    <n v="9766"/>
    <n v="0.83041416010220881"/>
    <n v="29285"/>
  </r>
  <r>
    <s v="WD 6"/>
    <s v="18 N. Woodland Ave, New York NY 10025"/>
    <s v="Ray Hernandez"/>
    <s v="(609) 345-8163"/>
    <x v="3"/>
    <s v="Yes"/>
    <s v="Yes"/>
    <s v="Yes"/>
    <s v="No"/>
    <s v="No"/>
    <s v="Yes"/>
    <s v="No"/>
    <n v="1497"/>
    <n v="1768"/>
    <n v="2804"/>
    <n v="5718"/>
    <n v="9822"/>
    <n v="0.60045892388204325"/>
    <n v="21609"/>
  </r>
  <r>
    <s v="WD 7"/>
    <s v="65 Lower River Ave, Bronx NY 10465"/>
    <s v="Thomas Stewart"/>
    <s v="(381) 643-1230"/>
    <x v="3"/>
    <s v="Yes"/>
    <s v="Yes"/>
    <s v="Yes"/>
    <s v="No"/>
    <s v="No"/>
    <s v="Yes"/>
    <s v="No"/>
    <n v="1082"/>
    <n v="3353"/>
    <n v="6351"/>
    <n v="8550"/>
    <n v="9272"/>
    <n v="0.71094693671276654"/>
    <n v="28608"/>
  </r>
  <r>
    <s v="WD 8"/>
    <s v="8680 Alderwood St, New York NY 10032"/>
    <s v="Henry Lange"/>
    <s v="(293) 473-1512"/>
    <x v="3"/>
    <s v="Yes"/>
    <s v="Yes"/>
    <s v="No"/>
    <s v="No"/>
    <s v="No"/>
    <s v="Yes"/>
    <s v="No"/>
    <n v="9791"/>
    <n v="9610"/>
    <n v="7534"/>
    <n v="5080"/>
    <n v="4936"/>
    <n v="-0.15736979056747447"/>
    <n v="36951"/>
  </r>
  <r>
    <s v="WD 9"/>
    <s v="8388 Gonzales St, Brooklyn NY 11228"/>
    <s v="Danielle Tomas"/>
    <s v="(459) 261-2301"/>
    <x v="3"/>
    <s v="Yes"/>
    <s v="Yes"/>
    <s v="Yes"/>
    <s v="No"/>
    <s v="No"/>
    <s v="Yes"/>
    <s v="No"/>
    <n v="1357"/>
    <n v="4189"/>
    <n v="5407"/>
    <n v="6233"/>
    <n v="9681"/>
    <n v="0.63431246502429839"/>
    <n v="26867"/>
  </r>
  <r>
    <s v="WD 10"/>
    <s v="9760 Taylor Dr, Brooklyn NY 11211"/>
    <s v="Joe Schimke"/>
    <s v="(936) 816-9148"/>
    <x v="3"/>
    <s v="Yes"/>
    <s v="No"/>
    <s v="No"/>
    <s v="No"/>
    <s v="No"/>
    <s v="Yes"/>
    <s v="No"/>
    <n v="576"/>
    <n v="2628"/>
    <n v="3612"/>
    <n v="5066"/>
    <n v="5156"/>
    <n v="0.72970725225475852"/>
    <n v="17038"/>
  </r>
  <r>
    <s v="WD 11"/>
    <s v="419 E. Henry Ave, New York NY 10031"/>
    <s v="Carlos Jackson"/>
    <s v="(201) 363-0653"/>
    <x v="3"/>
    <s v="Yes"/>
    <s v="Yes"/>
    <s v="Yes"/>
    <s v="No"/>
    <s v="No"/>
    <s v="Yes"/>
    <s v="No"/>
    <n v="128"/>
    <n v="416"/>
    <n v="747"/>
    <n v="1028"/>
    <n v="6357"/>
    <n v="1.6546701130112136"/>
    <n v="8676"/>
  </r>
  <r>
    <s v="WD 12"/>
    <s v="8083 8th St, Brooklyn NY 11209"/>
    <s v="Russell Wallace"/>
    <s v="(237) 890-0247"/>
    <x v="3"/>
    <s v="Yes"/>
    <s v="No"/>
    <s v="No"/>
    <s v="No"/>
    <s v="No"/>
    <s v="No"/>
    <s v="No"/>
    <n v="8034"/>
    <n v="6541"/>
    <n v="3311"/>
    <n v="3254"/>
    <n v="2687"/>
    <n v="-0.23952671916055424"/>
    <n v="23827"/>
  </r>
  <r>
    <s v="WD 13"/>
    <s v="2 Rock Maple Ave, New York NY 10029"/>
    <s v="Shameka West"/>
    <s v="(488) 656-0761"/>
    <x v="3"/>
    <s v="Yes"/>
    <s v="Yes"/>
    <s v="Yes"/>
    <s v="No"/>
    <s v="No"/>
    <s v="No"/>
    <s v="No"/>
    <n v="1263"/>
    <n v="2517"/>
    <n v="8042"/>
    <n v="8222"/>
    <n v="9686"/>
    <n v="0.66412244620782168"/>
    <n v="29730"/>
  </r>
  <r>
    <s v="WD 14"/>
    <s v="9577 Nicolls Ave, Staten Island NY 10312"/>
    <s v="Kevin Fleming"/>
    <s v="(650) 848-8284"/>
    <x v="3"/>
    <s v="Yes"/>
    <s v="Yes"/>
    <s v="Yes"/>
    <s v="No"/>
    <s v="No"/>
    <s v="No"/>
    <s v="No"/>
    <n v="1032"/>
    <n v="3919"/>
    <n v="4466"/>
    <n v="5568"/>
    <n v="6476"/>
    <n v="0.58272982283102692"/>
    <n v="21461"/>
  </r>
  <r>
    <s v="WD 15"/>
    <s v="174 Del Monte St, Brooklyn NY 11224"/>
    <s v="Anna Grey"/>
    <s v="(980) 437-1451"/>
    <x v="3"/>
    <s v="Yes"/>
    <s v="Yes"/>
    <s v="Yes"/>
    <s v="No"/>
    <s v="No"/>
    <s v="No"/>
    <s v="No"/>
    <n v="1014"/>
    <n v="2254"/>
    <n v="4534"/>
    <n v="6796"/>
    <n v="7730"/>
    <n v="0.66163405613342663"/>
    <n v="22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8131-5372-4E35-BACE-9A2B18B46BDA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5:B90" firstHeaderRow="1" firstDataRow="1" firstDataCol="1"/>
  <pivotFields count="19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5 YR CAGR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D848E-A3F0-4703-8CA4-6AB7F0C7A5F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6:B71" firstHeaderRow="1" firstDataRow="1" firstDataCol="1"/>
  <pivotFields count="19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per year" fld="18" showDataAs="percentOfTotal" baseField="4" baseItem="0" numFmtId="9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240E8-C6BA-4580-A74E-FBE6A4278D5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8" firstHeaderRow="1" firstDataRow="1" firstDataCol="1"/>
  <pivotFields count="19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sales per year" fld="18" subtotal="average" baseField="4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24977-EB83-40F2-99AD-633A6FBC7042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8:F59" firstHeaderRow="1" firstDataRow="1" firstDataCol="1"/>
  <pivotFields count="19">
    <pivotField axis="axisRow" showAll="0" measureFilter="1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dataField="1" showAll="0"/>
  </pivotFields>
  <rowFields count="1">
    <field x="0"/>
  </rowFields>
  <rowItems count="11">
    <i>
      <x v="6"/>
    </i>
    <i>
      <x v="11"/>
    </i>
    <i>
      <x v="31"/>
    </i>
    <i>
      <x v="33"/>
    </i>
    <i>
      <x v="34"/>
    </i>
    <i>
      <x v="38"/>
    </i>
    <i>
      <x v="40"/>
    </i>
    <i>
      <x v="45"/>
    </i>
    <i>
      <x v="46"/>
    </i>
    <i>
      <x v="47"/>
    </i>
    <i t="grand">
      <x/>
    </i>
  </rowItems>
  <colItems count="1">
    <i/>
  </colItems>
  <dataFields count="1">
    <dataField name="Sum of Total sales per year" fld="18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A7E44-87FC-442B-A3AD-76B55F3C1F17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0:F41" firstHeaderRow="1" firstDataRow="1" firstDataCol="1"/>
  <pivotFields count="19">
    <pivotField axis="axisRow" showAll="0" measureFilter="1" sortType="descending">
      <items count="61">
        <item x="53"/>
        <item x="52"/>
        <item x="51"/>
        <item x="50"/>
        <item x="49"/>
        <item x="48"/>
        <item x="47"/>
        <item x="46"/>
        <item x="59"/>
        <item x="58"/>
        <item x="57"/>
        <item x="56"/>
        <item x="55"/>
        <item x="54"/>
        <item x="45"/>
        <item x="8"/>
        <item x="7"/>
        <item x="6"/>
        <item x="5"/>
        <item x="4"/>
        <item x="3"/>
        <item x="2"/>
        <item x="1"/>
        <item x="14"/>
        <item x="13"/>
        <item x="12"/>
        <item x="11"/>
        <item x="10"/>
        <item x="9"/>
        <item x="0"/>
        <item x="38"/>
        <item x="37"/>
        <item x="36"/>
        <item x="35"/>
        <item x="34"/>
        <item x="33"/>
        <item x="32"/>
        <item x="31"/>
        <item x="44"/>
        <item x="43"/>
        <item x="42"/>
        <item x="41"/>
        <item x="40"/>
        <item x="39"/>
        <item x="30"/>
        <item x="23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15"/>
        <item t="default"/>
      </items>
    </pivotField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dataField="1" showAll="0">
      <items count="61">
        <item x="55"/>
        <item x="45"/>
        <item x="9"/>
        <item x="4"/>
        <item x="29"/>
        <item x="54"/>
        <item x="12"/>
        <item x="11"/>
        <item x="2"/>
        <item x="20"/>
        <item x="3"/>
        <item x="48"/>
        <item x="6"/>
        <item x="26"/>
        <item x="13"/>
        <item x="39"/>
        <item x="25"/>
        <item x="19"/>
        <item x="58"/>
        <item x="50"/>
        <item x="37"/>
        <item x="34"/>
        <item x="59"/>
        <item x="40"/>
        <item x="14"/>
        <item x="23"/>
        <item x="41"/>
        <item x="56"/>
        <item x="1"/>
        <item x="31"/>
        <item x="22"/>
        <item x="21"/>
        <item x="10"/>
        <item x="46"/>
        <item x="16"/>
        <item x="27"/>
        <item x="53"/>
        <item x="28"/>
        <item x="24"/>
        <item x="47"/>
        <item x="36"/>
        <item x="35"/>
        <item x="51"/>
        <item x="30"/>
        <item x="38"/>
        <item x="43"/>
        <item x="49"/>
        <item x="57"/>
        <item x="42"/>
        <item x="17"/>
        <item x="44"/>
        <item x="0"/>
        <item x="8"/>
        <item x="33"/>
        <item x="7"/>
        <item x="5"/>
        <item x="15"/>
        <item x="52"/>
        <item x="32"/>
        <item x="18"/>
        <item t="default"/>
      </items>
    </pivotField>
  </pivotFields>
  <rowFields count="1">
    <field x="0"/>
  </rowFields>
  <rowItems count="11">
    <i>
      <x v="1"/>
    </i>
    <i>
      <x v="15"/>
    </i>
    <i>
      <x v="16"/>
    </i>
    <i>
      <x v="18"/>
    </i>
    <i>
      <x v="29"/>
    </i>
    <i>
      <x v="35"/>
    </i>
    <i>
      <x v="36"/>
    </i>
    <i>
      <x v="38"/>
    </i>
    <i>
      <x v="50"/>
    </i>
    <i>
      <x v="59"/>
    </i>
    <i t="grand">
      <x/>
    </i>
  </rowItems>
  <colItems count="1">
    <i/>
  </colItems>
  <dataFields count="1">
    <dataField name="Sum of Total sales per year" fld="18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253BA-5083-4A35-857E-CF17EB244498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28:B33" firstHeaderRow="1" firstDataRow="1" firstDataCol="1"/>
  <pivotFields count="19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per year" fld="1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77B3F-31FF-467D-ACC1-226EBAE43A42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D7:I12" firstHeaderRow="0" firstDataRow="1" firstDataCol="1"/>
  <pivotFields count="19">
    <pivotField showAll="0">
      <items count="61">
        <item x="15"/>
        <item x="24"/>
        <item x="25"/>
        <item x="26"/>
        <item x="27"/>
        <item x="28"/>
        <item x="29"/>
        <item x="16"/>
        <item x="17"/>
        <item x="18"/>
        <item x="19"/>
        <item x="20"/>
        <item x="21"/>
        <item x="22"/>
        <item x="23"/>
        <item x="30"/>
        <item x="39"/>
        <item x="40"/>
        <item x="41"/>
        <item x="42"/>
        <item x="43"/>
        <item x="44"/>
        <item x="31"/>
        <item x="32"/>
        <item x="33"/>
        <item x="34"/>
        <item x="35"/>
        <item x="36"/>
        <item x="37"/>
        <item x="38"/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x="45"/>
        <item x="54"/>
        <item x="55"/>
        <item x="56"/>
        <item x="57"/>
        <item x="58"/>
        <item x="59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axis="axisRow" multipleItemSelectionAllowe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61">
        <item x="12"/>
        <item x="19"/>
        <item x="55"/>
        <item x="31"/>
        <item x="26"/>
        <item x="20"/>
        <item x="46"/>
        <item x="39"/>
        <item x="44"/>
        <item x="38"/>
        <item x="24"/>
        <item x="54"/>
        <item x="17"/>
        <item x="28"/>
        <item x="36"/>
        <item x="13"/>
        <item x="49"/>
        <item x="3"/>
        <item x="59"/>
        <item x="58"/>
        <item x="41"/>
        <item x="51"/>
        <item x="34"/>
        <item x="2"/>
        <item x="57"/>
        <item x="43"/>
        <item x="47"/>
        <item x="53"/>
        <item x="21"/>
        <item x="4"/>
        <item x="50"/>
        <item x="9"/>
        <item x="11"/>
        <item x="7"/>
        <item x="23"/>
        <item x="0"/>
        <item x="5"/>
        <item x="29"/>
        <item x="30"/>
        <item x="35"/>
        <item x="1"/>
        <item x="33"/>
        <item x="15"/>
        <item x="16"/>
        <item x="25"/>
        <item x="27"/>
        <item x="10"/>
        <item x="37"/>
        <item x="40"/>
        <item x="56"/>
        <item x="45"/>
        <item x="22"/>
        <item x="48"/>
        <item x="32"/>
        <item x="42"/>
        <item x="14"/>
        <item x="6"/>
        <item x="8"/>
        <item x="18"/>
        <item x="52"/>
        <item t="default"/>
      </items>
    </pivotField>
    <pivotField dataField="1" showAll="0">
      <items count="61">
        <item x="31"/>
        <item x="55"/>
        <item x="26"/>
        <item x="46"/>
        <item x="39"/>
        <item x="20"/>
        <item x="45"/>
        <item x="3"/>
        <item x="13"/>
        <item x="24"/>
        <item x="2"/>
        <item x="9"/>
        <item x="50"/>
        <item x="12"/>
        <item x="4"/>
        <item x="23"/>
        <item x="59"/>
        <item x="29"/>
        <item x="49"/>
        <item x="57"/>
        <item x="54"/>
        <item x="11"/>
        <item x="34"/>
        <item x="51"/>
        <item x="21"/>
        <item x="19"/>
        <item x="41"/>
        <item x="36"/>
        <item x="35"/>
        <item x="1"/>
        <item x="58"/>
        <item x="30"/>
        <item x="43"/>
        <item x="48"/>
        <item x="28"/>
        <item x="53"/>
        <item x="16"/>
        <item x="7"/>
        <item x="14"/>
        <item x="33"/>
        <item x="47"/>
        <item x="0"/>
        <item x="38"/>
        <item x="17"/>
        <item x="40"/>
        <item x="42"/>
        <item x="5"/>
        <item x="25"/>
        <item x="27"/>
        <item x="44"/>
        <item x="56"/>
        <item x="10"/>
        <item x="37"/>
        <item x="15"/>
        <item x="22"/>
        <item x="8"/>
        <item x="32"/>
        <item x="6"/>
        <item x="18"/>
        <item x="52"/>
        <item t="default"/>
      </items>
    </pivotField>
    <pivotField dataField="1" showAll="0">
      <items count="61">
        <item x="55"/>
        <item x="45"/>
        <item x="6"/>
        <item x="2"/>
        <item x="13"/>
        <item x="20"/>
        <item x="9"/>
        <item x="4"/>
        <item x="48"/>
        <item x="50"/>
        <item x="23"/>
        <item x="3"/>
        <item x="26"/>
        <item x="56"/>
        <item x="29"/>
        <item x="12"/>
        <item x="54"/>
        <item x="41"/>
        <item x="37"/>
        <item x="35"/>
        <item x="11"/>
        <item x="1"/>
        <item x="34"/>
        <item x="40"/>
        <item x="39"/>
        <item x="36"/>
        <item x="58"/>
        <item x="59"/>
        <item x="21"/>
        <item x="19"/>
        <item x="14"/>
        <item x="33"/>
        <item x="16"/>
        <item x="27"/>
        <item x="10"/>
        <item x="30"/>
        <item x="53"/>
        <item x="8"/>
        <item x="38"/>
        <item x="25"/>
        <item x="42"/>
        <item x="22"/>
        <item x="28"/>
        <item x="46"/>
        <item x="17"/>
        <item x="47"/>
        <item x="51"/>
        <item x="7"/>
        <item x="31"/>
        <item x="43"/>
        <item x="0"/>
        <item x="24"/>
        <item x="49"/>
        <item x="15"/>
        <item x="44"/>
        <item x="52"/>
        <item x="5"/>
        <item x="32"/>
        <item x="57"/>
        <item x="18"/>
        <item t="default"/>
      </items>
    </pivotField>
    <pivotField dataField="1" showAll="0">
      <items count="61">
        <item x="45"/>
        <item x="6"/>
        <item x="55"/>
        <item x="25"/>
        <item x="37"/>
        <item x="22"/>
        <item x="48"/>
        <item x="56"/>
        <item x="10"/>
        <item x="12"/>
        <item x="29"/>
        <item x="14"/>
        <item x="40"/>
        <item x="11"/>
        <item x="2"/>
        <item x="34"/>
        <item x="4"/>
        <item x="3"/>
        <item x="9"/>
        <item x="27"/>
        <item x="54"/>
        <item x="52"/>
        <item x="19"/>
        <item x="16"/>
        <item x="8"/>
        <item x="42"/>
        <item x="21"/>
        <item x="58"/>
        <item x="50"/>
        <item x="41"/>
        <item x="1"/>
        <item x="53"/>
        <item x="13"/>
        <item x="47"/>
        <item x="59"/>
        <item x="39"/>
        <item x="23"/>
        <item x="20"/>
        <item x="26"/>
        <item x="0"/>
        <item x="15"/>
        <item x="28"/>
        <item x="32"/>
        <item x="38"/>
        <item x="5"/>
        <item x="43"/>
        <item x="44"/>
        <item x="30"/>
        <item x="57"/>
        <item x="31"/>
        <item x="18"/>
        <item x="24"/>
        <item x="33"/>
        <item x="17"/>
        <item x="51"/>
        <item x="36"/>
        <item x="35"/>
        <item x="49"/>
        <item x="46"/>
        <item x="7"/>
        <item t="default"/>
      </items>
    </pivotField>
    <pivotField dataField="1" showAll="0">
      <items count="61">
        <item x="45"/>
        <item x="6"/>
        <item x="14"/>
        <item x="22"/>
        <item x="40"/>
        <item x="25"/>
        <item x="37"/>
        <item x="48"/>
        <item x="10"/>
        <item x="8"/>
        <item x="56"/>
        <item x="18"/>
        <item x="27"/>
        <item x="42"/>
        <item x="29"/>
        <item x="52"/>
        <item x="54"/>
        <item x="11"/>
        <item x="4"/>
        <item x="9"/>
        <item x="55"/>
        <item x="58"/>
        <item x="32"/>
        <item x="1"/>
        <item x="39"/>
        <item x="16"/>
        <item x="59"/>
        <item x="19"/>
        <item x="47"/>
        <item x="20"/>
        <item x="44"/>
        <item x="26"/>
        <item x="12"/>
        <item x="28"/>
        <item x="31"/>
        <item x="5"/>
        <item x="30"/>
        <item x="43"/>
        <item x="46"/>
        <item x="0"/>
        <item x="38"/>
        <item x="15"/>
        <item x="17"/>
        <item x="13"/>
        <item x="51"/>
        <item x="35"/>
        <item x="3"/>
        <item x="34"/>
        <item x="23"/>
        <item x="24"/>
        <item x="33"/>
        <item x="41"/>
        <item x="53"/>
        <item x="57"/>
        <item x="7"/>
        <item x="49"/>
        <item x="2"/>
        <item x="50"/>
        <item x="36"/>
        <item x="21"/>
        <item t="default"/>
      </items>
    </pivotField>
    <pivotField numFmtId="9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7" fld="12" baseField="0" baseItem="0"/>
    <dataField name="Sum of 2018" fld="13" baseField="0" baseItem="0"/>
    <dataField name="Sum of 2019" fld="14" baseField="0" baseItem="0"/>
    <dataField name="Sum of 2020" fld="15" baseField="0" baseItem="0"/>
    <dataField name="Sum of 2021" fld="16" baseField="0" baseItem="0"/>
  </dataFields>
  <chartFormats count="10">
    <chartFormat chart="0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7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8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83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A9C85-B94C-402A-8FFA-F283E26F1951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7" firstHeaderRow="1" firstDataRow="1" firstDataCol="1"/>
  <pivotFields count="19"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9" showAll="0"/>
    <pivotField showAll="0"/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5 YR CAGR" fld="17" subtotal="average" baseField="0" baseItem="0" numFmtId="9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E6294-CE48-43F5-AE24-B4E94990F5A3}" name="Table1" displayName="Table1" ref="A4:S65" totalsRowCount="1" headerRowDxfId="7">
  <autoFilter ref="A4:S64" xr:uid="{38AE6294-CE48-43F5-AE24-B4E94990F5A3}"/>
  <tableColumns count="19">
    <tableColumn id="1" xr3:uid="{A0DBB890-00BE-460D-B5EC-5E991B172C66}" name="Account Name" totalsRowFunction="count"/>
    <tableColumn id="2" xr3:uid="{17C63014-859F-4CDE-ACAE-17EF7531A033}" name="Account Address"/>
    <tableColumn id="3" xr3:uid="{420DA913-F056-4879-83E3-9E7B550C97B9}" name="Decision Maker"/>
    <tableColumn id="4" xr3:uid="{71DD3D45-C5A2-4B3E-A0B2-0EB3BE59C2D7}" name="Phone Number"/>
    <tableColumn id="5" xr3:uid="{936E5B8C-D8DE-45BF-9D8B-A6B9FAE2E2E5}" name="Account Type"/>
    <tableColumn id="6" xr3:uid="{53563982-EB84-4D23-9436-2A29C7C22FB2}" name="Product 1"/>
    <tableColumn id="7" xr3:uid="{C583B688-4445-4F7D-9AA5-80C101A993FB}" name="Product 2"/>
    <tableColumn id="8" xr3:uid="{F28E1E78-9388-41E3-B3C4-FCB5A205DD28}" name="Product 3"/>
    <tableColumn id="9" xr3:uid="{DC484FA0-C6F2-4302-B5E8-B1A2F4094657}" name="Social Media"/>
    <tableColumn id="10" xr3:uid="{6251F761-E355-4D27-B997-A7172F8F55A7}" name="Coupons"/>
    <tableColumn id="11" xr3:uid="{5D5750B2-ACD6-46ED-9076-68B444CD2730}" name="Catalog Inclusion"/>
    <tableColumn id="12" xr3:uid="{43D51CC1-29C8-4071-8E0A-BC60D73F47B3}" name="Posters"/>
    <tableColumn id="13" xr3:uid="{2615DC4A-AE72-44B9-8B2D-458D887DD241}" name="2017" totalsRowFunction="sum"/>
    <tableColumn id="14" xr3:uid="{7B978E26-D4EC-4323-B8AD-971DBBF07EC6}" name="2018" totalsRowFunction="sum"/>
    <tableColumn id="15" xr3:uid="{5074F2F1-A26A-45F4-9B3C-87B5C8F9B518}" name="2019" totalsRowFunction="sum"/>
    <tableColumn id="16" xr3:uid="{7EB97E6A-9179-4278-9741-EA524BC1D443}" name="2020" totalsRowFunction="sum"/>
    <tableColumn id="17" xr3:uid="{D69FB2B3-2C1C-4955-93F0-8DE758858C11}" name="2021" totalsRowFunction="sum"/>
    <tableColumn id="18" xr3:uid="{B554E629-09C6-4B92-8025-2EA72C758B13}" name="5 YR CAGR" totalsRowFunction="average" dataDxfId="6" totalsRowDxfId="5">
      <calculatedColumnFormula>_xlfn.RRI($Q$4-$M$4,M5,Q5)</calculatedColumnFormula>
    </tableColumn>
    <tableColumn id="20" xr3:uid="{7A34A83A-BE89-4E0B-AF8B-0A8804FB410A}" name="Total sales per year" totalsRowFunction="sum" dataDxfId="4" totalsRowDxfId="3" totalsRowCellStyle="Comma">
      <calculatedColumnFormula>SUM(Table1[[#This Row],[2017]:[2021]])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Franklin Gothic">
      <a:majorFont>
        <a:latin typeface="Franklin Gothic Medium" panose="020B0603020102020204"/>
        <a:ea typeface=""/>
        <a:cs typeface=""/>
        <a:font script="Jpan" typeface="HG創英角ｺﾞｼｯｸUB"/>
        <a:font script="Hang" typeface="돋움"/>
        <a:font script="Hans" typeface="隶书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 panose="020B0503020102020204"/>
        <a:ea typeface=""/>
        <a:cs typeface=""/>
        <a:font script="Jpan" typeface="HGｺﾞｼｯｸE"/>
        <a:font script="Hang" typeface="돋움"/>
        <a:font script="Hans" typeface="华文楷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CA31-1188-4B40-BDDA-37095E3310EB}">
  <dimension ref="A3:I90"/>
  <sheetViews>
    <sheetView topLeftCell="A63" zoomScale="86" zoomScaleNormal="85" workbookViewId="0">
      <selection activeCell="A85" sqref="A85"/>
    </sheetView>
  </sheetViews>
  <sheetFormatPr defaultRowHeight="15" x14ac:dyDescent="0.35"/>
  <cols>
    <col min="1" max="1" width="16.36328125" bestFit="1" customWidth="1"/>
    <col min="2" max="2" width="15.90625" bestFit="1" customWidth="1"/>
    <col min="3" max="3" width="14.08984375" customWidth="1"/>
    <col min="4" max="4" width="19.1796875" customWidth="1"/>
    <col min="5" max="9" width="11.54296875" customWidth="1"/>
    <col min="10" max="10" width="6.08984375" customWidth="1"/>
    <col min="11" max="64" width="5.08984375" bestFit="1" customWidth="1"/>
    <col min="65" max="65" width="9.26953125" bestFit="1" customWidth="1"/>
    <col min="66" max="66" width="9" bestFit="1" customWidth="1"/>
    <col min="67" max="71" width="5.453125" bestFit="1" customWidth="1"/>
    <col min="72" max="79" width="4.54296875" bestFit="1" customWidth="1"/>
    <col min="80" max="80" width="4.36328125" bestFit="1" customWidth="1"/>
    <col min="81" max="86" width="5.08984375" bestFit="1" customWidth="1"/>
    <col min="87" max="87" width="4.1796875" bestFit="1" customWidth="1"/>
    <col min="88" max="95" width="4.36328125" bestFit="1" customWidth="1"/>
    <col min="96" max="101" width="4.7265625" bestFit="1" customWidth="1"/>
    <col min="102" max="109" width="4.36328125" bestFit="1" customWidth="1"/>
    <col min="110" max="110" width="4.6328125" bestFit="1" customWidth="1"/>
    <col min="111" max="116" width="5.54296875" bestFit="1" customWidth="1"/>
    <col min="117" max="124" width="4.6328125" bestFit="1" customWidth="1"/>
    <col min="125" max="125" width="9.54296875" bestFit="1" customWidth="1"/>
    <col min="126" max="131" width="5.453125" bestFit="1" customWidth="1"/>
    <col min="132" max="139" width="4.54296875" bestFit="1" customWidth="1"/>
    <col min="140" max="140" width="4.36328125" bestFit="1" customWidth="1"/>
    <col min="141" max="146" width="5.08984375" bestFit="1" customWidth="1"/>
    <col min="147" max="155" width="4.36328125" bestFit="1" customWidth="1"/>
    <col min="156" max="161" width="4.7265625" bestFit="1" customWidth="1"/>
    <col min="162" max="166" width="4.36328125" bestFit="1" customWidth="1"/>
    <col min="167" max="167" width="3.81640625" bestFit="1" customWidth="1"/>
    <col min="168" max="169" width="4.36328125" bestFit="1" customWidth="1"/>
    <col min="170" max="170" width="4.6328125" bestFit="1" customWidth="1"/>
    <col min="171" max="176" width="5.54296875" bestFit="1" customWidth="1"/>
    <col min="177" max="184" width="4.6328125" bestFit="1" customWidth="1"/>
    <col min="185" max="185" width="9.54296875" bestFit="1" customWidth="1"/>
    <col min="186" max="191" width="5.453125" bestFit="1" customWidth="1"/>
    <col min="192" max="199" width="4.54296875" bestFit="1" customWidth="1"/>
    <col min="200" max="200" width="4.36328125" bestFit="1" customWidth="1"/>
    <col min="201" max="206" width="5.08984375" bestFit="1" customWidth="1"/>
    <col min="207" max="215" width="4.36328125" bestFit="1" customWidth="1"/>
    <col min="216" max="221" width="4.7265625" bestFit="1" customWidth="1"/>
    <col min="222" max="226" width="4.36328125" bestFit="1" customWidth="1"/>
    <col min="227" max="227" width="3.81640625" bestFit="1" customWidth="1"/>
    <col min="228" max="229" width="4.36328125" bestFit="1" customWidth="1"/>
    <col min="230" max="230" width="4.6328125" bestFit="1" customWidth="1"/>
    <col min="231" max="236" width="5.54296875" bestFit="1" customWidth="1"/>
    <col min="237" max="244" width="4.6328125" bestFit="1" customWidth="1"/>
    <col min="245" max="245" width="9.54296875" bestFit="1" customWidth="1"/>
    <col min="246" max="251" width="5.453125" bestFit="1" customWidth="1"/>
    <col min="252" max="259" width="4.54296875" bestFit="1" customWidth="1"/>
    <col min="260" max="260" width="4.36328125" bestFit="1" customWidth="1"/>
    <col min="261" max="266" width="5.08984375" bestFit="1" customWidth="1"/>
    <col min="267" max="275" width="4.36328125" bestFit="1" customWidth="1"/>
    <col min="276" max="281" width="4.7265625" bestFit="1" customWidth="1"/>
    <col min="282" max="286" width="4.36328125" bestFit="1" customWidth="1"/>
    <col min="287" max="287" width="3.81640625" bestFit="1" customWidth="1"/>
    <col min="288" max="289" width="4.36328125" bestFit="1" customWidth="1"/>
    <col min="290" max="290" width="4.6328125" bestFit="1" customWidth="1"/>
    <col min="291" max="296" width="5.54296875" bestFit="1" customWidth="1"/>
    <col min="297" max="304" width="4.6328125" bestFit="1" customWidth="1"/>
    <col min="305" max="309" width="13.54296875" bestFit="1" customWidth="1"/>
  </cols>
  <sheetData>
    <row r="3" spans="1:9" x14ac:dyDescent="0.35">
      <c r="A3" s="5" t="s">
        <v>269</v>
      </c>
      <c r="B3" t="s">
        <v>272</v>
      </c>
    </row>
    <row r="4" spans="1:9" x14ac:dyDescent="0.35">
      <c r="A4" s="6" t="s">
        <v>84</v>
      </c>
      <c r="B4">
        <v>25371.200000000001</v>
      </c>
    </row>
    <row r="5" spans="1:9" x14ac:dyDescent="0.35">
      <c r="A5" s="6" t="s">
        <v>145</v>
      </c>
      <c r="B5">
        <v>27234.333333333332</v>
      </c>
    </row>
    <row r="6" spans="1:9" x14ac:dyDescent="0.35">
      <c r="A6" s="6" t="s">
        <v>21</v>
      </c>
      <c r="B6">
        <v>22854.866666666665</v>
      </c>
    </row>
    <row r="7" spans="1:9" x14ac:dyDescent="0.35">
      <c r="A7" s="6" t="s">
        <v>206</v>
      </c>
      <c r="B7">
        <v>23262.799999999999</v>
      </c>
      <c r="D7" s="5" t="s">
        <v>269</v>
      </c>
      <c r="E7" t="s">
        <v>274</v>
      </c>
      <c r="F7" t="s">
        <v>275</v>
      </c>
      <c r="G7" t="s">
        <v>276</v>
      </c>
      <c r="H7" t="s">
        <v>277</v>
      </c>
      <c r="I7" t="s">
        <v>278</v>
      </c>
    </row>
    <row r="8" spans="1:9" x14ac:dyDescent="0.35">
      <c r="A8" s="6" t="s">
        <v>270</v>
      </c>
      <c r="B8">
        <v>24680.799999999999</v>
      </c>
      <c r="D8" s="6" t="s">
        <v>84</v>
      </c>
      <c r="E8">
        <v>46025</v>
      </c>
      <c r="F8">
        <v>65032</v>
      </c>
      <c r="G8">
        <v>77731</v>
      </c>
      <c r="H8">
        <v>89595</v>
      </c>
      <c r="I8">
        <v>102185</v>
      </c>
    </row>
    <row r="9" spans="1:9" x14ac:dyDescent="0.35">
      <c r="D9" s="6" t="s">
        <v>145</v>
      </c>
      <c r="E9">
        <v>47259</v>
      </c>
      <c r="F9">
        <v>67275</v>
      </c>
      <c r="G9">
        <v>79646</v>
      </c>
      <c r="H9">
        <v>102065</v>
      </c>
      <c r="I9">
        <v>112270</v>
      </c>
    </row>
    <row r="10" spans="1:9" x14ac:dyDescent="0.35">
      <c r="D10" s="6" t="s">
        <v>21</v>
      </c>
      <c r="E10">
        <v>51804</v>
      </c>
      <c r="F10">
        <v>60121</v>
      </c>
      <c r="G10">
        <v>60760</v>
      </c>
      <c r="H10">
        <v>75991</v>
      </c>
      <c r="I10">
        <v>94147</v>
      </c>
    </row>
    <row r="11" spans="1:9" x14ac:dyDescent="0.35">
      <c r="D11" s="6" t="s">
        <v>206</v>
      </c>
      <c r="E11">
        <v>44888</v>
      </c>
      <c r="F11">
        <v>50567</v>
      </c>
      <c r="G11">
        <v>70312</v>
      </c>
      <c r="H11">
        <v>82583</v>
      </c>
      <c r="I11">
        <v>100592</v>
      </c>
    </row>
    <row r="12" spans="1:9" x14ac:dyDescent="0.35">
      <c r="D12" s="6" t="s">
        <v>270</v>
      </c>
      <c r="E12">
        <v>189976</v>
      </c>
      <c r="F12">
        <v>242995</v>
      </c>
      <c r="G12">
        <v>288449</v>
      </c>
      <c r="H12">
        <v>350234</v>
      </c>
      <c r="I12">
        <v>409194</v>
      </c>
    </row>
    <row r="28" spans="1:9" x14ac:dyDescent="0.35">
      <c r="A28" s="5" t="s">
        <v>269</v>
      </c>
      <c r="B28" t="s">
        <v>271</v>
      </c>
      <c r="H28" s="10" t="s">
        <v>279</v>
      </c>
    </row>
    <row r="29" spans="1:9" x14ac:dyDescent="0.35">
      <c r="A29" s="6" t="s">
        <v>84</v>
      </c>
      <c r="B29">
        <v>380568</v>
      </c>
    </row>
    <row r="30" spans="1:9" x14ac:dyDescent="0.35">
      <c r="A30" s="6" t="s">
        <v>145</v>
      </c>
      <c r="B30">
        <v>408515</v>
      </c>
      <c r="E30" s="5" t="s">
        <v>269</v>
      </c>
      <c r="F30" t="s">
        <v>271</v>
      </c>
      <c r="H30" s="7" t="s">
        <v>269</v>
      </c>
      <c r="I30" s="7" t="s">
        <v>271</v>
      </c>
    </row>
    <row r="31" spans="1:9" x14ac:dyDescent="0.35">
      <c r="A31" s="6" t="s">
        <v>21</v>
      </c>
      <c r="B31">
        <v>342823</v>
      </c>
      <c r="E31" s="6" t="s">
        <v>231</v>
      </c>
      <c r="F31">
        <v>36951</v>
      </c>
      <c r="H31" t="str">
        <f t="shared" ref="H31:H40" si="0">E31</f>
        <v>WD 8</v>
      </c>
      <c r="I31">
        <v>39413</v>
      </c>
    </row>
    <row r="32" spans="1:9" x14ac:dyDescent="0.35">
      <c r="A32" s="6" t="s">
        <v>206</v>
      </c>
      <c r="B32">
        <v>348942</v>
      </c>
      <c r="E32" s="6" t="s">
        <v>52</v>
      </c>
      <c r="F32">
        <v>30946</v>
      </c>
      <c r="H32" t="str">
        <f t="shared" si="0"/>
        <v>SB 9</v>
      </c>
      <c r="I32">
        <v>39331</v>
      </c>
    </row>
    <row r="33" spans="1:9" x14ac:dyDescent="0.35">
      <c r="A33" s="6" t="s">
        <v>270</v>
      </c>
      <c r="B33">
        <v>1480848</v>
      </c>
      <c r="E33" s="6" t="s">
        <v>48</v>
      </c>
      <c r="F33">
        <v>31745</v>
      </c>
      <c r="H33" t="str">
        <f t="shared" si="0"/>
        <v>SB 8</v>
      </c>
      <c r="I33">
        <v>36951</v>
      </c>
    </row>
    <row r="34" spans="1:9" x14ac:dyDescent="0.35">
      <c r="E34" s="6" t="s">
        <v>40</v>
      </c>
      <c r="F34">
        <v>32872</v>
      </c>
      <c r="H34" t="str">
        <f t="shared" si="0"/>
        <v>SB 6</v>
      </c>
      <c r="I34">
        <v>36951</v>
      </c>
    </row>
    <row r="35" spans="1:9" x14ac:dyDescent="0.35">
      <c r="E35" s="6" t="s">
        <v>17</v>
      </c>
      <c r="F35">
        <v>30734</v>
      </c>
      <c r="H35" t="str">
        <f t="shared" si="0"/>
        <v>SB 1</v>
      </c>
      <c r="I35">
        <v>34686</v>
      </c>
    </row>
    <row r="36" spans="1:9" x14ac:dyDescent="0.35">
      <c r="E36" s="6" t="s">
        <v>154</v>
      </c>
      <c r="F36">
        <v>31127</v>
      </c>
      <c r="H36" t="str">
        <f t="shared" si="0"/>
        <v>OR 4</v>
      </c>
      <c r="I36">
        <v>32872</v>
      </c>
    </row>
    <row r="37" spans="1:9" x14ac:dyDescent="0.35">
      <c r="E37" s="6" t="s">
        <v>150</v>
      </c>
      <c r="F37">
        <v>39331</v>
      </c>
      <c r="H37" t="str">
        <f t="shared" si="0"/>
        <v>OR 3</v>
      </c>
      <c r="I37">
        <v>31127</v>
      </c>
    </row>
    <row r="38" spans="1:9" x14ac:dyDescent="0.35">
      <c r="E38" s="6" t="s">
        <v>198</v>
      </c>
      <c r="F38">
        <v>30450</v>
      </c>
      <c r="H38" t="str">
        <f t="shared" si="0"/>
        <v>OR 15</v>
      </c>
      <c r="I38">
        <v>30946</v>
      </c>
    </row>
    <row r="39" spans="1:9" x14ac:dyDescent="0.35">
      <c r="E39" s="6" t="s">
        <v>93</v>
      </c>
      <c r="F39">
        <v>39413</v>
      </c>
      <c r="H39" t="str">
        <f t="shared" si="0"/>
        <v>MB 4</v>
      </c>
      <c r="I39">
        <v>30734</v>
      </c>
    </row>
    <row r="40" spans="1:9" x14ac:dyDescent="0.35">
      <c r="E40" s="6" t="s">
        <v>80</v>
      </c>
      <c r="F40">
        <v>34686</v>
      </c>
      <c r="H40" t="str">
        <f t="shared" si="0"/>
        <v>MB 1</v>
      </c>
      <c r="I40">
        <v>30450</v>
      </c>
    </row>
    <row r="41" spans="1:9" x14ac:dyDescent="0.35">
      <c r="E41" s="6" t="s">
        <v>270</v>
      </c>
      <c r="F41">
        <v>338255</v>
      </c>
    </row>
    <row r="45" spans="1:9" x14ac:dyDescent="0.35">
      <c r="E45" s="10" t="s">
        <v>280</v>
      </c>
    </row>
    <row r="48" spans="1:9" x14ac:dyDescent="0.35">
      <c r="E48" s="5" t="s">
        <v>269</v>
      </c>
      <c r="F48" t="s">
        <v>271</v>
      </c>
      <c r="H48" s="7" t="s">
        <v>269</v>
      </c>
      <c r="I48" s="7" t="s">
        <v>271</v>
      </c>
    </row>
    <row r="49" spans="5:9" x14ac:dyDescent="0.35">
      <c r="E49" s="6" t="s">
        <v>137</v>
      </c>
      <c r="F49">
        <v>16773</v>
      </c>
      <c r="H49" t="s">
        <v>243</v>
      </c>
      <c r="I49">
        <v>8676</v>
      </c>
    </row>
    <row r="50" spans="5:9" x14ac:dyDescent="0.35">
      <c r="E50" s="6" t="s">
        <v>101</v>
      </c>
      <c r="F50">
        <v>18576</v>
      </c>
      <c r="H50" t="s">
        <v>202</v>
      </c>
      <c r="I50">
        <v>10574</v>
      </c>
    </row>
    <row r="51" spans="5:9" x14ac:dyDescent="0.35">
      <c r="E51" s="6" t="s">
        <v>56</v>
      </c>
      <c r="F51">
        <v>16060</v>
      </c>
      <c r="H51" t="s">
        <v>56</v>
      </c>
      <c r="I51">
        <v>16060</v>
      </c>
    </row>
    <row r="52" spans="5:9" x14ac:dyDescent="0.35">
      <c r="E52" s="6" t="s">
        <v>64</v>
      </c>
      <c r="F52">
        <v>17938</v>
      </c>
      <c r="H52" t="s">
        <v>36</v>
      </c>
      <c r="I52">
        <v>16319</v>
      </c>
    </row>
    <row r="53" spans="5:9" x14ac:dyDescent="0.35">
      <c r="E53" s="6" t="s">
        <v>68</v>
      </c>
      <c r="F53">
        <v>17629</v>
      </c>
      <c r="H53" t="s">
        <v>137</v>
      </c>
      <c r="I53">
        <v>16773</v>
      </c>
    </row>
    <row r="54" spans="5:9" x14ac:dyDescent="0.35">
      <c r="E54" s="6" t="s">
        <v>28</v>
      </c>
      <c r="F54">
        <v>18447</v>
      </c>
      <c r="H54" t="s">
        <v>239</v>
      </c>
      <c r="I54">
        <v>17038</v>
      </c>
    </row>
    <row r="55" spans="5:9" x14ac:dyDescent="0.35">
      <c r="E55" s="6" t="s">
        <v>36</v>
      </c>
      <c r="F55">
        <v>16319</v>
      </c>
      <c r="H55" t="s">
        <v>68</v>
      </c>
      <c r="I55">
        <v>17629</v>
      </c>
    </row>
    <row r="56" spans="5:9" x14ac:dyDescent="0.35">
      <c r="E56" s="6" t="s">
        <v>202</v>
      </c>
      <c r="F56">
        <v>10574</v>
      </c>
      <c r="H56" t="s">
        <v>64</v>
      </c>
      <c r="I56">
        <v>17938</v>
      </c>
    </row>
    <row r="57" spans="5:9" x14ac:dyDescent="0.35">
      <c r="E57" s="6" t="s">
        <v>239</v>
      </c>
      <c r="F57">
        <v>17038</v>
      </c>
      <c r="H57" t="s">
        <v>28</v>
      </c>
      <c r="I57">
        <v>18447</v>
      </c>
    </row>
    <row r="58" spans="5:9" x14ac:dyDescent="0.35">
      <c r="E58" s="6" t="s">
        <v>243</v>
      </c>
      <c r="F58">
        <v>8676</v>
      </c>
      <c r="H58" t="s">
        <v>101</v>
      </c>
      <c r="I58">
        <v>18576</v>
      </c>
    </row>
    <row r="59" spans="5:9" x14ac:dyDescent="0.35">
      <c r="E59" s="6" t="s">
        <v>270</v>
      </c>
      <c r="F59">
        <v>158030</v>
      </c>
    </row>
    <row r="66" spans="1:2" x14ac:dyDescent="0.35">
      <c r="A66" s="5" t="s">
        <v>269</v>
      </c>
      <c r="B66" t="s">
        <v>271</v>
      </c>
    </row>
    <row r="67" spans="1:2" x14ac:dyDescent="0.35">
      <c r="A67" s="6" t="s">
        <v>84</v>
      </c>
      <c r="B67" s="4">
        <v>0.25699329033094553</v>
      </c>
    </row>
    <row r="68" spans="1:2" x14ac:dyDescent="0.35">
      <c r="A68" s="6" t="s">
        <v>145</v>
      </c>
      <c r="B68" s="4">
        <v>0.27586558512419912</v>
      </c>
    </row>
    <row r="69" spans="1:2" x14ac:dyDescent="0.35">
      <c r="A69" s="6" t="s">
        <v>21</v>
      </c>
      <c r="B69" s="4">
        <v>0.23150451633118321</v>
      </c>
    </row>
    <row r="70" spans="1:2" x14ac:dyDescent="0.35">
      <c r="A70" s="6" t="s">
        <v>206</v>
      </c>
      <c r="B70" s="4">
        <v>0.23563660821367216</v>
      </c>
    </row>
    <row r="71" spans="1:2" x14ac:dyDescent="0.35">
      <c r="A71" s="6" t="s">
        <v>270</v>
      </c>
      <c r="B71" s="4">
        <v>1</v>
      </c>
    </row>
    <row r="85" spans="1:2" x14ac:dyDescent="0.35">
      <c r="A85" s="5" t="s">
        <v>269</v>
      </c>
      <c r="B85" t="s">
        <v>284</v>
      </c>
    </row>
    <row r="86" spans="1:2" x14ac:dyDescent="0.35">
      <c r="A86" s="6" t="s">
        <v>84</v>
      </c>
      <c r="B86" s="22">
        <v>8.5506287871844915</v>
      </c>
    </row>
    <row r="87" spans="1:2" x14ac:dyDescent="0.35">
      <c r="A87" s="6" t="s">
        <v>145</v>
      </c>
      <c r="B87" s="22">
        <v>8.1539188189382408</v>
      </c>
    </row>
    <row r="88" spans="1:2" x14ac:dyDescent="0.35">
      <c r="A88" s="6" t="s">
        <v>21</v>
      </c>
      <c r="B88" s="22">
        <v>6.8184218949947519</v>
      </c>
    </row>
    <row r="89" spans="1:2" x14ac:dyDescent="0.35">
      <c r="A89" s="6" t="s">
        <v>206</v>
      </c>
      <c r="B89" s="22">
        <v>7.5376239352269696</v>
      </c>
    </row>
    <row r="90" spans="1:2" x14ac:dyDescent="0.35">
      <c r="A90" s="6" t="s">
        <v>270</v>
      </c>
      <c r="B90" s="22">
        <v>31.060593436344455</v>
      </c>
    </row>
  </sheetData>
  <sortState xmlns:xlrd2="http://schemas.microsoft.com/office/spreadsheetml/2017/richdata2" ref="H49:I58">
    <sortCondition ref="I49:I58"/>
  </sortState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332D-A04E-481D-AC69-45043A7F82C6}">
  <dimension ref="A3:F7"/>
  <sheetViews>
    <sheetView tabSelected="1" workbookViewId="0">
      <selection activeCell="D13" sqref="D13"/>
    </sheetView>
  </sheetViews>
  <sheetFormatPr defaultRowHeight="15" x14ac:dyDescent="0.35"/>
  <cols>
    <col min="1" max="1" width="18.7265625" customWidth="1"/>
    <col min="2" max="2" width="19.26953125" customWidth="1"/>
    <col min="5" max="5" width="18.7265625" customWidth="1"/>
  </cols>
  <sheetData>
    <row r="3" spans="1:6" x14ac:dyDescent="0.35">
      <c r="A3" s="5" t="s">
        <v>269</v>
      </c>
      <c r="B3" t="s">
        <v>273</v>
      </c>
    </row>
    <row r="4" spans="1:6" x14ac:dyDescent="0.35">
      <c r="A4" s="6" t="s">
        <v>84</v>
      </c>
      <c r="B4" s="4">
        <v>0.57004191914563274</v>
      </c>
      <c r="E4" s="8" t="str">
        <f>A4</f>
        <v>Medium Business</v>
      </c>
      <c r="F4" s="9">
        <f>GETPIVOTDATA("5 YR CAGR",$A$3,"Account Type","Medium Business")</f>
        <v>0.57004191914563274</v>
      </c>
    </row>
    <row r="5" spans="1:6" x14ac:dyDescent="0.35">
      <c r="A5" s="6" t="s">
        <v>145</v>
      </c>
      <c r="B5" s="4">
        <v>0.543594587929216</v>
      </c>
      <c r="E5" s="8" t="str">
        <f>A5</f>
        <v>Online Retailer</v>
      </c>
      <c r="F5" s="9">
        <f>GETPIVOTDATA("5 YR CAGR",$A$3,"Account Type","Online Retailer")</f>
        <v>0.543594587929216</v>
      </c>
    </row>
    <row r="6" spans="1:6" x14ac:dyDescent="0.35">
      <c r="A6" s="6" t="s">
        <v>21</v>
      </c>
      <c r="B6" s="4">
        <v>0.45456145966631678</v>
      </c>
      <c r="E6" s="8" t="str">
        <f>A6</f>
        <v>Small Business</v>
      </c>
      <c r="F6" s="9">
        <f>GETPIVOTDATA("5 YR CAGR",$A$3,"Account Type","Small Business")</f>
        <v>0.45456145966631678</v>
      </c>
    </row>
    <row r="7" spans="1:6" x14ac:dyDescent="0.35">
      <c r="A7" s="6" t="s">
        <v>206</v>
      </c>
      <c r="B7" s="4">
        <v>0.50250826234846468</v>
      </c>
      <c r="E7" s="8" t="str">
        <f>A7</f>
        <v>Wholesale Distributor</v>
      </c>
      <c r="F7" s="9">
        <f>GETPIVOTDATA("5 YR CAGR",$A$3,"Account Type","Wholesale Distributor")</f>
        <v>0.50250826234846468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2FBC-BF27-4B1F-88DC-6910BF8C843D}">
  <dimension ref="B2:W33"/>
  <sheetViews>
    <sheetView showGridLines="0" zoomScale="72" workbookViewId="0">
      <selection activeCell="B46" sqref="B46"/>
    </sheetView>
  </sheetViews>
  <sheetFormatPr defaultRowHeight="15" x14ac:dyDescent="0.35"/>
  <cols>
    <col min="1" max="1" width="15.453125" bestFit="1" customWidth="1"/>
    <col min="2" max="2" width="21.453125" customWidth="1"/>
  </cols>
  <sheetData>
    <row r="2" spans="2:18" ht="14.4" customHeight="1" x14ac:dyDescent="0.35">
      <c r="B2" s="14" t="s">
        <v>283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2:18" ht="14.4" customHeight="1" x14ac:dyDescent="0.3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2:18" ht="14.4" customHeight="1" x14ac:dyDescent="0.3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2:18" ht="4.95" customHeight="1" x14ac:dyDescent="0.35"/>
    <row r="12" spans="2:18" x14ac:dyDescent="0.35">
      <c r="C12" s="11"/>
    </row>
    <row r="33" spans="21:23" x14ac:dyDescent="0.35">
      <c r="U33" s="13" t="s">
        <v>281</v>
      </c>
      <c r="V33" s="13" t="s">
        <v>282</v>
      </c>
      <c r="W33" s="13"/>
    </row>
  </sheetData>
  <mergeCells count="1">
    <mergeCell ref="B2:R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S65"/>
  <sheetViews>
    <sheetView zoomScale="60" zoomScaleNormal="60" workbookViewId="0">
      <selection activeCell="T18" sqref="T18"/>
    </sheetView>
  </sheetViews>
  <sheetFormatPr defaultRowHeight="15" x14ac:dyDescent="0.35"/>
  <cols>
    <col min="1" max="1" width="15.1796875" customWidth="1"/>
    <col min="2" max="2" width="41" customWidth="1"/>
    <col min="3" max="3" width="21" customWidth="1"/>
    <col min="4" max="4" width="16.54296875" customWidth="1"/>
    <col min="5" max="5" width="21" customWidth="1"/>
    <col min="6" max="8" width="10.81640625" customWidth="1"/>
    <col min="9" max="9" width="13.453125" customWidth="1"/>
    <col min="10" max="10" width="10.1796875" customWidth="1"/>
    <col min="11" max="11" width="17.08984375" customWidth="1"/>
    <col min="12" max="12" width="8.81640625" customWidth="1"/>
    <col min="18" max="18" width="11.453125" customWidth="1"/>
    <col min="19" max="19" width="20" customWidth="1"/>
  </cols>
  <sheetData>
    <row r="1" spans="1:19" ht="18.600000000000001" x14ac:dyDescent="0.4">
      <c r="A1" s="2" t="s">
        <v>0</v>
      </c>
    </row>
    <row r="3" spans="1:19" x14ac:dyDescent="0.35">
      <c r="A3" s="1"/>
      <c r="B3" s="1"/>
      <c r="C3" s="1"/>
      <c r="D3" s="1"/>
      <c r="E3" s="1"/>
      <c r="F3" s="20" t="s">
        <v>1</v>
      </c>
      <c r="G3" s="21"/>
      <c r="H3" s="21"/>
      <c r="I3" s="16" t="s">
        <v>2</v>
      </c>
      <c r="J3" s="17"/>
      <c r="K3" s="17"/>
      <c r="L3" s="17"/>
      <c r="M3" s="18" t="s">
        <v>3</v>
      </c>
      <c r="N3" s="19"/>
      <c r="O3" s="19"/>
      <c r="P3" s="19"/>
      <c r="Q3" s="19"/>
      <c r="R3" s="3"/>
    </row>
    <row r="4" spans="1:19" x14ac:dyDescent="0.3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1" t="s">
        <v>267</v>
      </c>
      <c r="R4" s="1" t="s">
        <v>16</v>
      </c>
      <c r="S4" s="1" t="s">
        <v>268</v>
      </c>
    </row>
    <row r="5" spans="1:19" x14ac:dyDescent="0.3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 t="shared" ref="R5:R36" si="0">_xlfn.RRI($Q$4-$M$4,M5,Q5)</f>
        <v>0.46352749292411066</v>
      </c>
      <c r="S5">
        <f>SUM(Table1[[#This Row],[2017]:[2021]])</f>
        <v>30734</v>
      </c>
    </row>
    <row r="6" spans="1:19" x14ac:dyDescent="0.35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si="0"/>
        <v>0.25489826874508914</v>
      </c>
      <c r="S6">
        <f>SUM(Table1[[#This Row],[2017]:[2021]])</f>
        <v>23830</v>
      </c>
    </row>
    <row r="7" spans="1:19" x14ac:dyDescent="0.35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  <c r="S7">
        <f>SUM(Table1[[#This Row],[2017]:[2021]])</f>
        <v>18447</v>
      </c>
    </row>
    <row r="8" spans="1:19" x14ac:dyDescent="0.35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 t="shared" si="0"/>
        <v>0.79606828454142997</v>
      </c>
      <c r="S8">
        <f>SUM(Table1[[#This Row],[2017]:[2021]])</f>
        <v>18981</v>
      </c>
    </row>
    <row r="9" spans="1:19" x14ac:dyDescent="0.35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  <c r="S9">
        <f>SUM(Table1[[#This Row],[2017]:[2021]])</f>
        <v>16319</v>
      </c>
    </row>
    <row r="10" spans="1:19" x14ac:dyDescent="0.35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  <c r="S10">
        <f>SUM(Table1[[#This Row],[2017]:[2021]])</f>
        <v>32872</v>
      </c>
    </row>
    <row r="11" spans="1:19" x14ac:dyDescent="0.35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  <c r="S11">
        <f>SUM(Table1[[#This Row],[2017]:[2021]])</f>
        <v>19401</v>
      </c>
    </row>
    <row r="12" spans="1:19" x14ac:dyDescent="0.35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t="s">
        <v>27</v>
      </c>
      <c r="H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 t="shared" si="0"/>
        <v>0.57622554654037406</v>
      </c>
      <c r="S12">
        <f>SUM(Table1[[#This Row],[2017]:[2021]])</f>
        <v>31745</v>
      </c>
    </row>
    <row r="13" spans="1:19" x14ac:dyDescent="0.35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  <c r="S13">
        <f>SUM(Table1[[#This Row],[2017]:[2021]])</f>
        <v>30946</v>
      </c>
    </row>
    <row r="14" spans="1:19" x14ac:dyDescent="0.35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  <c r="S14">
        <f>SUM(Table1[[#This Row],[2017]:[2021]])</f>
        <v>16060</v>
      </c>
    </row>
    <row r="15" spans="1:19" x14ac:dyDescent="0.35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  <c r="S15">
        <f>SUM(Table1[[#This Row],[2017]:[2021]])</f>
        <v>25089</v>
      </c>
    </row>
    <row r="16" spans="1:19" x14ac:dyDescent="0.35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  <c r="S16">
        <f>SUM(Table1[[#This Row],[2017]:[2021]])</f>
        <v>17938</v>
      </c>
    </row>
    <row r="17" spans="1:19" x14ac:dyDescent="0.35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t="s">
        <v>27</v>
      </c>
      <c r="H17" t="s">
        <v>22</v>
      </c>
      <c r="I17" t="s">
        <v>22</v>
      </c>
      <c r="J17" t="s">
        <v>22</v>
      </c>
      <c r="K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  <c r="S17">
        <f>SUM(Table1[[#This Row],[2017]:[2021]])</f>
        <v>17629</v>
      </c>
    </row>
    <row r="18" spans="1:19" x14ac:dyDescent="0.35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  <c r="S18">
        <f>SUM(Table1[[#This Row],[2017]:[2021]])</f>
        <v>19766</v>
      </c>
    </row>
    <row r="19" spans="1:19" x14ac:dyDescent="0.35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  <c r="S19">
        <f>SUM(Table1[[#This Row],[2017]:[2021]])</f>
        <v>23066</v>
      </c>
    </row>
    <row r="20" spans="1:19" x14ac:dyDescent="0.35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  <c r="S20">
        <f>SUM(Table1[[#This Row],[2017]:[2021]])</f>
        <v>34686</v>
      </c>
    </row>
    <row r="21" spans="1:19" x14ac:dyDescent="0.35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  <c r="S21">
        <f>SUM(Table1[[#This Row],[2017]:[2021]])</f>
        <v>25995</v>
      </c>
    </row>
    <row r="22" spans="1:19" x14ac:dyDescent="0.35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  <c r="S22">
        <f>SUM(Table1[[#This Row],[2017]:[2021]])</f>
        <v>30399</v>
      </c>
    </row>
    <row r="23" spans="1:19" x14ac:dyDescent="0.35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  <c r="S23">
        <f>SUM(Table1[[#This Row],[2017]:[2021]])</f>
        <v>39413</v>
      </c>
    </row>
    <row r="24" spans="1:19" x14ac:dyDescent="0.35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  <c r="S24">
        <f>SUM(Table1[[#This Row],[2017]:[2021]])</f>
        <v>21393</v>
      </c>
    </row>
    <row r="25" spans="1:19" x14ac:dyDescent="0.35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  <c r="S25">
        <f>SUM(Table1[[#This Row],[2017]:[2021]])</f>
        <v>18576</v>
      </c>
    </row>
    <row r="26" spans="1:19" x14ac:dyDescent="0.35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  <c r="S26">
        <f>SUM(Table1[[#This Row],[2017]:[2021]])</f>
        <v>24809</v>
      </c>
    </row>
    <row r="27" spans="1:19" x14ac:dyDescent="0.35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  <c r="S27">
        <f>SUM(Table1[[#This Row],[2017]:[2021]])</f>
        <v>24323</v>
      </c>
    </row>
    <row r="28" spans="1:19" x14ac:dyDescent="0.35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  <c r="S28">
        <f>SUM(Table1[[#This Row],[2017]:[2021]])</f>
        <v>23194</v>
      </c>
    </row>
    <row r="29" spans="1:19" x14ac:dyDescent="0.35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  <c r="S29">
        <f>SUM(Table1[[#This Row],[2017]:[2021]])</f>
        <v>27185</v>
      </c>
    </row>
    <row r="30" spans="1:19" x14ac:dyDescent="0.35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  <c r="S30">
        <f>SUM(Table1[[#This Row],[2017]:[2021]])</f>
        <v>20785</v>
      </c>
    </row>
    <row r="31" spans="1:19" x14ac:dyDescent="0.35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  <c r="S31">
        <f>SUM(Table1[[#This Row],[2017]:[2021]])</f>
        <v>19479</v>
      </c>
    </row>
    <row r="32" spans="1:19" x14ac:dyDescent="0.35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  <c r="S32">
        <f>SUM(Table1[[#This Row],[2017]:[2021]])</f>
        <v>26484</v>
      </c>
    </row>
    <row r="33" spans="1:19" x14ac:dyDescent="0.35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  <c r="S33">
        <f>SUM(Table1[[#This Row],[2017]:[2021]])</f>
        <v>27074</v>
      </c>
    </row>
    <row r="34" spans="1:19" x14ac:dyDescent="0.35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  <c r="S34">
        <f>SUM(Table1[[#This Row],[2017]:[2021]])</f>
        <v>16773</v>
      </c>
    </row>
    <row r="35" spans="1:19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  <c r="S35">
        <f>SUM(Table1[[#This Row],[2017]:[2021]])</f>
        <v>28630</v>
      </c>
    </row>
    <row r="36" spans="1:19" x14ac:dyDescent="0.35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  <c r="S36">
        <f>SUM(Table1[[#This Row],[2017]:[2021]])</f>
        <v>24084</v>
      </c>
    </row>
    <row r="37" spans="1:19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ref="R37:R68" si="1">_xlfn.RRI($Q$4-$M$4,M37,Q37)</f>
        <v>-7.1596691853915484E-2</v>
      </c>
      <c r="S37">
        <f>SUM(Table1[[#This Row],[2017]:[2021]])</f>
        <v>39331</v>
      </c>
    </row>
    <row r="38" spans="1:19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1"/>
        <v>0.30577482876902251</v>
      </c>
      <c r="S38">
        <f>SUM(Table1[[#This Row],[2017]:[2021]])</f>
        <v>31127</v>
      </c>
    </row>
    <row r="39" spans="1:19" x14ac:dyDescent="0.35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1"/>
        <v>0.71660086943635504</v>
      </c>
      <c r="S39">
        <f>SUM(Table1[[#This Row],[2017]:[2021]])</f>
        <v>22203</v>
      </c>
    </row>
    <row r="40" spans="1:19" x14ac:dyDescent="0.35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1"/>
        <v>0.38456165928272146</v>
      </c>
      <c r="S40">
        <f>SUM(Table1[[#This Row],[2017]:[2021]])</f>
        <v>28460</v>
      </c>
    </row>
    <row r="41" spans="1:19" x14ac:dyDescent="0.35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1"/>
        <v>0.91164163510334228</v>
      </c>
      <c r="S41">
        <f>SUM(Table1[[#This Row],[2017]:[2021]])</f>
        <v>27558</v>
      </c>
    </row>
    <row r="42" spans="1:19" x14ac:dyDescent="0.35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1"/>
        <v>-0.33438519484677687</v>
      </c>
      <c r="S42">
        <f>SUM(Table1[[#This Row],[2017]:[2021]])</f>
        <v>21927</v>
      </c>
    </row>
    <row r="43" spans="1:19" x14ac:dyDescent="0.35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1"/>
        <v>1.084072328017021</v>
      </c>
      <c r="S43">
        <f>SUM(Table1[[#This Row],[2017]:[2021]])</f>
        <v>28665</v>
      </c>
    </row>
    <row r="44" spans="1:19" x14ac:dyDescent="0.35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1"/>
        <v>1.1188084145320056</v>
      </c>
      <c r="S44">
        <f>SUM(Table1[[#This Row],[2017]:[2021]])</f>
        <v>20019</v>
      </c>
    </row>
    <row r="45" spans="1:19" x14ac:dyDescent="0.35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1"/>
        <v>-0.41679289513417705</v>
      </c>
      <c r="S45">
        <f>SUM(Table1[[#This Row],[2017]:[2021]])</f>
        <v>23053</v>
      </c>
    </row>
    <row r="46" spans="1:19" x14ac:dyDescent="0.35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1"/>
        <v>0.74338775485751718</v>
      </c>
      <c r="S46">
        <f>SUM(Table1[[#This Row],[2017]:[2021]])</f>
        <v>23773</v>
      </c>
    </row>
    <row r="47" spans="1:19" x14ac:dyDescent="0.35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1"/>
        <v>-0.17943016656995925</v>
      </c>
      <c r="S47">
        <f>SUM(Table1[[#This Row],[2017]:[2021]])</f>
        <v>30193</v>
      </c>
    </row>
    <row r="48" spans="1:19" x14ac:dyDescent="0.35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1"/>
        <v>0.61767741115573149</v>
      </c>
      <c r="S48">
        <f>SUM(Table1[[#This Row],[2017]:[2021]])</f>
        <v>29042</v>
      </c>
    </row>
    <row r="49" spans="1:19" x14ac:dyDescent="0.35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1"/>
        <v>1.0930046233022455</v>
      </c>
      <c r="S49">
        <f>SUM(Table1[[#This Row],[2017]:[2021]])</f>
        <v>30450</v>
      </c>
    </row>
    <row r="50" spans="1:19" x14ac:dyDescent="0.35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1"/>
        <v>-0.72898466539472961</v>
      </c>
      <c r="S50">
        <f>SUM(Table1[[#This Row],[2017]:[2021]])</f>
        <v>10574</v>
      </c>
    </row>
    <row r="51" spans="1:19" x14ac:dyDescent="0.35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1"/>
        <v>1.3475541667800686</v>
      </c>
      <c r="S51">
        <f>SUM(Table1[[#This Row],[2017]:[2021]])</f>
        <v>25197</v>
      </c>
    </row>
    <row r="52" spans="1:19" x14ac:dyDescent="0.35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1"/>
        <v>0.57793816418173161</v>
      </c>
      <c r="S52">
        <f>SUM(Table1[[#This Row],[2017]:[2021]])</f>
        <v>27508</v>
      </c>
    </row>
    <row r="53" spans="1:19" x14ac:dyDescent="0.35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1"/>
        <v>-0.33098339677163802</v>
      </c>
      <c r="S53">
        <f>SUM(Table1[[#This Row],[2017]:[2021]])</f>
        <v>19283</v>
      </c>
    </row>
    <row r="54" spans="1:19" x14ac:dyDescent="0.35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1"/>
        <v>0.83041416010220881</v>
      </c>
      <c r="S54">
        <f>SUM(Table1[[#This Row],[2017]:[2021]])</f>
        <v>29285</v>
      </c>
    </row>
    <row r="55" spans="1:19" x14ac:dyDescent="0.35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1"/>
        <v>0.60045892388204325</v>
      </c>
      <c r="S55">
        <f>SUM(Table1[[#This Row],[2017]:[2021]])</f>
        <v>21609</v>
      </c>
    </row>
    <row r="56" spans="1:19" x14ac:dyDescent="0.35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1"/>
        <v>0.71094693671276654</v>
      </c>
      <c r="S56">
        <f>SUM(Table1[[#This Row],[2017]:[2021]])</f>
        <v>28608</v>
      </c>
    </row>
    <row r="57" spans="1:19" x14ac:dyDescent="0.35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1"/>
        <v>-0.15736979056747447</v>
      </c>
      <c r="S57">
        <f>SUM(Table1[[#This Row],[2017]:[2021]])</f>
        <v>36951</v>
      </c>
    </row>
    <row r="58" spans="1:19" x14ac:dyDescent="0.35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1"/>
        <v>0.63431246502429839</v>
      </c>
      <c r="S58">
        <f>SUM(Table1[[#This Row],[2017]:[2021]])</f>
        <v>26867</v>
      </c>
    </row>
    <row r="59" spans="1:19" x14ac:dyDescent="0.35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1"/>
        <v>0.72970725225475852</v>
      </c>
      <c r="S59">
        <f>SUM(Table1[[#This Row],[2017]:[2021]])</f>
        <v>17038</v>
      </c>
    </row>
    <row r="60" spans="1:19" x14ac:dyDescent="0.35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1"/>
        <v>1.6546701130112136</v>
      </c>
      <c r="S60">
        <f>SUM(Table1[[#This Row],[2017]:[2021]])</f>
        <v>8676</v>
      </c>
    </row>
    <row r="61" spans="1:19" x14ac:dyDescent="0.35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1"/>
        <v>-0.23952671916055424</v>
      </c>
      <c r="S61">
        <f>SUM(Table1[[#This Row],[2017]:[2021]])</f>
        <v>23827</v>
      </c>
    </row>
    <row r="62" spans="1:19" x14ac:dyDescent="0.35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1"/>
        <v>0.66412244620782168</v>
      </c>
      <c r="S62">
        <f>SUM(Table1[[#This Row],[2017]:[2021]])</f>
        <v>29730</v>
      </c>
    </row>
    <row r="63" spans="1:19" x14ac:dyDescent="0.35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1"/>
        <v>0.58272982283102692</v>
      </c>
      <c r="S63">
        <f>SUM(Table1[[#This Row],[2017]:[2021]])</f>
        <v>21461</v>
      </c>
    </row>
    <row r="64" spans="1:19" x14ac:dyDescent="0.35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1"/>
        <v>0.66163405613342663</v>
      </c>
      <c r="S64">
        <f>SUM(Table1[[#This Row],[2017]:[2021]])</f>
        <v>22328</v>
      </c>
    </row>
    <row r="65" spans="1:19" x14ac:dyDescent="0.35">
      <c r="A65">
        <f>SUBTOTAL(103,Table1[Account Name])</f>
        <v>60</v>
      </c>
      <c r="M65">
        <f>SUBTOTAL(109,Table1[2017])</f>
        <v>189976</v>
      </c>
      <c r="N65">
        <f>SUBTOTAL(109,Table1[2018])</f>
        <v>242995</v>
      </c>
      <c r="O65">
        <f>SUBTOTAL(109,Table1[2019])</f>
        <v>288449</v>
      </c>
      <c r="P65">
        <f>SUBTOTAL(109,Table1[2020])</f>
        <v>350234</v>
      </c>
      <c r="Q65">
        <f>SUBTOTAL(109,Table1[2021])</f>
        <v>409194</v>
      </c>
      <c r="R65" s="4">
        <f>SUBTOTAL(101,Table1[5 YR CAGR])</f>
        <v>0.51767655727240747</v>
      </c>
      <c r="S65" s="12">
        <f>SUBTOTAL(109,Table1[Total sales per year])</f>
        <v>1480848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DASHBOARD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Krushnapriya Das</cp:lastModifiedBy>
  <cp:revision/>
  <dcterms:created xsi:type="dcterms:W3CDTF">2022-01-18T02:47:06Z</dcterms:created>
  <dcterms:modified xsi:type="dcterms:W3CDTF">2024-02-22T02:39:13Z</dcterms:modified>
  <cp:category/>
  <cp:contentStatus/>
</cp:coreProperties>
</file>