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3_ncr:1_{F30C2951-2DEC-41B9-BFDF-53031C7C91F0}" xr6:coauthVersionLast="45" xr6:coauthVersionMax="45" xr10:uidLastSave="{00000000-0000-0000-0000-000000000000}"/>
  <bookViews>
    <workbookView xWindow="-120" yWindow="-120" windowWidth="20730" windowHeight="11760" xr2:uid="{8D13E2BE-DB57-416A-B958-04238E0D0ABB}"/>
  </bookViews>
  <sheets>
    <sheet name="Control de costes" sheetId="1" r:id="rId1"/>
    <sheet name="Notas" sheetId="2" r:id="rId2"/>
    <sheet name="Salarios" sheetId="3" r:id="rId3"/>
    <sheet name="Vendedores" sheetId="4" r:id="rId4"/>
    <sheet name="Vendedores Logroño" sheetId="5" r:id="rId5"/>
    <sheet name="Vendedores Haro" sheetId="6" r:id="rId6"/>
    <sheet name="CLIMOGRAMA " sheetId="7" r:id="rId7"/>
  </sheets>
  <externalReferences>
    <externalReference r:id="rId8"/>
    <externalReference r:id="rId9"/>
  </externalReferences>
  <definedNames>
    <definedName name="_xlnm._FilterDatabase" localSheetId="3" hidden="1">Vendedores!$B$3:$F$22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4" l="1"/>
  <c r="C30" i="4"/>
  <c r="C29" i="4"/>
  <c r="C28" i="4"/>
  <c r="C27" i="4"/>
  <c r="C26" i="4"/>
  <c r="C25" i="4"/>
  <c r="F14" i="3"/>
  <c r="H14" i="3" s="1"/>
  <c r="F13" i="3"/>
  <c r="H13" i="3" s="1"/>
  <c r="F12" i="3"/>
  <c r="F11" i="3"/>
  <c r="H11" i="3" s="1"/>
  <c r="F10" i="3"/>
  <c r="H10" i="3" s="1"/>
  <c r="F9" i="3"/>
  <c r="H9" i="3" s="1"/>
  <c r="F8" i="3"/>
  <c r="H8" i="3" s="1"/>
  <c r="F7" i="3"/>
  <c r="H7" i="3" s="1"/>
  <c r="F6" i="3"/>
  <c r="G6" i="3" s="1"/>
  <c r="F5" i="3"/>
  <c r="G5" i="3" s="1"/>
  <c r="F25" i="2"/>
  <c r="E25" i="2"/>
  <c r="D25" i="2"/>
  <c r="C25" i="2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G19" i="2"/>
  <c r="H19" i="2" s="1"/>
  <c r="G18" i="2"/>
  <c r="H18" i="2" s="1"/>
  <c r="H17" i="2"/>
  <c r="G17" i="2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H9" i="2"/>
  <c r="G25" i="2" s="1"/>
  <c r="G9" i="2"/>
  <c r="G21" i="2" s="1"/>
  <c r="H13" i="1"/>
  <c r="G13" i="1"/>
  <c r="F13" i="1"/>
  <c r="E13" i="1"/>
  <c r="D13" i="1"/>
  <c r="H12" i="1"/>
  <c r="H19" i="1" s="1"/>
  <c r="H20" i="1" s="1"/>
  <c r="G12" i="1"/>
  <c r="G19" i="1" s="1"/>
  <c r="G20" i="1" s="1"/>
  <c r="F12" i="1"/>
  <c r="E12" i="1"/>
  <c r="D12" i="1"/>
  <c r="H14" i="1" l="1"/>
  <c r="G14" i="1"/>
  <c r="G23" i="1" s="1"/>
  <c r="D14" i="1"/>
  <c r="E14" i="1"/>
  <c r="F14" i="1"/>
  <c r="I7" i="3"/>
  <c r="J7" i="3"/>
  <c r="J8" i="3"/>
  <c r="I8" i="3"/>
  <c r="J9" i="3"/>
  <c r="I9" i="3"/>
  <c r="K9" i="3" s="1"/>
  <c r="J10" i="3"/>
  <c r="I10" i="3"/>
  <c r="J11" i="3"/>
  <c r="I11" i="3"/>
  <c r="K11" i="3" s="1"/>
  <c r="I13" i="3"/>
  <c r="J13" i="3"/>
  <c r="J14" i="3"/>
  <c r="I14" i="3"/>
  <c r="H5" i="3"/>
  <c r="G12" i="3"/>
  <c r="G15" i="3" s="1"/>
  <c r="H6" i="3"/>
  <c r="G22" i="2"/>
  <c r="G23" i="2"/>
  <c r="G24" i="2"/>
  <c r="H23" i="1"/>
  <c r="F19" i="1"/>
  <c r="F20" i="1" s="1"/>
  <c r="F23" i="1" s="1"/>
  <c r="D19" i="1"/>
  <c r="D20" i="1" s="1"/>
  <c r="D23" i="1" s="1"/>
  <c r="E19" i="1"/>
  <c r="E20" i="1" s="1"/>
  <c r="E23" i="1" s="1"/>
  <c r="K13" i="3" l="1"/>
  <c r="K14" i="3"/>
  <c r="K10" i="3"/>
  <c r="K8" i="3"/>
  <c r="K7" i="3"/>
  <c r="I6" i="3"/>
  <c r="J6" i="3"/>
  <c r="K6" i="3"/>
  <c r="I5" i="3"/>
  <c r="J5" i="3"/>
  <c r="H12" i="3"/>
  <c r="J12" i="3" l="1"/>
  <c r="I12" i="3"/>
  <c r="K12" i="3"/>
  <c r="J15" i="3"/>
  <c r="K5" i="3"/>
  <c r="K15" i="3" s="1"/>
  <c r="H15" i="3"/>
  <c r="I15" i="3"/>
</calcChain>
</file>

<file path=xl/sharedStrings.xml><?xml version="1.0" encoding="utf-8"?>
<sst xmlns="http://schemas.openxmlformats.org/spreadsheetml/2006/main" count="227" uniqueCount="172">
  <si>
    <t>CONTROL DE COSTES</t>
  </si>
  <si>
    <t>Trim.1</t>
  </si>
  <si>
    <t>Trim.2</t>
  </si>
  <si>
    <t>Trim.3</t>
  </si>
  <si>
    <t>Trim.4</t>
  </si>
  <si>
    <t>TOTAL</t>
  </si>
  <si>
    <t>RLDOS.BRUTOS</t>
  </si>
  <si>
    <t>Unidades vendidas</t>
  </si>
  <si>
    <t>Ingresos de ventas</t>
  </si>
  <si>
    <t>Coste de ventas</t>
  </si>
  <si>
    <t>Ganancia bruta</t>
  </si>
  <si>
    <t>GASTOS</t>
  </si>
  <si>
    <t>Publicidad</t>
  </si>
  <si>
    <t>Gastos generales</t>
  </si>
  <si>
    <t>Gastos totales</t>
  </si>
  <si>
    <t>RLDOS.NETOS</t>
  </si>
  <si>
    <t>Ganancia neta</t>
  </si>
  <si>
    <t>Margend e ganancia</t>
  </si>
  <si>
    <t>s/ingresos de ventas</t>
  </si>
  <si>
    <t>MATERIAS</t>
  </si>
  <si>
    <t>INFORMÁTICA</t>
  </si>
  <si>
    <t>FÍSICA</t>
  </si>
  <si>
    <t>MATEMÁTICAS</t>
  </si>
  <si>
    <t>HISTORIA</t>
  </si>
  <si>
    <t>MEDIA</t>
  </si>
  <si>
    <t>NOTA</t>
  </si>
  <si>
    <t>ALUMNOS</t>
  </si>
  <si>
    <t>SALVADOR</t>
  </si>
  <si>
    <t>ESTHER</t>
  </si>
  <si>
    <t>MARÍA</t>
  </si>
  <si>
    <t>MIGUEL</t>
  </si>
  <si>
    <t>ALFONSO</t>
  </si>
  <si>
    <t>OLVIDO</t>
  </si>
  <si>
    <t>JAIME</t>
  </si>
  <si>
    <t>TERESA</t>
  </si>
  <si>
    <t>BERNARDO</t>
  </si>
  <si>
    <t>CARLOS</t>
  </si>
  <si>
    <t>ANTONIO</t>
  </si>
  <si>
    <t>NOTA MEDIA</t>
  </si>
  <si>
    <t>NOTA MÁXIMA</t>
  </si>
  <si>
    <t>NOTA MÍNIMA</t>
  </si>
  <si>
    <t>APROBADOS</t>
  </si>
  <si>
    <t>SUSPENDIDOS</t>
  </si>
  <si>
    <t>JESMAR, S.L.</t>
  </si>
  <si>
    <t>TRABAJADOR</t>
  </si>
  <si>
    <t>Nº DE HORAS</t>
  </si>
  <si>
    <t>DEPARTAMENTO</t>
  </si>
  <si>
    <t>CARGO</t>
  </si>
  <si>
    <t>S.BASE</t>
  </si>
  <si>
    <t>PLUS/CARGO</t>
  </si>
  <si>
    <t>BRUTO</t>
  </si>
  <si>
    <t>I.R.P.F.</t>
  </si>
  <si>
    <t>S.SOCIAL</t>
  </si>
  <si>
    <t>S.NETO</t>
  </si>
  <si>
    <t>Pedro Rodriguez</t>
  </si>
  <si>
    <t>PRODUCCIÓN</t>
  </si>
  <si>
    <t>DIRECTOR</t>
  </si>
  <si>
    <t>Soria León</t>
  </si>
  <si>
    <t>COMUNICACIÓN</t>
  </si>
  <si>
    <t>Román Romero</t>
  </si>
  <si>
    <t>COMPRAS</t>
  </si>
  <si>
    <t>JEFE</t>
  </si>
  <si>
    <t>Alba Carrillo</t>
  </si>
  <si>
    <t>JEFE DE TALLER</t>
  </si>
  <si>
    <t>María Mir</t>
  </si>
  <si>
    <t>ADMINISTRACIÓN</t>
  </si>
  <si>
    <t>TÉCNICO</t>
  </si>
  <si>
    <t>Miguel Hernández</t>
  </si>
  <si>
    <t>VENTAS</t>
  </si>
  <si>
    <t>COMERCIAL</t>
  </si>
  <si>
    <t>Ángeles Pino</t>
  </si>
  <si>
    <t>PERSONAL</t>
  </si>
  <si>
    <t xml:space="preserve">Juan Ferrán </t>
  </si>
  <si>
    <t>FINANCIERO</t>
  </si>
  <si>
    <t>Lucas Martos</t>
  </si>
  <si>
    <t>AYUDANTE</t>
  </si>
  <si>
    <t>Domingo Pérez</t>
  </si>
  <si>
    <t>CONTABILIDAD</t>
  </si>
  <si>
    <t>CONTABLE</t>
  </si>
  <si>
    <t>TOTALES</t>
  </si>
  <si>
    <t>PLUSES Y RETENCIONES</t>
  </si>
  <si>
    <t>PRECIO HORA NORMAL</t>
  </si>
  <si>
    <t>CARGO DIRECTOR</t>
  </si>
  <si>
    <t>SEGURIDAD SOCIAL</t>
  </si>
  <si>
    <t>Apellidos</t>
  </si>
  <si>
    <t>Nombre</t>
  </si>
  <si>
    <t>Teléfono</t>
  </si>
  <si>
    <t>Dirección</t>
  </si>
  <si>
    <t>Ciudad</t>
  </si>
  <si>
    <t>Álvarez Robledo</t>
  </si>
  <si>
    <t>Pedro</t>
  </si>
  <si>
    <t>C/La Pasión,13</t>
  </si>
  <si>
    <t>Arnedo</t>
  </si>
  <si>
    <t>Antúnez Cabral</t>
  </si>
  <si>
    <t>Antonio</t>
  </si>
  <si>
    <t>Avda. La Paz, 85</t>
  </si>
  <si>
    <t>Calahorra</t>
  </si>
  <si>
    <t>Arce Pino</t>
  </si>
  <si>
    <t>Ariadna</t>
  </si>
  <si>
    <t>Plaza del Ayuntamiento, 2</t>
  </si>
  <si>
    <t>Nájera</t>
  </si>
  <si>
    <t>Cristo Jiménez</t>
  </si>
  <si>
    <t>Luisa</t>
  </si>
  <si>
    <t>Paeo del Ebro, 33</t>
  </si>
  <si>
    <t>Haro</t>
  </si>
  <si>
    <t>García Pérez</t>
  </si>
  <si>
    <t>Asunción</t>
  </si>
  <si>
    <t>Avda. Pio 12, 6</t>
  </si>
  <si>
    <t>Gómez Pérez</t>
  </si>
  <si>
    <t>Mirian</t>
  </si>
  <si>
    <t>C/ Mayo, 345</t>
  </si>
  <si>
    <t>Lardero</t>
  </si>
  <si>
    <t>González Juan</t>
  </si>
  <si>
    <t>María</t>
  </si>
  <si>
    <t>Plza. Mayor, 1</t>
  </si>
  <si>
    <t>Logroño</t>
  </si>
  <si>
    <t>López Gómez</t>
  </si>
  <si>
    <t>Alfonso</t>
  </si>
  <si>
    <t>C/Soria 7</t>
  </si>
  <si>
    <t>Fernando</t>
  </si>
  <si>
    <t>Avda. La Livertad, 55</t>
  </si>
  <si>
    <t>López Núñez</t>
  </si>
  <si>
    <t>Patricia</t>
  </si>
  <si>
    <t>Paseo Quintanillo 33</t>
  </si>
  <si>
    <t>López Robles</t>
  </si>
  <si>
    <t>Juan</t>
  </si>
  <si>
    <t>Pl. América 24</t>
  </si>
  <si>
    <t>Méndez Cano</t>
  </si>
  <si>
    <t>Josefa</t>
  </si>
  <si>
    <t>Paseo Los Naranjos, 74</t>
  </si>
  <si>
    <t>Pérez Cáceres</t>
  </si>
  <si>
    <t>Juan Carlos</t>
  </si>
  <si>
    <t>C/El Perdón, 33</t>
  </si>
  <si>
    <t>Rajoy Hita</t>
  </si>
  <si>
    <t>Mariano</t>
  </si>
  <si>
    <t>Paseo Quintanillo 69</t>
  </si>
  <si>
    <t>Rodríguez García</t>
  </si>
  <si>
    <t>Mercedes</t>
  </si>
  <si>
    <t>Avda. La Paz, 113</t>
  </si>
  <si>
    <t>Romero Tormes</t>
  </si>
  <si>
    <t>Francisco</t>
  </si>
  <si>
    <t>Plaza Mayo, 8</t>
  </si>
  <si>
    <t>Ruiz Escobar</t>
  </si>
  <si>
    <t>Eduardo</t>
  </si>
  <si>
    <t>C/ Las Escuelas, 25</t>
  </si>
  <si>
    <t>Ruso Espada</t>
  </si>
  <si>
    <t>Karina</t>
  </si>
  <si>
    <t>Plaza del Mercado, 13</t>
  </si>
  <si>
    <t>Valdepeñas Pes</t>
  </si>
  <si>
    <t>Miguel</t>
  </si>
  <si>
    <t>C/ Ciempueblos, 34</t>
  </si>
  <si>
    <t>Ukuleles S.A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</si>
  <si>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</si>
  <si>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</si>
  <si>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</si>
  <si>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</si>
  <si>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</si>
  <si>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</si>
  <si>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</si>
  <si>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</si>
  <si>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</si>
  <si>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</si>
  <si>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</si>
  <si>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</si>
  <si>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Temperatura media (ºC)</t>
  </si>
  <si>
    <t>Precipitaciones (mm)</t>
  </si>
  <si>
    <t>b) Se dan aproximadamente las mismas temperatruras.</t>
  </si>
  <si>
    <t>a) Son bastante parecidos, Aunque el de mi localidad es ligeramente más lluvioso.</t>
  </si>
  <si>
    <t>c)  El climograma de mi localidad es ligeramente más frío.</t>
  </si>
  <si>
    <t>Precio de producto</t>
  </si>
  <si>
    <t>Coste de producto</t>
  </si>
  <si>
    <t>Sueldo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</si>
</sst>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mmmm\-yyyy"/>
    <numFmt numFmtId="165" formatCode="#,##0.00\ &quot;€&quot;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Bookman Old Style"/>
      <family val="1"/>
    </font>
    <font>
      <sz val="10"/>
      <color theme="1"/>
      <name val="Bookman Old Style"/>
      <family val="1"/>
    </font>
    <font>
      <b/>
      <sz val="20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Courier New"/>
      <family val="3"/>
    </font>
    <font>
      <b/>
      <i/>
      <sz val="14"/>
      <color theme="1"/>
      <name val="Courier New"/>
      <family val="3"/>
    </font>
    <font>
      <sz val="12"/>
      <color theme="1"/>
      <name val="Courier New"/>
      <family val="3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slantDashDot">
        <color auto="1"/>
      </left>
      <right style="slantDashDot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/>
      <right/>
      <top/>
      <bottom style="medium">
        <color theme="2" tint="-0.24994659260841701"/>
      </bottom>
      <diagonal/>
    </border>
    <border>
      <left/>
      <right style="medium">
        <color theme="2" tint="-0.24994659260841701"/>
      </right>
      <top/>
      <bottom style="medium">
        <color theme="2" tint="-0.24994659260841701"/>
      </bottom>
      <diagonal/>
    </border>
    <border>
      <left style="medium">
        <color theme="2" tint="-0.24994659260841701"/>
      </left>
      <right/>
      <top style="medium">
        <color theme="2" tint="-0.24994659260841701"/>
      </top>
      <bottom style="medium">
        <color theme="2" tint="-0.24994659260841701"/>
      </bottom>
      <diagonal/>
    </border>
    <border>
      <left/>
      <right/>
      <top style="medium">
        <color theme="2" tint="-0.24994659260841701"/>
      </top>
      <bottom style="medium">
        <color theme="2" tint="-0.24994659260841701"/>
      </bottom>
      <diagonal/>
    </border>
    <border>
      <left/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5" fillId="0" borderId="0" xfId="0" applyFont="1" applyAlignment="1">
      <alignment horizontal="left" vertical="center"/>
    </xf>
    <xf numFmtId="8" fontId="2" fillId="0" borderId="0" xfId="0" applyNumberFormat="1" applyFont="1"/>
    <xf numFmtId="0" fontId="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164" fontId="2" fillId="5" borderId="30" xfId="0" applyNumberFormat="1" applyFont="1" applyFill="1" applyBorder="1" applyAlignment="1">
      <alignment horizontal="center"/>
    </xf>
    <xf numFmtId="164" fontId="2" fillId="5" borderId="31" xfId="0" applyNumberFormat="1" applyFont="1" applyFill="1" applyBorder="1" applyAlignment="1">
      <alignment horizontal="center"/>
    </xf>
    <xf numFmtId="164" fontId="2" fillId="5" borderId="32" xfId="0" applyNumberFormat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7" fillId="0" borderId="25" xfId="0" applyFont="1" applyBorder="1" applyAlignment="1">
      <alignment horizontal="center" vertical="center"/>
    </xf>
    <xf numFmtId="8" fontId="7" fillId="0" borderId="25" xfId="0" applyNumberFormat="1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165" fontId="7" fillId="0" borderId="25" xfId="0" applyNumberFormat="1" applyFont="1" applyBorder="1" applyAlignment="1">
      <alignment horizontal="center" vertical="center"/>
    </xf>
    <xf numFmtId="165" fontId="7" fillId="0" borderId="26" xfId="0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8" fontId="7" fillId="0" borderId="34" xfId="0" applyNumberFormat="1" applyFont="1" applyBorder="1" applyAlignment="1">
      <alignment horizontal="center" vertical="center"/>
    </xf>
    <xf numFmtId="9" fontId="7" fillId="0" borderId="34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9" fontId="7" fillId="0" borderId="35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6" fillId="5" borderId="28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10" fillId="0" borderId="38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0" xfId="0" applyFill="1"/>
    <xf numFmtId="0" fontId="0" fillId="0" borderId="40" xfId="0" applyBorder="1"/>
    <xf numFmtId="0" fontId="0" fillId="0" borderId="41" xfId="0" applyBorder="1"/>
    <xf numFmtId="0" fontId="0" fillId="0" borderId="42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43" xfId="0" applyFont="1" applyBorder="1"/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2" fillId="0" borderId="0" xfId="0" applyFont="1" applyBorder="1"/>
    <xf numFmtId="0" fontId="2" fillId="0" borderId="47" xfId="0" applyFont="1" applyBorder="1"/>
    <xf numFmtId="0" fontId="2" fillId="0" borderId="46" xfId="0" applyFont="1" applyBorder="1"/>
    <xf numFmtId="8" fontId="2" fillId="2" borderId="0" xfId="0" applyNumberFormat="1" applyFont="1" applyFill="1" applyBorder="1"/>
    <xf numFmtId="8" fontId="2" fillId="2" borderId="47" xfId="0" applyNumberFormat="1" applyFont="1" applyFill="1" applyBorder="1"/>
    <xf numFmtId="2" fontId="2" fillId="0" borderId="0" xfId="0" applyNumberFormat="1" applyFont="1" applyBorder="1"/>
    <xf numFmtId="2" fontId="2" fillId="0" borderId="47" xfId="0" applyNumberFormat="1" applyFont="1" applyBorder="1"/>
    <xf numFmtId="2" fontId="2" fillId="2" borderId="0" xfId="0" applyNumberFormat="1" applyFont="1" applyFill="1" applyBorder="1"/>
    <xf numFmtId="2" fontId="2" fillId="2" borderId="47" xfId="0" applyNumberFormat="1" applyFont="1" applyFill="1" applyBorder="1"/>
    <xf numFmtId="0" fontId="2" fillId="3" borderId="0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/>
    </xf>
    <xf numFmtId="0" fontId="2" fillId="0" borderId="48" xfId="0" applyFont="1" applyBorder="1"/>
    <xf numFmtId="0" fontId="2" fillId="3" borderId="1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0" borderId="41" xfId="0" applyFont="1" applyBorder="1" applyAlignment="1">
      <alignment horizontal="left"/>
    </xf>
    <xf numFmtId="8" fontId="2" fillId="0" borderId="41" xfId="0" applyNumberFormat="1" applyFont="1" applyBorder="1"/>
    <xf numFmtId="0" fontId="2" fillId="0" borderId="50" xfId="0" applyFont="1" applyBorder="1" applyAlignment="1">
      <alignment horizontal="left"/>
    </xf>
    <xf numFmtId="8" fontId="2" fillId="0" borderId="50" xfId="0" applyNumberFormat="1" applyFont="1" applyBorder="1"/>
  </cellXfs>
  <cellStyles count="1">
    <cellStyle name="Normal" xfId="0" builtinId="0"/>
  </cellStyles>
  <dxfs count="17"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fgColor auto="1"/>
          <bgColor rgb="FF00B050"/>
        </patternFill>
      </fill>
    </dxf>
    <dxf>
      <font>
        <color auto="1"/>
      </font>
      <fill>
        <patternFill>
          <bgColor rgb="FFC00000"/>
        </patternFill>
      </fill>
    </dxf>
    <dxf>
      <font>
        <color auto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fgColor auto="1"/>
          <bgColor rgb="FF00B050"/>
        </patternFill>
      </fill>
    </dxf>
    <dxf>
      <fill>
        <patternFill>
          <fgColor auto="1"/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C00000"/>
        </patternFill>
      </fill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Evolución de la ganancia neta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3"/>
          <c:order val="13"/>
          <c:tx>
            <c:strRef>
              <c:f>'[2]Control de costes'!$B$22</c:f>
              <c:strCache>
                <c:ptCount val="1"/>
                <c:pt idx="0">
                  <c:v>Ganancia neta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'[2]Control de costes'!$C$8:$G$8</c15:sqref>
                  </c15:fullRef>
                </c:ext>
              </c:extLst>
              <c:f>'[2]Control de costes'!$C$8:$F$8</c:f>
              <c:strCache>
                <c:ptCount val="4"/>
                <c:pt idx="0">
                  <c:v>Trim.1</c:v>
                </c:pt>
                <c:pt idx="1">
                  <c:v>Trim.2</c:v>
                </c:pt>
                <c:pt idx="2">
                  <c:v>Trim.3</c:v>
                </c:pt>
                <c:pt idx="3">
                  <c:v>Trim.4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'[2]Control de costes'!$C$22:$G$22</c15:sqref>
                  </c15:fullRef>
                </c:ext>
              </c:extLst>
              <c:f>'[2]Control de costes'!$C$22:$F$22</c:f>
              <c:numCache>
                <c:formatCode>General</c:formatCode>
                <c:ptCount val="4"/>
                <c:pt idx="0">
                  <c:v>85.787999999999982</c:v>
                </c:pt>
                <c:pt idx="1">
                  <c:v>128.87999999999988</c:v>
                </c:pt>
                <c:pt idx="2">
                  <c:v>58.177999999999997</c:v>
                </c:pt>
                <c:pt idx="3">
                  <c:v>144.41599999999994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2-4FF0-A32F-B24E82953C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01716511"/>
        <c:axId val="8017181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'[2]Control de costes'!$B$9</c15:sqref>
                        </c15:formulaRef>
                      </c:ext>
                    </c:extLst>
                    <c:strCache>
                      <c:ptCount val="1"/>
                      <c:pt idx="0">
                        <c:v>RLDOS.BRUTOS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'[2]Control de costes'!$C$9:$G$9</c15:sqref>
                        </c15:fullRef>
                        <c15:formulaRef>
                          <c15:sqref>'[2]Control de costes'!$C$9:$F$9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82-4FF0-A32F-B24E82953CF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costes'!$B$10</c15:sqref>
                        </c15:formulaRef>
                      </c:ext>
                    </c:extLst>
                    <c:strCache>
                      <c:ptCount val="1"/>
                      <c:pt idx="0">
                        <c:v>Unidades vendidas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costes'!$C$10:$G$10</c15:sqref>
                        </c15:fullRef>
                        <c15:formulaRef>
                          <c15:sqref>'[2]Control de costes'!$C$10:$F$10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3592</c:v>
                      </c:pt>
                      <c:pt idx="1">
                        <c:v>4390</c:v>
                      </c:pt>
                      <c:pt idx="2">
                        <c:v>3192</c:v>
                      </c:pt>
                      <c:pt idx="3">
                        <c:v>4789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082-4FF0-A32F-B24E82953CF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costes'!$B$11</c15:sqref>
                        </c15:formulaRef>
                      </c:ext>
                    </c:extLst>
                    <c:strCache>
                      <c:ptCount val="1"/>
                      <c:pt idx="0">
                        <c:v>Ingresos de ventas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costes'!$C$11:$G$11</c15:sqref>
                        </c15:fullRef>
                        <c15:formulaRef>
                          <c15:sqref>'[2]Control de costes'!$C$11:$F$11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862.07999999999993</c:v>
                      </c:pt>
                      <c:pt idx="1">
                        <c:v>1053.5999999999999</c:v>
                      </c:pt>
                      <c:pt idx="2">
                        <c:v>766.07999999999993</c:v>
                      </c:pt>
                      <c:pt idx="3">
                        <c:v>1149.3599999999999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82-4FF0-A32F-B24E82953C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costes'!$B$12</c15:sqref>
                        </c15:formulaRef>
                      </c:ext>
                    </c:extLst>
                    <c:strCache>
                      <c:ptCount val="1"/>
                      <c:pt idx="0">
                        <c:v>Coste de ventas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costes'!$C$12:$G$12</c15:sqref>
                        </c15:fullRef>
                        <c15:formulaRef>
                          <c15:sqref>'[2]Control de costes'!$C$12:$F$12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538.79999999999995</c:v>
                      </c:pt>
                      <c:pt idx="1">
                        <c:v>658.5</c:v>
                      </c:pt>
                      <c:pt idx="2">
                        <c:v>478.79999999999995</c:v>
                      </c:pt>
                      <c:pt idx="3">
                        <c:v>718.35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82-4FF0-A32F-B24E82953CF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costes'!$B$13</c15:sqref>
                        </c15:formulaRef>
                      </c:ext>
                    </c:extLst>
                    <c:strCache>
                      <c:ptCount val="1"/>
                      <c:pt idx="0">
                        <c:v>Ganancia bruta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costes'!$C$13:$G$13</c15:sqref>
                        </c15:fullRef>
                        <c15:formulaRef>
                          <c15:sqref>'[2]Control de costes'!$C$13:$F$13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323.27999999999997</c:v>
                      </c:pt>
                      <c:pt idx="1">
                        <c:v>395.09999999999991</c:v>
                      </c:pt>
                      <c:pt idx="2">
                        <c:v>287.27999999999997</c:v>
                      </c:pt>
                      <c:pt idx="3">
                        <c:v>431.00999999999988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82-4FF0-A32F-B24E82953CF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costes'!$C$14:$G$14</c15:sqref>
                        </c15:fullRef>
                        <c15:formulaRef>
                          <c15:sqref>'[2]Control de costes'!$C$14:$F$14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82-4FF0-A32F-B24E82953CF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costes'!$B$15</c15:sqref>
                        </c15:formulaRef>
                      </c:ext>
                    </c:extLst>
                    <c:strCache>
                      <c:ptCount val="1"/>
                      <c:pt idx="0">
                        <c:v>GASTOS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costes'!$C$15:$G$15</c15:sqref>
                        </c15:fullRef>
                        <c15:formulaRef>
                          <c15:sqref>'[2]Control de costes'!$C$15:$F$15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082-4FF0-A32F-B24E82953CF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costes'!$B$16</c15:sqref>
                        </c15:formulaRef>
                      </c:ext>
                    </c:extLst>
                    <c:strCache>
                      <c:ptCount val="1"/>
                      <c:pt idx="0">
                        <c:v>Sueldos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costes'!$C$16:$G$16</c15:sqref>
                        </c15:fullRef>
                        <c15:formulaRef>
                          <c15:sqref>'[2]Control de costes'!$C$16:$F$16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48.08</c:v>
                      </c:pt>
                      <c:pt idx="1">
                        <c:v>48.08</c:v>
                      </c:pt>
                      <c:pt idx="2">
                        <c:v>54.09</c:v>
                      </c:pt>
                      <c:pt idx="3">
                        <c:v>54.09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082-4FF0-A32F-B24E82953CF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costes'!$B$17</c15:sqref>
                        </c15:formulaRef>
                      </c:ext>
                    </c:extLst>
                    <c:strCache>
                      <c:ptCount val="1"/>
                      <c:pt idx="0">
                        <c:v>Publicidad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costes'!$C$17:$G$17</c15:sqref>
                        </c15:fullRef>
                        <c15:formulaRef>
                          <c15:sqref>'[2]Control de costes'!$C$17:$F$17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60.1</c:v>
                      </c:pt>
                      <c:pt idx="1">
                        <c:v>60.1</c:v>
                      </c:pt>
                      <c:pt idx="2">
                        <c:v>60.1</c:v>
                      </c:pt>
                      <c:pt idx="3">
                        <c:v>60.1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82-4FF0-A32F-B24E82953CF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costes'!$B$18</c15:sqref>
                        </c15:formulaRef>
                      </c:ext>
                    </c:extLst>
                    <c:strCache>
                      <c:ptCount val="1"/>
                      <c:pt idx="0">
                        <c:v>Gastos generales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costes'!$C$18:$G$18</c15:sqref>
                        </c15:fullRef>
                        <c15:formulaRef>
                          <c15:sqref>'[2]Control de costes'!$C$18:$F$18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129.31199999999998</c:v>
                      </c:pt>
                      <c:pt idx="1">
                        <c:v>158.04</c:v>
                      </c:pt>
                      <c:pt idx="2">
                        <c:v>114.91199999999999</c:v>
                      </c:pt>
                      <c:pt idx="3">
                        <c:v>172.40399999999997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082-4FF0-A32F-B24E82953CFA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costes'!$B$19</c15:sqref>
                        </c15:formulaRef>
                      </c:ext>
                    </c:extLst>
                    <c:strCache>
                      <c:ptCount val="1"/>
                      <c:pt idx="0">
                        <c:v>Gastos totales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costes'!$C$19:$G$19</c15:sqref>
                        </c15:fullRef>
                        <c15:formulaRef>
                          <c15:sqref>'[2]Control de costes'!$C$19:$F$19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237.49199999999999</c:v>
                      </c:pt>
                      <c:pt idx="1">
                        <c:v>266.22000000000003</c:v>
                      </c:pt>
                      <c:pt idx="2">
                        <c:v>229.10199999999998</c:v>
                      </c:pt>
                      <c:pt idx="3">
                        <c:v>286.59399999999994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082-4FF0-A32F-B24E82953CF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costes'!$C$20:$G$20</c15:sqref>
                        </c15:fullRef>
                        <c15:formulaRef>
                          <c15:sqref>'[2]Control de costes'!$C$20:$F$20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082-4FF0-A32F-B24E82953CF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costes'!$B$21</c15:sqref>
                        </c15:formulaRef>
                      </c:ext>
                    </c:extLst>
                    <c:strCache>
                      <c:ptCount val="1"/>
                      <c:pt idx="0">
                        <c:v>RLDOS.NETOS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costes'!$C$21:$G$21</c15:sqref>
                        </c15:fullRef>
                        <c15:formulaRef>
                          <c15:sqref>'[2]Control de costes'!$C$21:$F$21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082-4FF0-A32F-B24E82953CF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costes'!$B$23</c15:sqref>
                        </c15:formulaRef>
                      </c:ext>
                    </c:extLst>
                    <c:strCache>
                      <c:ptCount val="1"/>
                      <c:pt idx="0">
                        <c:v>Margend e ganancia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costes'!$C$23:$G$23</c15:sqref>
                        </c15:fullRef>
                        <c15:formulaRef>
                          <c15:sqref>'[2]Control de costes'!$C$23:$F$23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082-4FF0-A32F-B24E82953CF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'[2]Control de costes'!$B$24</c15:sqref>
                        </c15:formulaRef>
                      </c:ext>
                    </c:extLst>
                    <c:strCache>
                      <c:ptCount val="1"/>
                      <c:pt idx="0">
                        <c:v>s/ingresos de ventas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'[2]Control de costes'!$C$8:$G$8</c15:sqref>
                        </c15:fullRef>
                        <c15:formulaRef>
                          <c15:sqref>'[2]Control de costes'!$C$8:$F$8</c15:sqref>
                        </c15:formulaRef>
                      </c:ext>
                    </c:extLst>
                    <c:strCache>
                      <c:ptCount val="4"/>
                      <c:pt idx="0">
                        <c:v>Trim.1</c:v>
                      </c:pt>
                      <c:pt idx="1">
                        <c:v>Trim.2</c:v>
                      </c:pt>
                      <c:pt idx="2">
                        <c:v>Trim.3</c:v>
                      </c:pt>
                      <c:pt idx="3">
                        <c:v>Trim.4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'[2]Control de costes'!$C$24:$G$24</c15:sqref>
                        </c15:fullRef>
                        <c15:formulaRef>
                          <c15:sqref>'[2]Control de costes'!$C$24:$F$24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082-4FF0-A32F-B24E82953CFA}"/>
                  </c:ext>
                </c:extLst>
              </c15:ser>
            </c15:filteredLineSeries>
          </c:ext>
        </c:extLst>
      </c:lineChart>
      <c:catAx>
        <c:axId val="801716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Trimestres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1718175"/>
        <c:crosses val="autoZero"/>
        <c:auto val="1"/>
        <c:lblAlgn val="ctr"/>
        <c:lblOffset val="100"/>
        <c:noMultiLvlLbl val="0"/>
      </c:catAx>
      <c:valAx>
        <c:axId val="801718175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1716511"/>
        <c:crosses val="autoZero"/>
        <c:crossBetween val="between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CLIMOGRAMA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'CLIMOGRAMA '!$A$4</c:f>
              <c:strCache>
                <c:ptCount val="1"/>
                <c:pt idx="0">
                  <c:v>Temperatura media (ºC)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'CLIMOGRAMA '!$B$3:$M$3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'CLIMOGRAMA '!$B$4:$M$4</c:f>
              <c:numCache>
                <c:formatCode>General</c:formatCode>
                <c:ptCount val="12"/>
                <c:pt idx="0">
                  <c:v>4.9000000000000004</c:v>
                </c:pt>
                <c:pt idx="1">
                  <c:v>6.2</c:v>
                </c:pt>
                <c:pt idx="2">
                  <c:v>9.1999999999999993</c:v>
                </c:pt>
                <c:pt idx="3">
                  <c:v>11.1</c:v>
                </c:pt>
                <c:pt idx="4">
                  <c:v>14.4</c:v>
                </c:pt>
                <c:pt idx="5">
                  <c:v>18</c:v>
                </c:pt>
                <c:pt idx="6">
                  <c:v>20.7</c:v>
                </c:pt>
                <c:pt idx="7">
                  <c:v>20.9</c:v>
                </c:pt>
                <c:pt idx="8">
                  <c:v>18.2</c:v>
                </c:pt>
                <c:pt idx="9">
                  <c:v>13.5</c:v>
                </c:pt>
                <c:pt idx="10">
                  <c:v>8.6</c:v>
                </c:pt>
                <c:pt idx="11">
                  <c:v>5.9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C-42A0-ABCF-88D775CF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2055712"/>
        <c:axId val="1974398880"/>
      </c:barChart>
      <c:lineChart>
        <c:grouping val="standard"/>
        <c:varyColors val="0"/>
        <c:ser>
          <c:idx val="1"/>
          <c:order val="1"/>
          <c:tx>
            <c:strRef>
              <c:f>'CLIMOGRAMA '!$A$5</c:f>
              <c:strCache>
                <c:ptCount val="1"/>
                <c:pt idx="0">
                  <c:v>Precipitaciones (mm)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'CLIMOGRAMA '!$B$3:$M$3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'CLIMOGRAMA '!$B$5:$M$5</c:f>
              <c:numCache>
                <c:formatCode>General</c:formatCode>
                <c:ptCount val="12"/>
                <c:pt idx="0">
                  <c:v>47</c:v>
                </c:pt>
                <c:pt idx="1">
                  <c:v>41</c:v>
                </c:pt>
                <c:pt idx="2">
                  <c:v>39</c:v>
                </c:pt>
                <c:pt idx="3">
                  <c:v>47</c:v>
                </c:pt>
                <c:pt idx="4">
                  <c:v>60</c:v>
                </c:pt>
                <c:pt idx="5">
                  <c:v>51</c:v>
                </c:pt>
                <c:pt idx="6">
                  <c:v>28</c:v>
                </c:pt>
                <c:pt idx="7">
                  <c:v>32</c:v>
                </c:pt>
                <c:pt idx="8">
                  <c:v>49</c:v>
                </c:pt>
                <c:pt idx="9">
                  <c:v>52</c:v>
                </c:pt>
                <c:pt idx="10">
                  <c:v>54</c:v>
                </c:pt>
                <c:pt idx="1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1C-42A0-ABCF-88D775CF8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1556592"/>
        <c:axId val="1969225440"/>
      </c:lineChart>
      <c:catAx>
        <c:axId val="19520557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74398880"/>
        <c:auto val="1"/>
        <c:lblAlgn val="ctr"/>
        <c:lblOffset val="100"/>
        <c:noMultiLvlLbl val="0"/>
      </c:catAx>
      <c:valAx>
        <c:axId val="1974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 (ºC)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2055712"/>
        <c:crossBetween val="between"/>
      </c:valAx>
      <c:valAx>
        <c:axId val="19692254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Precipitaciones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1556592"/>
        <c:crosses val="max"/>
        <c:crossBetween val="between"/>
      </c:valAx>
      <c:catAx>
        <c:axId val="206155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92254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686665</xdr:colOff>
      <xdr:row>2</xdr:row>
      <xdr:rowOff>95249</xdr:rowOff>
    </xdr:from>
    <xdr:to>
      <xdr:col>6</xdr:col>
      <xdr:colOff>95250</xdr:colOff>
      <xdr:row>4</xdr:row>
      <xdr:rowOff>97415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215A00AD-BB06-4567-95A8-C93A700F8856}"/>
            </a:ext>
          </a:extLst>
        </xdr:cNvPr>
        <xdr:cNvSpPr/>
      </xdr:nvSpPr>
      <xdr:spPr>
        <a:xfrm>
          <a:off x="2258290" y="476249"/>
          <a:ext cx="2885210" cy="430791"/>
        </a:xfrm>
        <a:prstGeom prst="ellipse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253094</xdr:colOff>
      <xdr:row>25</xdr:row>
      <xdr:rowOff>183969</xdr:rowOff>
    </xdr:from>
    <xdr:to>
      <xdr:col>8</xdr:col>
      <xdr:colOff>693965</xdr:colOff>
      <xdr:row>40</xdr:row>
      <xdr:rowOff>134439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55B399F-311B-4C41-86E1-D3A17C834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1491183</xdr:colOff>
      <xdr:row>6</xdr:row>
      <xdr:rowOff>20330</xdr:rowOff>
    </xdr:from>
    <xdr:to>
      <xdr:col>9</xdr:col>
      <xdr:colOff>704169</xdr:colOff>
      <xdr:row>26</xdr:row>
      <xdr:rowOff>27214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9162A4-F890-4E1D-BC3F-DC9037DA9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ntrol%20de%20cost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rrientos_Diego_Repas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de cost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de costes"/>
      <sheetName val="Notas"/>
      <sheetName val="Salarios "/>
      <sheetName val="Vendedores"/>
      <sheetName val="Hoja5"/>
    </sheetNames>
    <sheetDataSet>
      <sheetData sheetId="0">
        <row r="8">
          <cell r="C8" t="str">
            <v>Trim.1</v>
          </cell>
          <cell r="D8" t="str">
            <v>Trim.2</v>
          </cell>
          <cell r="E8" t="str">
            <v>Trim.3</v>
          </cell>
          <cell r="F8" t="str">
            <v>Trim.4</v>
          </cell>
          <cell r="G8" t="str">
            <v>TOTAL</v>
          </cell>
        </row>
        <row r="9">
          <cell r="B9" t="str">
            <v>RLDOS.BRUTOS</v>
          </cell>
        </row>
        <row r="10">
          <cell r="B10" t="str">
            <v>Unidades vendidas</v>
          </cell>
          <cell r="C10">
            <v>3592</v>
          </cell>
          <cell r="D10">
            <v>4390</v>
          </cell>
          <cell r="E10">
            <v>3192</v>
          </cell>
          <cell r="F10">
            <v>4789</v>
          </cell>
          <cell r="G10">
            <v>15963</v>
          </cell>
        </row>
        <row r="11">
          <cell r="B11" t="str">
            <v>Ingresos de ventas</v>
          </cell>
          <cell r="C11">
            <v>862.07999999999993</v>
          </cell>
          <cell r="D11">
            <v>1053.5999999999999</v>
          </cell>
          <cell r="E11">
            <v>766.07999999999993</v>
          </cell>
          <cell r="F11">
            <v>1149.3599999999999</v>
          </cell>
          <cell r="G11">
            <v>3831.12</v>
          </cell>
        </row>
        <row r="12">
          <cell r="B12" t="str">
            <v>Coste de ventas</v>
          </cell>
          <cell r="C12">
            <v>538.79999999999995</v>
          </cell>
          <cell r="D12">
            <v>658.5</v>
          </cell>
          <cell r="E12">
            <v>478.79999999999995</v>
          </cell>
          <cell r="F12">
            <v>718.35</v>
          </cell>
          <cell r="G12">
            <v>2394.4499999999998</v>
          </cell>
        </row>
        <row r="13">
          <cell r="B13" t="str">
            <v>Ganancia bruta</v>
          </cell>
          <cell r="C13">
            <v>323.27999999999997</v>
          </cell>
          <cell r="D13">
            <v>395.09999999999991</v>
          </cell>
          <cell r="E13">
            <v>287.27999999999997</v>
          </cell>
          <cell r="F13">
            <v>431.00999999999988</v>
          </cell>
          <cell r="G13">
            <v>1436.67</v>
          </cell>
        </row>
        <row r="15">
          <cell r="B15" t="str">
            <v>GASTOS</v>
          </cell>
        </row>
        <row r="16">
          <cell r="B16" t="str">
            <v>Sueldos</v>
          </cell>
          <cell r="C16">
            <v>48.08</v>
          </cell>
          <cell r="D16">
            <v>48.08</v>
          </cell>
          <cell r="E16">
            <v>54.09</v>
          </cell>
          <cell r="F16">
            <v>54.09</v>
          </cell>
          <cell r="G16">
            <v>204.34</v>
          </cell>
        </row>
        <row r="17">
          <cell r="B17" t="str">
            <v>Publicidad</v>
          </cell>
          <cell r="C17">
            <v>60.1</v>
          </cell>
          <cell r="D17">
            <v>60.1</v>
          </cell>
          <cell r="E17">
            <v>60.1</v>
          </cell>
          <cell r="F17">
            <v>60.1</v>
          </cell>
          <cell r="G17">
            <v>240.4</v>
          </cell>
        </row>
        <row r="18">
          <cell r="B18" t="str">
            <v>Gastos generales</v>
          </cell>
          <cell r="C18">
            <v>129.31199999999998</v>
          </cell>
          <cell r="D18">
            <v>158.04</v>
          </cell>
          <cell r="E18">
            <v>114.91199999999999</v>
          </cell>
          <cell r="F18">
            <v>172.40399999999997</v>
          </cell>
          <cell r="G18">
            <v>574.66800000000001</v>
          </cell>
        </row>
        <row r="19">
          <cell r="B19" t="str">
            <v>Gastos totales</v>
          </cell>
          <cell r="C19">
            <v>237.49199999999999</v>
          </cell>
          <cell r="D19">
            <v>266.22000000000003</v>
          </cell>
          <cell r="E19">
            <v>229.10199999999998</v>
          </cell>
          <cell r="F19">
            <v>286.59399999999994</v>
          </cell>
          <cell r="G19">
            <v>1019.408</v>
          </cell>
        </row>
        <row r="21">
          <cell r="B21" t="str">
            <v>RLDOS.NETOS</v>
          </cell>
        </row>
        <row r="22">
          <cell r="B22" t="str">
            <v>Ganancia neta</v>
          </cell>
          <cell r="C22">
            <v>85.787999999999982</v>
          </cell>
          <cell r="D22">
            <v>128.87999999999988</v>
          </cell>
          <cell r="E22">
            <v>58.177999999999997</v>
          </cell>
          <cell r="F22">
            <v>144.41599999999994</v>
          </cell>
          <cell r="G22">
            <v>417.26200000000006</v>
          </cell>
        </row>
        <row r="23">
          <cell r="B23" t="str">
            <v>Margend e ganancia</v>
          </cell>
        </row>
        <row r="24">
          <cell r="B24" t="str">
            <v>s/ingresos de ventas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8916-2CB4-457C-8E1D-88F47067820D}">
  <dimension ref="B4:H26"/>
  <sheetViews>
    <sheetView tabSelected="1" zoomScale="85" zoomScaleNormal="85" workbookViewId="0">
      <selection activeCell="L8" sqref="L8"/>
    </sheetView>
  </sheetViews>
  <sheetFormatPr baseColWidth="10" defaultRowHeight="15" x14ac:dyDescent="0.25"/>
  <cols>
    <col min="1" max="1" width="10.85546875" customWidth="1"/>
    <col min="2" max="2" width="12.140625" customWidth="1"/>
    <col min="3" max="3" width="22" bestFit="1" customWidth="1"/>
    <col min="4" max="4" width="9.7109375" bestFit="1" customWidth="1"/>
    <col min="5" max="5" width="10.85546875" bestFit="1" customWidth="1"/>
    <col min="6" max="6" width="9.7109375" bestFit="1" customWidth="1"/>
    <col min="7" max="7" width="12.140625" customWidth="1"/>
    <col min="8" max="8" width="10.7109375" bestFit="1" customWidth="1"/>
  </cols>
  <sheetData>
    <row r="4" spans="2:8" ht="18" x14ac:dyDescent="0.25">
      <c r="B4" s="1" t="s">
        <v>0</v>
      </c>
      <c r="C4" s="1"/>
      <c r="D4" s="1"/>
      <c r="E4" s="1"/>
      <c r="F4" s="1"/>
      <c r="G4" s="1"/>
      <c r="H4" s="1"/>
    </row>
    <row r="5" spans="2:8" ht="15.75" thickBot="1" x14ac:dyDescent="0.3"/>
    <row r="6" spans="2:8" x14ac:dyDescent="0.25">
      <c r="C6" s="89" t="s">
        <v>169</v>
      </c>
      <c r="D6" s="89"/>
      <c r="E6" s="90">
        <v>0.24</v>
      </c>
      <c r="F6" s="2"/>
      <c r="G6" s="2"/>
      <c r="H6" s="2"/>
    </row>
    <row r="7" spans="2:8" ht="15.75" thickBot="1" x14ac:dyDescent="0.3">
      <c r="C7" s="91" t="s">
        <v>170</v>
      </c>
      <c r="D7" s="91"/>
      <c r="E7" s="92">
        <v>0.15</v>
      </c>
      <c r="F7" s="2"/>
      <c r="G7" s="2"/>
      <c r="H7" s="2"/>
    </row>
    <row r="8" spans="2:8" ht="15.75" thickBot="1" x14ac:dyDescent="0.3">
      <c r="C8" s="2"/>
      <c r="D8" s="2"/>
      <c r="E8" s="2"/>
      <c r="F8" s="2"/>
      <c r="G8" s="2"/>
      <c r="H8" s="2"/>
    </row>
    <row r="9" spans="2:8" ht="15.75" thickBot="1" x14ac:dyDescent="0.3">
      <c r="C9" s="71"/>
      <c r="D9" s="72" t="s">
        <v>1</v>
      </c>
      <c r="E9" s="72" t="s">
        <v>2</v>
      </c>
      <c r="F9" s="72" t="s">
        <v>3</v>
      </c>
      <c r="G9" s="72" t="s">
        <v>4</v>
      </c>
      <c r="H9" s="73" t="s">
        <v>5</v>
      </c>
    </row>
    <row r="10" spans="2:8" ht="15.75" thickTop="1" x14ac:dyDescent="0.25">
      <c r="C10" s="74" t="s">
        <v>6</v>
      </c>
      <c r="D10" s="75"/>
      <c r="E10" s="75"/>
      <c r="F10" s="75"/>
      <c r="G10" s="75"/>
      <c r="H10" s="76"/>
    </row>
    <row r="11" spans="2:8" x14ac:dyDescent="0.25">
      <c r="C11" s="77" t="s">
        <v>7</v>
      </c>
      <c r="D11" s="75">
        <v>3592</v>
      </c>
      <c r="E11" s="75">
        <v>4390</v>
      </c>
      <c r="F11" s="75">
        <v>3192</v>
      </c>
      <c r="G11" s="75">
        <v>4789</v>
      </c>
      <c r="H11" s="76">
        <v>15963</v>
      </c>
    </row>
    <row r="12" spans="2:8" x14ac:dyDescent="0.25">
      <c r="C12" s="77" t="s">
        <v>8</v>
      </c>
      <c r="D12" s="78">
        <f>D11*$E$6</f>
        <v>862.07999999999993</v>
      </c>
      <c r="E12" s="78">
        <f>E11*$E$6</f>
        <v>1053.5999999999999</v>
      </c>
      <c r="F12" s="78">
        <f>F11*$E$6</f>
        <v>766.07999999999993</v>
      </c>
      <c r="G12" s="78">
        <f>G11*$E$6</f>
        <v>1149.3599999999999</v>
      </c>
      <c r="H12" s="79">
        <f>H11*$E$6</f>
        <v>3831.12</v>
      </c>
    </row>
    <row r="13" spans="2:8" x14ac:dyDescent="0.25">
      <c r="C13" s="77" t="s">
        <v>9</v>
      </c>
      <c r="D13" s="78">
        <f>D11*$E$7</f>
        <v>538.79999999999995</v>
      </c>
      <c r="E13" s="78">
        <f>E11*$E$7</f>
        <v>658.5</v>
      </c>
      <c r="F13" s="78">
        <f>F11*$E$7</f>
        <v>478.79999999999995</v>
      </c>
      <c r="G13" s="78">
        <f>G11*$E$7</f>
        <v>718.35</v>
      </c>
      <c r="H13" s="79">
        <f>H11*$E$7</f>
        <v>2394.4499999999998</v>
      </c>
    </row>
    <row r="14" spans="2:8" x14ac:dyDescent="0.25">
      <c r="C14" s="77" t="s">
        <v>10</v>
      </c>
      <c r="D14" s="78">
        <f>D12-D13</f>
        <v>323.27999999999997</v>
      </c>
      <c r="E14" s="78">
        <f t="shared" ref="E14:H14" si="0">E12-E13</f>
        <v>395.09999999999991</v>
      </c>
      <c r="F14" s="78">
        <f t="shared" si="0"/>
        <v>287.27999999999997</v>
      </c>
      <c r="G14" s="78">
        <f t="shared" si="0"/>
        <v>431.00999999999988</v>
      </c>
      <c r="H14" s="79">
        <f t="shared" si="0"/>
        <v>1436.67</v>
      </c>
    </row>
    <row r="15" spans="2:8" x14ac:dyDescent="0.25">
      <c r="C15" s="77"/>
      <c r="D15" s="75"/>
      <c r="E15" s="75"/>
      <c r="F15" s="75"/>
      <c r="G15" s="75"/>
      <c r="H15" s="76"/>
    </row>
    <row r="16" spans="2:8" x14ac:dyDescent="0.25">
      <c r="C16" s="74" t="s">
        <v>11</v>
      </c>
      <c r="D16" s="75"/>
      <c r="E16" s="75"/>
      <c r="F16" s="75"/>
      <c r="G16" s="75"/>
      <c r="H16" s="76"/>
    </row>
    <row r="17" spans="2:8" x14ac:dyDescent="0.25">
      <c r="C17" s="77" t="s">
        <v>171</v>
      </c>
      <c r="D17" s="80">
        <v>48.08</v>
      </c>
      <c r="E17" s="80">
        <v>48.08</v>
      </c>
      <c r="F17" s="80">
        <v>54.09</v>
      </c>
      <c r="G17" s="80">
        <v>54.09</v>
      </c>
      <c r="H17" s="81">
        <v>204.34</v>
      </c>
    </row>
    <row r="18" spans="2:8" x14ac:dyDescent="0.25">
      <c r="C18" s="77" t="s">
        <v>12</v>
      </c>
      <c r="D18" s="80">
        <v>60.1</v>
      </c>
      <c r="E18" s="80">
        <v>60.1</v>
      </c>
      <c r="F18" s="80">
        <v>60.1</v>
      </c>
      <c r="G18" s="80">
        <v>60.1</v>
      </c>
      <c r="H18" s="81">
        <v>240.4</v>
      </c>
    </row>
    <row r="19" spans="2:8" x14ac:dyDescent="0.25">
      <c r="C19" s="77" t="s">
        <v>13</v>
      </c>
      <c r="D19" s="82">
        <f>D12*15%</f>
        <v>129.31199999999998</v>
      </c>
      <c r="E19" s="82">
        <f t="shared" ref="E19:H19" si="1">E12*15%</f>
        <v>158.04</v>
      </c>
      <c r="F19" s="82">
        <f t="shared" si="1"/>
        <v>114.91199999999999</v>
      </c>
      <c r="G19" s="82">
        <f t="shared" si="1"/>
        <v>172.40399999999997</v>
      </c>
      <c r="H19" s="83">
        <f t="shared" si="1"/>
        <v>574.66800000000001</v>
      </c>
    </row>
    <row r="20" spans="2:8" x14ac:dyDescent="0.25">
      <c r="B20" s="3"/>
      <c r="C20" s="77" t="s">
        <v>14</v>
      </c>
      <c r="D20" s="82">
        <f>SUM(D17:D19)</f>
        <v>237.49199999999999</v>
      </c>
      <c r="E20" s="82">
        <f t="shared" ref="E20:H20" si="2">SUM(E17:E19)</f>
        <v>266.22000000000003</v>
      </c>
      <c r="F20" s="82">
        <f t="shared" si="2"/>
        <v>229.10199999999998</v>
      </c>
      <c r="G20" s="82">
        <f t="shared" si="2"/>
        <v>286.59399999999994</v>
      </c>
      <c r="H20" s="83">
        <f t="shared" si="2"/>
        <v>1019.408</v>
      </c>
    </row>
    <row r="21" spans="2:8" x14ac:dyDescent="0.25">
      <c r="C21" s="77"/>
      <c r="D21" s="75"/>
      <c r="E21" s="75"/>
      <c r="F21" s="75"/>
      <c r="G21" s="75"/>
      <c r="H21" s="76"/>
    </row>
    <row r="22" spans="2:8" x14ac:dyDescent="0.25">
      <c r="C22" s="74" t="s">
        <v>15</v>
      </c>
      <c r="D22" s="75"/>
      <c r="E22" s="75"/>
      <c r="F22" s="75"/>
      <c r="G22" s="75"/>
      <c r="H22" s="76"/>
    </row>
    <row r="23" spans="2:8" x14ac:dyDescent="0.25">
      <c r="C23" s="77" t="s">
        <v>16</v>
      </c>
      <c r="D23" s="78">
        <f>D14-D20</f>
        <v>85.787999999999982</v>
      </c>
      <c r="E23" s="78">
        <f t="shared" ref="E23:H23" si="3">E14-E20</f>
        <v>128.87999999999988</v>
      </c>
      <c r="F23" s="78">
        <f t="shared" si="3"/>
        <v>58.177999999999997</v>
      </c>
      <c r="G23" s="78">
        <f t="shared" si="3"/>
        <v>144.41599999999994</v>
      </c>
      <c r="H23" s="79">
        <f t="shared" si="3"/>
        <v>417.26200000000006</v>
      </c>
    </row>
    <row r="24" spans="2:8" x14ac:dyDescent="0.25">
      <c r="C24" s="77" t="s">
        <v>17</v>
      </c>
      <c r="D24" s="84"/>
      <c r="E24" s="84"/>
      <c r="F24" s="84"/>
      <c r="G24" s="84"/>
      <c r="H24" s="85"/>
    </row>
    <row r="25" spans="2:8" ht="15.75" thickBot="1" x14ac:dyDescent="0.3">
      <c r="C25" s="86" t="s">
        <v>18</v>
      </c>
      <c r="D25" s="87"/>
      <c r="E25" s="87"/>
      <c r="F25" s="87"/>
      <c r="G25" s="87"/>
      <c r="H25" s="88"/>
    </row>
    <row r="26" spans="2:8" x14ac:dyDescent="0.25">
      <c r="C26" s="2"/>
      <c r="D26" s="2"/>
      <c r="E26" s="2"/>
      <c r="F26" s="2"/>
      <c r="G26" s="2"/>
      <c r="H26" s="2"/>
    </row>
  </sheetData>
  <mergeCells count="8">
    <mergeCell ref="B4:H4"/>
    <mergeCell ref="C6:D6"/>
    <mergeCell ref="C7:D7"/>
    <mergeCell ref="D24:D25"/>
    <mergeCell ref="E24:E25"/>
    <mergeCell ref="F24:F25"/>
    <mergeCell ref="G24:G25"/>
    <mergeCell ref="H24:H25"/>
  </mergeCells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4A2F-5741-47A6-8C40-E134911D6F0C}">
  <sheetPr>
    <tabColor theme="4"/>
  </sheetPr>
  <dimension ref="B6:H26"/>
  <sheetViews>
    <sheetView zoomScale="70" zoomScaleNormal="70" workbookViewId="0">
      <selection activeCell="B27" sqref="B27"/>
    </sheetView>
  </sheetViews>
  <sheetFormatPr baseColWidth="10" defaultRowHeight="15" x14ac:dyDescent="0.25"/>
  <cols>
    <col min="2" max="2" width="18.85546875" customWidth="1"/>
    <col min="3" max="3" width="17.42578125" customWidth="1"/>
    <col min="4" max="4" width="13.5703125" customWidth="1"/>
    <col min="5" max="5" width="18.5703125" bestFit="1" customWidth="1"/>
    <col min="6" max="6" width="12.42578125" bestFit="1" customWidth="1"/>
    <col min="7" max="7" width="13.5703125" bestFit="1" customWidth="1"/>
    <col min="8" max="8" width="16.28515625" bestFit="1" customWidth="1"/>
  </cols>
  <sheetData>
    <row r="6" spans="2:8" ht="15.75" thickBot="1" x14ac:dyDescent="0.3">
      <c r="B6" s="4" t="s">
        <v>19</v>
      </c>
      <c r="C6" s="4" t="s">
        <v>20</v>
      </c>
      <c r="D6" s="4" t="s">
        <v>21</v>
      </c>
      <c r="E6" s="4" t="s">
        <v>22</v>
      </c>
      <c r="F6" s="4" t="s">
        <v>23</v>
      </c>
      <c r="G6" s="5" t="s">
        <v>24</v>
      </c>
      <c r="H6" s="4" t="s">
        <v>25</v>
      </c>
    </row>
    <row r="7" spans="2:8" ht="16.5" thickTop="1" x14ac:dyDescent="0.3">
      <c r="B7" s="6"/>
      <c r="C7" s="7"/>
      <c r="D7" s="7"/>
      <c r="E7" s="7"/>
      <c r="F7" s="7"/>
      <c r="G7" s="7"/>
      <c r="H7" s="8"/>
    </row>
    <row r="8" spans="2:8" ht="15.75" thickBot="1" x14ac:dyDescent="0.3">
      <c r="B8" s="9" t="s">
        <v>26</v>
      </c>
      <c r="C8" s="10"/>
      <c r="D8" s="10"/>
      <c r="E8" s="10"/>
      <c r="F8" s="10"/>
      <c r="G8" s="11"/>
      <c r="H8" s="12"/>
    </row>
    <row r="9" spans="2:8" ht="17.25" thickTop="1" thickBot="1" x14ac:dyDescent="0.35">
      <c r="B9" s="30" t="s">
        <v>27</v>
      </c>
      <c r="C9" s="13">
        <v>7</v>
      </c>
      <c r="D9" s="14">
        <v>6</v>
      </c>
      <c r="E9" s="14">
        <v>8</v>
      </c>
      <c r="F9" s="15">
        <v>9</v>
      </c>
      <c r="G9" s="16">
        <f>AVERAGE(C9:F9)</f>
        <v>7.5</v>
      </c>
      <c r="H9" s="17" t="str">
        <f>IF(G9&gt;=5,"APROBADO","SUSPENDIDO")</f>
        <v>APROBADO</v>
      </c>
    </row>
    <row r="10" spans="2:8" ht="17.25" thickTop="1" thickBot="1" x14ac:dyDescent="0.35">
      <c r="B10" s="30" t="s">
        <v>28</v>
      </c>
      <c r="C10" s="18">
        <v>6</v>
      </c>
      <c r="D10" s="19">
        <v>7</v>
      </c>
      <c r="E10" s="19">
        <v>10</v>
      </c>
      <c r="F10" s="20">
        <v>6</v>
      </c>
      <c r="G10" s="16">
        <f t="shared" ref="G10:G19" si="0">AVERAGE(C10:F10)</f>
        <v>7.25</v>
      </c>
      <c r="H10" s="17" t="str">
        <f t="shared" ref="H10:H19" si="1">IF(G10&gt;=5,"APROBADO","SUSPENDIDO")</f>
        <v>APROBADO</v>
      </c>
    </row>
    <row r="11" spans="2:8" ht="17.25" thickTop="1" thickBot="1" x14ac:dyDescent="0.35">
      <c r="B11" s="30" t="s">
        <v>29</v>
      </c>
      <c r="C11" s="18">
        <v>7</v>
      </c>
      <c r="D11" s="19">
        <v>8</v>
      </c>
      <c r="E11" s="19">
        <v>5</v>
      </c>
      <c r="F11" s="20">
        <v>8</v>
      </c>
      <c r="G11" s="16">
        <f t="shared" si="0"/>
        <v>7</v>
      </c>
      <c r="H11" s="17" t="str">
        <f t="shared" si="1"/>
        <v>APROBADO</v>
      </c>
    </row>
    <row r="12" spans="2:8" ht="17.25" thickTop="1" thickBot="1" x14ac:dyDescent="0.35">
      <c r="B12" s="30" t="s">
        <v>30</v>
      </c>
      <c r="C12" s="18">
        <v>8</v>
      </c>
      <c r="D12" s="19">
        <v>9</v>
      </c>
      <c r="E12" s="19">
        <v>9</v>
      </c>
      <c r="F12" s="20">
        <v>0</v>
      </c>
      <c r="G12" s="16">
        <f t="shared" si="0"/>
        <v>6.5</v>
      </c>
      <c r="H12" s="17" t="str">
        <f t="shared" si="1"/>
        <v>APROBADO</v>
      </c>
    </row>
    <row r="13" spans="2:8" ht="17.25" thickTop="1" thickBot="1" x14ac:dyDescent="0.35">
      <c r="B13" s="30" t="s">
        <v>31</v>
      </c>
      <c r="C13" s="18">
        <v>5</v>
      </c>
      <c r="D13" s="19">
        <v>3</v>
      </c>
      <c r="E13" s="19">
        <v>5</v>
      </c>
      <c r="F13" s="20">
        <v>5</v>
      </c>
      <c r="G13" s="16">
        <f t="shared" si="0"/>
        <v>4.5</v>
      </c>
      <c r="H13" s="17" t="str">
        <f t="shared" si="1"/>
        <v>SUSPENDIDO</v>
      </c>
    </row>
    <row r="14" spans="2:8" ht="17.25" thickTop="1" thickBot="1" x14ac:dyDescent="0.35">
      <c r="B14" s="30" t="s">
        <v>32</v>
      </c>
      <c r="C14" s="18">
        <v>6</v>
      </c>
      <c r="D14" s="19">
        <v>5</v>
      </c>
      <c r="E14" s="19">
        <v>6</v>
      </c>
      <c r="F14" s="20">
        <v>7</v>
      </c>
      <c r="G14" s="16">
        <f t="shared" si="0"/>
        <v>6</v>
      </c>
      <c r="H14" s="17" t="str">
        <f t="shared" si="1"/>
        <v>APROBADO</v>
      </c>
    </row>
    <row r="15" spans="2:8" ht="17.25" thickTop="1" thickBot="1" x14ac:dyDescent="0.35">
      <c r="B15" s="30" t="s">
        <v>33</v>
      </c>
      <c r="C15" s="18">
        <v>3</v>
      </c>
      <c r="D15" s="19">
        <v>4</v>
      </c>
      <c r="E15" s="19">
        <v>3</v>
      </c>
      <c r="F15" s="20">
        <v>4</v>
      </c>
      <c r="G15" s="16">
        <f t="shared" si="0"/>
        <v>3.5</v>
      </c>
      <c r="H15" s="17" t="str">
        <f t="shared" si="1"/>
        <v>SUSPENDIDO</v>
      </c>
    </row>
    <row r="16" spans="2:8" ht="17.25" thickTop="1" thickBot="1" x14ac:dyDescent="0.35">
      <c r="B16" s="30" t="s">
        <v>34</v>
      </c>
      <c r="C16" s="18">
        <v>4</v>
      </c>
      <c r="D16" s="19">
        <v>2</v>
      </c>
      <c r="E16" s="19">
        <v>8</v>
      </c>
      <c r="F16" s="20">
        <v>9</v>
      </c>
      <c r="G16" s="16">
        <f t="shared" si="0"/>
        <v>5.75</v>
      </c>
      <c r="H16" s="17" t="str">
        <f t="shared" si="1"/>
        <v>APROBADO</v>
      </c>
    </row>
    <row r="17" spans="2:8" ht="17.25" thickTop="1" thickBot="1" x14ac:dyDescent="0.35">
      <c r="B17" s="30" t="s">
        <v>35</v>
      </c>
      <c r="C17" s="18">
        <v>8</v>
      </c>
      <c r="D17" s="19">
        <v>8</v>
      </c>
      <c r="E17" s="19">
        <v>4</v>
      </c>
      <c r="F17" s="20">
        <v>7</v>
      </c>
      <c r="G17" s="16">
        <f t="shared" si="0"/>
        <v>6.75</v>
      </c>
      <c r="H17" s="17" t="str">
        <f t="shared" si="1"/>
        <v>APROBADO</v>
      </c>
    </row>
    <row r="18" spans="2:8" ht="17.25" thickTop="1" thickBot="1" x14ac:dyDescent="0.35">
      <c r="B18" s="30" t="s">
        <v>36</v>
      </c>
      <c r="C18" s="18">
        <v>1</v>
      </c>
      <c r="D18" s="19">
        <v>8</v>
      </c>
      <c r="E18" s="19">
        <v>2</v>
      </c>
      <c r="F18" s="20">
        <v>3</v>
      </c>
      <c r="G18" s="16">
        <f t="shared" si="0"/>
        <v>3.5</v>
      </c>
      <c r="H18" s="17" t="str">
        <f t="shared" si="1"/>
        <v>SUSPENDIDO</v>
      </c>
    </row>
    <row r="19" spans="2:8" ht="17.25" thickTop="1" thickBot="1" x14ac:dyDescent="0.35">
      <c r="B19" s="30" t="s">
        <v>37</v>
      </c>
      <c r="C19" s="21">
        <v>3</v>
      </c>
      <c r="D19" s="22">
        <v>8</v>
      </c>
      <c r="E19" s="22">
        <v>9</v>
      </c>
      <c r="F19" s="23">
        <v>8</v>
      </c>
      <c r="G19" s="16">
        <f t="shared" si="0"/>
        <v>7</v>
      </c>
      <c r="H19" s="17" t="str">
        <f t="shared" si="1"/>
        <v>APROBADO</v>
      </c>
    </row>
    <row r="20" spans="2:8" ht="17.25" thickTop="1" thickBot="1" x14ac:dyDescent="0.35">
      <c r="B20" s="6"/>
      <c r="C20" s="6"/>
      <c r="D20" s="6"/>
      <c r="E20" s="6"/>
      <c r="F20" s="6"/>
      <c r="G20" s="6"/>
      <c r="H20" s="6"/>
    </row>
    <row r="21" spans="2:8" ht="16.5" thickTop="1" x14ac:dyDescent="0.3">
      <c r="B21" s="29" t="s">
        <v>38</v>
      </c>
      <c r="C21" s="24">
        <f>AVERAGE(C9:C19)</f>
        <v>5.2727272727272725</v>
      </c>
      <c r="D21" s="24">
        <f t="shared" ref="D21:G21" si="2">AVERAGE(D9:D19)</f>
        <v>6.1818181818181817</v>
      </c>
      <c r="E21" s="24">
        <f t="shared" si="2"/>
        <v>6.2727272727272725</v>
      </c>
      <c r="F21" s="24">
        <f t="shared" si="2"/>
        <v>6</v>
      </c>
      <c r="G21" s="24">
        <f t="shared" si="2"/>
        <v>5.9318181818181817</v>
      </c>
      <c r="H21" s="6"/>
    </row>
    <row r="22" spans="2:8" ht="15.75" x14ac:dyDescent="0.3">
      <c r="B22" s="9" t="s">
        <v>39</v>
      </c>
      <c r="C22" s="25">
        <f>MAX(C9:C19)</f>
        <v>8</v>
      </c>
      <c r="D22" s="25">
        <f t="shared" ref="D22:G22" si="3">MAX(D9:D19)</f>
        <v>9</v>
      </c>
      <c r="E22" s="25">
        <f t="shared" si="3"/>
        <v>10</v>
      </c>
      <c r="F22" s="25">
        <f t="shared" si="3"/>
        <v>9</v>
      </c>
      <c r="G22" s="25">
        <f t="shared" si="3"/>
        <v>7.5</v>
      </c>
      <c r="H22" s="6"/>
    </row>
    <row r="23" spans="2:8" ht="15.75" x14ac:dyDescent="0.3">
      <c r="B23" s="9" t="s">
        <v>40</v>
      </c>
      <c r="C23" s="25">
        <f>MIN(C9:C19)</f>
        <v>1</v>
      </c>
      <c r="D23" s="25">
        <f t="shared" ref="D23:G23" si="4">MIN(D9:D19)</f>
        <v>2</v>
      </c>
      <c r="E23" s="25">
        <f t="shared" si="4"/>
        <v>2</v>
      </c>
      <c r="F23" s="25">
        <f t="shared" si="4"/>
        <v>0</v>
      </c>
      <c r="G23" s="25">
        <f t="shared" si="4"/>
        <v>3.5</v>
      </c>
      <c r="H23" s="6"/>
    </row>
    <row r="24" spans="2:8" ht="15.75" x14ac:dyDescent="0.3">
      <c r="B24" s="9" t="s">
        <v>41</v>
      </c>
      <c r="C24" s="25">
        <f>COUNTIF(C9:C19,"&gt;=5")</f>
        <v>7</v>
      </c>
      <c r="D24" s="25">
        <f t="shared" ref="D24:F24" si="5">COUNTIF(D9:D19,"&gt;=5")</f>
        <v>8</v>
      </c>
      <c r="E24" s="25">
        <f t="shared" si="5"/>
        <v>8</v>
      </c>
      <c r="F24" s="25">
        <f t="shared" si="5"/>
        <v>8</v>
      </c>
      <c r="G24" s="26">
        <f>COUNTIF(H9:H19,"APROBADO")</f>
        <v>8</v>
      </c>
      <c r="H24" s="6"/>
    </row>
    <row r="25" spans="2:8" ht="16.5" thickBot="1" x14ac:dyDescent="0.35">
      <c r="B25" s="4" t="s">
        <v>42</v>
      </c>
      <c r="C25" s="27">
        <f>COUNTIF(C9:C19,"&lt;5")</f>
        <v>4</v>
      </c>
      <c r="D25" s="27">
        <f t="shared" ref="D25:F25" si="6">COUNTIF(D9:D19,"&lt;5")</f>
        <v>3</v>
      </c>
      <c r="E25" s="27">
        <f t="shared" si="6"/>
        <v>3</v>
      </c>
      <c r="F25" s="27">
        <f t="shared" si="6"/>
        <v>3</v>
      </c>
      <c r="G25" s="28">
        <f>COUNTIF(H9:H19,"SUSPENDIDO")</f>
        <v>3</v>
      </c>
      <c r="H25" s="6"/>
    </row>
    <row r="26" spans="2:8" ht="15.75" thickTop="1" x14ac:dyDescent="0.25"/>
  </sheetData>
  <mergeCells count="3">
    <mergeCell ref="C7:F8"/>
    <mergeCell ref="G7:G8"/>
    <mergeCell ref="H7:H8"/>
  </mergeCells>
  <conditionalFormatting sqref="H9:H19">
    <cfRule type="containsText" dxfId="16" priority="4" operator="containsText" text="SUSPENDIDO">
      <formula>NOT(ISERROR(SEARCH("SUSPENDIDO",H9)))</formula>
    </cfRule>
    <cfRule type="containsText" dxfId="15" priority="5" operator="containsText" text="APROBADO">
      <formula>NOT(ISERROR(SEARCH("APROBADO",H9)))</formula>
    </cfRule>
  </conditionalFormatting>
  <conditionalFormatting sqref="G9:G19">
    <cfRule type="cellIs" dxfId="14" priority="1" operator="greaterThanOrEqual">
      <formula>7</formula>
    </cfRule>
    <cfRule type="cellIs" dxfId="13" priority="2" operator="lessThan">
      <formula>7</formula>
    </cfRule>
    <cfRule type="cellIs" dxfId="12" priority="3" operator="lessThanOrEqual">
      <formula>4</formula>
    </cfRule>
  </conditionalFormatting>
  <dataValidations count="1">
    <dataValidation type="whole" allowBlank="1" showInputMessage="1" showErrorMessage="1" sqref="C9:F19" xr:uid="{AF1EC520-D50D-4B17-B4FD-84D697E43AC8}">
      <formula1>0</formula1>
      <formula2>10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D812-BB30-447C-A2C6-9C71AD67097A}">
  <sheetPr>
    <tabColor rgb="FFC00000"/>
  </sheetPr>
  <dimension ref="B2:K25"/>
  <sheetViews>
    <sheetView zoomScale="55" zoomScaleNormal="55" workbookViewId="0">
      <selection activeCell="D24" sqref="D24"/>
    </sheetView>
  </sheetViews>
  <sheetFormatPr baseColWidth="10" defaultRowHeight="15" x14ac:dyDescent="0.25"/>
  <cols>
    <col min="1" max="1" width="8.85546875" customWidth="1"/>
    <col min="2" max="2" width="22.5703125" bestFit="1" customWidth="1"/>
    <col min="3" max="3" width="18.28515625" bestFit="1" customWidth="1"/>
    <col min="4" max="4" width="23.5703125" bestFit="1" customWidth="1"/>
    <col min="5" max="5" width="16.28515625" bestFit="1" customWidth="1"/>
    <col min="6" max="6" width="11.28515625" customWidth="1"/>
    <col min="7" max="7" width="11.28515625" bestFit="1" customWidth="1"/>
    <col min="8" max="8" width="11" customWidth="1"/>
    <col min="9" max="9" width="13.7109375" bestFit="1" customWidth="1"/>
    <col min="10" max="10" width="11.28515625" bestFit="1" customWidth="1"/>
  </cols>
  <sheetData>
    <row r="2" spans="2:11" ht="27" thickBot="1" x14ac:dyDescent="0.3">
      <c r="B2" s="54" t="s">
        <v>43</v>
      </c>
      <c r="C2" s="54"/>
      <c r="D2" s="54"/>
      <c r="E2" s="54"/>
      <c r="F2" s="54"/>
      <c r="G2" s="54"/>
      <c r="H2" s="54"/>
      <c r="I2" s="54"/>
      <c r="J2" s="54"/>
      <c r="K2" s="55"/>
    </row>
    <row r="3" spans="2:11" ht="15.75" thickBot="1" x14ac:dyDescent="0.3">
      <c r="B3" s="34">
        <v>43800</v>
      </c>
      <c r="C3" s="35"/>
      <c r="D3" s="35"/>
      <c r="E3" s="35"/>
      <c r="F3" s="35"/>
      <c r="G3" s="35"/>
      <c r="H3" s="35"/>
      <c r="I3" s="35"/>
      <c r="J3" s="35"/>
      <c r="K3" s="36"/>
    </row>
    <row r="4" spans="2:11" ht="30.75" thickBot="1" x14ac:dyDescent="0.3">
      <c r="B4" s="32" t="s">
        <v>44</v>
      </c>
      <c r="C4" s="33" t="s">
        <v>45</v>
      </c>
      <c r="D4" s="32" t="s">
        <v>46</v>
      </c>
      <c r="E4" s="32" t="s">
        <v>47</v>
      </c>
      <c r="F4" s="32" t="s">
        <v>48</v>
      </c>
      <c r="G4" s="33" t="s">
        <v>49</v>
      </c>
      <c r="H4" s="32" t="s">
        <v>50</v>
      </c>
      <c r="I4" s="32" t="s">
        <v>51</v>
      </c>
      <c r="J4" s="32" t="s">
        <v>52</v>
      </c>
      <c r="K4" s="32" t="s">
        <v>53</v>
      </c>
    </row>
    <row r="5" spans="2:11" ht="15.75" thickBot="1" x14ac:dyDescent="0.3">
      <c r="B5" s="39" t="s">
        <v>54</v>
      </c>
      <c r="C5" s="39">
        <v>40</v>
      </c>
      <c r="D5" s="39" t="s">
        <v>55</v>
      </c>
      <c r="E5" s="39" t="s">
        <v>56</v>
      </c>
      <c r="F5" s="40">
        <f>C5*$D$21</f>
        <v>0</v>
      </c>
      <c r="G5" s="42">
        <f>F5*$D$22</f>
        <v>0</v>
      </c>
      <c r="H5" s="40">
        <f t="shared" ref="H5:H14" si="0">F5+G5</f>
        <v>0</v>
      </c>
      <c r="I5" s="40">
        <f>H5*$D$23</f>
        <v>0</v>
      </c>
      <c r="J5" s="40">
        <f>H5*$D$24</f>
        <v>0</v>
      </c>
      <c r="K5" s="40">
        <f t="shared" ref="K5:K14" si="1">H5-I5-J5</f>
        <v>0</v>
      </c>
    </row>
    <row r="6" spans="2:11" ht="15.75" thickBot="1" x14ac:dyDescent="0.3">
      <c r="B6" s="41" t="s">
        <v>57</v>
      </c>
      <c r="C6" s="41">
        <v>40</v>
      </c>
      <c r="D6" s="41" t="s">
        <v>58</v>
      </c>
      <c r="E6" s="41" t="s">
        <v>56</v>
      </c>
      <c r="F6" s="40">
        <f>C6*$D$21</f>
        <v>0</v>
      </c>
      <c r="G6" s="43">
        <f>F6*$D$22</f>
        <v>0</v>
      </c>
      <c r="H6" s="40">
        <f t="shared" si="0"/>
        <v>0</v>
      </c>
      <c r="I6" s="40">
        <f>H6*$D$23</f>
        <v>0</v>
      </c>
      <c r="J6" s="40">
        <f>H6*$D$24</f>
        <v>0</v>
      </c>
      <c r="K6" s="40">
        <f t="shared" si="1"/>
        <v>0</v>
      </c>
    </row>
    <row r="7" spans="2:11" ht="15.75" thickBot="1" x14ac:dyDescent="0.3">
      <c r="B7" s="41" t="s">
        <v>59</v>
      </c>
      <c r="C7" s="41">
        <v>40</v>
      </c>
      <c r="D7" s="41" t="s">
        <v>60</v>
      </c>
      <c r="E7" s="41" t="s">
        <v>61</v>
      </c>
      <c r="F7" s="40">
        <f>C7*$D$21</f>
        <v>0</v>
      </c>
      <c r="G7" s="43">
        <v>0</v>
      </c>
      <c r="H7" s="40">
        <f t="shared" si="0"/>
        <v>0</v>
      </c>
      <c r="I7" s="40">
        <f>H7*$D$23</f>
        <v>0</v>
      </c>
      <c r="J7" s="40">
        <f>H7*$D$24</f>
        <v>0</v>
      </c>
      <c r="K7" s="40">
        <f t="shared" si="1"/>
        <v>0</v>
      </c>
    </row>
    <row r="8" spans="2:11" ht="15.75" thickBot="1" x14ac:dyDescent="0.3">
      <c r="B8" s="41" t="s">
        <v>62</v>
      </c>
      <c r="C8" s="41">
        <v>40</v>
      </c>
      <c r="D8" s="41" t="s">
        <v>55</v>
      </c>
      <c r="E8" s="41" t="s">
        <v>63</v>
      </c>
      <c r="F8" s="40">
        <f>C8*$D$21</f>
        <v>0</v>
      </c>
      <c r="G8" s="43">
        <v>0</v>
      </c>
      <c r="H8" s="40">
        <f t="shared" si="0"/>
        <v>0</v>
      </c>
      <c r="I8" s="40">
        <f>H8*$D$23</f>
        <v>0</v>
      </c>
      <c r="J8" s="40">
        <f>H8*$D$24</f>
        <v>0</v>
      </c>
      <c r="K8" s="40">
        <f t="shared" si="1"/>
        <v>0</v>
      </c>
    </row>
    <row r="9" spans="2:11" ht="15.75" thickBot="1" x14ac:dyDescent="0.3">
      <c r="B9" s="41" t="s">
        <v>64</v>
      </c>
      <c r="C9" s="41">
        <v>39</v>
      </c>
      <c r="D9" s="41" t="s">
        <v>65</v>
      </c>
      <c r="E9" s="41" t="s">
        <v>66</v>
      </c>
      <c r="F9" s="40">
        <f>C9*$D$21</f>
        <v>0</v>
      </c>
      <c r="G9" s="43">
        <v>0</v>
      </c>
      <c r="H9" s="40">
        <f t="shared" si="0"/>
        <v>0</v>
      </c>
      <c r="I9" s="40">
        <f>H9*$D$23</f>
        <v>0</v>
      </c>
      <c r="J9" s="40">
        <f>H9*$D$24</f>
        <v>0</v>
      </c>
      <c r="K9" s="40">
        <f t="shared" si="1"/>
        <v>0</v>
      </c>
    </row>
    <row r="10" spans="2:11" ht="15.75" thickBot="1" x14ac:dyDescent="0.3">
      <c r="B10" s="41" t="s">
        <v>67</v>
      </c>
      <c r="C10" s="41">
        <v>37</v>
      </c>
      <c r="D10" s="41" t="s">
        <v>68</v>
      </c>
      <c r="E10" s="41" t="s">
        <v>69</v>
      </c>
      <c r="F10" s="40">
        <f>C10*$D$21</f>
        <v>0</v>
      </c>
      <c r="G10" s="43">
        <v>0</v>
      </c>
      <c r="H10" s="40">
        <f t="shared" si="0"/>
        <v>0</v>
      </c>
      <c r="I10" s="40">
        <f>H10*$D$23</f>
        <v>0</v>
      </c>
      <c r="J10" s="40">
        <f>H10*$D$24</f>
        <v>0</v>
      </c>
      <c r="K10" s="40">
        <f t="shared" si="1"/>
        <v>0</v>
      </c>
    </row>
    <row r="11" spans="2:11" ht="15.75" thickBot="1" x14ac:dyDescent="0.3">
      <c r="B11" s="41" t="s">
        <v>70</v>
      </c>
      <c r="C11" s="41">
        <v>32</v>
      </c>
      <c r="D11" s="41" t="s">
        <v>71</v>
      </c>
      <c r="E11" s="41" t="s">
        <v>61</v>
      </c>
      <c r="F11" s="40">
        <f>C11*$D$21</f>
        <v>0</v>
      </c>
      <c r="G11" s="43">
        <v>0</v>
      </c>
      <c r="H11" s="40">
        <f t="shared" si="0"/>
        <v>0</v>
      </c>
      <c r="I11" s="40">
        <f>H11*$D$23</f>
        <v>0</v>
      </c>
      <c r="J11" s="40">
        <f>H11*$D$24</f>
        <v>0</v>
      </c>
      <c r="K11" s="40">
        <f t="shared" si="1"/>
        <v>0</v>
      </c>
    </row>
    <row r="12" spans="2:11" ht="15.75" thickBot="1" x14ac:dyDescent="0.3">
      <c r="B12" s="41" t="s">
        <v>72</v>
      </c>
      <c r="C12" s="41">
        <v>28</v>
      </c>
      <c r="D12" s="41" t="s">
        <v>73</v>
      </c>
      <c r="E12" s="41" t="s">
        <v>56</v>
      </c>
      <c r="F12" s="40">
        <f>C12*$D$21</f>
        <v>0</v>
      </c>
      <c r="G12" s="43">
        <f>F12*$D$22</f>
        <v>0</v>
      </c>
      <c r="H12" s="40">
        <f t="shared" si="0"/>
        <v>0</v>
      </c>
      <c r="I12" s="40">
        <f>H12*$D$23</f>
        <v>0</v>
      </c>
      <c r="J12" s="40">
        <f>H12*$D$24</f>
        <v>0</v>
      </c>
      <c r="K12" s="40">
        <f t="shared" si="1"/>
        <v>0</v>
      </c>
    </row>
    <row r="13" spans="2:11" ht="15.75" thickBot="1" x14ac:dyDescent="0.3">
      <c r="B13" s="41" t="s">
        <v>74</v>
      </c>
      <c r="C13" s="41">
        <v>21</v>
      </c>
      <c r="D13" s="41" t="s">
        <v>65</v>
      </c>
      <c r="E13" s="41" t="s">
        <v>75</v>
      </c>
      <c r="F13" s="40">
        <f>C13*$D$21</f>
        <v>0</v>
      </c>
      <c r="G13" s="43">
        <v>0</v>
      </c>
      <c r="H13" s="40">
        <f t="shared" si="0"/>
        <v>0</v>
      </c>
      <c r="I13" s="40">
        <f>H13*$D$23</f>
        <v>0</v>
      </c>
      <c r="J13" s="40">
        <f>H13*$D$24</f>
        <v>0</v>
      </c>
      <c r="K13" s="40">
        <f t="shared" si="1"/>
        <v>0</v>
      </c>
    </row>
    <row r="14" spans="2:11" x14ac:dyDescent="0.25">
      <c r="B14" s="41" t="s">
        <v>76</v>
      </c>
      <c r="C14" s="41">
        <v>12</v>
      </c>
      <c r="D14" s="41" t="s">
        <v>77</v>
      </c>
      <c r="E14" s="41" t="s">
        <v>78</v>
      </c>
      <c r="F14" s="40">
        <f>C14*$D$21</f>
        <v>0</v>
      </c>
      <c r="G14" s="43">
        <v>0</v>
      </c>
      <c r="H14" s="40">
        <f t="shared" si="0"/>
        <v>0</v>
      </c>
      <c r="I14" s="40">
        <f>H14*$D$23</f>
        <v>0</v>
      </c>
      <c r="J14" s="40">
        <f>H14*$D$24</f>
        <v>0</v>
      </c>
      <c r="K14" s="40">
        <f t="shared" si="1"/>
        <v>0</v>
      </c>
    </row>
    <row r="15" spans="2:11" ht="15.75" thickBot="1" x14ac:dyDescent="0.3">
      <c r="B15" s="32" t="s">
        <v>79</v>
      </c>
      <c r="C15" s="44"/>
      <c r="D15" s="44"/>
      <c r="E15" s="44"/>
      <c r="F15" s="44"/>
      <c r="G15" s="45">
        <f>SUM(G5:G14)</f>
        <v>0</v>
      </c>
      <c r="H15" s="45">
        <f>SUM(H5:H14)</f>
        <v>0</v>
      </c>
      <c r="I15" s="45">
        <f>SUM(I5:I14)</f>
        <v>0</v>
      </c>
      <c r="J15" s="45">
        <f>SUM(J5:J14)</f>
        <v>0</v>
      </c>
      <c r="K15" s="45">
        <f>SUM(K5:K14)</f>
        <v>0</v>
      </c>
    </row>
    <row r="18" spans="2:1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2:11" ht="15.75" thickBot="1" x14ac:dyDescent="0.3"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2:11" x14ac:dyDescent="0.25">
      <c r="B20" s="37" t="s">
        <v>80</v>
      </c>
      <c r="C20" s="38"/>
      <c r="D20" s="2"/>
      <c r="E20" s="31"/>
      <c r="F20" s="2"/>
      <c r="G20" s="2"/>
      <c r="H20" s="2"/>
      <c r="I20" s="2"/>
      <c r="J20" s="2"/>
      <c r="K20" s="2"/>
    </row>
    <row r="21" spans="2:11" x14ac:dyDescent="0.25">
      <c r="B21" s="46" t="s">
        <v>81</v>
      </c>
      <c r="C21" s="47">
        <v>18.02</v>
      </c>
      <c r="D21" s="2"/>
      <c r="E21" s="31"/>
      <c r="F21" s="2"/>
      <c r="G21" s="2"/>
      <c r="H21" s="2"/>
      <c r="I21" s="2"/>
      <c r="J21" s="2"/>
      <c r="K21" s="2"/>
    </row>
    <row r="22" spans="2:11" x14ac:dyDescent="0.25">
      <c r="B22" s="46" t="s">
        <v>82</v>
      </c>
      <c r="C22" s="48">
        <v>0.05</v>
      </c>
      <c r="D22" s="2"/>
      <c r="E22" s="2"/>
      <c r="F22" s="2"/>
      <c r="G22" s="2"/>
      <c r="H22" s="2"/>
      <c r="I22" s="2"/>
      <c r="J22" s="2"/>
      <c r="K22" s="2"/>
    </row>
    <row r="23" spans="2:11" x14ac:dyDescent="0.25">
      <c r="B23" s="46" t="s">
        <v>51</v>
      </c>
      <c r="C23" s="48">
        <v>0.2</v>
      </c>
      <c r="D23" s="2"/>
      <c r="E23" s="2"/>
      <c r="F23" s="2"/>
      <c r="G23" s="2"/>
      <c r="H23" s="2"/>
      <c r="I23" s="2"/>
      <c r="J23" s="2"/>
      <c r="K23" s="2"/>
    </row>
    <row r="24" spans="2:11" ht="15.75" customHeight="1" thickBot="1" x14ac:dyDescent="0.3">
      <c r="B24" s="49" t="s">
        <v>83</v>
      </c>
      <c r="C24" s="50">
        <v>0.15</v>
      </c>
      <c r="D24" s="2"/>
      <c r="E24" s="2"/>
      <c r="F24" s="2"/>
      <c r="G24" s="2"/>
      <c r="H24" s="2"/>
      <c r="I24" s="2"/>
      <c r="J24" s="2"/>
      <c r="K24" s="2"/>
    </row>
    <row r="25" spans="2:11" ht="15.75" customHeight="1" x14ac:dyDescent="0.25"/>
  </sheetData>
  <mergeCells count="3">
    <mergeCell ref="B3:K3"/>
    <mergeCell ref="B20:C20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1F0E-04ED-494C-87AD-9AE5A5891342}">
  <sheetPr>
    <tabColor rgb="FF7030A0"/>
  </sheetPr>
  <dimension ref="A1:AA44"/>
  <sheetViews>
    <sheetView zoomScale="55" zoomScaleNormal="55" workbookViewId="0">
      <selection activeCell="K20" sqref="K20"/>
    </sheetView>
  </sheetViews>
  <sheetFormatPr baseColWidth="10" defaultRowHeight="15" x14ac:dyDescent="0.25"/>
  <cols>
    <col min="2" max="2" width="24.42578125" bestFit="1" customWidth="1"/>
    <col min="3" max="3" width="17.140625" bestFit="1" customWidth="1"/>
    <col min="4" max="4" width="17.7109375" customWidth="1"/>
    <col min="5" max="5" width="37.7109375" bestFit="1" customWidth="1"/>
    <col min="6" max="6" width="14.28515625" bestFit="1" customWidth="1"/>
  </cols>
  <sheetData>
    <row r="1" spans="1:27" x14ac:dyDescent="0.2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</row>
    <row r="2" spans="1:27" ht="21" x14ac:dyDescent="0.35">
      <c r="A2" s="64"/>
      <c r="B2" s="51" t="s">
        <v>151</v>
      </c>
      <c r="C2" s="52"/>
      <c r="D2" s="52"/>
      <c r="E2" s="52"/>
      <c r="F2" s="53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</row>
    <row r="3" spans="1:27" ht="19.5" x14ac:dyDescent="0.25">
      <c r="A3" s="64"/>
      <c r="B3" s="57" t="s">
        <v>84</v>
      </c>
      <c r="C3" s="57" t="s">
        <v>85</v>
      </c>
      <c r="D3" s="57" t="s">
        <v>86</v>
      </c>
      <c r="E3" s="57" t="s">
        <v>87</v>
      </c>
      <c r="F3" s="57" t="s">
        <v>88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</row>
    <row r="4" spans="1:27" ht="15.75" x14ac:dyDescent="0.25">
      <c r="A4" s="64"/>
      <c r="B4" s="56" t="s">
        <v>89</v>
      </c>
      <c r="C4" s="56" t="s">
        <v>90</v>
      </c>
      <c r="D4" s="56">
        <v>658457896</v>
      </c>
      <c r="E4" s="56" t="s">
        <v>91</v>
      </c>
      <c r="F4" s="56" t="s">
        <v>92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</row>
    <row r="5" spans="1:27" ht="15.75" x14ac:dyDescent="0.25">
      <c r="A5" s="64"/>
      <c r="B5" s="56" t="s">
        <v>93</v>
      </c>
      <c r="C5" s="56" t="s">
        <v>94</v>
      </c>
      <c r="D5" s="56">
        <v>652545890</v>
      </c>
      <c r="E5" s="56" t="s">
        <v>95</v>
      </c>
      <c r="F5" s="56" t="s">
        <v>96</v>
      </c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</row>
    <row r="6" spans="1:27" ht="15.75" x14ac:dyDescent="0.25">
      <c r="A6" s="64"/>
      <c r="B6" s="56" t="s">
        <v>97</v>
      </c>
      <c r="C6" s="56" t="s">
        <v>98</v>
      </c>
      <c r="D6" s="56">
        <v>654123998</v>
      </c>
      <c r="E6" s="56" t="s">
        <v>99</v>
      </c>
      <c r="F6" s="56" t="s">
        <v>100</v>
      </c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</row>
    <row r="7" spans="1:27" ht="15.75" x14ac:dyDescent="0.25">
      <c r="A7" s="64"/>
      <c r="B7" s="56" t="s">
        <v>101</v>
      </c>
      <c r="C7" s="56" t="s">
        <v>102</v>
      </c>
      <c r="D7" s="56">
        <v>615896245</v>
      </c>
      <c r="E7" s="56" t="s">
        <v>103</v>
      </c>
      <c r="F7" s="56" t="s">
        <v>104</v>
      </c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</row>
    <row r="8" spans="1:27" ht="15.75" x14ac:dyDescent="0.25">
      <c r="A8" s="64"/>
      <c r="B8" s="56" t="s">
        <v>105</v>
      </c>
      <c r="C8" s="56" t="s">
        <v>106</v>
      </c>
      <c r="D8" s="56">
        <v>625379514</v>
      </c>
      <c r="E8" s="56" t="s">
        <v>107</v>
      </c>
      <c r="F8" s="56" t="s">
        <v>104</v>
      </c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</row>
    <row r="9" spans="1:27" ht="15.75" x14ac:dyDescent="0.25">
      <c r="A9" s="64"/>
      <c r="B9" s="56" t="s">
        <v>108</v>
      </c>
      <c r="C9" s="56" t="s">
        <v>109</v>
      </c>
      <c r="D9" s="56">
        <v>621478596</v>
      </c>
      <c r="E9" s="56" t="s">
        <v>110</v>
      </c>
      <c r="F9" s="56" t="s">
        <v>111</v>
      </c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</row>
    <row r="10" spans="1:27" ht="15.75" x14ac:dyDescent="0.25">
      <c r="A10" s="64"/>
      <c r="B10" s="56" t="s">
        <v>112</v>
      </c>
      <c r="C10" s="56" t="s">
        <v>113</v>
      </c>
      <c r="D10" s="56">
        <v>654721589</v>
      </c>
      <c r="E10" s="56" t="s">
        <v>114</v>
      </c>
      <c r="F10" s="56" t="s">
        <v>115</v>
      </c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</row>
    <row r="11" spans="1:27" ht="15.75" x14ac:dyDescent="0.25">
      <c r="A11" s="64"/>
      <c r="B11" s="56" t="s">
        <v>116</v>
      </c>
      <c r="C11" s="56" t="s">
        <v>117</v>
      </c>
      <c r="D11" s="56">
        <v>647859621</v>
      </c>
      <c r="E11" s="56" t="s">
        <v>118</v>
      </c>
      <c r="F11" s="56" t="s">
        <v>92</v>
      </c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</row>
    <row r="12" spans="1:27" ht="15.75" x14ac:dyDescent="0.25">
      <c r="A12" s="64"/>
      <c r="B12" s="56" t="s">
        <v>116</v>
      </c>
      <c r="C12" s="56" t="s">
        <v>119</v>
      </c>
      <c r="D12" s="56">
        <v>652362014</v>
      </c>
      <c r="E12" s="56" t="s">
        <v>120</v>
      </c>
      <c r="F12" s="56" t="s">
        <v>100</v>
      </c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</row>
    <row r="13" spans="1:27" ht="15.75" x14ac:dyDescent="0.25">
      <c r="A13" s="64"/>
      <c r="B13" s="56" t="s">
        <v>121</v>
      </c>
      <c r="C13" s="56" t="s">
        <v>122</v>
      </c>
      <c r="D13" s="56">
        <v>641257896</v>
      </c>
      <c r="E13" s="56" t="s">
        <v>123</v>
      </c>
      <c r="F13" s="56" t="s">
        <v>96</v>
      </c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ht="15.75" x14ac:dyDescent="0.25">
      <c r="A14" s="64"/>
      <c r="B14" s="56" t="s">
        <v>124</v>
      </c>
      <c r="C14" s="56" t="s">
        <v>125</v>
      </c>
      <c r="D14" s="56">
        <v>659118822</v>
      </c>
      <c r="E14" s="56" t="s">
        <v>126</v>
      </c>
      <c r="F14" s="56" t="s">
        <v>115</v>
      </c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</row>
    <row r="15" spans="1:27" ht="15.75" x14ac:dyDescent="0.25">
      <c r="A15" s="64"/>
      <c r="B15" s="56" t="s">
        <v>127</v>
      </c>
      <c r="C15" s="56" t="s">
        <v>128</v>
      </c>
      <c r="D15" s="56">
        <v>632851236</v>
      </c>
      <c r="E15" s="56" t="s">
        <v>129</v>
      </c>
      <c r="F15" s="56" t="s">
        <v>92</v>
      </c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</row>
    <row r="16" spans="1:27" ht="15.75" x14ac:dyDescent="0.25">
      <c r="A16" s="64"/>
      <c r="B16" s="56" t="s">
        <v>130</v>
      </c>
      <c r="C16" s="56" t="s">
        <v>131</v>
      </c>
      <c r="D16" s="56">
        <v>654252563</v>
      </c>
      <c r="E16" s="56" t="s">
        <v>132</v>
      </c>
      <c r="F16" s="56" t="s">
        <v>96</v>
      </c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</row>
    <row r="17" spans="1:27" ht="15.75" x14ac:dyDescent="0.25">
      <c r="A17" s="64"/>
      <c r="B17" s="56" t="s">
        <v>133</v>
      </c>
      <c r="C17" s="56" t="s">
        <v>134</v>
      </c>
      <c r="D17" s="56">
        <v>666999666</v>
      </c>
      <c r="E17" s="56" t="s">
        <v>135</v>
      </c>
      <c r="F17" s="56" t="s">
        <v>96</v>
      </c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</row>
    <row r="18" spans="1:27" ht="15.75" x14ac:dyDescent="0.25">
      <c r="A18" s="64"/>
      <c r="B18" s="56" t="s">
        <v>136</v>
      </c>
      <c r="C18" s="56" t="s">
        <v>137</v>
      </c>
      <c r="D18" s="56">
        <v>652362514</v>
      </c>
      <c r="E18" s="56" t="s">
        <v>138</v>
      </c>
      <c r="F18" s="56" t="s">
        <v>115</v>
      </c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</row>
    <row r="19" spans="1:27" ht="15.75" x14ac:dyDescent="0.25">
      <c r="A19" s="64"/>
      <c r="B19" s="56" t="s">
        <v>139</v>
      </c>
      <c r="C19" s="56" t="s">
        <v>140</v>
      </c>
      <c r="D19" s="56">
        <v>665825852</v>
      </c>
      <c r="E19" s="56" t="s">
        <v>141</v>
      </c>
      <c r="F19" s="56" t="s">
        <v>115</v>
      </c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</row>
    <row r="20" spans="1:27" ht="15.75" x14ac:dyDescent="0.25">
      <c r="A20" s="64"/>
      <c r="B20" s="56" t="s">
        <v>142</v>
      </c>
      <c r="C20" s="56" t="s">
        <v>143</v>
      </c>
      <c r="D20" s="56">
        <v>614785236</v>
      </c>
      <c r="E20" s="56" t="s">
        <v>144</v>
      </c>
      <c r="F20" s="56" t="s">
        <v>111</v>
      </c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</row>
    <row r="21" spans="1:27" ht="15.75" x14ac:dyDescent="0.25">
      <c r="A21" s="64"/>
      <c r="B21" s="56" t="s">
        <v>145</v>
      </c>
      <c r="C21" s="56" t="s">
        <v>146</v>
      </c>
      <c r="D21" s="56">
        <v>693258741</v>
      </c>
      <c r="E21" s="56" t="s">
        <v>147</v>
      </c>
      <c r="F21" s="56" t="s">
        <v>115</v>
      </c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</row>
    <row r="22" spans="1:27" ht="15.75" x14ac:dyDescent="0.25">
      <c r="A22" s="64"/>
      <c r="B22" s="56" t="s">
        <v>148</v>
      </c>
      <c r="C22" s="56" t="s">
        <v>149</v>
      </c>
      <c r="D22" s="56">
        <v>666333222</v>
      </c>
      <c r="E22" s="56" t="s">
        <v>150</v>
      </c>
      <c r="F22" s="56" t="s">
        <v>100</v>
      </c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</row>
    <row r="23" spans="1:27" x14ac:dyDescent="0.25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</row>
    <row r="24" spans="1:27" x14ac:dyDescent="0.25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</row>
    <row r="25" spans="1:27" ht="15.75" x14ac:dyDescent="0.25">
      <c r="A25" s="64"/>
      <c r="B25" s="58" t="s">
        <v>92</v>
      </c>
      <c r="C25" s="59">
        <f>COUNTIF($F$4:$F$22,"Arnedo")</f>
        <v>3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</row>
    <row r="26" spans="1:27" ht="15.75" x14ac:dyDescent="0.25">
      <c r="A26" s="64"/>
      <c r="B26" s="60" t="s">
        <v>96</v>
      </c>
      <c r="C26" s="61">
        <f>COUNTIF($F$4:$F$22,"Calahorra")</f>
        <v>4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</row>
    <row r="27" spans="1:27" ht="15.75" x14ac:dyDescent="0.25">
      <c r="A27" s="64"/>
      <c r="B27" s="60" t="s">
        <v>100</v>
      </c>
      <c r="C27" s="61">
        <f>COUNTIF($F$4:$F$22,"Nájera")</f>
        <v>3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</row>
    <row r="28" spans="1:27" ht="15.75" x14ac:dyDescent="0.25">
      <c r="A28" s="64"/>
      <c r="B28" s="60" t="s">
        <v>104</v>
      </c>
      <c r="C28" s="61">
        <f>COUNTIF($F$4:$F$22,"Haro")</f>
        <v>2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</row>
    <row r="29" spans="1:27" ht="15.75" x14ac:dyDescent="0.25">
      <c r="A29" s="64"/>
      <c r="B29" s="60" t="s">
        <v>111</v>
      </c>
      <c r="C29" s="61">
        <f>COUNTIF($F$4:$F$22,"Lardero")</f>
        <v>2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</row>
    <row r="30" spans="1:27" ht="15.75" x14ac:dyDescent="0.25">
      <c r="A30" s="64"/>
      <c r="B30" s="60" t="s">
        <v>115</v>
      </c>
      <c r="C30" s="61">
        <f>COUNTIF($F$4:$F$22,"Logroño")</f>
        <v>5</v>
      </c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</row>
    <row r="31" spans="1:27" ht="15.75" x14ac:dyDescent="0.25">
      <c r="A31" s="64"/>
      <c r="B31" s="62" t="s">
        <v>5</v>
      </c>
      <c r="C31" s="63">
        <f>SUM(C25:C30)</f>
        <v>19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</row>
    <row r="32" spans="1:27" x14ac:dyDescent="0.25">
      <c r="A32" s="64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</row>
    <row r="33" spans="1:27" x14ac:dyDescent="0.25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</row>
    <row r="34" spans="1:27" x14ac:dyDescent="0.25">
      <c r="A34" s="64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</row>
    <row r="35" spans="1:27" x14ac:dyDescent="0.25">
      <c r="A35" s="64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</row>
    <row r="36" spans="1:27" x14ac:dyDescent="0.25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</row>
    <row r="37" spans="1:27" x14ac:dyDescent="0.25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</row>
    <row r="38" spans="1:27" x14ac:dyDescent="0.25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</row>
    <row r="39" spans="1:27" x14ac:dyDescent="0.25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</row>
    <row r="40" spans="1:27" x14ac:dyDescent="0.25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</row>
    <row r="41" spans="1:27" x14ac:dyDescent="0.25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</row>
    <row r="42" spans="1:27" x14ac:dyDescent="0.25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</row>
    <row r="43" spans="1:27" x14ac:dyDescent="0.25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</row>
    <row r="44" spans="1:27" x14ac:dyDescent="0.25">
      <c r="A44" s="64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</row>
  </sheetData>
  <sortState xmlns:xlrd2="http://schemas.microsoft.com/office/spreadsheetml/2017/richdata2" ref="B4:F22">
    <sortCondition ref="B4"/>
  </sortState>
  <mergeCells count="1">
    <mergeCell ref="B2:F2"/>
  </mergeCells>
  <conditionalFormatting sqref="F4:F22">
    <cfRule type="containsText" dxfId="8" priority="3" operator="containsText" text="Logroño">
      <formula>NOT(ISERROR(SEARCH("Logroño",F4)))</formula>
    </cfRule>
    <cfRule type="containsText" dxfId="9" priority="4" operator="containsText" text="Lardero">
      <formula>NOT(ISERROR(SEARCH("Lardero",F4)))</formula>
    </cfRule>
    <cfRule type="containsText" dxfId="10" priority="2" operator="containsText" text="Logroño">
      <formula>NOT(ISERROR(SEARCH("Logroño",F4)))</formula>
    </cfRule>
    <cfRule type="containsText" dxfId="11" priority="1" operator="containsText" text="Lardero">
      <formula>NOT(ISERROR(SEARCH("Lardero",F4)))</formula>
    </cfRule>
  </conditionalFormatting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CFFC-341B-4822-AE77-6B1AFF6418B0}">
  <dimension ref="B2:F6"/>
  <sheetViews>
    <sheetView workbookViewId="0">
      <selection activeCell="B11" sqref="B11"/>
    </sheetView>
  </sheetViews>
  <sheetFormatPr baseColWidth="10" defaultRowHeight="15" x14ac:dyDescent="0.25"/>
  <cols>
    <col min="2" max="2" width="24.42578125" bestFit="1" customWidth="1"/>
    <col min="3" max="4" width="14.140625" bestFit="1" customWidth="1"/>
    <col min="5" max="5" width="31.85546875" bestFit="1" customWidth="1"/>
    <col min="6" max="6" width="11.28515625" bestFit="1" customWidth="1"/>
  </cols>
  <sheetData>
    <row r="2" spans="2:6" ht="15.75" x14ac:dyDescent="0.25">
      <c r="B2" s="56" t="s">
        <v>112</v>
      </c>
      <c r="C2" s="56" t="s">
        <v>113</v>
      </c>
      <c r="D2" s="56">
        <v>654721589</v>
      </c>
      <c r="E2" s="56" t="s">
        <v>114</v>
      </c>
      <c r="F2" s="56" t="s">
        <v>115</v>
      </c>
    </row>
    <row r="3" spans="2:6" ht="15.75" x14ac:dyDescent="0.25">
      <c r="B3" s="56" t="s">
        <v>124</v>
      </c>
      <c r="C3" s="56" t="s">
        <v>125</v>
      </c>
      <c r="D3" s="56">
        <v>659118822</v>
      </c>
      <c r="E3" s="56" t="s">
        <v>126</v>
      </c>
      <c r="F3" s="56" t="s">
        <v>115</v>
      </c>
    </row>
    <row r="4" spans="2:6" ht="15.75" x14ac:dyDescent="0.25">
      <c r="B4" s="56" t="s">
        <v>136</v>
      </c>
      <c r="C4" s="56" t="s">
        <v>137</v>
      </c>
      <c r="D4" s="56">
        <v>652362514</v>
      </c>
      <c r="E4" s="56" t="s">
        <v>138</v>
      </c>
      <c r="F4" s="56" t="s">
        <v>115</v>
      </c>
    </row>
    <row r="5" spans="2:6" ht="15.75" x14ac:dyDescent="0.25">
      <c r="B5" s="56" t="s">
        <v>139</v>
      </c>
      <c r="C5" s="56" t="s">
        <v>140</v>
      </c>
      <c r="D5" s="56">
        <v>665825852</v>
      </c>
      <c r="E5" s="56" t="s">
        <v>141</v>
      </c>
      <c r="F5" s="56" t="s">
        <v>115</v>
      </c>
    </row>
    <row r="6" spans="2:6" ht="15.75" x14ac:dyDescent="0.25">
      <c r="B6" s="56" t="s">
        <v>145</v>
      </c>
      <c r="C6" s="56" t="s">
        <v>146</v>
      </c>
      <c r="D6" s="56">
        <v>693258741</v>
      </c>
      <c r="E6" s="56" t="s">
        <v>147</v>
      </c>
      <c r="F6" s="56" t="s">
        <v>115</v>
      </c>
    </row>
  </sheetData>
  <conditionalFormatting sqref="F2:F6">
    <cfRule type="containsText" dxfId="4" priority="1" operator="containsText" text="Lardero">
      <formula>NOT(ISERROR(SEARCH("Lardero",F2)))</formula>
    </cfRule>
    <cfRule type="containsText" dxfId="5" priority="2" operator="containsText" text="Logroño">
      <formula>NOT(ISERROR(SEARCH("Logroño",F2)))</formula>
    </cfRule>
    <cfRule type="containsText" dxfId="7" priority="3" operator="containsText" text="Logroño">
      <formula>NOT(ISERROR(SEARCH("Logroño",F2)))</formula>
    </cfRule>
    <cfRule type="containsText" dxfId="6" priority="4" operator="containsText" text="Lardero">
      <formula>NOT(ISERROR(SEARCH("Lardero",F2)))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0E13E-ADF8-4B07-93A8-935EB73233AF}">
  <dimension ref="B2:F3"/>
  <sheetViews>
    <sheetView zoomScale="70" zoomScaleNormal="70" workbookViewId="0">
      <selection activeCell="B17" sqref="B17"/>
    </sheetView>
  </sheetViews>
  <sheetFormatPr baseColWidth="10" defaultRowHeight="15" x14ac:dyDescent="0.25"/>
  <cols>
    <col min="2" max="2" width="21.5703125" bestFit="1" customWidth="1"/>
    <col min="3" max="3" width="12.7109375" bestFit="1" customWidth="1"/>
    <col min="4" max="4" width="14.140625" bestFit="1" customWidth="1"/>
    <col min="5" max="5" width="25.85546875" bestFit="1" customWidth="1"/>
    <col min="6" max="6" width="7" bestFit="1" customWidth="1"/>
  </cols>
  <sheetData>
    <row r="2" spans="2:6" ht="15.75" x14ac:dyDescent="0.25">
      <c r="B2" s="56" t="s">
        <v>101</v>
      </c>
      <c r="C2" s="56" t="s">
        <v>102</v>
      </c>
      <c r="D2" s="56">
        <v>615896245</v>
      </c>
      <c r="E2" s="56" t="s">
        <v>103</v>
      </c>
      <c r="F2" s="56" t="s">
        <v>104</v>
      </c>
    </row>
    <row r="3" spans="2:6" ht="15.75" x14ac:dyDescent="0.25">
      <c r="B3" s="56" t="s">
        <v>105</v>
      </c>
      <c r="C3" s="56" t="s">
        <v>106</v>
      </c>
      <c r="D3" s="56">
        <v>625379514</v>
      </c>
      <c r="E3" s="56" t="s">
        <v>107</v>
      </c>
      <c r="F3" s="56" t="s">
        <v>104</v>
      </c>
    </row>
  </sheetData>
  <sheetProtection algorithmName="SHA-512" hashValue="zih6f2dDBBO5PkgJ5/IrCmlsTm+mAGiDXbNvl/4kHMZW/Qa8+go/sUyLk60aNptBG2of7AwYQUVZSmL4Mv5B+w==" saltValue="dcoJyRRkvTk7yZdPjrx0GQ==" spinCount="100000" sheet="1" objects="1" scenarios="1"/>
  <conditionalFormatting sqref="F2:F3">
    <cfRule type="containsText" dxfId="0" priority="1" operator="containsText" text="Lardero">
      <formula>NOT(ISERROR(SEARCH("Lardero",F2)))</formula>
    </cfRule>
    <cfRule type="containsText" dxfId="1" priority="2" operator="containsText" text="Logroño">
      <formula>NOT(ISERROR(SEARCH("Logroño",F2)))</formula>
    </cfRule>
    <cfRule type="containsText" dxfId="3" priority="3" operator="containsText" text="Logroño">
      <formula>NOT(ISERROR(SEARCH("Logroño",F2)))</formula>
    </cfRule>
    <cfRule type="containsText" dxfId="2" priority="4" operator="containsText" text="Lardero">
      <formula>NOT(ISERROR(SEARCH("Lardero",F2)))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6301-2541-4AC2-B7B2-81D29101E7B8}">
  <sheetPr>
    <tabColor rgb="FFFFC000"/>
  </sheetPr>
  <dimension ref="A2:M30"/>
  <sheetViews>
    <sheetView showWhiteSpace="0" zoomScale="55" zoomScaleNormal="55" zoomScalePageLayoutView="55" workbookViewId="0">
      <selection activeCell="L17" sqref="L17"/>
    </sheetView>
  </sheetViews>
  <sheetFormatPr baseColWidth="10" defaultRowHeight="15" x14ac:dyDescent="0.25"/>
  <cols>
    <col min="1" max="1" width="22.5703125" bestFit="1" customWidth="1"/>
  </cols>
  <sheetData>
    <row r="2" spans="1:13" ht="15.75" thickBot="1" x14ac:dyDescent="0.3"/>
    <row r="3" spans="1:13" ht="15.75" thickBot="1" x14ac:dyDescent="0.3">
      <c r="B3" s="66" t="s">
        <v>152</v>
      </c>
      <c r="C3" s="66" t="s">
        <v>153</v>
      </c>
      <c r="D3" s="66" t="s">
        <v>154</v>
      </c>
      <c r="E3" s="66" t="s">
        <v>155</v>
      </c>
      <c r="F3" s="66" t="s">
        <v>156</v>
      </c>
      <c r="G3" s="66" t="s">
        <v>157</v>
      </c>
      <c r="H3" s="66" t="s">
        <v>158</v>
      </c>
      <c r="I3" s="66" t="s">
        <v>159</v>
      </c>
      <c r="J3" s="66" t="s">
        <v>160</v>
      </c>
      <c r="K3" s="66" t="s">
        <v>161</v>
      </c>
      <c r="L3" s="66" t="s">
        <v>162</v>
      </c>
      <c r="M3" s="66" t="s">
        <v>163</v>
      </c>
    </row>
    <row r="4" spans="1:13" ht="15.75" thickBot="1" x14ac:dyDescent="0.3">
      <c r="A4" s="65" t="s">
        <v>164</v>
      </c>
      <c r="B4" s="63">
        <v>4.9000000000000004</v>
      </c>
      <c r="C4" s="63">
        <v>6.2</v>
      </c>
      <c r="D4" s="63">
        <v>9.1999999999999993</v>
      </c>
      <c r="E4" s="63">
        <v>11.1</v>
      </c>
      <c r="F4" s="63">
        <v>14.4</v>
      </c>
      <c r="G4" s="63">
        <v>18</v>
      </c>
      <c r="H4" s="63">
        <v>20.7</v>
      </c>
      <c r="I4" s="63">
        <v>20.9</v>
      </c>
      <c r="J4" s="63">
        <v>18.2</v>
      </c>
      <c r="K4" s="63">
        <v>13.5</v>
      </c>
      <c r="L4" s="63">
        <v>8.6</v>
      </c>
      <c r="M4" s="68">
        <v>5.9</v>
      </c>
    </row>
    <row r="5" spans="1:13" ht="15.75" thickBot="1" x14ac:dyDescent="0.3">
      <c r="A5" s="65" t="s">
        <v>165</v>
      </c>
      <c r="B5" s="67">
        <v>47</v>
      </c>
      <c r="C5" s="67">
        <v>41</v>
      </c>
      <c r="D5" s="67">
        <v>39</v>
      </c>
      <c r="E5" s="67">
        <v>47</v>
      </c>
      <c r="F5" s="67">
        <v>60</v>
      </c>
      <c r="G5" s="67">
        <v>51</v>
      </c>
      <c r="H5" s="67">
        <v>28</v>
      </c>
      <c r="I5" s="67">
        <v>32</v>
      </c>
      <c r="J5" s="67">
        <v>49</v>
      </c>
      <c r="K5" s="67">
        <v>52</v>
      </c>
      <c r="L5" s="67">
        <v>54</v>
      </c>
      <c r="M5" s="69">
        <v>56</v>
      </c>
    </row>
    <row r="28" spans="2:10" x14ac:dyDescent="0.25">
      <c r="B28" s="70" t="s">
        <v>167</v>
      </c>
      <c r="C28" s="70"/>
      <c r="D28" s="70"/>
      <c r="E28" s="70"/>
      <c r="F28" s="70"/>
      <c r="G28" s="70"/>
      <c r="H28" s="70"/>
      <c r="I28" s="70"/>
      <c r="J28" s="70"/>
    </row>
    <row r="29" spans="2:10" x14ac:dyDescent="0.25">
      <c r="B29" s="70" t="s">
        <v>166</v>
      </c>
      <c r="C29" s="70"/>
      <c r="D29" s="70"/>
      <c r="E29" s="70"/>
      <c r="F29" s="70"/>
      <c r="G29" s="70"/>
      <c r="H29" s="70"/>
      <c r="I29" s="70"/>
      <c r="J29" s="70"/>
    </row>
    <row r="30" spans="2:10" x14ac:dyDescent="0.25">
      <c r="B30" s="70" t="s">
        <v>168</v>
      </c>
      <c r="C30" s="70"/>
      <c r="D30" s="70"/>
      <c r="E30" s="70"/>
      <c r="F30" s="70"/>
      <c r="G30" s="70"/>
      <c r="H30" s="70"/>
      <c r="I30" s="70"/>
      <c r="J30" s="70"/>
    </row>
  </sheetData>
  <mergeCells count="3">
    <mergeCell ref="B28:J28"/>
    <mergeCell ref="B29:J29"/>
    <mergeCell ref="B30:J30"/>
  </mergeCells>
  <phoneticPr fontId="11" type="noConversion"/>
  <pageMargins left="0.7" right="0.7" top="0.75" bottom="0.75" header="0.3" footer="0.3"/>
  <pageSetup paperSize="9" orientation="portrait" verticalDpi="300" r:id="rId1"/>
  <headerFooter>
    <oddHeader>&amp;LClimograma de Nájera</oddHeader>
    <oddFooter>&amp;RDiego Extremiana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Control de costes</vt:lpstr>
      <vt:lpstr>Notas</vt:lpstr>
      <vt:lpstr>Salarios</vt:lpstr>
      <vt:lpstr>Vendedores</vt:lpstr>
      <vt:lpstr>Vendedores Logroño</vt:lpstr>
      <vt:lpstr>Vendedores Haro</vt:lpstr>
      <vt:lpstr>CLIMOGRAMA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2020-04-11T10:18:49Z</dcterms:created>
  <dcterms:modified xsi:type="dcterms:W3CDTF">2020-04-11T12:16:21Z</dcterms:modified>
</cp:coreProperties>
</file>