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780" windowHeight="3210" activeTab="3"/>
  </bookViews>
  <sheets>
    <sheet name="Ejer_Calculos" sheetId="1" r:id="rId1"/>
    <sheet name="Comisiones" sheetId="2" r:id="rId2"/>
    <sheet name="Carrera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8" i="4"/>
  <c r="E9" i="4"/>
  <c r="E10" i="4"/>
  <c r="E11" i="4"/>
  <c r="E12" i="4"/>
  <c r="E13" i="4"/>
  <c r="E6" i="4"/>
  <c r="D7" i="4"/>
  <c r="D8" i="4"/>
  <c r="D9" i="4"/>
  <c r="D10" i="4"/>
  <c r="D11" i="4"/>
  <c r="D12" i="4"/>
  <c r="D13" i="4"/>
  <c r="D6" i="4"/>
  <c r="E3" i="4"/>
  <c r="C12" i="3"/>
  <c r="C9" i="3"/>
  <c r="D9" i="3"/>
  <c r="E9" i="3"/>
  <c r="F9" i="3" s="1"/>
  <c r="H9" i="3" s="1"/>
  <c r="E12" i="3"/>
  <c r="E15" i="3"/>
  <c r="F15" i="3" s="1"/>
  <c r="H15" i="3" s="1"/>
  <c r="E18" i="3"/>
  <c r="F18" i="3" s="1"/>
  <c r="H18" i="3" s="1"/>
  <c r="C15" i="3"/>
  <c r="D15" i="3"/>
  <c r="D12" i="3"/>
  <c r="F12" i="3"/>
  <c r="H12" i="3" s="1"/>
  <c r="H10" i="2"/>
  <c r="H11" i="2"/>
  <c r="H20" i="2" s="1"/>
  <c r="H12" i="2"/>
  <c r="H13" i="2"/>
  <c r="H14" i="2"/>
  <c r="H15" i="2"/>
  <c r="H16" i="2"/>
  <c r="H17" i="2"/>
  <c r="H18" i="2"/>
  <c r="H9" i="2"/>
  <c r="G10" i="2"/>
  <c r="G11" i="2"/>
  <c r="G12" i="2"/>
  <c r="G13" i="2"/>
  <c r="G14" i="2"/>
  <c r="G15" i="2"/>
  <c r="G16" i="2"/>
  <c r="G17" i="2"/>
  <c r="G18" i="2"/>
  <c r="G9" i="2"/>
  <c r="G20" i="2" s="1"/>
  <c r="F10" i="2"/>
  <c r="F11" i="2"/>
  <c r="F12" i="2"/>
  <c r="F13" i="2"/>
  <c r="F14" i="2"/>
  <c r="F15" i="2"/>
  <c r="F16" i="2"/>
  <c r="F17" i="2"/>
  <c r="F18" i="2"/>
  <c r="F9" i="2"/>
  <c r="B22" i="2"/>
  <c r="B24" i="2"/>
  <c r="B23" i="2"/>
  <c r="C20" i="2"/>
  <c r="D20" i="2"/>
  <c r="E20" i="2"/>
  <c r="B20" i="2"/>
  <c r="E10" i="2"/>
  <c r="E11" i="2"/>
  <c r="E12" i="2"/>
  <c r="E13" i="2"/>
  <c r="E14" i="2"/>
  <c r="E15" i="2"/>
  <c r="E16" i="2"/>
  <c r="E17" i="2"/>
  <c r="E18" i="2"/>
  <c r="E9" i="2"/>
  <c r="D10" i="2"/>
  <c r="D11" i="2"/>
  <c r="D12" i="2"/>
  <c r="D13" i="2"/>
  <c r="D14" i="2"/>
  <c r="D15" i="2"/>
  <c r="D16" i="2"/>
  <c r="D17" i="2"/>
  <c r="D18" i="2"/>
  <c r="D9" i="2"/>
  <c r="C10" i="2"/>
  <c r="C11" i="2"/>
  <c r="C12" i="2"/>
  <c r="C13" i="2"/>
  <c r="C14" i="2"/>
  <c r="C15" i="2"/>
  <c r="C16" i="2"/>
  <c r="C17" i="2"/>
  <c r="C18" i="2"/>
  <c r="C9" i="2"/>
  <c r="H22" i="1"/>
  <c r="G22" i="1"/>
  <c r="F22" i="1"/>
  <c r="E22" i="1"/>
  <c r="D22" i="1"/>
  <c r="C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4" i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10" i="1"/>
  <c r="D10" i="1"/>
  <c r="E10" i="1"/>
  <c r="F10" i="1"/>
  <c r="G10" i="1"/>
  <c r="H10" i="1"/>
  <c r="C10" i="1"/>
  <c r="I4" i="1"/>
  <c r="I5" i="1"/>
  <c r="I6" i="1"/>
  <c r="I7" i="1"/>
  <c r="I8" i="1"/>
  <c r="I9" i="1"/>
  <c r="I3" i="1"/>
  <c r="F20" i="2" l="1"/>
  <c r="K22" i="1"/>
  <c r="I22" i="1"/>
  <c r="L22" i="1"/>
  <c r="J22" i="1"/>
</calcChain>
</file>

<file path=xl/sharedStrings.xml><?xml version="1.0" encoding="utf-8"?>
<sst xmlns="http://schemas.openxmlformats.org/spreadsheetml/2006/main" count="109" uniqueCount="85">
  <si>
    <t>PAÍS</t>
  </si>
  <si>
    <t>ENERO</t>
  </si>
  <si>
    <t>FEBRERO</t>
  </si>
  <si>
    <t>MARZO</t>
  </si>
  <si>
    <t>ABRIL</t>
  </si>
  <si>
    <t>MAYO</t>
  </si>
  <si>
    <t>JUNIO</t>
  </si>
  <si>
    <t>ESPAÑA</t>
  </si>
  <si>
    <t>ITALIA</t>
  </si>
  <si>
    <t>FRANCIA</t>
  </si>
  <si>
    <t>PORTUGAL</t>
  </si>
  <si>
    <t>SUIZA</t>
  </si>
  <si>
    <t>DINAMARCA</t>
  </si>
  <si>
    <t>ALEMANIA</t>
  </si>
  <si>
    <t>TOTAL</t>
  </si>
  <si>
    <t>MINIMO</t>
  </si>
  <si>
    <t>MÁXIMO</t>
  </si>
  <si>
    <t>PROMEDIO</t>
  </si>
  <si>
    <t>CALAHORRA</t>
  </si>
  <si>
    <t>HARO</t>
  </si>
  <si>
    <t>ALFARO</t>
  </si>
  <si>
    <t>LARDERO</t>
  </si>
  <si>
    <t>NÁJERA</t>
  </si>
  <si>
    <t>EZCARAY</t>
  </si>
  <si>
    <t>ALCANDRE</t>
  </si>
  <si>
    <t>% Comisión</t>
  </si>
  <si>
    <t>% IRPF</t>
  </si>
  <si>
    <t>LIQUIDACIÓN DE COMISIONES</t>
  </si>
  <si>
    <t>NUEVA COMISIÓN 1</t>
  </si>
  <si>
    <t>HASTA</t>
  </si>
  <si>
    <t xml:space="preserve">MÁS DE </t>
  </si>
  <si>
    <t>REPRESENTANTE</t>
  </si>
  <si>
    <t>VENTAS</t>
  </si>
  <si>
    <t>COMISIÓN</t>
  </si>
  <si>
    <t>IRPF</t>
  </si>
  <si>
    <t>A PAGAR</t>
  </si>
  <si>
    <t>COMISIÓN 1</t>
  </si>
  <si>
    <t>COMISIÓN 2</t>
  </si>
  <si>
    <t>COMISIÓN 3</t>
  </si>
  <si>
    <t xml:space="preserve">REPRESENTANTE 1 </t>
  </si>
  <si>
    <t xml:space="preserve">REPRESENTANTE 2 </t>
  </si>
  <si>
    <t>REPRESENTANTE 3</t>
  </si>
  <si>
    <t>REPRESENTANTE 4</t>
  </si>
  <si>
    <t>REPRESENTANTE 5</t>
  </si>
  <si>
    <t>REPRESENTANTE 6</t>
  </si>
  <si>
    <t>REPRESENTANTE 7</t>
  </si>
  <si>
    <t>REPRESENTANTE 8</t>
  </si>
  <si>
    <t>REPRESENTANTE 9</t>
  </si>
  <si>
    <t>REPRESENTANTE 10</t>
  </si>
  <si>
    <t>TOTALES</t>
  </si>
  <si>
    <t>MÍNIMO</t>
  </si>
  <si>
    <t>Horas</t>
  </si>
  <si>
    <t>Minutos</t>
  </si>
  <si>
    <t>Segundos</t>
  </si>
  <si>
    <t>Salida:</t>
  </si>
  <si>
    <t>Total en segundos</t>
  </si>
  <si>
    <t>Factor Compens.</t>
  </si>
  <si>
    <t>Llegada:</t>
  </si>
  <si>
    <t>Tiempo Total:</t>
  </si>
  <si>
    <t>Pepe</t>
  </si>
  <si>
    <t>Juan</t>
  </si>
  <si>
    <t>Antonio</t>
  </si>
  <si>
    <t>Perico</t>
  </si>
  <si>
    <t>FACTURA Nº1</t>
  </si>
  <si>
    <t>FECHA:</t>
  </si>
  <si>
    <t>Nº CAJAS</t>
  </si>
  <si>
    <t>DESCRIPCIÓN</t>
  </si>
  <si>
    <t>PRECIO CAJA</t>
  </si>
  <si>
    <t>IMPORTE DTO.</t>
  </si>
  <si>
    <t>TOTAL IMPORTE</t>
  </si>
  <si>
    <t>Folios A4</t>
  </si>
  <si>
    <t>Folios A3</t>
  </si>
  <si>
    <t>Etiquetas</t>
  </si>
  <si>
    <t>Papel de carta</t>
  </si>
  <si>
    <t>Sobres</t>
  </si>
  <si>
    <t>Bolígrafos</t>
  </si>
  <si>
    <t>Lapiceros</t>
  </si>
  <si>
    <t>Hojas</t>
  </si>
  <si>
    <t>TOTAL BRUTO</t>
  </si>
  <si>
    <t>DTO.P.P</t>
  </si>
  <si>
    <t>RAPPEL S/C</t>
  </si>
  <si>
    <t>BASE IMPONIBLE</t>
  </si>
  <si>
    <t>IVA</t>
  </si>
  <si>
    <t>TOTAL IVA INCLUIDO</t>
  </si>
  <si>
    <t>DE: PAPELERÍA PI, S.A                                   A: ADMINIST, S.L.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</si>
</sst>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/>
      <top style="thick">
        <color theme="9" tint="-0.499984740745262"/>
      </top>
      <bottom style="thick">
        <color theme="9" tint="-0.499984740745262"/>
      </bottom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9" fontId="0" fillId="0" borderId="0" xfId="0" applyNumberFormat="1"/>
    <xf numFmtId="0" fontId="0" fillId="0" borderId="4" xfId="0" applyBorder="1"/>
    <xf numFmtId="9" fontId="0" fillId="0" borderId="4" xfId="0" applyNumberForma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9" fontId="0" fillId="0" borderId="5" xfId="0" applyNumberFormat="1" applyBorder="1"/>
    <xf numFmtId="0" fontId="0" fillId="0" borderId="6" xfId="0" applyBorder="1"/>
    <xf numFmtId="0" fontId="2" fillId="3" borderId="6" xfId="0" applyFont="1" applyFill="1" applyBorder="1"/>
    <xf numFmtId="0" fontId="3" fillId="5" borderId="7" xfId="0" applyFont="1" applyFill="1" applyBorder="1"/>
    <xf numFmtId="9" fontId="0" fillId="0" borderId="7" xfId="0" applyNumberFormat="1" applyBorder="1"/>
    <xf numFmtId="0" fontId="0" fillId="0" borderId="7" xfId="0" applyBorder="1"/>
    <xf numFmtId="0" fontId="3" fillId="5" borderId="8" xfId="0" applyFont="1" applyFill="1" applyBorder="1"/>
    <xf numFmtId="9" fontId="0" fillId="0" borderId="8" xfId="0" applyNumberFormat="1" applyBorder="1"/>
    <xf numFmtId="164" fontId="0" fillId="4" borderId="0" xfId="0" applyNumberFormat="1" applyFill="1"/>
    <xf numFmtId="164" fontId="0" fillId="4" borderId="6" xfId="0" applyNumberFormat="1" applyFill="1" applyBorder="1"/>
    <xf numFmtId="0" fontId="5" fillId="0" borderId="0" xfId="0" applyFont="1" applyAlignment="1">
      <alignment textRotation="45"/>
    </xf>
    <xf numFmtId="0" fontId="0" fillId="0" borderId="9" xfId="0" applyBorder="1"/>
    <xf numFmtId="0" fontId="0" fillId="0" borderId="10" xfId="0" applyBorder="1" applyAlignme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7" borderId="0" xfId="0" applyFill="1"/>
    <xf numFmtId="0" fontId="0" fillId="7" borderId="10" xfId="0" applyFill="1" applyBorder="1"/>
    <xf numFmtId="0" fontId="0" fillId="7" borderId="17" xfId="0" applyFill="1" applyBorder="1"/>
    <xf numFmtId="0" fontId="0" fillId="7" borderId="11" xfId="0" applyFill="1" applyBorder="1"/>
    <xf numFmtId="0" fontId="0" fillId="0" borderId="0" xfId="0" applyFill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/>
    <xf numFmtId="14" fontId="2" fillId="0" borderId="19" xfId="0" applyNumberFormat="1" applyFont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164" fontId="0" fillId="0" borderId="0" xfId="0" applyNumberFormat="1" applyBorder="1"/>
    <xf numFmtId="164" fontId="0" fillId="0" borderId="16" xfId="0" applyNumberFormat="1" applyBorder="1"/>
    <xf numFmtId="9" fontId="0" fillId="0" borderId="9" xfId="0" applyNumberFormat="1" applyBorder="1"/>
    <xf numFmtId="10" fontId="0" fillId="0" borderId="9" xfId="0" applyNumberFormat="1" applyBorder="1"/>
    <xf numFmtId="0" fontId="2" fillId="0" borderId="9" xfId="0" applyFont="1" applyBorder="1"/>
    <xf numFmtId="164" fontId="0" fillId="0" borderId="14" xfId="0" applyNumberFormat="1" applyBorder="1"/>
    <xf numFmtId="164" fontId="0" fillId="0" borderId="24" xfId="0" applyNumberFormat="1" applyBorder="1"/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I37" sqref="I37"/>
    </sheetView>
  </sheetViews>
  <sheetFormatPr baseColWidth="10" defaultColWidth="9.140625" defaultRowHeight="15" x14ac:dyDescent="0.25"/>
  <cols>
    <col min="2" max="2" width="12.140625" customWidth="1"/>
    <col min="9" max="9" width="9.28515625" customWidth="1"/>
    <col min="11" max="11" width="9.42578125" customWidth="1"/>
    <col min="12" max="12" width="11.5703125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14</v>
      </c>
      <c r="J2" s="2" t="s">
        <v>15</v>
      </c>
      <c r="K2" s="2" t="s">
        <v>16</v>
      </c>
      <c r="L2" s="2" t="s">
        <v>17</v>
      </c>
    </row>
    <row r="3" spans="2:12" x14ac:dyDescent="0.25">
      <c r="B3" s="1" t="s">
        <v>7</v>
      </c>
      <c r="C3" s="3">
        <v>150</v>
      </c>
      <c r="D3" s="3">
        <v>167</v>
      </c>
      <c r="E3" s="3">
        <v>210</v>
      </c>
      <c r="F3" s="3">
        <v>145</v>
      </c>
      <c r="G3" s="3">
        <v>176</v>
      </c>
      <c r="H3" s="3">
        <v>165</v>
      </c>
      <c r="I3" s="3">
        <f>SUM(C3:H3)</f>
        <v>1013</v>
      </c>
      <c r="J3" s="3">
        <f>MIN(C3:H3)</f>
        <v>145</v>
      </c>
      <c r="K3" s="3">
        <f>MAX(C3:H3)</f>
        <v>210</v>
      </c>
      <c r="L3" s="3">
        <f>AVERAGE(C3:H3)</f>
        <v>168.83333333333334</v>
      </c>
    </row>
    <row r="4" spans="2:12" x14ac:dyDescent="0.25">
      <c r="B4" s="1" t="s">
        <v>8</v>
      </c>
      <c r="C4" s="3">
        <v>130</v>
      </c>
      <c r="D4" s="3">
        <v>110</v>
      </c>
      <c r="E4" s="3">
        <v>180</v>
      </c>
      <c r="F4" s="3">
        <v>160</v>
      </c>
      <c r="G4" s="3">
        <v>185</v>
      </c>
      <c r="H4" s="3">
        <v>200</v>
      </c>
      <c r="I4" s="3">
        <f t="shared" ref="I4:I10" si="0">SUM(C4:H4)</f>
        <v>965</v>
      </c>
      <c r="J4" s="3">
        <f t="shared" ref="J4:J10" si="1">MIN(C4:H4)</f>
        <v>110</v>
      </c>
      <c r="K4" s="3">
        <f t="shared" ref="K4:K10" si="2">MAX(C4:H4)</f>
        <v>200</v>
      </c>
      <c r="L4" s="3">
        <f t="shared" ref="L4:L10" si="3">AVERAGE(C4:H4)</f>
        <v>160.83333333333334</v>
      </c>
    </row>
    <row r="5" spans="2:12" x14ac:dyDescent="0.25">
      <c r="B5" s="1" t="s">
        <v>9</v>
      </c>
      <c r="C5" s="3">
        <v>150</v>
      </c>
      <c r="D5" s="3">
        <v>100</v>
      </c>
      <c r="E5" s="3"/>
      <c r="F5" s="3">
        <v>134</v>
      </c>
      <c r="G5" s="3">
        <v>120</v>
      </c>
      <c r="H5" s="3">
        <v>156</v>
      </c>
      <c r="I5" s="3">
        <f t="shared" si="0"/>
        <v>660</v>
      </c>
      <c r="J5" s="3">
        <f t="shared" si="1"/>
        <v>100</v>
      </c>
      <c r="K5" s="3">
        <f t="shared" si="2"/>
        <v>156</v>
      </c>
      <c r="L5" s="3">
        <f t="shared" si="3"/>
        <v>132</v>
      </c>
    </row>
    <row r="6" spans="2:12" x14ac:dyDescent="0.25">
      <c r="B6" s="1" t="s">
        <v>10</v>
      </c>
      <c r="C6" s="3">
        <v>89</v>
      </c>
      <c r="D6" s="3">
        <v>56</v>
      </c>
      <c r="E6" s="3">
        <v>105</v>
      </c>
      <c r="F6" s="3">
        <v>110</v>
      </c>
      <c r="G6" s="3">
        <v>105</v>
      </c>
      <c r="H6" s="3">
        <v>103</v>
      </c>
      <c r="I6" s="3">
        <f t="shared" si="0"/>
        <v>568</v>
      </c>
      <c r="J6" s="3">
        <f t="shared" si="1"/>
        <v>56</v>
      </c>
      <c r="K6" s="3">
        <f t="shared" si="2"/>
        <v>110</v>
      </c>
      <c r="L6" s="3">
        <f t="shared" si="3"/>
        <v>94.666666666666671</v>
      </c>
    </row>
    <row r="7" spans="2:12" x14ac:dyDescent="0.25">
      <c r="B7" s="1" t="s">
        <v>11</v>
      </c>
      <c r="C7" s="3">
        <v>34</v>
      </c>
      <c r="D7" s="3">
        <v>96</v>
      </c>
      <c r="E7" s="3">
        <v>98</v>
      </c>
      <c r="F7" s="3">
        <v>66</v>
      </c>
      <c r="G7" s="3">
        <v>55</v>
      </c>
      <c r="H7" s="3">
        <v>120</v>
      </c>
      <c r="I7" s="3">
        <f t="shared" si="0"/>
        <v>469</v>
      </c>
      <c r="J7" s="3">
        <f t="shared" si="1"/>
        <v>34</v>
      </c>
      <c r="K7" s="3">
        <f t="shared" si="2"/>
        <v>120</v>
      </c>
      <c r="L7" s="3">
        <f t="shared" si="3"/>
        <v>78.166666666666671</v>
      </c>
    </row>
    <row r="8" spans="2:12" x14ac:dyDescent="0.25">
      <c r="B8" s="1" t="s">
        <v>12</v>
      </c>
      <c r="C8" s="3">
        <v>75</v>
      </c>
      <c r="D8" s="3">
        <v>84</v>
      </c>
      <c r="E8" s="3">
        <v>76</v>
      </c>
      <c r="F8" s="3">
        <v>95</v>
      </c>
      <c r="G8" s="3">
        <v>65</v>
      </c>
      <c r="H8" s="3">
        <v>145</v>
      </c>
      <c r="I8" s="3">
        <f t="shared" si="0"/>
        <v>540</v>
      </c>
      <c r="J8" s="3">
        <f t="shared" si="1"/>
        <v>65</v>
      </c>
      <c r="K8" s="3">
        <f t="shared" si="2"/>
        <v>145</v>
      </c>
      <c r="L8" s="3">
        <f t="shared" si="3"/>
        <v>90</v>
      </c>
    </row>
    <row r="9" spans="2:12" ht="15.75" thickBot="1" x14ac:dyDescent="0.3">
      <c r="B9" s="4" t="s">
        <v>13</v>
      </c>
      <c r="C9" s="5">
        <v>89</v>
      </c>
      <c r="D9" s="5">
        <v>25</v>
      </c>
      <c r="E9" s="5">
        <v>51</v>
      </c>
      <c r="F9" s="5">
        <v>125</v>
      </c>
      <c r="G9" s="5">
        <v>135</v>
      </c>
      <c r="H9" s="5">
        <v>156</v>
      </c>
      <c r="I9" s="3">
        <f t="shared" si="0"/>
        <v>581</v>
      </c>
      <c r="J9" s="3">
        <f t="shared" si="1"/>
        <v>25</v>
      </c>
      <c r="K9" s="3">
        <f t="shared" si="2"/>
        <v>156</v>
      </c>
      <c r="L9" s="3">
        <f t="shared" si="3"/>
        <v>96.833333333333329</v>
      </c>
    </row>
    <row r="10" spans="2:12" ht="15.75" thickTop="1" x14ac:dyDescent="0.25">
      <c r="B10" s="6" t="s">
        <v>14</v>
      </c>
      <c r="C10" s="7">
        <f>SUM(C3:C9)</f>
        <v>717</v>
      </c>
      <c r="D10" s="7">
        <f t="shared" ref="D10:H10" si="4">SUM(D3:D9)</f>
        <v>638</v>
      </c>
      <c r="E10" s="7">
        <f t="shared" si="4"/>
        <v>720</v>
      </c>
      <c r="F10" s="7">
        <f t="shared" si="4"/>
        <v>835</v>
      </c>
      <c r="G10" s="7">
        <f t="shared" si="4"/>
        <v>841</v>
      </c>
      <c r="H10" s="7">
        <f t="shared" si="4"/>
        <v>1045</v>
      </c>
      <c r="I10" s="3">
        <f t="shared" si="0"/>
        <v>4796</v>
      </c>
      <c r="J10" s="3">
        <f t="shared" si="1"/>
        <v>638</v>
      </c>
      <c r="K10" s="3">
        <f t="shared" si="2"/>
        <v>1045</v>
      </c>
      <c r="L10" s="3">
        <f t="shared" si="3"/>
        <v>799.33333333333337</v>
      </c>
    </row>
    <row r="14" spans="2:12" x14ac:dyDescent="0.2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2" t="s">
        <v>14</v>
      </c>
      <c r="J14" s="2" t="s">
        <v>15</v>
      </c>
      <c r="K14" s="2" t="s">
        <v>16</v>
      </c>
      <c r="L14" s="2" t="s">
        <v>17</v>
      </c>
    </row>
    <row r="15" spans="2:12" x14ac:dyDescent="0.25">
      <c r="B15" s="1" t="s">
        <v>18</v>
      </c>
      <c r="C15" s="3">
        <v>1200</v>
      </c>
      <c r="D15" s="3">
        <v>1600</v>
      </c>
      <c r="E15" s="3">
        <v>1312</v>
      </c>
      <c r="F15" s="3">
        <v>1800</v>
      </c>
      <c r="G15" s="3">
        <v>234</v>
      </c>
      <c r="H15" s="3">
        <v>1900</v>
      </c>
      <c r="I15" s="3">
        <f>SUM(C15:H15)</f>
        <v>8046</v>
      </c>
      <c r="J15" s="3">
        <f>MIN(C15:H15)</f>
        <v>234</v>
      </c>
      <c r="K15" s="3">
        <f>MAX(C15:H15)</f>
        <v>1900</v>
      </c>
      <c r="L15" s="3">
        <f>AVERAGE(C15:H15)</f>
        <v>1341</v>
      </c>
    </row>
    <row r="16" spans="2:12" x14ac:dyDescent="0.25">
      <c r="B16" s="1" t="s">
        <v>19</v>
      </c>
      <c r="C16" s="3">
        <v>1400</v>
      </c>
      <c r="D16" s="3">
        <v>1245</v>
      </c>
      <c r="E16" s="3">
        <v>1500</v>
      </c>
      <c r="F16" s="3">
        <v>1600</v>
      </c>
      <c r="G16" s="3">
        <v>2100</v>
      </c>
      <c r="H16" s="3">
        <v>2000</v>
      </c>
      <c r="I16" s="3">
        <f t="shared" ref="I16:I22" si="5">SUM(C16:H16)</f>
        <v>9845</v>
      </c>
      <c r="J16" s="3">
        <f t="shared" ref="J16:J22" si="6">MIN(C16:H16)</f>
        <v>1245</v>
      </c>
      <c r="K16" s="3">
        <f t="shared" ref="K16:K22" si="7">MAX(C16:H16)</f>
        <v>2100</v>
      </c>
      <c r="L16" s="3">
        <f t="shared" ref="L16:L22" si="8">AVERAGE(C16:H16)</f>
        <v>1640.8333333333333</v>
      </c>
    </row>
    <row r="17" spans="2:12" x14ac:dyDescent="0.25">
      <c r="B17" s="1" t="s">
        <v>20</v>
      </c>
      <c r="C17" s="3">
        <v>1700</v>
      </c>
      <c r="D17" s="3">
        <v>1432</v>
      </c>
      <c r="E17" s="3">
        <v>1625</v>
      </c>
      <c r="F17" s="3">
        <v>1800</v>
      </c>
      <c r="G17" s="3">
        <v>1700</v>
      </c>
      <c r="H17" s="3">
        <v>1400</v>
      </c>
      <c r="I17" s="3">
        <f t="shared" si="5"/>
        <v>9657</v>
      </c>
      <c r="J17" s="3">
        <f t="shared" si="6"/>
        <v>1400</v>
      </c>
      <c r="K17" s="3">
        <f t="shared" si="7"/>
        <v>1800</v>
      </c>
      <c r="L17" s="3">
        <f t="shared" si="8"/>
        <v>1609.5</v>
      </c>
    </row>
    <row r="18" spans="2:12" x14ac:dyDescent="0.25">
      <c r="B18" s="1" t="s">
        <v>21</v>
      </c>
      <c r="C18" s="3">
        <v>760</v>
      </c>
      <c r="D18" s="3">
        <v>1100</v>
      </c>
      <c r="E18" s="3">
        <v>1114</v>
      </c>
      <c r="F18" s="3">
        <v>1425</v>
      </c>
      <c r="G18" s="3">
        <v>1500</v>
      </c>
      <c r="H18" s="3">
        <v>1600</v>
      </c>
      <c r="I18" s="3">
        <f t="shared" si="5"/>
        <v>7499</v>
      </c>
      <c r="J18" s="3">
        <f t="shared" si="6"/>
        <v>760</v>
      </c>
      <c r="K18" s="3">
        <f t="shared" si="7"/>
        <v>1600</v>
      </c>
      <c r="L18" s="3">
        <f t="shared" si="8"/>
        <v>1249.8333333333333</v>
      </c>
    </row>
    <row r="19" spans="2:12" x14ac:dyDescent="0.25">
      <c r="B19" s="1" t="s">
        <v>22</v>
      </c>
      <c r="C19" s="3">
        <v>1425</v>
      </c>
      <c r="D19" s="3">
        <v>1500</v>
      </c>
      <c r="E19" s="3">
        <v>1625</v>
      </c>
      <c r="F19" s="3">
        <v>1300</v>
      </c>
      <c r="G19" s="3">
        <v>1424</v>
      </c>
      <c r="H19" s="3">
        <v>1312</v>
      </c>
      <c r="I19" s="3">
        <f t="shared" si="5"/>
        <v>8586</v>
      </c>
      <c r="J19" s="3">
        <f t="shared" si="6"/>
        <v>1300</v>
      </c>
      <c r="K19" s="3">
        <f t="shared" si="7"/>
        <v>1625</v>
      </c>
      <c r="L19" s="3">
        <f t="shared" si="8"/>
        <v>1431</v>
      </c>
    </row>
    <row r="20" spans="2:12" x14ac:dyDescent="0.25">
      <c r="B20" s="1" t="s">
        <v>23</v>
      </c>
      <c r="C20" s="3">
        <v>1250</v>
      </c>
      <c r="D20" s="3">
        <v>1625</v>
      </c>
      <c r="E20" s="3">
        <v>1487</v>
      </c>
      <c r="F20" s="3">
        <v>1500</v>
      </c>
      <c r="G20" s="3">
        <v>3526</v>
      </c>
      <c r="H20" s="3">
        <v>1525</v>
      </c>
      <c r="I20" s="3">
        <f t="shared" si="5"/>
        <v>10913</v>
      </c>
      <c r="J20" s="3">
        <f t="shared" si="6"/>
        <v>1250</v>
      </c>
      <c r="K20" s="3">
        <f t="shared" si="7"/>
        <v>3526</v>
      </c>
      <c r="L20" s="3">
        <f t="shared" si="8"/>
        <v>1818.8333333333333</v>
      </c>
    </row>
    <row r="21" spans="2:12" ht="15.75" thickBot="1" x14ac:dyDescent="0.3">
      <c r="B21" s="4" t="s">
        <v>24</v>
      </c>
      <c r="C21" s="5">
        <v>725</v>
      </c>
      <c r="D21" s="5">
        <v>1235</v>
      </c>
      <c r="E21" s="5">
        <v>1236</v>
      </c>
      <c r="F21" s="5">
        <v>1230</v>
      </c>
      <c r="G21" s="5">
        <v>2650</v>
      </c>
      <c r="H21" s="5">
        <v>1475</v>
      </c>
      <c r="I21" s="3">
        <f t="shared" si="5"/>
        <v>8551</v>
      </c>
      <c r="J21" s="3">
        <f t="shared" si="6"/>
        <v>725</v>
      </c>
      <c r="K21" s="3">
        <f t="shared" si="7"/>
        <v>2650</v>
      </c>
      <c r="L21" s="3">
        <f t="shared" si="8"/>
        <v>1425.1666666666667</v>
      </c>
    </row>
    <row r="22" spans="2:12" ht="15.75" thickTop="1" x14ac:dyDescent="0.25">
      <c r="B22" s="6" t="s">
        <v>14</v>
      </c>
      <c r="C22" s="7">
        <f>SUM(C15:C21)</f>
        <v>8460</v>
      </c>
      <c r="D22" s="7">
        <f t="shared" ref="D22" si="9">SUM(D15:D21)</f>
        <v>9737</v>
      </c>
      <c r="E22" s="7">
        <f t="shared" ref="E22" si="10">SUM(E15:E21)</f>
        <v>9899</v>
      </c>
      <c r="F22" s="7">
        <f t="shared" ref="F22" si="11">SUM(F15:F21)</f>
        <v>10655</v>
      </c>
      <c r="G22" s="7">
        <f t="shared" ref="G22" si="12">SUM(G15:G21)</f>
        <v>13134</v>
      </c>
      <c r="H22" s="7">
        <f t="shared" ref="H22" si="13">SUM(H15:H21)</f>
        <v>11212</v>
      </c>
      <c r="I22" s="3">
        <f t="shared" si="5"/>
        <v>63097</v>
      </c>
      <c r="J22" s="3">
        <f t="shared" si="6"/>
        <v>8460</v>
      </c>
      <c r="K22" s="3">
        <f t="shared" si="7"/>
        <v>13134</v>
      </c>
      <c r="L22" s="3">
        <f t="shared" si="8"/>
        <v>10516.166666666666</v>
      </c>
    </row>
  </sheetData>
  <conditionalFormatting sqref="C10:H10 I3:L10">
    <cfRule type="cellIs" dxfId="11" priority="13" operator="greaterThan">
      <formula>180</formula>
    </cfRule>
    <cfRule type="cellIs" dxfId="10" priority="14" operator="between">
      <formula>100</formula>
      <formula>179</formula>
    </cfRule>
    <cfRule type="cellIs" dxfId="9" priority="15" operator="lessThan">
      <formula>100</formula>
    </cfRule>
  </conditionalFormatting>
  <conditionalFormatting sqref="I15:L22">
    <cfRule type="cellIs" dxfId="8" priority="7" operator="greaterThan">
      <formula>180</formula>
    </cfRule>
    <cfRule type="cellIs" dxfId="7" priority="8" operator="between">
      <formula>100</formula>
      <formula>179</formula>
    </cfRule>
    <cfRule type="cellIs" dxfId="6" priority="9" operator="lessThan">
      <formula>100</formula>
    </cfRule>
  </conditionalFormatting>
  <conditionalFormatting sqref="C22:H22">
    <cfRule type="cellIs" dxfId="5" priority="4" operator="greaterThan">
      <formula>180</formula>
    </cfRule>
    <cfRule type="cellIs" dxfId="4" priority="5" operator="between">
      <formula>100</formula>
      <formula>179</formula>
    </cfRule>
    <cfRule type="cellIs" dxfId="3" priority="6" operator="lessThan">
      <formula>100</formula>
    </cfRule>
  </conditionalFormatting>
  <conditionalFormatting sqref="C22:L22 I15:L21">
    <cfRule type="cellIs" dxfId="2" priority="1" operator="greaterThan">
      <formula>1600</formula>
    </cfRule>
    <cfRule type="cellIs" dxfId="1" priority="2" operator="between">
      <formula>1150</formula>
      <formula>1600</formula>
    </cfRule>
    <cfRule type="cellIs" dxfId="0" priority="3" operator="less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J13" sqref="J13"/>
    </sheetView>
  </sheetViews>
  <sheetFormatPr baseColWidth="10" defaultRowHeight="15" x14ac:dyDescent="0.25"/>
  <cols>
    <col min="1" max="1" width="18.140625" bestFit="1" customWidth="1"/>
    <col min="2" max="2" width="13" customWidth="1"/>
    <col min="6" max="6" width="11.85546875" customWidth="1"/>
    <col min="7" max="7" width="12.5703125" customWidth="1"/>
  </cols>
  <sheetData>
    <row r="1" spans="1:8" x14ac:dyDescent="0.25">
      <c r="B1" s="12" t="s">
        <v>27</v>
      </c>
      <c r="C1" s="11"/>
      <c r="D1" s="11"/>
      <c r="E1" s="11"/>
    </row>
    <row r="4" spans="1:8" ht="15.75" thickBot="1" x14ac:dyDescent="0.3">
      <c r="D4" s="15" t="s">
        <v>28</v>
      </c>
      <c r="E4" s="14"/>
      <c r="F4" s="14"/>
    </row>
    <row r="5" spans="1:8" ht="15.75" thickBot="1" x14ac:dyDescent="0.3">
      <c r="A5" s="9" t="s">
        <v>25</v>
      </c>
      <c r="B5" s="10">
        <v>0.05</v>
      </c>
      <c r="D5" t="s">
        <v>29</v>
      </c>
      <c r="E5" s="16">
        <v>35000</v>
      </c>
      <c r="F5" s="8">
        <v>0.05</v>
      </c>
    </row>
    <row r="6" spans="1:8" ht="15.75" thickBot="1" x14ac:dyDescent="0.3">
      <c r="A6" s="9" t="s">
        <v>26</v>
      </c>
      <c r="B6" s="10">
        <v>0.12</v>
      </c>
      <c r="D6" s="17" t="s">
        <v>30</v>
      </c>
      <c r="E6" s="18">
        <v>35000</v>
      </c>
      <c r="F6" s="19">
        <v>0.11</v>
      </c>
    </row>
    <row r="7" spans="1:8" ht="15.75" thickBot="1" x14ac:dyDescent="0.3"/>
    <row r="8" spans="1:8" ht="16.5" thickTop="1" thickBot="1" x14ac:dyDescent="0.3">
      <c r="A8" s="21" t="s">
        <v>31</v>
      </c>
      <c r="B8" s="21" t="s">
        <v>32</v>
      </c>
      <c r="C8" s="21" t="s">
        <v>33</v>
      </c>
      <c r="D8" s="21" t="s">
        <v>34</v>
      </c>
      <c r="E8" s="21" t="s">
        <v>35</v>
      </c>
      <c r="F8" s="21" t="s">
        <v>36</v>
      </c>
      <c r="G8" s="21" t="s">
        <v>37</v>
      </c>
      <c r="H8" s="21" t="s">
        <v>38</v>
      </c>
    </row>
    <row r="9" spans="1:8" ht="15.75" thickTop="1" x14ac:dyDescent="0.25">
      <c r="A9" t="s">
        <v>39</v>
      </c>
      <c r="B9" s="16">
        <v>79789</v>
      </c>
      <c r="C9" s="27">
        <f>$B$5*B9</f>
        <v>3989.4500000000003</v>
      </c>
      <c r="D9" s="27">
        <f>$B$6*C9</f>
        <v>478.73400000000004</v>
      </c>
      <c r="E9" s="27">
        <f>C9-D9</f>
        <v>3510.7160000000003</v>
      </c>
      <c r="F9" s="27">
        <f>IF(B9&lt;=35000,B9+(B9*$F$5),IF(B9&gt;35000,B9+$F$6))</f>
        <v>79789.11</v>
      </c>
      <c r="G9" s="27">
        <f>IF(B9&gt;$B$22,B9+(B9*$D$22),B9)</f>
        <v>82182.67</v>
      </c>
      <c r="H9" s="27">
        <f>IF(B9&gt;($B$23-$B$24),B9+(B9*$F$23),B9+(B9*$F$24))</f>
        <v>81384.78</v>
      </c>
    </row>
    <row r="10" spans="1:8" x14ac:dyDescent="0.25">
      <c r="A10" t="s">
        <v>40</v>
      </c>
      <c r="B10" s="16">
        <v>89634.96</v>
      </c>
      <c r="C10" s="27">
        <f t="shared" ref="C10:C18" si="0">$B$5*B10</f>
        <v>4481.7480000000005</v>
      </c>
      <c r="D10" s="27">
        <f t="shared" ref="D10:D18" si="1">$B$6*C10</f>
        <v>537.8097600000001</v>
      </c>
      <c r="E10" s="27">
        <f t="shared" ref="E10:E18" si="2">C10-D10</f>
        <v>3943.9382400000004</v>
      </c>
      <c r="F10" s="27">
        <f t="shared" ref="F10:F18" si="3">IF(B10&lt;=35000,B10+(B10*$F$5),IF(B10&gt;35000,B10+$F$6))</f>
        <v>89635.07</v>
      </c>
      <c r="G10" s="27">
        <f t="shared" ref="G10:G18" si="4">IF(B10&gt;$B$22,B10+(B10*$D$22),B10)</f>
        <v>92324.008800000011</v>
      </c>
      <c r="H10" s="27">
        <f t="shared" ref="H10:H18" si="5">IF(B10&gt;($B$23-$B$24),B10+(B10*$F$23),B10+(B10*$F$24))</f>
        <v>91427.659200000009</v>
      </c>
    </row>
    <row r="11" spans="1:8" x14ac:dyDescent="0.25">
      <c r="A11" t="s">
        <v>41</v>
      </c>
      <c r="B11" s="16">
        <v>106917.26</v>
      </c>
      <c r="C11" s="27">
        <f t="shared" si="0"/>
        <v>5345.8630000000003</v>
      </c>
      <c r="D11" s="27">
        <f t="shared" si="1"/>
        <v>641.50355999999999</v>
      </c>
      <c r="E11" s="27">
        <f t="shared" si="2"/>
        <v>4704.3594400000002</v>
      </c>
      <c r="F11" s="27">
        <f t="shared" si="3"/>
        <v>106917.37</v>
      </c>
      <c r="G11" s="27">
        <f t="shared" si="4"/>
        <v>110124.7778</v>
      </c>
      <c r="H11" s="27">
        <f t="shared" si="5"/>
        <v>109055.60519999999</v>
      </c>
    </row>
    <row r="12" spans="1:8" x14ac:dyDescent="0.25">
      <c r="A12" t="s">
        <v>42</v>
      </c>
      <c r="B12" s="16">
        <v>12068.1</v>
      </c>
      <c r="C12" s="27">
        <f t="shared" si="0"/>
        <v>603.40500000000009</v>
      </c>
      <c r="D12" s="27">
        <f t="shared" si="1"/>
        <v>72.408600000000007</v>
      </c>
      <c r="E12" s="27">
        <f t="shared" si="2"/>
        <v>530.99640000000011</v>
      </c>
      <c r="F12" s="27">
        <f t="shared" si="3"/>
        <v>12671.505000000001</v>
      </c>
      <c r="G12" s="27">
        <f t="shared" si="4"/>
        <v>12068.1</v>
      </c>
      <c r="H12" s="27">
        <f t="shared" si="5"/>
        <v>12309.462</v>
      </c>
    </row>
    <row r="13" spans="1:8" x14ac:dyDescent="0.25">
      <c r="A13" t="s">
        <v>43</v>
      </c>
      <c r="B13" s="16">
        <v>39894.5</v>
      </c>
      <c r="C13" s="27">
        <f t="shared" si="0"/>
        <v>1994.7250000000001</v>
      </c>
      <c r="D13" s="27">
        <f t="shared" si="1"/>
        <v>239.36700000000002</v>
      </c>
      <c r="E13" s="27">
        <f t="shared" si="2"/>
        <v>1755.3580000000002</v>
      </c>
      <c r="F13" s="27">
        <f t="shared" si="3"/>
        <v>39894.61</v>
      </c>
      <c r="G13" s="27">
        <f t="shared" si="4"/>
        <v>39894.5</v>
      </c>
      <c r="H13" s="27">
        <f t="shared" si="5"/>
        <v>40692.39</v>
      </c>
    </row>
    <row r="14" spans="1:8" x14ac:dyDescent="0.25">
      <c r="A14" t="s">
        <v>44</v>
      </c>
      <c r="B14" s="16">
        <v>111704.6</v>
      </c>
      <c r="C14" s="27">
        <f t="shared" si="0"/>
        <v>5585.2300000000005</v>
      </c>
      <c r="D14" s="27">
        <f t="shared" si="1"/>
        <v>670.22760000000005</v>
      </c>
      <c r="E14" s="27">
        <f t="shared" si="2"/>
        <v>4915.0024000000003</v>
      </c>
      <c r="F14" s="27">
        <f t="shared" si="3"/>
        <v>111704.71</v>
      </c>
      <c r="G14" s="27">
        <f t="shared" si="4"/>
        <v>115055.73800000001</v>
      </c>
      <c r="H14" s="27">
        <f t="shared" si="5"/>
        <v>113938.69200000001</v>
      </c>
    </row>
    <row r="15" spans="1:8" x14ac:dyDescent="0.25">
      <c r="A15" t="s">
        <v>45</v>
      </c>
      <c r="B15" s="16">
        <v>132449.74</v>
      </c>
      <c r="C15" s="27">
        <f t="shared" si="0"/>
        <v>6622.4870000000001</v>
      </c>
      <c r="D15" s="27">
        <f t="shared" si="1"/>
        <v>794.69844000000001</v>
      </c>
      <c r="E15" s="27">
        <f t="shared" si="2"/>
        <v>5827.78856</v>
      </c>
      <c r="F15" s="27">
        <f t="shared" si="3"/>
        <v>132449.84999999998</v>
      </c>
      <c r="G15" s="27">
        <f t="shared" si="4"/>
        <v>136423.2322</v>
      </c>
      <c r="H15" s="27">
        <f t="shared" si="5"/>
        <v>139072.22699999998</v>
      </c>
    </row>
    <row r="16" spans="1:8" x14ac:dyDescent="0.25">
      <c r="A16" t="s">
        <v>46</v>
      </c>
      <c r="B16" s="16">
        <v>90959.46</v>
      </c>
      <c r="C16" s="27">
        <f t="shared" si="0"/>
        <v>4547.9730000000009</v>
      </c>
      <c r="D16" s="27">
        <f t="shared" si="1"/>
        <v>545.7567600000001</v>
      </c>
      <c r="E16" s="27">
        <f t="shared" si="2"/>
        <v>4002.2162400000007</v>
      </c>
      <c r="F16" s="27">
        <f t="shared" si="3"/>
        <v>90959.57</v>
      </c>
      <c r="G16" s="27">
        <f t="shared" si="4"/>
        <v>93688.243800000011</v>
      </c>
      <c r="H16" s="27">
        <f t="shared" si="5"/>
        <v>92778.6492</v>
      </c>
    </row>
    <row r="17" spans="1:8" x14ac:dyDescent="0.25">
      <c r="A17" t="s">
        <v>47</v>
      </c>
      <c r="B17" s="16">
        <v>9845.9599999999991</v>
      </c>
      <c r="C17" s="27">
        <f t="shared" si="0"/>
        <v>492.298</v>
      </c>
      <c r="D17" s="27">
        <f t="shared" si="1"/>
        <v>59.075759999999995</v>
      </c>
      <c r="E17" s="27">
        <f t="shared" si="2"/>
        <v>433.22224</v>
      </c>
      <c r="F17" s="27">
        <f t="shared" si="3"/>
        <v>10338.258</v>
      </c>
      <c r="G17" s="27">
        <f t="shared" si="4"/>
        <v>9845.9599999999991</v>
      </c>
      <c r="H17" s="27">
        <f t="shared" si="5"/>
        <v>10042.879199999999</v>
      </c>
    </row>
    <row r="18" spans="1:8" x14ac:dyDescent="0.25">
      <c r="A18" t="s">
        <v>48</v>
      </c>
      <c r="B18" s="16">
        <v>39894.5</v>
      </c>
      <c r="C18" s="27">
        <f t="shared" si="0"/>
        <v>1994.7250000000001</v>
      </c>
      <c r="D18" s="27">
        <f t="shared" si="1"/>
        <v>239.36700000000002</v>
      </c>
      <c r="E18" s="27">
        <f t="shared" si="2"/>
        <v>1755.3580000000002</v>
      </c>
      <c r="F18" s="27">
        <f t="shared" si="3"/>
        <v>39894.61</v>
      </c>
      <c r="G18" s="27">
        <f t="shared" si="4"/>
        <v>39894.5</v>
      </c>
      <c r="H18" s="27">
        <f t="shared" si="5"/>
        <v>40692.39</v>
      </c>
    </row>
    <row r="19" spans="1:8" ht="15.75" thickBot="1" x14ac:dyDescent="0.3"/>
    <row r="20" spans="1:8" ht="16.5" thickTop="1" thickBot="1" x14ac:dyDescent="0.3">
      <c r="A20" s="20" t="s">
        <v>49</v>
      </c>
      <c r="B20" s="28">
        <f>SUM(B9:B18)</f>
        <v>713158.08</v>
      </c>
      <c r="C20" s="28">
        <f t="shared" ref="C20:H20" si="6">SUM(C9:C18)</f>
        <v>35657.904000000002</v>
      </c>
      <c r="D20" s="28">
        <f t="shared" si="6"/>
        <v>4278.9484800000009</v>
      </c>
      <c r="E20" s="28">
        <f t="shared" si="6"/>
        <v>31378.955520000003</v>
      </c>
      <c r="F20" s="28">
        <f t="shared" si="6"/>
        <v>714254.66299999994</v>
      </c>
      <c r="G20" s="28">
        <f t="shared" si="6"/>
        <v>731501.73060000001</v>
      </c>
      <c r="H20" s="28">
        <f t="shared" si="6"/>
        <v>731394.73379999993</v>
      </c>
    </row>
    <row r="21" spans="1:8" ht="16.5" thickTop="1" thickBot="1" x14ac:dyDescent="0.3">
      <c r="D21" s="22" t="s">
        <v>37</v>
      </c>
    </row>
    <row r="22" spans="1:8" ht="16.5" thickTop="1" thickBot="1" x14ac:dyDescent="0.3">
      <c r="A22" s="20" t="s">
        <v>17</v>
      </c>
      <c r="B22" s="28">
        <f>AVERAGE(B9:B18)</f>
        <v>71315.80799999999</v>
      </c>
      <c r="D22" s="23">
        <v>0.03</v>
      </c>
      <c r="F22" s="25" t="s">
        <v>38</v>
      </c>
    </row>
    <row r="23" spans="1:8" ht="16.5" thickTop="1" thickBot="1" x14ac:dyDescent="0.3">
      <c r="A23" s="20" t="s">
        <v>16</v>
      </c>
      <c r="B23" s="28">
        <f>MAX(B9:B18)</f>
        <v>132449.74</v>
      </c>
      <c r="D23" s="24">
        <v>0</v>
      </c>
      <c r="F23" s="26">
        <v>0.05</v>
      </c>
    </row>
    <row r="24" spans="1:8" ht="16.5" thickTop="1" thickBot="1" x14ac:dyDescent="0.3">
      <c r="A24" s="20" t="s">
        <v>50</v>
      </c>
      <c r="B24" s="28">
        <f>MIN(B9:B18)</f>
        <v>9845.9599999999991</v>
      </c>
      <c r="F24" s="26">
        <v>0.02</v>
      </c>
    </row>
    <row r="25" spans="1:8" ht="15.75" thickTop="1" x14ac:dyDescent="0.25"/>
  </sheetData>
  <mergeCells count="2">
    <mergeCell ref="B1:E1"/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workbookViewId="0">
      <selection activeCell="J16" sqref="J16"/>
    </sheetView>
  </sheetViews>
  <sheetFormatPr baseColWidth="10" defaultRowHeight="15" x14ac:dyDescent="0.25"/>
  <cols>
    <col min="2" max="2" width="12.5703125" customWidth="1"/>
  </cols>
  <sheetData>
    <row r="4" spans="1:8" ht="43.5" customHeight="1" thickBot="1" x14ac:dyDescent="0.3">
      <c r="C4" s="29" t="s">
        <v>51</v>
      </c>
      <c r="D4" s="29" t="s">
        <v>52</v>
      </c>
      <c r="E4" s="29" t="s">
        <v>53</v>
      </c>
      <c r="F4" s="13"/>
    </row>
    <row r="5" spans="1:8" ht="16.5" thickTop="1" thickBot="1" x14ac:dyDescent="0.3">
      <c r="B5" s="30" t="s">
        <v>54</v>
      </c>
      <c r="C5" s="30">
        <v>9</v>
      </c>
      <c r="D5" s="30">
        <v>15</v>
      </c>
      <c r="E5" s="30">
        <v>0</v>
      </c>
    </row>
    <row r="6" spans="1:8" ht="15.75" thickTop="1" x14ac:dyDescent="0.25">
      <c r="F6" s="32" t="s">
        <v>55</v>
      </c>
      <c r="G6" s="32" t="s">
        <v>56</v>
      </c>
      <c r="H6" s="31"/>
    </row>
    <row r="7" spans="1:8" ht="15.75" thickBot="1" x14ac:dyDescent="0.3">
      <c r="F7" s="33"/>
      <c r="G7" s="33"/>
      <c r="H7" s="34" t="s">
        <v>14</v>
      </c>
    </row>
    <row r="8" spans="1:8" ht="16.5" thickTop="1" thickBot="1" x14ac:dyDescent="0.3">
      <c r="A8" t="s">
        <v>59</v>
      </c>
      <c r="B8" s="30" t="s">
        <v>57</v>
      </c>
      <c r="C8" s="30">
        <v>12</v>
      </c>
      <c r="D8" s="30">
        <v>20</v>
      </c>
      <c r="E8" s="30">
        <v>12</v>
      </c>
    </row>
    <row r="9" spans="1:8" ht="15.75" thickTop="1" x14ac:dyDescent="0.25">
      <c r="B9" t="s">
        <v>58</v>
      </c>
      <c r="C9" s="41">
        <f>C8-C5</f>
        <v>3</v>
      </c>
      <c r="D9" s="41">
        <f>D8-D5</f>
        <v>5</v>
      </c>
      <c r="E9" s="41">
        <f>E8-E5</f>
        <v>12</v>
      </c>
      <c r="F9" s="42">
        <f>C9*60*60+D9*60+E9</f>
        <v>11112</v>
      </c>
      <c r="G9" s="35">
        <v>1.03</v>
      </c>
      <c r="H9" s="42">
        <f>F9*G9</f>
        <v>11445.36</v>
      </c>
    </row>
    <row r="10" spans="1:8" ht="15.75" thickBot="1" x14ac:dyDescent="0.3">
      <c r="F10" s="40"/>
      <c r="G10" s="37"/>
      <c r="H10" s="40"/>
    </row>
    <row r="11" spans="1:8" ht="16.5" thickTop="1" thickBot="1" x14ac:dyDescent="0.3">
      <c r="A11" t="s">
        <v>60</v>
      </c>
      <c r="B11" s="30" t="s">
        <v>57</v>
      </c>
      <c r="C11" s="30">
        <v>12</v>
      </c>
      <c r="D11" s="30">
        <v>25</v>
      </c>
      <c r="E11" s="30">
        <v>25</v>
      </c>
      <c r="F11" s="40"/>
      <c r="G11" s="37"/>
      <c r="H11" s="40"/>
    </row>
    <row r="12" spans="1:8" ht="15.75" thickTop="1" x14ac:dyDescent="0.25">
      <c r="B12" t="s">
        <v>58</v>
      </c>
      <c r="C12" s="41">
        <f>C11-C5</f>
        <v>3</v>
      </c>
      <c r="D12" s="41">
        <f>D11-D5</f>
        <v>10</v>
      </c>
      <c r="E12" s="41">
        <f>E11-E5</f>
        <v>25</v>
      </c>
      <c r="F12" s="43">
        <f>(C12*60*60)+(D12*60)+E12</f>
        <v>11425</v>
      </c>
      <c r="G12" s="37">
        <v>1.01</v>
      </c>
      <c r="H12" s="43">
        <f>F12*G12</f>
        <v>11539.25</v>
      </c>
    </row>
    <row r="13" spans="1:8" ht="15.75" thickBot="1" x14ac:dyDescent="0.3">
      <c r="F13" s="46"/>
      <c r="G13" s="37"/>
      <c r="H13" s="40"/>
    </row>
    <row r="14" spans="1:8" ht="16.5" thickTop="1" thickBot="1" x14ac:dyDescent="0.3">
      <c r="A14" t="s">
        <v>61</v>
      </c>
      <c r="B14" s="30" t="s">
        <v>57</v>
      </c>
      <c r="C14" s="30">
        <v>11</v>
      </c>
      <c r="D14" s="30">
        <v>59</v>
      </c>
      <c r="E14" s="30">
        <v>20</v>
      </c>
      <c r="F14" s="46"/>
      <c r="G14" s="37"/>
      <c r="H14" s="40"/>
    </row>
    <row r="15" spans="1:8" ht="15.75" thickTop="1" x14ac:dyDescent="0.25">
      <c r="B15" t="s">
        <v>58</v>
      </c>
      <c r="C15" s="41">
        <f>C14-C5</f>
        <v>2</v>
      </c>
      <c r="D15" s="41">
        <f>D14-D5</f>
        <v>44</v>
      </c>
      <c r="E15" s="41">
        <f>E14-E5</f>
        <v>20</v>
      </c>
      <c r="F15" s="43">
        <f>(C15*60*60)+(D15*60)+E15</f>
        <v>9860</v>
      </c>
      <c r="G15" s="37">
        <v>1.1000000000000001</v>
      </c>
      <c r="H15" s="43">
        <f>F15*G15</f>
        <v>10846</v>
      </c>
    </row>
    <row r="16" spans="1:8" ht="15.75" thickBot="1" x14ac:dyDescent="0.3">
      <c r="C16" s="45"/>
      <c r="D16" s="45"/>
      <c r="E16" s="45"/>
      <c r="F16" s="46"/>
      <c r="G16" s="37"/>
      <c r="H16" s="40"/>
    </row>
    <row r="17" spans="1:8" ht="16.5" thickTop="1" thickBot="1" x14ac:dyDescent="0.3">
      <c r="A17" t="s">
        <v>62</v>
      </c>
      <c r="B17" s="30" t="s">
        <v>57</v>
      </c>
      <c r="C17" s="30">
        <v>12</v>
      </c>
      <c r="D17" s="30">
        <v>5</v>
      </c>
      <c r="E17" s="30">
        <v>22</v>
      </c>
      <c r="F17" s="46"/>
      <c r="G17" s="37"/>
      <c r="H17" s="40"/>
    </row>
    <row r="18" spans="1:8" ht="16.5" thickTop="1" thickBot="1" x14ac:dyDescent="0.3">
      <c r="B18" t="s">
        <v>58</v>
      </c>
      <c r="C18" s="41">
        <v>2</v>
      </c>
      <c r="D18" s="41">
        <v>50</v>
      </c>
      <c r="E18" s="41">
        <f>E17-E5</f>
        <v>22</v>
      </c>
      <c r="F18" s="43">
        <f>(C18*60*60)+(D18*60)+E18</f>
        <v>10222</v>
      </c>
      <c r="G18" s="39">
        <v>1.06</v>
      </c>
      <c r="H18" s="44">
        <f>F18*G18</f>
        <v>10835.32</v>
      </c>
    </row>
    <row r="19" spans="1:8" ht="15.75" thickTop="1" x14ac:dyDescent="0.25"/>
  </sheetData>
  <mergeCells count="2">
    <mergeCell ref="F6:F7"/>
    <mergeCell ref="G6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9" sqref="H9"/>
    </sheetView>
  </sheetViews>
  <sheetFormatPr baseColWidth="10" defaultRowHeight="15" x14ac:dyDescent="0.25"/>
  <cols>
    <col min="1" max="1" width="13.140625" bestFit="1" customWidth="1"/>
    <col min="2" max="2" width="12.85546875" bestFit="1" customWidth="1"/>
    <col min="3" max="3" width="12.28515625" bestFit="1" customWidth="1"/>
    <col min="4" max="4" width="19.42578125" bestFit="1" customWidth="1"/>
    <col min="5" max="5" width="15.140625" bestFit="1" customWidth="1"/>
  </cols>
  <sheetData>
    <row r="1" spans="1:5" ht="54.75" customHeight="1" thickTop="1" thickBot="1" x14ac:dyDescent="0.3">
      <c r="A1" s="47"/>
      <c r="B1" s="49"/>
      <c r="C1" s="50" t="s">
        <v>84</v>
      </c>
      <c r="D1" s="51"/>
      <c r="E1" s="48"/>
    </row>
    <row r="2" spans="1:5" ht="16.5" thickTop="1" thickBot="1" x14ac:dyDescent="0.3"/>
    <row r="3" spans="1:5" ht="16.5" thickTop="1" thickBot="1" x14ac:dyDescent="0.3">
      <c r="A3" s="52" t="s">
        <v>63</v>
      </c>
      <c r="B3" s="49"/>
      <c r="C3" s="53"/>
      <c r="D3" s="53" t="s">
        <v>64</v>
      </c>
      <c r="E3" s="54">
        <f ca="1">TODAY()</f>
        <v>43899</v>
      </c>
    </row>
    <row r="4" spans="1:5" ht="16.5" thickTop="1" thickBot="1" x14ac:dyDescent="0.3"/>
    <row r="5" spans="1:5" ht="16.5" thickTop="1" thickBot="1" x14ac:dyDescent="0.3">
      <c r="A5" s="55" t="s">
        <v>65</v>
      </c>
      <c r="B5" s="56" t="s">
        <v>66</v>
      </c>
      <c r="C5" s="56" t="s">
        <v>67</v>
      </c>
      <c r="D5" s="56" t="s">
        <v>68</v>
      </c>
      <c r="E5" s="57" t="s">
        <v>69</v>
      </c>
    </row>
    <row r="6" spans="1:5" x14ac:dyDescent="0.25">
      <c r="A6" s="36">
        <v>50</v>
      </c>
      <c r="B6" s="37" t="s">
        <v>77</v>
      </c>
      <c r="C6" s="58">
        <v>18.5</v>
      </c>
      <c r="D6" s="58">
        <f>A6*(C6*$C$16)</f>
        <v>23.125</v>
      </c>
      <c r="E6" s="63">
        <f>A6*C6-D6</f>
        <v>901.875</v>
      </c>
    </row>
    <row r="7" spans="1:5" x14ac:dyDescent="0.25">
      <c r="A7" s="36">
        <v>35</v>
      </c>
      <c r="B7" s="37" t="s">
        <v>76</v>
      </c>
      <c r="C7" s="58">
        <v>25.3</v>
      </c>
      <c r="D7" s="58">
        <f t="shared" ref="D7:D13" si="0">A7*(C7*$C$16)</f>
        <v>22.137500000000003</v>
      </c>
      <c r="E7" s="63">
        <f t="shared" ref="E7:E13" si="1">A7*C7-D7</f>
        <v>863.36249999999995</v>
      </c>
    </row>
    <row r="8" spans="1:5" x14ac:dyDescent="0.25">
      <c r="A8" s="36">
        <v>15</v>
      </c>
      <c r="B8" s="37" t="s">
        <v>75</v>
      </c>
      <c r="C8" s="58">
        <v>27</v>
      </c>
      <c r="D8" s="58">
        <f t="shared" si="0"/>
        <v>10.125</v>
      </c>
      <c r="E8" s="63">
        <f t="shared" si="1"/>
        <v>394.875</v>
      </c>
    </row>
    <row r="9" spans="1:5" x14ac:dyDescent="0.25">
      <c r="A9" s="36">
        <v>12</v>
      </c>
      <c r="B9" s="37" t="s">
        <v>74</v>
      </c>
      <c r="C9" s="58">
        <v>18.25</v>
      </c>
      <c r="D9" s="58">
        <f t="shared" si="0"/>
        <v>5.4750000000000005</v>
      </c>
      <c r="E9" s="63">
        <f t="shared" si="1"/>
        <v>213.52500000000001</v>
      </c>
    </row>
    <row r="10" spans="1:5" x14ac:dyDescent="0.25">
      <c r="A10" s="36">
        <v>18</v>
      </c>
      <c r="B10" s="37" t="s">
        <v>73</v>
      </c>
      <c r="C10" s="58">
        <v>18</v>
      </c>
      <c r="D10" s="58">
        <f t="shared" si="0"/>
        <v>8.1</v>
      </c>
      <c r="E10" s="63">
        <f t="shared" si="1"/>
        <v>315.89999999999998</v>
      </c>
    </row>
    <row r="11" spans="1:5" x14ac:dyDescent="0.25">
      <c r="A11" s="36">
        <v>25</v>
      </c>
      <c r="B11" s="37" t="s">
        <v>72</v>
      </c>
      <c r="C11" s="58">
        <v>19.25</v>
      </c>
      <c r="D11" s="58">
        <f t="shared" si="0"/>
        <v>12.03125</v>
      </c>
      <c r="E11" s="63">
        <f t="shared" si="1"/>
        <v>469.21875</v>
      </c>
    </row>
    <row r="12" spans="1:5" x14ac:dyDescent="0.25">
      <c r="A12" s="36">
        <v>15</v>
      </c>
      <c r="B12" s="37" t="s">
        <v>71</v>
      </c>
      <c r="C12" s="58">
        <v>25.75</v>
      </c>
      <c r="D12" s="58">
        <f t="shared" si="0"/>
        <v>9.65625</v>
      </c>
      <c r="E12" s="63">
        <f t="shared" si="1"/>
        <v>376.59375</v>
      </c>
    </row>
    <row r="13" spans="1:5" ht="15.75" thickBot="1" x14ac:dyDescent="0.3">
      <c r="A13" s="38">
        <v>18</v>
      </c>
      <c r="B13" s="39" t="s">
        <v>70</v>
      </c>
      <c r="C13" s="59">
        <v>20.5</v>
      </c>
      <c r="D13" s="58">
        <f t="shared" si="0"/>
        <v>9.2250000000000014</v>
      </c>
      <c r="E13" s="64">
        <f t="shared" si="1"/>
        <v>359.77499999999998</v>
      </c>
    </row>
    <row r="14" spans="1:5" ht="16.5" thickTop="1" thickBot="1" x14ac:dyDescent="0.3">
      <c r="D14" s="49"/>
    </row>
    <row r="15" spans="1:5" ht="16.5" thickTop="1" thickBot="1" x14ac:dyDescent="0.3">
      <c r="D15" s="62" t="s">
        <v>78</v>
      </c>
      <c r="E15" s="30"/>
    </row>
    <row r="16" spans="1:5" ht="16.5" thickTop="1" thickBot="1" x14ac:dyDescent="0.3">
      <c r="C16" s="61">
        <v>2.5000000000000001E-2</v>
      </c>
      <c r="D16" s="62" t="s">
        <v>79</v>
      </c>
      <c r="E16" s="30"/>
    </row>
    <row r="17" spans="3:5" ht="16.5" thickTop="1" thickBot="1" x14ac:dyDescent="0.3">
      <c r="C17" s="61">
        <v>2.5000000000000001E-2</v>
      </c>
      <c r="D17" s="62" t="s">
        <v>80</v>
      </c>
      <c r="E17" s="30"/>
    </row>
    <row r="18" spans="3:5" ht="16.5" thickTop="1" thickBot="1" x14ac:dyDescent="0.3">
      <c r="D18" s="62" t="s">
        <v>81</v>
      </c>
      <c r="E18" s="30"/>
    </row>
    <row r="19" spans="3:5" ht="16.5" thickTop="1" thickBot="1" x14ac:dyDescent="0.3">
      <c r="C19" s="60">
        <v>0.21</v>
      </c>
      <c r="D19" s="62" t="s">
        <v>82</v>
      </c>
      <c r="E19" s="30"/>
    </row>
    <row r="20" spans="3:5" ht="16.5" thickTop="1" thickBot="1" x14ac:dyDescent="0.3">
      <c r="D20" s="62" t="s">
        <v>83</v>
      </c>
      <c r="E20" s="30"/>
    </row>
    <row r="21" spans="3:5" ht="15.75" thickTop="1" x14ac:dyDescent="0.25"/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Ejer_Calculos</vt:lpstr>
      <vt:lpstr>Comisiones</vt:lpstr>
      <vt:lpstr>Carrera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2020-03-09T19:09:59Z</dcterms:modified>
</cp:coreProperties>
</file>