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OB\practicas\Excel\practica 4\"/>
    </mc:Choice>
  </mc:AlternateContent>
  <bookViews>
    <workbookView xWindow="0" yWindow="0" windowWidth="14130" windowHeight="8940" activeTab="6"/>
  </bookViews>
  <sheets>
    <sheet name="FAC_IMPAGADAS" sheetId="3" r:id="rId1"/>
    <sheet name="RAÍCES" sheetId="4" r:id="rId2"/>
    <sheet name="FUNCIONES" sheetId="5" r:id="rId3"/>
    <sheet name="OPCIONES" sheetId="6" r:id="rId4"/>
    <sheet name="OH 1Trim" sheetId="7" r:id="rId5"/>
    <sheet name="OH 2Trim" sheetId="8" r:id="rId6"/>
    <sheet name="OH 3Trim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9" l="1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4" i="7"/>
  <c r="E4" i="8" l="1"/>
  <c r="E5" i="9"/>
  <c r="E6" i="9"/>
  <c r="E7" i="9"/>
  <c r="E8" i="9"/>
  <c r="E9" i="9"/>
  <c r="E10" i="9"/>
  <c r="E11" i="9"/>
  <c r="G11" i="9" s="1"/>
  <c r="E12" i="9"/>
  <c r="E13" i="9"/>
  <c r="E14" i="9"/>
  <c r="E15" i="9"/>
  <c r="E16" i="9"/>
  <c r="F16" i="9" s="1"/>
  <c r="E17" i="9"/>
  <c r="F17" i="9" s="1"/>
  <c r="E18" i="9"/>
  <c r="E4" i="9"/>
  <c r="C22" i="9"/>
  <c r="C21" i="9"/>
  <c r="C20" i="9"/>
  <c r="G18" i="9"/>
  <c r="F18" i="9"/>
  <c r="G17" i="9"/>
  <c r="G15" i="9"/>
  <c r="G14" i="9"/>
  <c r="H14" i="9" s="1"/>
  <c r="F14" i="9"/>
  <c r="G13" i="9"/>
  <c r="F13" i="9"/>
  <c r="G12" i="9"/>
  <c r="F12" i="9"/>
  <c r="F11" i="9"/>
  <c r="G10" i="9"/>
  <c r="G9" i="9"/>
  <c r="G8" i="9"/>
  <c r="H8" i="9" s="1"/>
  <c r="F8" i="9"/>
  <c r="H7" i="9"/>
  <c r="G7" i="9"/>
  <c r="F7" i="9"/>
  <c r="G6" i="9"/>
  <c r="H6" i="9" s="1"/>
  <c r="F6" i="9"/>
  <c r="G5" i="9"/>
  <c r="F5" i="9"/>
  <c r="C23" i="8"/>
  <c r="C22" i="8"/>
  <c r="C21" i="8"/>
  <c r="C20" i="8"/>
  <c r="G18" i="8"/>
  <c r="H18" i="8" s="1"/>
  <c r="F18" i="8"/>
  <c r="G17" i="8"/>
  <c r="F17" i="8"/>
  <c r="G16" i="8"/>
  <c r="F16" i="8"/>
  <c r="G15" i="8"/>
  <c r="H15" i="8" s="1"/>
  <c r="F15" i="8"/>
  <c r="G14" i="8"/>
  <c r="H14" i="8" s="1"/>
  <c r="F14" i="8"/>
  <c r="G13" i="8"/>
  <c r="F13" i="8"/>
  <c r="G12" i="8"/>
  <c r="H12" i="8" s="1"/>
  <c r="F12" i="8"/>
  <c r="G11" i="8"/>
  <c r="H11" i="8" s="1"/>
  <c r="F11" i="8"/>
  <c r="G10" i="8"/>
  <c r="F10" i="8"/>
  <c r="G9" i="8"/>
  <c r="H9" i="8" s="1"/>
  <c r="F9" i="8"/>
  <c r="G8" i="8"/>
  <c r="F8" i="8"/>
  <c r="G7" i="8"/>
  <c r="F7" i="8"/>
  <c r="G6" i="8"/>
  <c r="H6" i="8" s="1"/>
  <c r="F6" i="8"/>
  <c r="G5" i="8"/>
  <c r="F5" i="8"/>
  <c r="G4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C22" i="7"/>
  <c r="H13" i="9" l="1"/>
  <c r="C23" i="9"/>
  <c r="H15" i="9"/>
  <c r="H9" i="9"/>
  <c r="H10" i="9"/>
  <c r="F4" i="9"/>
  <c r="F10" i="9"/>
  <c r="H12" i="9"/>
  <c r="H18" i="9"/>
  <c r="G4" i="9"/>
  <c r="H5" i="9"/>
  <c r="F9" i="9"/>
  <c r="H11" i="9"/>
  <c r="F15" i="9"/>
  <c r="G16" i="9"/>
  <c r="H17" i="9"/>
  <c r="H5" i="8"/>
  <c r="H8" i="8"/>
  <c r="H17" i="8"/>
  <c r="H4" i="8"/>
  <c r="H7" i="8"/>
  <c r="H10" i="8"/>
  <c r="H13" i="8"/>
  <c r="H16" i="8"/>
  <c r="C23" i="7"/>
  <c r="C21" i="7"/>
  <c r="C20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H16" i="9" l="1"/>
  <c r="H4" i="9"/>
  <c r="K6" i="6"/>
  <c r="K7" i="6"/>
  <c r="K8" i="6"/>
  <c r="K9" i="6"/>
  <c r="K10" i="6"/>
  <c r="K11" i="6"/>
  <c r="K12" i="6"/>
  <c r="K13" i="6"/>
  <c r="K5" i="6"/>
  <c r="J6" i="6"/>
  <c r="J7" i="6"/>
  <c r="J8" i="6"/>
  <c r="J9" i="6"/>
  <c r="J10" i="6"/>
  <c r="J11" i="6"/>
  <c r="J12" i="6"/>
  <c r="J13" i="6"/>
  <c r="J5" i="6"/>
  <c r="I6" i="6"/>
  <c r="I7" i="6"/>
  <c r="I8" i="6"/>
  <c r="I9" i="6"/>
  <c r="I10" i="6"/>
  <c r="I11" i="6"/>
  <c r="I12" i="6"/>
  <c r="I13" i="6"/>
  <c r="I5" i="6"/>
  <c r="H6" i="6"/>
  <c r="H7" i="6"/>
  <c r="H8" i="6"/>
  <c r="H9" i="6"/>
  <c r="H10" i="6"/>
  <c r="H11" i="6"/>
  <c r="H12" i="6"/>
  <c r="H13" i="6"/>
  <c r="H5" i="6"/>
  <c r="C18" i="6"/>
  <c r="D18" i="6"/>
  <c r="E18" i="6"/>
  <c r="F18" i="6"/>
  <c r="B18" i="6"/>
  <c r="C17" i="6"/>
  <c r="D17" i="6"/>
  <c r="E17" i="6"/>
  <c r="F17" i="6"/>
  <c r="B17" i="6"/>
  <c r="C16" i="6"/>
  <c r="D16" i="6"/>
  <c r="E16" i="6"/>
  <c r="F16" i="6"/>
  <c r="B16" i="6"/>
  <c r="C15" i="6"/>
  <c r="D15" i="6"/>
  <c r="E15" i="6"/>
  <c r="F15" i="6"/>
  <c r="B15" i="6"/>
  <c r="G27" i="3"/>
  <c r="G26" i="3"/>
  <c r="H23" i="3"/>
  <c r="H22" i="3"/>
  <c r="H21" i="3"/>
  <c r="G25" i="3"/>
  <c r="D27" i="3"/>
  <c r="D2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5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K3" i="3" l="1"/>
  <c r="F3" i="3"/>
  <c r="B6" i="5"/>
  <c r="B5" i="5"/>
  <c r="B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<sst xmlns="http://schemas.openxmlformats.org/spreadsheetml/2006/main" count="170" uniqueCount="83">
  <si>
    <t>DATOS DE FACTURAS IMPAGADAS</t>
  </si>
  <si>
    <t>I.V.A. Aplicable:</t>
  </si>
  <si>
    <t xml:space="preserve">Fecha actual: </t>
  </si>
  <si>
    <t>Hora actual:</t>
  </si>
  <si>
    <t>Nombre</t>
  </si>
  <si>
    <t>Apellido</t>
  </si>
  <si>
    <t>Fecha de 
Nacimiento</t>
  </si>
  <si>
    <t>Edad
(Años)</t>
  </si>
  <si>
    <t>Numero 
Factura</t>
  </si>
  <si>
    <t>Fecha de 
emision</t>
  </si>
  <si>
    <t>Retraso
(Meses)</t>
  </si>
  <si>
    <t>Valor sin 
I.V.A.</t>
  </si>
  <si>
    <t>Valor 
I. V. A.</t>
  </si>
  <si>
    <t>Ana</t>
  </si>
  <si>
    <t>García</t>
  </si>
  <si>
    <t xml:space="preserve">Teresa </t>
  </si>
  <si>
    <t>Ramírez</t>
  </si>
  <si>
    <t>Fernando</t>
  </si>
  <si>
    <t>Rodríguez</t>
  </si>
  <si>
    <t>Salvador</t>
  </si>
  <si>
    <t>González</t>
  </si>
  <si>
    <t>Luis</t>
  </si>
  <si>
    <t>Jiménez</t>
  </si>
  <si>
    <t>Alberto</t>
  </si>
  <si>
    <t>Gil</t>
  </si>
  <si>
    <t>Carlos</t>
  </si>
  <si>
    <t>Méndez</t>
  </si>
  <si>
    <t>José</t>
  </si>
  <si>
    <t>Alvarez</t>
  </si>
  <si>
    <t>Julia</t>
  </si>
  <si>
    <t>Paloma</t>
  </si>
  <si>
    <t>López</t>
  </si>
  <si>
    <t>Roberto</t>
  </si>
  <si>
    <t>Valor I.V.A incluido</t>
  </si>
  <si>
    <t>Número</t>
  </si>
  <si>
    <t>Cuadrado</t>
  </si>
  <si>
    <t>Cubo</t>
  </si>
  <si>
    <t>Cuarta potencia</t>
  </si>
  <si>
    <t>Raíz cuadrada</t>
  </si>
  <si>
    <t>Raíz cuarta</t>
  </si>
  <si>
    <t>Raíz cúbica</t>
  </si>
  <si>
    <t>Retraso medio:</t>
  </si>
  <si>
    <t>Suma facturas con valor mayor que 1000€:</t>
  </si>
  <si>
    <t>Suma facturas con valor menor que 1000€:</t>
  </si>
  <si>
    <t>Edad máxima:</t>
  </si>
  <si>
    <t xml:space="preserve">Edad mínima: </t>
  </si>
  <si>
    <t>Nº facturas:</t>
  </si>
  <si>
    <t>Retraso&gt;10 meses:</t>
  </si>
  <si>
    <t>Retraso&lt;10 meses:</t>
  </si>
  <si>
    <t>Operaciones elementales:</t>
  </si>
  <si>
    <t>Vendedores</t>
  </si>
  <si>
    <t>Lunes</t>
  </si>
  <si>
    <t>Martes</t>
  </si>
  <si>
    <t>Miércoles</t>
  </si>
  <si>
    <t>Jueves</t>
  </si>
  <si>
    <t>Viernes</t>
  </si>
  <si>
    <t>Alfredo</t>
  </si>
  <si>
    <t>Miguel</t>
  </si>
  <si>
    <t>Marta</t>
  </si>
  <si>
    <t>Santiago</t>
  </si>
  <si>
    <t>Ruth</t>
  </si>
  <si>
    <t>Enrique</t>
  </si>
  <si>
    <t>María</t>
  </si>
  <si>
    <t>Total</t>
  </si>
  <si>
    <t>Máximo</t>
  </si>
  <si>
    <t>Mínimo</t>
  </si>
  <si>
    <t>Promedio</t>
  </si>
  <si>
    <t>1er TRIMESTRE</t>
  </si>
  <si>
    <t>Hotel</t>
  </si>
  <si>
    <t>Nº</t>
  </si>
  <si>
    <t>Nº Habitaciones</t>
  </si>
  <si>
    <t>Completo</t>
  </si>
  <si>
    <t>Ocup Real</t>
  </si>
  <si>
    <t>Diferencia</t>
  </si>
  <si>
    <t>%Diferencia</t>
  </si>
  <si>
    <t>% Ocupacion</t>
  </si>
  <si>
    <t>Rentabilidad</t>
  </si>
  <si>
    <t>Nº de hoteles:</t>
  </si>
  <si>
    <t>Nº de habitaciónes:</t>
  </si>
  <si>
    <t>Capacidad total:</t>
  </si>
  <si>
    <t>Ocupación real:</t>
  </si>
  <si>
    <t>2º TRIMESTRE</t>
  </si>
  <si>
    <t>3er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</si>
</sst>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dd&quot;-&quot;\ mmmm&quot;-&quot;yyyy"/>
    <numFmt numFmtId="165" formatCode="_-* #,##0\ _p_t_a_-;\-* #,##0\ _p_t_a_-;_-* &quot;-&quot;??\ _p_t_a_-;_-@_-"/>
    <numFmt numFmtId="166" formatCode="d\-m\-yy"/>
    <numFmt numFmtId="167" formatCode="_-* #,##0.00\ [$€]_-;\-* #,##0.00\ [$€]_-;_-* &quot;-&quot;??\ [$€]_-;_-@_-"/>
    <numFmt numFmtId="168" formatCode="[$-409]h:mm:ss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0" fillId="0" borderId="3" xfId="0" applyBorder="1"/>
    <xf numFmtId="164" fontId="0" fillId="0" borderId="3" xfId="0" applyNumberFormat="1" applyBorder="1"/>
    <xf numFmtId="1" fontId="0" fillId="0" borderId="3" xfId="0" applyNumberFormat="1" applyBorder="1"/>
    <xf numFmtId="165" fontId="0" fillId="0" borderId="3" xfId="1" applyNumberFormat="1" applyFont="1" applyBorder="1"/>
    <xf numFmtId="166" fontId="0" fillId="0" borderId="3" xfId="1" applyNumberFormat="1" applyFont="1" applyBorder="1"/>
    <xf numFmtId="1" fontId="0" fillId="0" borderId="3" xfId="1" applyNumberFormat="1" applyFont="1" applyBorder="1"/>
    <xf numFmtId="167" fontId="0" fillId="0" borderId="3" xfId="2" applyFont="1" applyBorder="1"/>
    <xf numFmtId="0" fontId="5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0" quotePrefix="1" applyNumberFormat="1" applyBorder="1"/>
    <xf numFmtId="164" fontId="0" fillId="0" borderId="0" xfId="0" applyNumberFormat="1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4" xfId="0" applyBorder="1"/>
    <xf numFmtId="168" fontId="0" fillId="0" borderId="2" xfId="0" applyNumberFormat="1" applyBorder="1"/>
    <xf numFmtId="1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3" fontId="0" fillId="0" borderId="0" xfId="0" applyNumberFormat="1"/>
    <xf numFmtId="3" fontId="0" fillId="0" borderId="3" xfId="0" applyNumberFormat="1" applyBorder="1"/>
    <xf numFmtId="4" fontId="0" fillId="0" borderId="3" xfId="0" applyNumberFormat="1" applyBorder="1"/>
    <xf numFmtId="3" fontId="0" fillId="0" borderId="0" xfId="0" applyNumberFormat="1" applyBorder="1"/>
    <xf numFmtId="4" fontId="0" fillId="0" borderId="0" xfId="0" applyNumberFormat="1" applyBorder="1"/>
    <xf numFmtId="0" fontId="5" fillId="5" borderId="0" xfId="0" applyFont="1" applyFill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wrapText="1"/>
    </xf>
    <xf numFmtId="9" fontId="0" fillId="0" borderId="0" xfId="0" applyNumberFormat="1"/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left"/>
    </xf>
  </cellXfs>
  <cellStyles count="4">
    <cellStyle name="Euro" xfId="2"/>
    <cellStyle name="Millares" xfId="1" builtinId="3"/>
    <cellStyle name="Normal" xfId="0" builtinId="0"/>
    <cellStyle name="Porcentaje" xfId="3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27"/>
  <sheetViews>
    <sheetView topLeftCell="A7" zoomScale="85" zoomScaleNormal="85" workbookViewId="0">
      <selection activeCell="G27" sqref="G27"/>
    </sheetView>
  </sheetViews>
  <sheetFormatPr baseColWidth="10" defaultRowHeight="15" x14ac:dyDescent="0.25"/>
  <cols>
    <col min="1" max="1" width="4.5703125" customWidth="1"/>
    <col min="2" max="2" width="15.140625" bestFit="1" customWidth="1"/>
    <col min="4" max="4" width="21.5703125" customWidth="1"/>
    <col min="6" max="6" width="18.42578125" bestFit="1" customWidth="1"/>
    <col min="7" max="7" width="14.42578125" bestFit="1" customWidth="1"/>
    <col min="8" max="8" width="11.85546875" bestFit="1" customWidth="1"/>
    <col min="9" max="9" width="13" customWidth="1"/>
    <col min="10" max="10" width="11.42578125" customWidth="1"/>
    <col min="11" max="11" width="15.7109375" customWidth="1"/>
  </cols>
  <sheetData>
    <row r="2" spans="2:11" ht="18" x14ac:dyDescent="0.25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x14ac:dyDescent="0.25">
      <c r="B3" s="16" t="s">
        <v>1</v>
      </c>
      <c r="C3" s="14">
        <v>0.16</v>
      </c>
      <c r="D3" s="17" t="s">
        <v>2</v>
      </c>
      <c r="E3" s="18"/>
      <c r="F3" s="19">
        <f>DATE(2020,2,28)</f>
        <v>43889</v>
      </c>
      <c r="G3" s="15"/>
      <c r="H3" s="15"/>
      <c r="I3" s="13"/>
      <c r="J3" s="20" t="s">
        <v>3</v>
      </c>
      <c r="K3" s="21">
        <f ca="1">NOW()-TODAY()</f>
        <v>0.88009756944666151</v>
      </c>
    </row>
    <row r="4" spans="2:11" ht="26.25" x14ac:dyDescent="0.25">
      <c r="B4" s="1" t="s">
        <v>4</v>
      </c>
      <c r="C4" s="1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33</v>
      </c>
    </row>
    <row r="5" spans="2:11" x14ac:dyDescent="0.25">
      <c r="B5" s="3" t="s">
        <v>13</v>
      </c>
      <c r="C5" s="3" t="s">
        <v>14</v>
      </c>
      <c r="D5" s="4">
        <v>23408</v>
      </c>
      <c r="E5" s="5">
        <f>(F3-D5)/365</f>
        <v>56.112328767123287</v>
      </c>
      <c r="F5" s="6">
        <v>100</v>
      </c>
      <c r="G5" s="7">
        <v>43143</v>
      </c>
      <c r="H5" s="8">
        <f>($F$3-G5)/365*12</f>
        <v>24.526027397260272</v>
      </c>
      <c r="I5" s="9">
        <v>345.34</v>
      </c>
      <c r="J5" s="9">
        <f>I5*C3</f>
        <v>55.254399999999997</v>
      </c>
      <c r="K5" s="9">
        <f>J5+I5</f>
        <v>400.59439999999995</v>
      </c>
    </row>
    <row r="6" spans="2:11" x14ac:dyDescent="0.25">
      <c r="B6" s="3" t="s">
        <v>15</v>
      </c>
      <c r="C6" s="3" t="s">
        <v>16</v>
      </c>
      <c r="D6" s="4">
        <v>28709</v>
      </c>
      <c r="E6" s="5">
        <f>(F3-D6)/365</f>
        <v>41.589041095890408</v>
      </c>
      <c r="F6" s="6">
        <v>4156</v>
      </c>
      <c r="G6" s="7">
        <v>43099</v>
      </c>
      <c r="H6" s="8">
        <f t="shared" ref="H6:H19" si="0">($F$3-G6)/365*12</f>
        <v>25.972602739726028</v>
      </c>
      <c r="I6" s="9">
        <v>416.12</v>
      </c>
      <c r="J6" s="9">
        <f>I6*C3</f>
        <v>66.5792</v>
      </c>
      <c r="K6" s="9">
        <f t="shared" ref="K6:K19" si="1">J6+I6</f>
        <v>482.69920000000002</v>
      </c>
    </row>
    <row r="7" spans="2:11" x14ac:dyDescent="0.25">
      <c r="B7" s="3" t="s">
        <v>17</v>
      </c>
      <c r="C7" s="3" t="s">
        <v>18</v>
      </c>
      <c r="D7" s="4">
        <v>26983</v>
      </c>
      <c r="E7" s="5">
        <f>(F3-D7)/365</f>
        <v>46.317808219178083</v>
      </c>
      <c r="F7" s="6">
        <v>1665</v>
      </c>
      <c r="G7" s="7">
        <v>43156</v>
      </c>
      <c r="H7" s="8">
        <f t="shared" si="0"/>
        <v>24.098630136986301</v>
      </c>
      <c r="I7" s="9">
        <v>665.34</v>
      </c>
      <c r="J7" s="9">
        <f>I7*C3</f>
        <v>106.45440000000001</v>
      </c>
      <c r="K7" s="9">
        <f t="shared" si="1"/>
        <v>771.7944</v>
      </c>
    </row>
    <row r="8" spans="2:11" x14ac:dyDescent="0.25">
      <c r="B8" s="3" t="s">
        <v>19</v>
      </c>
      <c r="C8" s="3" t="s">
        <v>20</v>
      </c>
      <c r="D8" s="4">
        <v>26644</v>
      </c>
      <c r="E8" s="5">
        <f>(F3-D8)/365</f>
        <v>47.246575342465754</v>
      </c>
      <c r="F8" s="6">
        <v>2276</v>
      </c>
      <c r="G8" s="7">
        <v>43349</v>
      </c>
      <c r="H8" s="8">
        <f t="shared" si="0"/>
        <v>17.753424657534246</v>
      </c>
      <c r="I8" s="9">
        <v>1278.33</v>
      </c>
      <c r="J8" s="9">
        <f>I8*C3</f>
        <v>204.53279999999998</v>
      </c>
      <c r="K8" s="9">
        <f t="shared" si="1"/>
        <v>1482.8627999999999</v>
      </c>
    </row>
    <row r="9" spans="2:11" x14ac:dyDescent="0.25">
      <c r="B9" s="3" t="s">
        <v>21</v>
      </c>
      <c r="C9" s="3" t="s">
        <v>22</v>
      </c>
      <c r="D9" s="4">
        <v>26644</v>
      </c>
      <c r="E9" s="5">
        <f>(F3-D9)/365</f>
        <v>47.246575342465754</v>
      </c>
      <c r="F9" s="6">
        <v>2576</v>
      </c>
      <c r="G9" s="7">
        <v>43108</v>
      </c>
      <c r="H9" s="8">
        <f t="shared" si="0"/>
        <v>25.676712328767124</v>
      </c>
      <c r="I9" s="9">
        <v>478.77</v>
      </c>
      <c r="J9" s="9">
        <f>I9*C3</f>
        <v>76.603200000000001</v>
      </c>
      <c r="K9" s="9">
        <f t="shared" si="1"/>
        <v>555.3732</v>
      </c>
    </row>
    <row r="10" spans="2:11" x14ac:dyDescent="0.25">
      <c r="B10" s="3" t="s">
        <v>23</v>
      </c>
      <c r="C10" s="3" t="s">
        <v>24</v>
      </c>
      <c r="D10" s="4">
        <v>23865</v>
      </c>
      <c r="E10" s="5">
        <f>(F3-D10)/365</f>
        <v>54.860273972602741</v>
      </c>
      <c r="F10" s="6">
        <v>123</v>
      </c>
      <c r="G10" s="7">
        <v>43131</v>
      </c>
      <c r="H10" s="8">
        <f t="shared" si="0"/>
        <v>24.920547945205481</v>
      </c>
      <c r="I10" s="9">
        <v>546.55999999999995</v>
      </c>
      <c r="J10" s="9">
        <f>I10*C3</f>
        <v>87.44959999999999</v>
      </c>
      <c r="K10" s="9">
        <f t="shared" si="1"/>
        <v>634.00959999999998</v>
      </c>
    </row>
    <row r="11" spans="2:11" x14ac:dyDescent="0.25">
      <c r="B11" s="3" t="s">
        <v>25</v>
      </c>
      <c r="C11" s="3" t="s">
        <v>20</v>
      </c>
      <c r="D11" s="4">
        <v>27186</v>
      </c>
      <c r="E11" s="5">
        <f>(F3-D11)/365</f>
        <v>45.761643835616439</v>
      </c>
      <c r="F11" s="6">
        <v>6671</v>
      </c>
      <c r="G11" s="7">
        <v>43095</v>
      </c>
      <c r="H11" s="8">
        <f t="shared" si="0"/>
        <v>26.104109589041098</v>
      </c>
      <c r="I11" s="9">
        <v>667.09</v>
      </c>
      <c r="J11" s="9">
        <f>I11*C3</f>
        <v>106.73440000000001</v>
      </c>
      <c r="K11" s="9">
        <f t="shared" si="1"/>
        <v>773.82440000000008</v>
      </c>
    </row>
    <row r="12" spans="2:11" x14ac:dyDescent="0.25">
      <c r="B12" s="3" t="s">
        <v>25</v>
      </c>
      <c r="C12" s="3" t="s">
        <v>26</v>
      </c>
      <c r="D12" s="4">
        <v>29325</v>
      </c>
      <c r="E12" s="5">
        <f>(F3-D12)/365</f>
        <v>39.901369863013699</v>
      </c>
      <c r="F12" s="6">
        <v>4581</v>
      </c>
      <c r="G12" s="7">
        <v>43103</v>
      </c>
      <c r="H12" s="8">
        <f t="shared" si="0"/>
        <v>25.841095890410955</v>
      </c>
      <c r="I12" s="9">
        <v>478.1</v>
      </c>
      <c r="J12" s="9">
        <f>I12*C3</f>
        <v>76.496000000000009</v>
      </c>
      <c r="K12" s="9">
        <f t="shared" si="1"/>
        <v>554.596</v>
      </c>
    </row>
    <row r="13" spans="2:11" x14ac:dyDescent="0.25">
      <c r="B13" s="3" t="s">
        <v>27</v>
      </c>
      <c r="C13" s="3" t="s">
        <v>28</v>
      </c>
      <c r="D13" s="4">
        <v>25216</v>
      </c>
      <c r="E13" s="5">
        <f>(F3-D13)/365</f>
        <v>51.158904109589038</v>
      </c>
      <c r="F13" s="6">
        <v>1436</v>
      </c>
      <c r="G13" s="7">
        <v>43146</v>
      </c>
      <c r="H13" s="8">
        <f t="shared" si="0"/>
        <v>24.42739726027397</v>
      </c>
      <c r="I13" s="9">
        <v>446.12</v>
      </c>
      <c r="J13" s="9">
        <f>I13*C3</f>
        <v>71.379199999999997</v>
      </c>
      <c r="K13" s="9">
        <f t="shared" si="1"/>
        <v>517.49919999999997</v>
      </c>
    </row>
    <row r="14" spans="2:11" x14ac:dyDescent="0.25">
      <c r="B14" s="3" t="s">
        <v>29</v>
      </c>
      <c r="C14" s="3" t="s">
        <v>14</v>
      </c>
      <c r="D14" s="4">
        <v>27042</v>
      </c>
      <c r="E14" s="5">
        <f>(F3-D14)/365</f>
        <v>46.156164383561645</v>
      </c>
      <c r="F14" s="6">
        <v>1160</v>
      </c>
      <c r="G14" s="7">
        <v>43115</v>
      </c>
      <c r="H14" s="8">
        <f t="shared" si="0"/>
        <v>25.446575342465753</v>
      </c>
      <c r="I14" s="9">
        <v>416.23</v>
      </c>
      <c r="J14" s="9">
        <f>I14*C3</f>
        <v>66.596800000000002</v>
      </c>
      <c r="K14" s="9">
        <f t="shared" si="1"/>
        <v>482.82680000000005</v>
      </c>
    </row>
    <row r="15" spans="2:11" x14ac:dyDescent="0.25">
      <c r="B15" s="3" t="s">
        <v>30</v>
      </c>
      <c r="C15" s="3" t="s">
        <v>31</v>
      </c>
      <c r="D15" s="4">
        <v>28441</v>
      </c>
      <c r="E15" s="5">
        <f>(F3-D15)/365</f>
        <v>42.323287671232876</v>
      </c>
      <c r="F15" s="6">
        <v>412</v>
      </c>
      <c r="G15" s="7">
        <v>43294</v>
      </c>
      <c r="H15" s="8">
        <f t="shared" si="0"/>
        <v>19.56164383561644</v>
      </c>
      <c r="I15" s="9">
        <v>332.8</v>
      </c>
      <c r="J15" s="9">
        <f>I15*C3</f>
        <v>53.248000000000005</v>
      </c>
      <c r="K15" s="9">
        <f t="shared" si="1"/>
        <v>386.048</v>
      </c>
    </row>
    <row r="16" spans="2:11" x14ac:dyDescent="0.25">
      <c r="B16" s="3" t="s">
        <v>27</v>
      </c>
      <c r="C16" s="3" t="s">
        <v>28</v>
      </c>
      <c r="D16" s="4">
        <v>25216</v>
      </c>
      <c r="E16" s="5">
        <f>(F3-D16)/365</f>
        <v>51.158904109589038</v>
      </c>
      <c r="F16" s="6">
        <v>1235</v>
      </c>
      <c r="G16" s="7">
        <v>43144</v>
      </c>
      <c r="H16" s="8">
        <f t="shared" si="0"/>
        <v>24.493150684931507</v>
      </c>
      <c r="I16" s="9">
        <v>235.32</v>
      </c>
      <c r="J16" s="9">
        <f>I16*C3</f>
        <v>37.651200000000003</v>
      </c>
      <c r="K16" s="9">
        <f t="shared" si="1"/>
        <v>272.97120000000001</v>
      </c>
    </row>
    <row r="17" spans="2:11" x14ac:dyDescent="0.25">
      <c r="B17" s="3" t="s">
        <v>13</v>
      </c>
      <c r="C17" s="3" t="s">
        <v>14</v>
      </c>
      <c r="D17" s="4">
        <v>23408</v>
      </c>
      <c r="E17" s="5">
        <f>(F3-D17)/365</f>
        <v>56.112328767123287</v>
      </c>
      <c r="F17" s="6">
        <v>5871</v>
      </c>
      <c r="G17" s="7">
        <v>43136</v>
      </c>
      <c r="H17" s="8">
        <f t="shared" si="0"/>
        <v>24.756164383561647</v>
      </c>
      <c r="I17" s="9">
        <v>887</v>
      </c>
      <c r="J17" s="9">
        <f>I17*C3</f>
        <v>141.92000000000002</v>
      </c>
      <c r="K17" s="9">
        <f t="shared" si="1"/>
        <v>1028.92</v>
      </c>
    </row>
    <row r="18" spans="2:11" x14ac:dyDescent="0.25">
      <c r="B18" s="3" t="s">
        <v>17</v>
      </c>
      <c r="C18" s="3" t="s">
        <v>31</v>
      </c>
      <c r="D18" s="4">
        <v>25541</v>
      </c>
      <c r="E18" s="5">
        <f>(F3-D18)/365</f>
        <v>50.268493150684932</v>
      </c>
      <c r="F18" s="6">
        <v>1714</v>
      </c>
      <c r="G18" s="7">
        <v>43155</v>
      </c>
      <c r="H18" s="8">
        <f t="shared" si="0"/>
        <v>24.131506849315066</v>
      </c>
      <c r="I18" s="9">
        <v>774.65</v>
      </c>
      <c r="J18" s="9">
        <f>I18*C3</f>
        <v>123.944</v>
      </c>
      <c r="K18" s="9">
        <f t="shared" si="1"/>
        <v>898.59399999999994</v>
      </c>
    </row>
    <row r="19" spans="2:11" x14ac:dyDescent="0.25">
      <c r="B19" s="3" t="s">
        <v>32</v>
      </c>
      <c r="C19" s="3" t="s">
        <v>28</v>
      </c>
      <c r="D19" s="4">
        <v>28709</v>
      </c>
      <c r="E19" s="5">
        <f>(F3-D19)/365</f>
        <v>41.589041095890408</v>
      </c>
      <c r="F19" s="6">
        <v>2566</v>
      </c>
      <c r="G19" s="7">
        <v>43462</v>
      </c>
      <c r="H19" s="8">
        <f t="shared" si="0"/>
        <v>14.038356164383561</v>
      </c>
      <c r="I19" s="9">
        <v>546</v>
      </c>
      <c r="J19" s="9">
        <f>I19*C3</f>
        <v>87.36</v>
      </c>
      <c r="K19" s="9">
        <f t="shared" si="1"/>
        <v>633.36</v>
      </c>
    </row>
    <row r="21" spans="2:11" x14ac:dyDescent="0.25">
      <c r="G21" t="s">
        <v>41</v>
      </c>
      <c r="H21" s="22">
        <f>AVERAGE(H6:H19)</f>
        <v>23.372994129158517</v>
      </c>
    </row>
    <row r="22" spans="2:11" x14ac:dyDescent="0.25">
      <c r="D22" s="45" t="s">
        <v>42</v>
      </c>
      <c r="E22" s="45"/>
      <c r="F22" s="45"/>
      <c r="G22" s="45"/>
      <c r="H22">
        <f>SUMIF(K5:K19,"&gt;=1000")</f>
        <v>2511.7828</v>
      </c>
    </row>
    <row r="23" spans="2:11" x14ac:dyDescent="0.25">
      <c r="D23" s="45" t="s">
        <v>43</v>
      </c>
      <c r="E23" s="45"/>
      <c r="F23" s="45"/>
      <c r="G23" s="45"/>
      <c r="H23">
        <f>SUMIF(K5:K19,"&lt;1000")</f>
        <v>7364.1903999999995</v>
      </c>
    </row>
    <row r="25" spans="2:11" x14ac:dyDescent="0.25">
      <c r="F25" t="s">
        <v>46</v>
      </c>
      <c r="G25">
        <f>COUNT(E5:E19)</f>
        <v>15</v>
      </c>
    </row>
    <row r="26" spans="2:11" x14ac:dyDescent="0.25">
      <c r="B26" s="45" t="s">
        <v>44</v>
      </c>
      <c r="C26" s="45"/>
      <c r="D26" s="22">
        <f>MAX(E5:E19)</f>
        <v>56.112328767123287</v>
      </c>
      <c r="F26" t="s">
        <v>47</v>
      </c>
      <c r="G26">
        <f>COUNTIF(H5:H19,"&gt;=10")</f>
        <v>15</v>
      </c>
    </row>
    <row r="27" spans="2:11" x14ac:dyDescent="0.25">
      <c r="B27" s="45" t="s">
        <v>45</v>
      </c>
      <c r="C27" s="45"/>
      <c r="D27" s="22">
        <f>MIN(E5:E19)</f>
        <v>39.901369863013699</v>
      </c>
      <c r="F27" t="s">
        <v>48</v>
      </c>
      <c r="G27">
        <f>COUNTIF(H5:H19,"&lt;=10")</f>
        <v>0</v>
      </c>
    </row>
  </sheetData>
  <mergeCells count="5">
    <mergeCell ref="B2:K2"/>
    <mergeCell ref="D22:G22"/>
    <mergeCell ref="D23:G23"/>
    <mergeCell ref="B26:C26"/>
    <mergeCell ref="B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I31"/>
  <sheetViews>
    <sheetView workbookViewId="0">
      <selection activeCell="D3" sqref="D3"/>
    </sheetView>
  </sheetViews>
  <sheetFormatPr baseColWidth="10" defaultRowHeight="15" x14ac:dyDescent="0.25"/>
  <cols>
    <col min="6" max="6" width="14.85546875" customWidth="1"/>
    <col min="7" max="7" width="12.85546875" customWidth="1"/>
    <col min="8" max="8" width="11.85546875" customWidth="1"/>
  </cols>
  <sheetData>
    <row r="1" spans="3:9" x14ac:dyDescent="0.25"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40</v>
      </c>
      <c r="I1" s="10" t="s">
        <v>39</v>
      </c>
    </row>
    <row r="2" spans="3:9" x14ac:dyDescent="0.25">
      <c r="C2">
        <v>1</v>
      </c>
      <c r="D2">
        <f>POWER(C2,2)</f>
        <v>1</v>
      </c>
      <c r="E2">
        <f>POWER(C2,3)</f>
        <v>1</v>
      </c>
      <c r="F2">
        <f>POWER(C2,4)</f>
        <v>1</v>
      </c>
      <c r="G2" s="11">
        <f>SQRT(C2)</f>
        <v>1</v>
      </c>
      <c r="H2" s="11">
        <f>C2^(1/3)</f>
        <v>1</v>
      </c>
      <c r="I2" s="11">
        <f>C2^(1/4)</f>
        <v>1</v>
      </c>
    </row>
    <row r="3" spans="3:9" x14ac:dyDescent="0.25">
      <c r="C3">
        <v>2</v>
      </c>
      <c r="D3">
        <f t="shared" ref="D3:D31" si="0">POWER(C3,2)</f>
        <v>4</v>
      </c>
      <c r="E3">
        <f t="shared" ref="E3:E31" si="1">POWER(C3,3)</f>
        <v>8</v>
      </c>
      <c r="F3">
        <f t="shared" ref="F3:F31" si="2">POWER(C3,4)</f>
        <v>16</v>
      </c>
      <c r="G3" s="11">
        <f t="shared" ref="G3:G31" si="3">SQRT(C3)</f>
        <v>1.4142135623730951</v>
      </c>
      <c r="H3" s="11">
        <f t="shared" ref="H3:H31" si="4">C3^(1/3)</f>
        <v>1.2599210498948732</v>
      </c>
      <c r="I3" s="11">
        <f t="shared" ref="I3:I31" si="5">C3^(1/4)</f>
        <v>1.189207115002721</v>
      </c>
    </row>
    <row r="4" spans="3:9" x14ac:dyDescent="0.25">
      <c r="C4">
        <v>3</v>
      </c>
      <c r="D4">
        <f t="shared" si="0"/>
        <v>9</v>
      </c>
      <c r="E4">
        <f t="shared" si="1"/>
        <v>27</v>
      </c>
      <c r="F4">
        <f t="shared" si="2"/>
        <v>81</v>
      </c>
      <c r="G4" s="11">
        <f t="shared" si="3"/>
        <v>1.7320508075688772</v>
      </c>
      <c r="H4" s="11">
        <f t="shared" si="4"/>
        <v>1.4422495703074083</v>
      </c>
      <c r="I4" s="11">
        <f t="shared" si="5"/>
        <v>1.3160740129524926</v>
      </c>
    </row>
    <row r="5" spans="3:9" x14ac:dyDescent="0.25">
      <c r="C5">
        <v>4</v>
      </c>
      <c r="D5">
        <f t="shared" si="0"/>
        <v>16</v>
      </c>
      <c r="E5">
        <f t="shared" si="1"/>
        <v>64</v>
      </c>
      <c r="F5">
        <f t="shared" si="2"/>
        <v>256</v>
      </c>
      <c r="G5" s="11">
        <f t="shared" si="3"/>
        <v>2</v>
      </c>
      <c r="H5" s="11">
        <f t="shared" si="4"/>
        <v>1.5874010519681994</v>
      </c>
      <c r="I5" s="11">
        <f t="shared" si="5"/>
        <v>1.4142135623730949</v>
      </c>
    </row>
    <row r="6" spans="3:9" x14ac:dyDescent="0.25">
      <c r="C6">
        <v>5</v>
      </c>
      <c r="D6">
        <f t="shared" si="0"/>
        <v>25</v>
      </c>
      <c r="E6">
        <f t="shared" si="1"/>
        <v>125</v>
      </c>
      <c r="F6">
        <f t="shared" si="2"/>
        <v>625</v>
      </c>
      <c r="G6" s="11">
        <f t="shared" si="3"/>
        <v>2.2360679774997898</v>
      </c>
      <c r="H6" s="11">
        <f t="shared" si="4"/>
        <v>1.7099759466766968</v>
      </c>
      <c r="I6" s="11">
        <f t="shared" si="5"/>
        <v>1.4953487812212205</v>
      </c>
    </row>
    <row r="7" spans="3:9" x14ac:dyDescent="0.25">
      <c r="C7">
        <v>6</v>
      </c>
      <c r="D7">
        <f t="shared" si="0"/>
        <v>36</v>
      </c>
      <c r="E7">
        <f t="shared" si="1"/>
        <v>216</v>
      </c>
      <c r="F7">
        <f t="shared" si="2"/>
        <v>1296</v>
      </c>
      <c r="G7" s="11">
        <f t="shared" si="3"/>
        <v>2.4494897427831779</v>
      </c>
      <c r="H7" s="11">
        <f t="shared" si="4"/>
        <v>1.8171205928321397</v>
      </c>
      <c r="I7" s="11">
        <f t="shared" si="5"/>
        <v>1.5650845800732873</v>
      </c>
    </row>
    <row r="8" spans="3:9" x14ac:dyDescent="0.25">
      <c r="C8">
        <v>7</v>
      </c>
      <c r="D8">
        <f t="shared" si="0"/>
        <v>49</v>
      </c>
      <c r="E8">
        <f t="shared" si="1"/>
        <v>343</v>
      </c>
      <c r="F8">
        <f t="shared" si="2"/>
        <v>2401</v>
      </c>
      <c r="G8" s="11">
        <f t="shared" si="3"/>
        <v>2.6457513110645907</v>
      </c>
      <c r="H8" s="11">
        <f t="shared" si="4"/>
        <v>1.9129311827723889</v>
      </c>
      <c r="I8" s="11">
        <f t="shared" si="5"/>
        <v>1.6265765616977856</v>
      </c>
    </row>
    <row r="9" spans="3:9" x14ac:dyDescent="0.25">
      <c r="C9">
        <v>8</v>
      </c>
      <c r="D9">
        <f t="shared" si="0"/>
        <v>64</v>
      </c>
      <c r="E9">
        <f t="shared" si="1"/>
        <v>512</v>
      </c>
      <c r="F9">
        <f t="shared" si="2"/>
        <v>4096</v>
      </c>
      <c r="G9" s="11">
        <f t="shared" si="3"/>
        <v>2.8284271247461903</v>
      </c>
      <c r="H9" s="11">
        <f t="shared" si="4"/>
        <v>1.9999999999999998</v>
      </c>
      <c r="I9" s="11">
        <f t="shared" si="5"/>
        <v>1.681792830507429</v>
      </c>
    </row>
    <row r="10" spans="3:9" x14ac:dyDescent="0.25">
      <c r="C10">
        <v>9</v>
      </c>
      <c r="D10">
        <f t="shared" si="0"/>
        <v>81</v>
      </c>
      <c r="E10">
        <f t="shared" si="1"/>
        <v>729</v>
      </c>
      <c r="F10">
        <f t="shared" si="2"/>
        <v>6561</v>
      </c>
      <c r="G10" s="11">
        <f t="shared" si="3"/>
        <v>3</v>
      </c>
      <c r="H10" s="11">
        <f t="shared" si="4"/>
        <v>2.0800838230519041</v>
      </c>
      <c r="I10" s="11">
        <f t="shared" si="5"/>
        <v>1.7320508075688774</v>
      </c>
    </row>
    <row r="11" spans="3:9" x14ac:dyDescent="0.25">
      <c r="C11">
        <v>10</v>
      </c>
      <c r="D11">
        <f t="shared" si="0"/>
        <v>100</v>
      </c>
      <c r="E11">
        <f t="shared" si="1"/>
        <v>1000</v>
      </c>
      <c r="F11">
        <f t="shared" si="2"/>
        <v>10000</v>
      </c>
      <c r="G11" s="11">
        <f t="shared" si="3"/>
        <v>3.1622776601683795</v>
      </c>
      <c r="H11" s="11">
        <f t="shared" si="4"/>
        <v>2.1544346900318838</v>
      </c>
      <c r="I11" s="11">
        <f t="shared" si="5"/>
        <v>1.778279410038923</v>
      </c>
    </row>
    <row r="12" spans="3:9" x14ac:dyDescent="0.25">
      <c r="C12">
        <v>11</v>
      </c>
      <c r="D12">
        <f t="shared" si="0"/>
        <v>121</v>
      </c>
      <c r="E12">
        <f t="shared" si="1"/>
        <v>1331</v>
      </c>
      <c r="F12">
        <f t="shared" si="2"/>
        <v>14641</v>
      </c>
      <c r="G12" s="11">
        <f t="shared" si="3"/>
        <v>3.3166247903553998</v>
      </c>
      <c r="H12" s="11">
        <f t="shared" si="4"/>
        <v>2.2239800905693157</v>
      </c>
      <c r="I12" s="11">
        <f t="shared" si="5"/>
        <v>1.821160286837872</v>
      </c>
    </row>
    <row r="13" spans="3:9" x14ac:dyDescent="0.25">
      <c r="C13">
        <v>12</v>
      </c>
      <c r="D13">
        <f t="shared" si="0"/>
        <v>144</v>
      </c>
      <c r="E13">
        <f t="shared" si="1"/>
        <v>1728</v>
      </c>
      <c r="F13">
        <f t="shared" si="2"/>
        <v>20736</v>
      </c>
      <c r="G13" s="11">
        <f t="shared" si="3"/>
        <v>3.4641016151377544</v>
      </c>
      <c r="H13" s="11">
        <f t="shared" si="4"/>
        <v>2.2894284851066637</v>
      </c>
      <c r="I13" s="11">
        <f t="shared" si="5"/>
        <v>1.8612097182041991</v>
      </c>
    </row>
    <row r="14" spans="3:9" x14ac:dyDescent="0.25">
      <c r="C14">
        <v>13</v>
      </c>
      <c r="D14">
        <f t="shared" si="0"/>
        <v>169</v>
      </c>
      <c r="E14">
        <f t="shared" si="1"/>
        <v>2197</v>
      </c>
      <c r="F14">
        <f t="shared" si="2"/>
        <v>28561</v>
      </c>
      <c r="G14" s="11">
        <f t="shared" si="3"/>
        <v>3.6055512754639891</v>
      </c>
      <c r="H14" s="11">
        <f t="shared" si="4"/>
        <v>2.3513346877207573</v>
      </c>
      <c r="I14" s="11">
        <f t="shared" si="5"/>
        <v>1.8988289221159418</v>
      </c>
    </row>
    <row r="15" spans="3:9" x14ac:dyDescent="0.25">
      <c r="C15">
        <v>14</v>
      </c>
      <c r="D15">
        <f t="shared" si="0"/>
        <v>196</v>
      </c>
      <c r="E15">
        <f t="shared" si="1"/>
        <v>2744</v>
      </c>
      <c r="F15">
        <f t="shared" si="2"/>
        <v>38416</v>
      </c>
      <c r="G15" s="11">
        <f t="shared" si="3"/>
        <v>3.7416573867739413</v>
      </c>
      <c r="H15" s="11">
        <f t="shared" si="4"/>
        <v>2.4101422641752297</v>
      </c>
      <c r="I15" s="11">
        <f t="shared" si="5"/>
        <v>1.9343364202676692</v>
      </c>
    </row>
    <row r="16" spans="3:9" x14ac:dyDescent="0.25">
      <c r="C16">
        <v>15</v>
      </c>
      <c r="D16">
        <f t="shared" si="0"/>
        <v>225</v>
      </c>
      <c r="E16">
        <f t="shared" si="1"/>
        <v>3375</v>
      </c>
      <c r="F16">
        <f t="shared" si="2"/>
        <v>50625</v>
      </c>
      <c r="G16" s="11">
        <f t="shared" si="3"/>
        <v>3.872983346207417</v>
      </c>
      <c r="H16" s="11">
        <f t="shared" si="4"/>
        <v>2.4662120743304703</v>
      </c>
      <c r="I16" s="11">
        <f t="shared" si="5"/>
        <v>1.9679896712654303</v>
      </c>
    </row>
    <row r="17" spans="3:9" x14ac:dyDescent="0.25">
      <c r="C17">
        <v>16</v>
      </c>
      <c r="D17">
        <f t="shared" si="0"/>
        <v>256</v>
      </c>
      <c r="E17">
        <f t="shared" si="1"/>
        <v>4096</v>
      </c>
      <c r="F17">
        <f t="shared" si="2"/>
        <v>65536</v>
      </c>
      <c r="G17" s="11">
        <f t="shared" si="3"/>
        <v>4</v>
      </c>
      <c r="H17" s="11">
        <f t="shared" si="4"/>
        <v>2.5198420997897459</v>
      </c>
      <c r="I17" s="11">
        <f t="shared" si="5"/>
        <v>2</v>
      </c>
    </row>
    <row r="18" spans="3:9" x14ac:dyDescent="0.25">
      <c r="C18">
        <v>17</v>
      </c>
      <c r="D18">
        <f t="shared" si="0"/>
        <v>289</v>
      </c>
      <c r="E18">
        <f t="shared" si="1"/>
        <v>4913</v>
      </c>
      <c r="F18">
        <f t="shared" si="2"/>
        <v>83521</v>
      </c>
      <c r="G18" s="11">
        <f t="shared" si="3"/>
        <v>4.1231056256176606</v>
      </c>
      <c r="H18" s="11">
        <f t="shared" si="4"/>
        <v>2.5712815906582351</v>
      </c>
      <c r="I18" s="11">
        <f t="shared" si="5"/>
        <v>2.0305431848689306</v>
      </c>
    </row>
    <row r="19" spans="3:9" x14ac:dyDescent="0.25">
      <c r="C19">
        <v>18</v>
      </c>
      <c r="D19">
        <f t="shared" si="0"/>
        <v>324</v>
      </c>
      <c r="E19">
        <f t="shared" si="1"/>
        <v>5832</v>
      </c>
      <c r="F19">
        <f t="shared" si="2"/>
        <v>104976</v>
      </c>
      <c r="G19" s="11">
        <f t="shared" si="3"/>
        <v>4.2426406871192848</v>
      </c>
      <c r="H19" s="11">
        <f t="shared" si="4"/>
        <v>2.6207413942088964</v>
      </c>
      <c r="I19" s="11">
        <f t="shared" si="5"/>
        <v>2.0597671439071177</v>
      </c>
    </row>
    <row r="20" spans="3:9" x14ac:dyDescent="0.25">
      <c r="C20">
        <v>19</v>
      </c>
      <c r="D20">
        <f t="shared" si="0"/>
        <v>361</v>
      </c>
      <c r="E20">
        <f t="shared" si="1"/>
        <v>6859</v>
      </c>
      <c r="F20">
        <f t="shared" si="2"/>
        <v>130321</v>
      </c>
      <c r="G20" s="11">
        <f t="shared" si="3"/>
        <v>4.358898943540674</v>
      </c>
      <c r="H20" s="11">
        <f t="shared" si="4"/>
        <v>2.6684016487219444</v>
      </c>
      <c r="I20" s="11">
        <f t="shared" si="5"/>
        <v>2.087797629929844</v>
      </c>
    </row>
    <row r="21" spans="3:9" x14ac:dyDescent="0.25">
      <c r="C21">
        <v>20</v>
      </c>
      <c r="D21">
        <f t="shared" si="0"/>
        <v>400</v>
      </c>
      <c r="E21">
        <f t="shared" si="1"/>
        <v>8000</v>
      </c>
      <c r="F21">
        <f t="shared" si="2"/>
        <v>160000</v>
      </c>
      <c r="G21" s="11">
        <f t="shared" si="3"/>
        <v>4.4721359549995796</v>
      </c>
      <c r="H21" s="11">
        <f t="shared" si="4"/>
        <v>2.7144176165949063</v>
      </c>
      <c r="I21" s="11">
        <f t="shared" si="5"/>
        <v>2.1147425268811282</v>
      </c>
    </row>
    <row r="22" spans="3:9" x14ac:dyDescent="0.25">
      <c r="C22">
        <v>21</v>
      </c>
      <c r="D22">
        <f t="shared" si="0"/>
        <v>441</v>
      </c>
      <c r="E22">
        <f t="shared" si="1"/>
        <v>9261</v>
      </c>
      <c r="F22">
        <f t="shared" si="2"/>
        <v>194481</v>
      </c>
      <c r="G22" s="11">
        <f t="shared" si="3"/>
        <v>4.5825756949558398</v>
      </c>
      <c r="H22" s="11">
        <f t="shared" si="4"/>
        <v>2.7589241763811208</v>
      </c>
      <c r="I22" s="11">
        <f t="shared" si="5"/>
        <v>2.1406951429280725</v>
      </c>
    </row>
    <row r="23" spans="3:9" x14ac:dyDescent="0.25">
      <c r="C23">
        <v>22</v>
      </c>
      <c r="D23">
        <f t="shared" si="0"/>
        <v>484</v>
      </c>
      <c r="E23">
        <f t="shared" si="1"/>
        <v>10648</v>
      </c>
      <c r="F23">
        <f t="shared" si="2"/>
        <v>234256</v>
      </c>
      <c r="G23" s="11">
        <f t="shared" si="3"/>
        <v>4.6904157598234297</v>
      </c>
      <c r="H23" s="11">
        <f t="shared" si="4"/>
        <v>2.8020393306553872</v>
      </c>
      <c r="I23" s="11">
        <f t="shared" si="5"/>
        <v>2.1657367706679937</v>
      </c>
    </row>
    <row r="24" spans="3:9" x14ac:dyDescent="0.25">
      <c r="C24">
        <v>23</v>
      </c>
      <c r="D24">
        <f t="shared" si="0"/>
        <v>529</v>
      </c>
      <c r="E24">
        <f t="shared" si="1"/>
        <v>12167</v>
      </c>
      <c r="F24">
        <f t="shared" si="2"/>
        <v>279841</v>
      </c>
      <c r="G24" s="11">
        <f t="shared" si="3"/>
        <v>4.7958315233127191</v>
      </c>
      <c r="H24" s="11">
        <f t="shared" si="4"/>
        <v>2.8438669798515654</v>
      </c>
      <c r="I24" s="11">
        <f t="shared" si="5"/>
        <v>2.1899387030948421</v>
      </c>
    </row>
    <row r="25" spans="3:9" x14ac:dyDescent="0.25">
      <c r="C25">
        <v>24</v>
      </c>
      <c r="D25">
        <f t="shared" si="0"/>
        <v>576</v>
      </c>
      <c r="E25">
        <f t="shared" si="1"/>
        <v>13824</v>
      </c>
      <c r="F25">
        <f t="shared" si="2"/>
        <v>331776</v>
      </c>
      <c r="G25" s="11">
        <f t="shared" si="3"/>
        <v>4.8989794855663558</v>
      </c>
      <c r="H25" s="11">
        <f t="shared" si="4"/>
        <v>2.8844991406148166</v>
      </c>
      <c r="I25" s="11">
        <f t="shared" si="5"/>
        <v>2.2133638394006434</v>
      </c>
    </row>
    <row r="26" spans="3:9" x14ac:dyDescent="0.25">
      <c r="C26">
        <v>25</v>
      </c>
      <c r="D26">
        <f t="shared" si="0"/>
        <v>625</v>
      </c>
      <c r="E26">
        <f t="shared" si="1"/>
        <v>15625</v>
      </c>
      <c r="F26">
        <f t="shared" si="2"/>
        <v>390625</v>
      </c>
      <c r="G26" s="11">
        <f t="shared" si="3"/>
        <v>5</v>
      </c>
      <c r="H26" s="11">
        <f t="shared" si="4"/>
        <v>2.9240177382128656</v>
      </c>
      <c r="I26" s="11">
        <f t="shared" si="5"/>
        <v>2.2360679774997898</v>
      </c>
    </row>
    <row r="27" spans="3:9" x14ac:dyDescent="0.25">
      <c r="C27">
        <v>26</v>
      </c>
      <c r="D27">
        <f t="shared" si="0"/>
        <v>676</v>
      </c>
      <c r="E27">
        <f t="shared" si="1"/>
        <v>17576</v>
      </c>
      <c r="F27">
        <f t="shared" si="2"/>
        <v>456976</v>
      </c>
      <c r="G27" s="11">
        <f t="shared" si="3"/>
        <v>5.0990195135927845</v>
      </c>
      <c r="H27" s="11">
        <f t="shared" si="4"/>
        <v>2.9624960684073702</v>
      </c>
      <c r="I27" s="11">
        <f t="shared" si="5"/>
        <v>2.2581008643532257</v>
      </c>
    </row>
    <row r="28" spans="3:9" x14ac:dyDescent="0.25">
      <c r="C28">
        <v>27</v>
      </c>
      <c r="D28">
        <f t="shared" si="0"/>
        <v>729</v>
      </c>
      <c r="E28">
        <f t="shared" si="1"/>
        <v>19683</v>
      </c>
      <c r="F28">
        <f t="shared" si="2"/>
        <v>531441</v>
      </c>
      <c r="G28" s="11">
        <f t="shared" si="3"/>
        <v>5.196152422706632</v>
      </c>
      <c r="H28" s="11">
        <f t="shared" si="4"/>
        <v>2.9999999999999996</v>
      </c>
      <c r="I28" s="11">
        <f t="shared" si="5"/>
        <v>2.2795070569547775</v>
      </c>
    </row>
    <row r="29" spans="3:9" x14ac:dyDescent="0.25">
      <c r="C29">
        <v>28</v>
      </c>
      <c r="D29">
        <f t="shared" si="0"/>
        <v>784</v>
      </c>
      <c r="E29">
        <f t="shared" si="1"/>
        <v>21952</v>
      </c>
      <c r="F29">
        <f t="shared" si="2"/>
        <v>614656</v>
      </c>
      <c r="G29" s="11">
        <f t="shared" si="3"/>
        <v>5.2915026221291814</v>
      </c>
      <c r="H29" s="11">
        <f t="shared" si="4"/>
        <v>3.0365889718756618</v>
      </c>
      <c r="I29" s="11">
        <f t="shared" si="5"/>
        <v>2.3003266337912058</v>
      </c>
    </row>
    <row r="30" spans="3:9" x14ac:dyDescent="0.25">
      <c r="C30">
        <v>29</v>
      </c>
      <c r="D30">
        <f t="shared" si="0"/>
        <v>841</v>
      </c>
      <c r="E30">
        <f t="shared" si="1"/>
        <v>24389</v>
      </c>
      <c r="F30">
        <f t="shared" si="2"/>
        <v>707281</v>
      </c>
      <c r="G30" s="11">
        <f t="shared" si="3"/>
        <v>5.3851648071345037</v>
      </c>
      <c r="H30" s="11">
        <f t="shared" si="4"/>
        <v>3.0723168256858471</v>
      </c>
      <c r="I30" s="11">
        <f t="shared" si="5"/>
        <v>2.3205957871060838</v>
      </c>
    </row>
    <row r="31" spans="3:9" x14ac:dyDescent="0.25">
      <c r="C31">
        <v>30</v>
      </c>
      <c r="D31">
        <f t="shared" si="0"/>
        <v>900</v>
      </c>
      <c r="E31">
        <f t="shared" si="1"/>
        <v>27000</v>
      </c>
      <c r="F31">
        <f t="shared" si="2"/>
        <v>810000</v>
      </c>
      <c r="G31" s="11">
        <f t="shared" si="3"/>
        <v>5.4772255750516612</v>
      </c>
      <c r="H31" s="11">
        <f t="shared" si="4"/>
        <v>3.1072325059538586</v>
      </c>
      <c r="I31" s="11">
        <f t="shared" si="5"/>
        <v>2.340347319320716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B6"/>
  <sheetViews>
    <sheetView workbookViewId="0">
      <selection activeCell="J34" sqref="J34"/>
    </sheetView>
  </sheetViews>
  <sheetFormatPr baseColWidth="10" defaultRowHeight="15" x14ac:dyDescent="0.25"/>
  <sheetData>
    <row r="2" spans="2:2" x14ac:dyDescent="0.25">
      <c r="B2">
        <f ca="1">RAND()</f>
        <v>0.20609762046427926</v>
      </c>
    </row>
    <row r="3" spans="2:2" x14ac:dyDescent="0.25">
      <c r="B3">
        <v>56</v>
      </c>
    </row>
    <row r="5" spans="2:2" x14ac:dyDescent="0.25">
      <c r="B5">
        <f ca="1">INT(100*RAND())</f>
        <v>13</v>
      </c>
    </row>
    <row r="6" spans="2:2" x14ac:dyDescent="0.25">
      <c r="B6">
        <f ca="1">INT(10*RAND())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K18"/>
  <sheetViews>
    <sheetView workbookViewId="0">
      <selection activeCell="I20" sqref="I20"/>
    </sheetView>
  </sheetViews>
  <sheetFormatPr baseColWidth="10" defaultRowHeight="15" x14ac:dyDescent="0.25"/>
  <cols>
    <col min="1" max="1" width="13.140625" customWidth="1"/>
  </cols>
  <sheetData>
    <row r="1" spans="1:11" x14ac:dyDescent="0.25">
      <c r="A1" s="23" t="s">
        <v>49</v>
      </c>
    </row>
    <row r="4" spans="1:11" x14ac:dyDescent="0.25">
      <c r="A4" s="24" t="s">
        <v>50</v>
      </c>
      <c r="B4" s="24" t="s">
        <v>51</v>
      </c>
      <c r="C4" s="24" t="s">
        <v>52</v>
      </c>
      <c r="D4" s="24" t="s">
        <v>53</v>
      </c>
      <c r="E4" s="24" t="s">
        <v>54</v>
      </c>
      <c r="F4" s="24" t="s">
        <v>55</v>
      </c>
      <c r="H4" s="25" t="s">
        <v>63</v>
      </c>
      <c r="I4" s="25" t="s">
        <v>64</v>
      </c>
      <c r="J4" s="25" t="s">
        <v>65</v>
      </c>
      <c r="K4" s="25" t="s">
        <v>66</v>
      </c>
    </row>
    <row r="5" spans="1:11" x14ac:dyDescent="0.25">
      <c r="A5" t="s">
        <v>56</v>
      </c>
      <c r="B5" s="27">
        <v>5061</v>
      </c>
      <c r="C5" s="27">
        <v>3359</v>
      </c>
      <c r="D5" s="27">
        <v>5555</v>
      </c>
      <c r="E5" s="27">
        <v>3055</v>
      </c>
      <c r="F5" s="27">
        <v>3909</v>
      </c>
      <c r="H5" s="28">
        <f>SUM(B5:F5)</f>
        <v>20939</v>
      </c>
      <c r="I5" s="28">
        <f>MAX(B5:F5)</f>
        <v>5555</v>
      </c>
      <c r="J5" s="28">
        <f>MIN(B5:F5)</f>
        <v>3055</v>
      </c>
      <c r="K5" s="29">
        <f>AVERAGE(B5:F5)</f>
        <v>4187.8</v>
      </c>
    </row>
    <row r="6" spans="1:11" x14ac:dyDescent="0.25">
      <c r="A6" t="s">
        <v>57</v>
      </c>
      <c r="B6" s="27">
        <v>5874</v>
      </c>
      <c r="C6" s="27">
        <v>3219</v>
      </c>
      <c r="D6" s="27">
        <v>4708</v>
      </c>
      <c r="E6" s="27">
        <v>4684</v>
      </c>
      <c r="F6" s="27">
        <v>5478</v>
      </c>
      <c r="H6" s="28">
        <f t="shared" ref="H6:H13" si="0">SUM(B6:F6)</f>
        <v>23963</v>
      </c>
      <c r="I6" s="28">
        <f t="shared" ref="I6:I13" si="1">MAX(B6:F6)</f>
        <v>5874</v>
      </c>
      <c r="J6" s="28">
        <f t="shared" ref="J6:J13" si="2">MIN(B6:F6)</f>
        <v>3219</v>
      </c>
      <c r="K6" s="29">
        <f t="shared" ref="K6:K13" si="3">AVERAGE(B6:F6)</f>
        <v>4792.6000000000004</v>
      </c>
    </row>
    <row r="7" spans="1:11" x14ac:dyDescent="0.25">
      <c r="A7" t="s">
        <v>29</v>
      </c>
      <c r="B7" s="27">
        <v>3407</v>
      </c>
      <c r="C7" s="27">
        <v>4190</v>
      </c>
      <c r="D7" s="27">
        <v>4661</v>
      </c>
      <c r="E7" s="27">
        <v>5736</v>
      </c>
      <c r="F7" s="27">
        <v>5127</v>
      </c>
      <c r="H7" s="28">
        <f t="shared" si="0"/>
        <v>23121</v>
      </c>
      <c r="I7" s="28">
        <f t="shared" si="1"/>
        <v>5736</v>
      </c>
      <c r="J7" s="28">
        <f t="shared" si="2"/>
        <v>3407</v>
      </c>
      <c r="K7" s="29">
        <f t="shared" si="3"/>
        <v>4624.2</v>
      </c>
    </row>
    <row r="8" spans="1:11" x14ac:dyDescent="0.25">
      <c r="A8" t="s">
        <v>58</v>
      </c>
      <c r="B8" s="27">
        <v>3774</v>
      </c>
      <c r="C8" s="27">
        <v>5253</v>
      </c>
      <c r="D8" s="27">
        <v>5426</v>
      </c>
      <c r="E8" s="27">
        <v>4188</v>
      </c>
      <c r="F8" s="27">
        <v>3952</v>
      </c>
      <c r="H8" s="28">
        <f t="shared" si="0"/>
        <v>22593</v>
      </c>
      <c r="I8" s="28">
        <f t="shared" si="1"/>
        <v>5426</v>
      </c>
      <c r="J8" s="28">
        <f t="shared" si="2"/>
        <v>3774</v>
      </c>
      <c r="K8" s="29">
        <f t="shared" si="3"/>
        <v>4518.6000000000004</v>
      </c>
    </row>
    <row r="9" spans="1:11" x14ac:dyDescent="0.25">
      <c r="A9" t="s">
        <v>59</v>
      </c>
      <c r="B9" s="27">
        <v>3777</v>
      </c>
      <c r="C9" s="27">
        <v>3075</v>
      </c>
      <c r="D9" s="27">
        <v>4048</v>
      </c>
      <c r="E9" s="27">
        <v>4234</v>
      </c>
      <c r="F9" s="27">
        <v>5361</v>
      </c>
      <c r="H9" s="28">
        <f t="shared" si="0"/>
        <v>20495</v>
      </c>
      <c r="I9" s="28">
        <f t="shared" si="1"/>
        <v>5361</v>
      </c>
      <c r="J9" s="28">
        <f t="shared" si="2"/>
        <v>3075</v>
      </c>
      <c r="K9" s="29">
        <f t="shared" si="3"/>
        <v>4099</v>
      </c>
    </row>
    <row r="10" spans="1:11" x14ac:dyDescent="0.25">
      <c r="A10" t="s">
        <v>60</v>
      </c>
      <c r="B10" s="27">
        <v>4172</v>
      </c>
      <c r="C10" s="27">
        <v>3022</v>
      </c>
      <c r="D10" s="27">
        <v>5192</v>
      </c>
      <c r="E10" s="27">
        <v>5955</v>
      </c>
      <c r="F10" s="27">
        <v>5409</v>
      </c>
      <c r="H10" s="28">
        <f t="shared" si="0"/>
        <v>23750</v>
      </c>
      <c r="I10" s="28">
        <f t="shared" si="1"/>
        <v>5955</v>
      </c>
      <c r="J10" s="28">
        <f t="shared" si="2"/>
        <v>3022</v>
      </c>
      <c r="K10" s="29">
        <f t="shared" si="3"/>
        <v>4750</v>
      </c>
    </row>
    <row r="11" spans="1:11" x14ac:dyDescent="0.25">
      <c r="A11" t="s">
        <v>27</v>
      </c>
      <c r="B11" s="27">
        <v>4329</v>
      </c>
      <c r="C11" s="27">
        <v>3092</v>
      </c>
      <c r="D11" s="27">
        <v>4151</v>
      </c>
      <c r="E11" s="27">
        <v>5295</v>
      </c>
      <c r="F11" s="27">
        <v>5159</v>
      </c>
      <c r="H11" s="28">
        <f t="shared" si="0"/>
        <v>22026</v>
      </c>
      <c r="I11" s="28">
        <f t="shared" si="1"/>
        <v>5295</v>
      </c>
      <c r="J11" s="28">
        <f t="shared" si="2"/>
        <v>3092</v>
      </c>
      <c r="K11" s="29">
        <f t="shared" si="3"/>
        <v>4405.2</v>
      </c>
    </row>
    <row r="12" spans="1:11" x14ac:dyDescent="0.25">
      <c r="A12" t="s">
        <v>61</v>
      </c>
      <c r="B12" s="27">
        <v>4422</v>
      </c>
      <c r="C12" s="27">
        <v>5554</v>
      </c>
      <c r="D12" s="27">
        <v>4736</v>
      </c>
      <c r="E12" s="27">
        <v>4360</v>
      </c>
      <c r="F12" s="27">
        <v>3089</v>
      </c>
      <c r="H12" s="28">
        <f t="shared" si="0"/>
        <v>22161</v>
      </c>
      <c r="I12" s="28">
        <f t="shared" si="1"/>
        <v>5554</v>
      </c>
      <c r="J12" s="28">
        <f t="shared" si="2"/>
        <v>3089</v>
      </c>
      <c r="K12" s="29">
        <f t="shared" si="3"/>
        <v>4432.2</v>
      </c>
    </row>
    <row r="13" spans="1:11" x14ac:dyDescent="0.25">
      <c r="A13" t="s">
        <v>62</v>
      </c>
      <c r="B13" s="27">
        <v>3437</v>
      </c>
      <c r="C13" s="27">
        <v>5501</v>
      </c>
      <c r="D13" s="27">
        <v>4911</v>
      </c>
      <c r="E13" s="27">
        <v>3898</v>
      </c>
      <c r="F13" s="27">
        <v>4738</v>
      </c>
      <c r="H13" s="28">
        <f t="shared" si="0"/>
        <v>22485</v>
      </c>
      <c r="I13" s="28">
        <f t="shared" si="1"/>
        <v>5501</v>
      </c>
      <c r="J13" s="28">
        <f t="shared" si="2"/>
        <v>3437</v>
      </c>
      <c r="K13" s="29">
        <f t="shared" si="3"/>
        <v>4497</v>
      </c>
    </row>
    <row r="14" spans="1:11" x14ac:dyDescent="0.25">
      <c r="H14" s="30"/>
      <c r="I14" s="30"/>
      <c r="J14" s="30"/>
      <c r="K14" s="31"/>
    </row>
    <row r="15" spans="1:11" x14ac:dyDescent="0.25">
      <c r="A15" s="26" t="s">
        <v>63</v>
      </c>
      <c r="B15" s="28">
        <f>SUM(B5:B13)</f>
        <v>38253</v>
      </c>
      <c r="C15" s="28">
        <f t="shared" ref="C15:F15" si="4">SUM(C5:C13)</f>
        <v>36265</v>
      </c>
      <c r="D15" s="28">
        <f t="shared" si="4"/>
        <v>43388</v>
      </c>
      <c r="E15" s="28">
        <f t="shared" si="4"/>
        <v>41405</v>
      </c>
      <c r="F15" s="28">
        <f t="shared" si="4"/>
        <v>42222</v>
      </c>
    </row>
    <row r="16" spans="1:11" x14ac:dyDescent="0.25">
      <c r="A16" s="26" t="s">
        <v>64</v>
      </c>
      <c r="B16" s="28">
        <f>MAX(B5:B13)</f>
        <v>5874</v>
      </c>
      <c r="C16" s="28">
        <f t="shared" ref="C16:F16" si="5">MAX(C5:C13)</f>
        <v>5554</v>
      </c>
      <c r="D16" s="28">
        <f t="shared" si="5"/>
        <v>5555</v>
      </c>
      <c r="E16" s="28">
        <f t="shared" si="5"/>
        <v>5955</v>
      </c>
      <c r="F16" s="28">
        <f t="shared" si="5"/>
        <v>5478</v>
      </c>
    </row>
    <row r="17" spans="1:6" x14ac:dyDescent="0.25">
      <c r="A17" s="26" t="s">
        <v>65</v>
      </c>
      <c r="B17" s="28">
        <f>MIN(B5:B13)</f>
        <v>3407</v>
      </c>
      <c r="C17" s="28">
        <f t="shared" ref="C17:F17" si="6">MIN(C5:C13)</f>
        <v>3022</v>
      </c>
      <c r="D17" s="28">
        <f t="shared" si="6"/>
        <v>4048</v>
      </c>
      <c r="E17" s="28">
        <f t="shared" si="6"/>
        <v>3055</v>
      </c>
      <c r="F17" s="28">
        <f t="shared" si="6"/>
        <v>3089</v>
      </c>
    </row>
    <row r="18" spans="1:6" x14ac:dyDescent="0.25">
      <c r="A18" s="26" t="s">
        <v>66</v>
      </c>
      <c r="B18" s="28">
        <f>AVERAGE(B5:B13)</f>
        <v>4250.333333333333</v>
      </c>
      <c r="C18" s="28">
        <f t="shared" ref="C18:F18" si="7">AVERAGE(C5:C13)</f>
        <v>4029.4444444444443</v>
      </c>
      <c r="D18" s="28">
        <f t="shared" si="7"/>
        <v>4820.8888888888887</v>
      </c>
      <c r="E18" s="28">
        <f t="shared" si="7"/>
        <v>4600.5555555555557</v>
      </c>
      <c r="F18" s="28">
        <f t="shared" si="7"/>
        <v>4691.333333333333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1" sqref="I11"/>
    </sheetView>
  </sheetViews>
  <sheetFormatPr baseColWidth="10" defaultRowHeight="15" x14ac:dyDescent="0.25"/>
  <cols>
    <col min="3" max="3" width="15.140625" customWidth="1"/>
    <col min="7" max="7" width="13.42578125" customWidth="1"/>
    <col min="9" max="9" width="12.5703125" customWidth="1"/>
  </cols>
  <sheetData>
    <row r="1" spans="1:9" x14ac:dyDescent="0.25">
      <c r="D1" s="46" t="s">
        <v>67</v>
      </c>
      <c r="E1" s="45"/>
    </row>
    <row r="3" spans="1:9" x14ac:dyDescent="0.25">
      <c r="A3" s="32" t="s">
        <v>68</v>
      </c>
      <c r="B3" s="32" t="s">
        <v>69</v>
      </c>
      <c r="C3" s="32" t="s">
        <v>70</v>
      </c>
      <c r="D3" s="32" t="s">
        <v>71</v>
      </c>
      <c r="E3" s="32" t="s">
        <v>72</v>
      </c>
      <c r="F3" s="32" t="s">
        <v>73</v>
      </c>
      <c r="G3" s="32" t="s">
        <v>75</v>
      </c>
      <c r="H3" s="32" t="s">
        <v>74</v>
      </c>
      <c r="I3" s="32" t="s">
        <v>76</v>
      </c>
    </row>
    <row r="4" spans="1:9" x14ac:dyDescent="0.25">
      <c r="A4" t="s">
        <v>68</v>
      </c>
      <c r="B4">
        <v>1</v>
      </c>
      <c r="C4" s="12">
        <v>130</v>
      </c>
      <c r="D4" s="33">
        <v>11700</v>
      </c>
      <c r="E4" s="33">
        <v>10000</v>
      </c>
      <c r="F4" s="33">
        <f>D4-E4</f>
        <v>1700</v>
      </c>
      <c r="G4" s="34">
        <f>((E4*100)/D4)/100</f>
        <v>0.85470085470085466</v>
      </c>
      <c r="H4" s="34">
        <f>100%-G4</f>
        <v>0.14529914529914534</v>
      </c>
      <c r="I4" s="35" t="str">
        <f>IF(G4&gt;50%,"Si renta","No renta")</f>
        <v>Si renta</v>
      </c>
    </row>
    <row r="5" spans="1:9" x14ac:dyDescent="0.25">
      <c r="A5" t="s">
        <v>68</v>
      </c>
      <c r="B5">
        <v>2</v>
      </c>
      <c r="C5" s="12">
        <v>125</v>
      </c>
      <c r="D5" s="33">
        <v>11250</v>
      </c>
      <c r="E5" s="33">
        <v>9000</v>
      </c>
      <c r="F5" s="33">
        <f t="shared" ref="F5:F18" si="0">D5-E5</f>
        <v>2250</v>
      </c>
      <c r="G5" s="34">
        <f t="shared" ref="G5:G18" si="1">((E5*100)/D5)/100</f>
        <v>0.8</v>
      </c>
      <c r="H5" s="34">
        <f t="shared" ref="H5:H18" si="2">100%-G5</f>
        <v>0.19999999999999996</v>
      </c>
      <c r="I5" s="35" t="str">
        <f t="shared" ref="I5:I18" si="3">IF(G5&gt;50%,"Si renta","No renta")</f>
        <v>Si renta</v>
      </c>
    </row>
    <row r="6" spans="1:9" x14ac:dyDescent="0.25">
      <c r="A6" t="s">
        <v>68</v>
      </c>
      <c r="B6">
        <v>3</v>
      </c>
      <c r="C6" s="12">
        <v>300</v>
      </c>
      <c r="D6" s="33">
        <v>27000</v>
      </c>
      <c r="E6" s="33">
        <v>20000</v>
      </c>
      <c r="F6" s="33">
        <f t="shared" si="0"/>
        <v>7000</v>
      </c>
      <c r="G6" s="34">
        <f t="shared" si="1"/>
        <v>0.74074074074074081</v>
      </c>
      <c r="H6" s="34">
        <f t="shared" si="2"/>
        <v>0.25925925925925919</v>
      </c>
      <c r="I6" s="35" t="str">
        <f t="shared" si="3"/>
        <v>Si renta</v>
      </c>
    </row>
    <row r="7" spans="1:9" x14ac:dyDescent="0.25">
      <c r="A7" t="s">
        <v>68</v>
      </c>
      <c r="B7">
        <v>4</v>
      </c>
      <c r="C7" s="12">
        <v>250</v>
      </c>
      <c r="D7" s="33">
        <v>22500</v>
      </c>
      <c r="E7" s="33">
        <v>15000</v>
      </c>
      <c r="F7" s="33">
        <f t="shared" si="0"/>
        <v>7500</v>
      </c>
      <c r="G7" s="34">
        <f t="shared" si="1"/>
        <v>0.66666666666666674</v>
      </c>
      <c r="H7" s="34">
        <f t="shared" si="2"/>
        <v>0.33333333333333326</v>
      </c>
      <c r="I7" s="35" t="str">
        <f t="shared" si="3"/>
        <v>Si renta</v>
      </c>
    </row>
    <row r="8" spans="1:9" x14ac:dyDescent="0.25">
      <c r="A8" t="s">
        <v>68</v>
      </c>
      <c r="B8">
        <v>5</v>
      </c>
      <c r="C8" s="12">
        <v>212</v>
      </c>
      <c r="D8" s="33">
        <v>19800</v>
      </c>
      <c r="E8" s="33">
        <v>10000</v>
      </c>
      <c r="F8" s="33">
        <f t="shared" si="0"/>
        <v>9800</v>
      </c>
      <c r="G8" s="34">
        <f t="shared" si="1"/>
        <v>0.50505050505050508</v>
      </c>
      <c r="H8" s="34">
        <f t="shared" si="2"/>
        <v>0.49494949494949492</v>
      </c>
      <c r="I8" s="35" t="str">
        <f t="shared" si="3"/>
        <v>Si renta</v>
      </c>
    </row>
    <row r="9" spans="1:9" x14ac:dyDescent="0.25">
      <c r="A9" t="s">
        <v>68</v>
      </c>
      <c r="B9">
        <v>6</v>
      </c>
      <c r="C9" s="12">
        <v>90</v>
      </c>
      <c r="D9" s="33">
        <v>8100</v>
      </c>
      <c r="E9" s="33">
        <v>5000</v>
      </c>
      <c r="F9" s="33">
        <f t="shared" si="0"/>
        <v>3100</v>
      </c>
      <c r="G9" s="34">
        <f t="shared" si="1"/>
        <v>0.61728395061728392</v>
      </c>
      <c r="H9" s="34">
        <f t="shared" si="2"/>
        <v>0.38271604938271608</v>
      </c>
      <c r="I9" s="35" t="str">
        <f t="shared" si="3"/>
        <v>Si renta</v>
      </c>
    </row>
    <row r="10" spans="1:9" x14ac:dyDescent="0.25">
      <c r="A10" t="s">
        <v>68</v>
      </c>
      <c r="B10">
        <v>7</v>
      </c>
      <c r="C10" s="12">
        <v>123</v>
      </c>
      <c r="D10" s="33">
        <v>11070</v>
      </c>
      <c r="E10" s="33">
        <v>5000</v>
      </c>
      <c r="F10" s="33">
        <f t="shared" si="0"/>
        <v>6070</v>
      </c>
      <c r="G10" s="34">
        <f t="shared" si="1"/>
        <v>0.45167118337850048</v>
      </c>
      <c r="H10" s="34">
        <f t="shared" si="2"/>
        <v>0.54832881662149946</v>
      </c>
      <c r="I10" s="35" t="str">
        <f t="shared" si="3"/>
        <v>No renta</v>
      </c>
    </row>
    <row r="11" spans="1:9" x14ac:dyDescent="0.25">
      <c r="A11" t="s">
        <v>68</v>
      </c>
      <c r="B11">
        <v>8</v>
      </c>
      <c r="C11" s="12">
        <v>233</v>
      </c>
      <c r="D11" s="33">
        <v>20970</v>
      </c>
      <c r="E11" s="33">
        <v>10230</v>
      </c>
      <c r="F11" s="33">
        <f t="shared" si="0"/>
        <v>10740</v>
      </c>
      <c r="G11" s="34">
        <f t="shared" si="1"/>
        <v>0.48783977110157367</v>
      </c>
      <c r="H11" s="34">
        <f t="shared" si="2"/>
        <v>0.51216022889842638</v>
      </c>
      <c r="I11" s="35" t="str">
        <f t="shared" si="3"/>
        <v>No renta</v>
      </c>
    </row>
    <row r="12" spans="1:9" x14ac:dyDescent="0.25">
      <c r="A12" t="s">
        <v>68</v>
      </c>
      <c r="B12">
        <v>9</v>
      </c>
      <c r="C12" s="12">
        <v>80</v>
      </c>
      <c r="D12" s="33">
        <v>27200</v>
      </c>
      <c r="E12" s="33">
        <v>18000</v>
      </c>
      <c r="F12" s="33">
        <f t="shared" si="0"/>
        <v>9200</v>
      </c>
      <c r="G12" s="34">
        <f t="shared" si="1"/>
        <v>0.66176470588235292</v>
      </c>
      <c r="H12" s="34">
        <f t="shared" si="2"/>
        <v>0.33823529411764708</v>
      </c>
      <c r="I12" s="35" t="str">
        <f t="shared" si="3"/>
        <v>Si renta</v>
      </c>
    </row>
    <row r="13" spans="1:9" x14ac:dyDescent="0.25">
      <c r="A13" t="s">
        <v>68</v>
      </c>
      <c r="B13">
        <v>10</v>
      </c>
      <c r="C13" s="12">
        <v>240</v>
      </c>
      <c r="D13" s="33">
        <v>21600</v>
      </c>
      <c r="E13" s="33">
        <v>5000</v>
      </c>
      <c r="F13" s="33">
        <f t="shared" si="0"/>
        <v>16600</v>
      </c>
      <c r="G13" s="34">
        <f t="shared" si="1"/>
        <v>0.23148148148148148</v>
      </c>
      <c r="H13" s="34">
        <f t="shared" si="2"/>
        <v>0.76851851851851849</v>
      </c>
      <c r="I13" s="35" t="str">
        <f t="shared" si="3"/>
        <v>No renta</v>
      </c>
    </row>
    <row r="14" spans="1:9" x14ac:dyDescent="0.25">
      <c r="A14" t="s">
        <v>68</v>
      </c>
      <c r="B14">
        <v>11</v>
      </c>
      <c r="C14" s="12">
        <v>70</v>
      </c>
      <c r="D14" s="33">
        <v>16300</v>
      </c>
      <c r="E14" s="33">
        <v>10000</v>
      </c>
      <c r="F14" s="33">
        <f t="shared" si="0"/>
        <v>6300</v>
      </c>
      <c r="G14" s="34">
        <f t="shared" si="1"/>
        <v>0.61349693251533743</v>
      </c>
      <c r="H14" s="34">
        <f t="shared" si="2"/>
        <v>0.38650306748466257</v>
      </c>
      <c r="I14" s="35" t="str">
        <f t="shared" si="3"/>
        <v>Si renta</v>
      </c>
    </row>
    <row r="15" spans="1:9" x14ac:dyDescent="0.25">
      <c r="A15" t="s">
        <v>68</v>
      </c>
      <c r="B15">
        <v>12</v>
      </c>
      <c r="C15" s="12">
        <v>150</v>
      </c>
      <c r="D15" s="33">
        <v>63500</v>
      </c>
      <c r="E15" s="33">
        <v>50000</v>
      </c>
      <c r="F15" s="33">
        <f t="shared" si="0"/>
        <v>13500</v>
      </c>
      <c r="G15" s="34">
        <f t="shared" si="1"/>
        <v>0.78740157480314965</v>
      </c>
      <c r="H15" s="34">
        <f t="shared" si="2"/>
        <v>0.21259842519685035</v>
      </c>
      <c r="I15" s="35" t="str">
        <f t="shared" si="3"/>
        <v>Si renta</v>
      </c>
    </row>
    <row r="16" spans="1:9" x14ac:dyDescent="0.25">
      <c r="A16" t="s">
        <v>68</v>
      </c>
      <c r="B16">
        <v>13</v>
      </c>
      <c r="C16" s="12">
        <v>120</v>
      </c>
      <c r="D16" s="33">
        <v>10800</v>
      </c>
      <c r="E16" s="33">
        <v>10000</v>
      </c>
      <c r="F16" s="33">
        <f t="shared" si="0"/>
        <v>800</v>
      </c>
      <c r="G16" s="34">
        <f t="shared" si="1"/>
        <v>0.92592592592592593</v>
      </c>
      <c r="H16" s="34">
        <f t="shared" si="2"/>
        <v>7.407407407407407E-2</v>
      </c>
      <c r="I16" s="35" t="str">
        <f t="shared" si="3"/>
        <v>Si renta</v>
      </c>
    </row>
    <row r="17" spans="1:9" x14ac:dyDescent="0.25">
      <c r="A17" t="s">
        <v>68</v>
      </c>
      <c r="B17">
        <v>14</v>
      </c>
      <c r="C17" s="12">
        <v>135</v>
      </c>
      <c r="D17" s="33">
        <v>12150</v>
      </c>
      <c r="E17" s="33">
        <v>3000</v>
      </c>
      <c r="F17" s="33">
        <f t="shared" si="0"/>
        <v>9150</v>
      </c>
      <c r="G17" s="34">
        <f t="shared" si="1"/>
        <v>0.24691358024691357</v>
      </c>
      <c r="H17" s="34">
        <f t="shared" si="2"/>
        <v>0.75308641975308643</v>
      </c>
      <c r="I17" s="35" t="str">
        <f t="shared" si="3"/>
        <v>No renta</v>
      </c>
    </row>
    <row r="18" spans="1:9" x14ac:dyDescent="0.25">
      <c r="A18" t="s">
        <v>68</v>
      </c>
      <c r="B18">
        <v>15</v>
      </c>
      <c r="C18" s="12">
        <v>50</v>
      </c>
      <c r="D18" s="33">
        <v>4500</v>
      </c>
      <c r="E18" s="33">
        <v>1000</v>
      </c>
      <c r="F18" s="33">
        <f t="shared" si="0"/>
        <v>3500</v>
      </c>
      <c r="G18" s="34">
        <f t="shared" si="1"/>
        <v>0.22222222222222221</v>
      </c>
      <c r="H18" s="34">
        <f t="shared" si="2"/>
        <v>0.77777777777777779</v>
      </c>
      <c r="I18" s="35" t="str">
        <f t="shared" si="3"/>
        <v>No renta</v>
      </c>
    </row>
    <row r="20" spans="1:9" x14ac:dyDescent="0.25">
      <c r="A20" s="47" t="s">
        <v>77</v>
      </c>
      <c r="B20" s="47"/>
      <c r="C20">
        <f>COUNT(B4:B18)</f>
        <v>15</v>
      </c>
    </row>
    <row r="21" spans="1:9" x14ac:dyDescent="0.25">
      <c r="A21" s="47" t="s">
        <v>78</v>
      </c>
      <c r="B21" s="47"/>
      <c r="C21">
        <f>SUM(C4:C18)</f>
        <v>2308</v>
      </c>
    </row>
    <row r="22" spans="1:9" x14ac:dyDescent="0.25">
      <c r="A22" s="47" t="s">
        <v>79</v>
      </c>
      <c r="B22" s="47"/>
      <c r="C22" s="27">
        <f>D4+D5+D6+D7+D8+D9+D10+D11+D12+D13+D14+D15+D16+D17+D18</f>
        <v>288440</v>
      </c>
    </row>
    <row r="23" spans="1:9" x14ac:dyDescent="0.25">
      <c r="A23" s="47" t="s">
        <v>80</v>
      </c>
      <c r="B23" s="47"/>
      <c r="C23" s="27">
        <f>SUM(E4:E18)</f>
        <v>181230</v>
      </c>
    </row>
  </sheetData>
  <dataConsolidate/>
  <mergeCells count="5">
    <mergeCell ref="D1:E1"/>
    <mergeCell ref="A20:B20"/>
    <mergeCell ref="A21:B21"/>
    <mergeCell ref="A23:B23"/>
    <mergeCell ref="A22:B22"/>
  </mergeCells>
  <conditionalFormatting sqref="I4:I18">
    <cfRule type="containsText" priority="4" operator="containsText" text="rentable">
      <formula>NOT(ISERROR(SEARCH("rentable",I4)))</formula>
    </cfRule>
    <cfRule type="containsText" dxfId="4" priority="2" operator="containsText" text="Si renta">
      <formula>NOT(ISERROR(SEARCH("Si renta",I4)))</formula>
    </cfRule>
    <cfRule type="containsText" dxfId="5" priority="1" operator="containsText" text="No renta">
      <formula>NOT(ISERROR(SEARCH("No renta",I4)))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zoomScale="115" zoomScaleNormal="115" workbookViewId="0">
      <selection activeCell="I4" sqref="I4:I18"/>
    </sheetView>
  </sheetViews>
  <sheetFormatPr baseColWidth="10" defaultRowHeight="15" x14ac:dyDescent="0.25"/>
  <sheetData>
    <row r="1" spans="1:13" ht="20.100000000000001" customHeight="1" x14ac:dyDescent="0.25">
      <c r="D1" s="46" t="s">
        <v>81</v>
      </c>
      <c r="E1" s="45"/>
      <c r="G1" s="36">
        <v>0.05</v>
      </c>
    </row>
    <row r="2" spans="1:13" ht="20.100000000000001" customHeight="1" x14ac:dyDescent="0.25"/>
    <row r="3" spans="1:13" ht="20.100000000000001" customHeight="1" x14ac:dyDescent="0.25">
      <c r="A3" s="37" t="s">
        <v>68</v>
      </c>
      <c r="B3" s="37" t="s">
        <v>69</v>
      </c>
      <c r="C3" s="37" t="s">
        <v>70</v>
      </c>
      <c r="D3" s="37" t="s">
        <v>71</v>
      </c>
      <c r="E3" s="37" t="s">
        <v>72</v>
      </c>
      <c r="F3" s="37" t="s">
        <v>73</v>
      </c>
      <c r="G3" s="37" t="s">
        <v>75</v>
      </c>
      <c r="H3" s="37" t="s">
        <v>74</v>
      </c>
      <c r="I3" s="37" t="s">
        <v>76</v>
      </c>
    </row>
    <row r="4" spans="1:13" ht="20.100000000000001" customHeight="1" x14ac:dyDescent="0.25">
      <c r="A4" s="38" t="s">
        <v>68</v>
      </c>
      <c r="B4" s="38">
        <v>1</v>
      </c>
      <c r="C4" s="39">
        <v>130</v>
      </c>
      <c r="D4" s="40">
        <v>11700</v>
      </c>
      <c r="E4" s="40">
        <f>'OH 1Trim'!E4+($G$1*'OH 1Trim'!E4)</f>
        <v>10500</v>
      </c>
      <c r="F4" s="40">
        <f>D4-E4</f>
        <v>1200</v>
      </c>
      <c r="G4" s="41">
        <f>((E4*100)/D4)/100</f>
        <v>0.89743589743589736</v>
      </c>
      <c r="H4" s="41">
        <f>100%-G4</f>
        <v>0.10256410256410264</v>
      </c>
      <c r="I4" s="35" t="str">
        <f>IF(G4&gt;50%,"Si renta","No renta")</f>
        <v>Si renta</v>
      </c>
      <c r="K4" s="36"/>
      <c r="M4" s="33"/>
    </row>
    <row r="5" spans="1:13" ht="20.100000000000001" customHeight="1" x14ac:dyDescent="0.25">
      <c r="A5" s="38" t="s">
        <v>68</v>
      </c>
      <c r="B5" s="38">
        <v>2</v>
      </c>
      <c r="C5" s="39">
        <v>125</v>
      </c>
      <c r="D5" s="40">
        <v>11250</v>
      </c>
      <c r="E5" s="40">
        <f>'OH 1Trim'!E5+($G$1*'OH 1Trim'!E5)</f>
        <v>9450</v>
      </c>
      <c r="F5" s="40">
        <f t="shared" ref="F5:F18" si="0">D5-E5</f>
        <v>1800</v>
      </c>
      <c r="G5" s="41">
        <f t="shared" ref="G5:G18" si="1">((E5*100)/D5)/100</f>
        <v>0.84</v>
      </c>
      <c r="H5" s="41">
        <f t="shared" ref="H5:H18" si="2">100%-G5</f>
        <v>0.16000000000000003</v>
      </c>
      <c r="I5" s="35" t="str">
        <f t="shared" ref="I5:I18" si="3">IF(G5&gt;50%,"Si renta","No renta")</f>
        <v>Si renta</v>
      </c>
      <c r="M5" s="33"/>
    </row>
    <row r="6" spans="1:13" ht="20.100000000000001" customHeight="1" x14ac:dyDescent="0.25">
      <c r="A6" s="38" t="s">
        <v>68</v>
      </c>
      <c r="B6" s="38">
        <v>3</v>
      </c>
      <c r="C6" s="39">
        <v>300</v>
      </c>
      <c r="D6" s="40">
        <v>27000</v>
      </c>
      <c r="E6" s="40">
        <f>'OH 1Trim'!E6+($G$1*'OH 1Trim'!E6)</f>
        <v>21000</v>
      </c>
      <c r="F6" s="40">
        <f t="shared" si="0"/>
        <v>6000</v>
      </c>
      <c r="G6" s="41">
        <f t="shared" si="1"/>
        <v>0.77777777777777768</v>
      </c>
      <c r="H6" s="41">
        <f t="shared" si="2"/>
        <v>0.22222222222222232</v>
      </c>
      <c r="I6" s="35" t="str">
        <f t="shared" si="3"/>
        <v>Si renta</v>
      </c>
      <c r="M6" s="33"/>
    </row>
    <row r="7" spans="1:13" ht="20.100000000000001" customHeight="1" x14ac:dyDescent="0.25">
      <c r="A7" s="38" t="s">
        <v>68</v>
      </c>
      <c r="B7" s="38">
        <v>4</v>
      </c>
      <c r="C7" s="39">
        <v>250</v>
      </c>
      <c r="D7" s="40">
        <v>22500</v>
      </c>
      <c r="E7" s="40">
        <f>'OH 1Trim'!E7+($G$1*'OH 1Trim'!E7)</f>
        <v>15750</v>
      </c>
      <c r="F7" s="40">
        <f t="shared" si="0"/>
        <v>6750</v>
      </c>
      <c r="G7" s="41">
        <f t="shared" si="1"/>
        <v>0.7</v>
      </c>
      <c r="H7" s="41">
        <f t="shared" si="2"/>
        <v>0.30000000000000004</v>
      </c>
      <c r="I7" s="35" t="str">
        <f t="shared" si="3"/>
        <v>Si renta</v>
      </c>
      <c r="M7" s="33"/>
    </row>
    <row r="8" spans="1:13" ht="20.100000000000001" customHeight="1" x14ac:dyDescent="0.25">
      <c r="A8" s="38" t="s">
        <v>68</v>
      </c>
      <c r="B8" s="38">
        <v>5</v>
      </c>
      <c r="C8" s="39">
        <v>212</v>
      </c>
      <c r="D8" s="40">
        <v>19800</v>
      </c>
      <c r="E8" s="40">
        <f>'OH 1Trim'!E8+($G$1*'OH 1Trim'!E8)</f>
        <v>10500</v>
      </c>
      <c r="F8" s="40">
        <f t="shared" si="0"/>
        <v>9300</v>
      </c>
      <c r="G8" s="41">
        <f t="shared" si="1"/>
        <v>0.53030303030303028</v>
      </c>
      <c r="H8" s="41">
        <f t="shared" si="2"/>
        <v>0.46969696969696972</v>
      </c>
      <c r="I8" s="35" t="str">
        <f t="shared" si="3"/>
        <v>Si renta</v>
      </c>
      <c r="M8" s="33"/>
    </row>
    <row r="9" spans="1:13" ht="20.100000000000001" customHeight="1" x14ac:dyDescent="0.25">
      <c r="A9" s="38" t="s">
        <v>68</v>
      </c>
      <c r="B9" s="38">
        <v>6</v>
      </c>
      <c r="C9" s="39">
        <v>90</v>
      </c>
      <c r="D9" s="40">
        <v>8100</v>
      </c>
      <c r="E9" s="40">
        <f>'OH 1Trim'!E9+($G$1*'OH 1Trim'!E9)</f>
        <v>5250</v>
      </c>
      <c r="F9" s="40">
        <f t="shared" si="0"/>
        <v>2850</v>
      </c>
      <c r="G9" s="41">
        <f t="shared" si="1"/>
        <v>0.64814814814814814</v>
      </c>
      <c r="H9" s="41">
        <f t="shared" si="2"/>
        <v>0.35185185185185186</v>
      </c>
      <c r="I9" s="35" t="str">
        <f t="shared" si="3"/>
        <v>Si renta</v>
      </c>
      <c r="M9" s="33"/>
    </row>
    <row r="10" spans="1:13" ht="20.100000000000001" customHeight="1" x14ac:dyDescent="0.25">
      <c r="A10" s="38" t="s">
        <v>68</v>
      </c>
      <c r="B10" s="38">
        <v>7</v>
      </c>
      <c r="C10" s="39">
        <v>123</v>
      </c>
      <c r="D10" s="40">
        <v>11070</v>
      </c>
      <c r="E10" s="40">
        <f>'OH 1Trim'!E10+($G$1*'OH 1Trim'!E10)</f>
        <v>5250</v>
      </c>
      <c r="F10" s="40">
        <f t="shared" si="0"/>
        <v>5820</v>
      </c>
      <c r="G10" s="41">
        <f t="shared" si="1"/>
        <v>0.47425474254742545</v>
      </c>
      <c r="H10" s="41">
        <f t="shared" si="2"/>
        <v>0.5257452574525745</v>
      </c>
      <c r="I10" s="35" t="str">
        <f t="shared" si="3"/>
        <v>No renta</v>
      </c>
      <c r="M10" s="33"/>
    </row>
    <row r="11" spans="1:13" ht="20.100000000000001" customHeight="1" x14ac:dyDescent="0.25">
      <c r="A11" s="38" t="s">
        <v>68</v>
      </c>
      <c r="B11" s="38">
        <v>8</v>
      </c>
      <c r="C11" s="39">
        <v>233</v>
      </c>
      <c r="D11" s="40">
        <v>20970</v>
      </c>
      <c r="E11" s="40">
        <f>'OH 1Trim'!E11+($G$1*'OH 1Trim'!E11)</f>
        <v>10741.5</v>
      </c>
      <c r="F11" s="40">
        <f t="shared" si="0"/>
        <v>10228.5</v>
      </c>
      <c r="G11" s="41">
        <f t="shared" si="1"/>
        <v>0.51223175965665235</v>
      </c>
      <c r="H11" s="41">
        <f t="shared" si="2"/>
        <v>0.48776824034334765</v>
      </c>
      <c r="I11" s="35" t="str">
        <f t="shared" si="3"/>
        <v>Si renta</v>
      </c>
      <c r="M11" s="33"/>
    </row>
    <row r="12" spans="1:13" ht="20.100000000000001" customHeight="1" x14ac:dyDescent="0.25">
      <c r="A12" s="38" t="s">
        <v>68</v>
      </c>
      <c r="B12" s="38">
        <v>9</v>
      </c>
      <c r="C12" s="39">
        <v>80</v>
      </c>
      <c r="D12" s="40">
        <v>27200</v>
      </c>
      <c r="E12" s="40">
        <f>'OH 1Trim'!E12+($G$1*'OH 1Trim'!E12)</f>
        <v>18900</v>
      </c>
      <c r="F12" s="40">
        <f t="shared" si="0"/>
        <v>8300</v>
      </c>
      <c r="G12" s="41">
        <f t="shared" si="1"/>
        <v>0.69485294117647056</v>
      </c>
      <c r="H12" s="41">
        <f t="shared" si="2"/>
        <v>0.30514705882352944</v>
      </c>
      <c r="I12" s="35" t="str">
        <f t="shared" si="3"/>
        <v>Si renta</v>
      </c>
      <c r="M12" s="33"/>
    </row>
    <row r="13" spans="1:13" ht="20.100000000000001" customHeight="1" x14ac:dyDescent="0.25">
      <c r="A13" s="38" t="s">
        <v>68</v>
      </c>
      <c r="B13" s="38">
        <v>10</v>
      </c>
      <c r="C13" s="39">
        <v>240</v>
      </c>
      <c r="D13" s="40">
        <v>21600</v>
      </c>
      <c r="E13" s="40">
        <f>'OH 1Trim'!E13+($G$1*'OH 1Trim'!E13)</f>
        <v>5250</v>
      </c>
      <c r="F13" s="40">
        <f t="shared" si="0"/>
        <v>16350</v>
      </c>
      <c r="G13" s="41">
        <f t="shared" si="1"/>
        <v>0.24305555555555558</v>
      </c>
      <c r="H13" s="41">
        <f t="shared" si="2"/>
        <v>0.75694444444444442</v>
      </c>
      <c r="I13" s="35" t="str">
        <f t="shared" si="3"/>
        <v>No renta</v>
      </c>
      <c r="M13" s="33"/>
    </row>
    <row r="14" spans="1:13" ht="20.100000000000001" customHeight="1" x14ac:dyDescent="0.25">
      <c r="A14" s="38" t="s">
        <v>68</v>
      </c>
      <c r="B14" s="38">
        <v>11</v>
      </c>
      <c r="C14" s="39">
        <v>70</v>
      </c>
      <c r="D14" s="40">
        <v>16300</v>
      </c>
      <c r="E14" s="40">
        <f>'OH 1Trim'!E14+($G$1*'OH 1Trim'!E14)</f>
        <v>10500</v>
      </c>
      <c r="F14" s="40">
        <f t="shared" si="0"/>
        <v>5800</v>
      </c>
      <c r="G14" s="41">
        <f t="shared" si="1"/>
        <v>0.64417177914110424</v>
      </c>
      <c r="H14" s="41">
        <f t="shared" si="2"/>
        <v>0.35582822085889576</v>
      </c>
      <c r="I14" s="35" t="str">
        <f t="shared" si="3"/>
        <v>Si renta</v>
      </c>
      <c r="M14" s="33"/>
    </row>
    <row r="15" spans="1:13" ht="20.100000000000001" customHeight="1" x14ac:dyDescent="0.25">
      <c r="A15" s="38" t="s">
        <v>68</v>
      </c>
      <c r="B15" s="38">
        <v>12</v>
      </c>
      <c r="C15" s="39">
        <v>150</v>
      </c>
      <c r="D15" s="40">
        <v>63500</v>
      </c>
      <c r="E15" s="40">
        <f>'OH 1Trim'!E15+($G$1*'OH 1Trim'!E15)</f>
        <v>52500</v>
      </c>
      <c r="F15" s="40">
        <f t="shared" si="0"/>
        <v>11000</v>
      </c>
      <c r="G15" s="41">
        <f t="shared" si="1"/>
        <v>0.82677165354330706</v>
      </c>
      <c r="H15" s="41">
        <f t="shared" si="2"/>
        <v>0.17322834645669294</v>
      </c>
      <c r="I15" s="35" t="str">
        <f t="shared" si="3"/>
        <v>Si renta</v>
      </c>
      <c r="M15" s="33"/>
    </row>
    <row r="16" spans="1:13" ht="20.100000000000001" customHeight="1" x14ac:dyDescent="0.25">
      <c r="A16" s="38" t="s">
        <v>68</v>
      </c>
      <c r="B16" s="38">
        <v>13</v>
      </c>
      <c r="C16" s="39">
        <v>120</v>
      </c>
      <c r="D16" s="40">
        <v>10800</v>
      </c>
      <c r="E16" s="40">
        <f>'OH 1Trim'!E16+($G$1*'OH 1Trim'!E16)</f>
        <v>10500</v>
      </c>
      <c r="F16" s="40">
        <f t="shared" si="0"/>
        <v>300</v>
      </c>
      <c r="G16" s="41">
        <f t="shared" si="1"/>
        <v>0.97222222222222232</v>
      </c>
      <c r="H16" s="41">
        <f t="shared" si="2"/>
        <v>2.7777777777777679E-2</v>
      </c>
      <c r="I16" s="35" t="str">
        <f t="shared" si="3"/>
        <v>Si renta</v>
      </c>
      <c r="M16" s="33"/>
    </row>
    <row r="17" spans="1:13" ht="20.100000000000001" customHeight="1" x14ac:dyDescent="0.25">
      <c r="A17" s="38" t="s">
        <v>68</v>
      </c>
      <c r="B17" s="38">
        <v>14</v>
      </c>
      <c r="C17" s="39">
        <v>135</v>
      </c>
      <c r="D17" s="40">
        <v>12150</v>
      </c>
      <c r="E17" s="40">
        <f>'OH 1Trim'!E17+($G$1*'OH 1Trim'!E17)</f>
        <v>3150</v>
      </c>
      <c r="F17" s="40">
        <f t="shared" si="0"/>
        <v>9000</v>
      </c>
      <c r="G17" s="41">
        <f t="shared" si="1"/>
        <v>0.2592592592592593</v>
      </c>
      <c r="H17" s="41">
        <f t="shared" si="2"/>
        <v>0.7407407407407407</v>
      </c>
      <c r="I17" s="35" t="str">
        <f t="shared" si="3"/>
        <v>No renta</v>
      </c>
      <c r="M17" s="33"/>
    </row>
    <row r="18" spans="1:13" ht="20.100000000000001" customHeight="1" x14ac:dyDescent="0.25">
      <c r="A18" s="38" t="s">
        <v>68</v>
      </c>
      <c r="B18" s="38">
        <v>15</v>
      </c>
      <c r="C18" s="39">
        <v>50</v>
      </c>
      <c r="D18" s="40">
        <v>4500</v>
      </c>
      <c r="E18" s="40">
        <f>'OH 1Trim'!E18+($G$1*'OH 1Trim'!E18)</f>
        <v>1050</v>
      </c>
      <c r="F18" s="40">
        <f t="shared" si="0"/>
        <v>3450</v>
      </c>
      <c r="G18" s="41">
        <f t="shared" si="1"/>
        <v>0.23333333333333331</v>
      </c>
      <c r="H18" s="41">
        <f t="shared" si="2"/>
        <v>0.76666666666666672</v>
      </c>
      <c r="I18" s="35" t="str">
        <f t="shared" si="3"/>
        <v>No renta</v>
      </c>
      <c r="M18" s="33"/>
    </row>
    <row r="19" spans="1:13" ht="20.100000000000001" customHeight="1" x14ac:dyDescent="0.25"/>
    <row r="20" spans="1:13" ht="20.100000000000001" customHeight="1" x14ac:dyDescent="0.25">
      <c r="A20" s="47" t="s">
        <v>77</v>
      </c>
      <c r="B20" s="47"/>
      <c r="C20">
        <f>COUNT(B4:B18)</f>
        <v>15</v>
      </c>
    </row>
    <row r="21" spans="1:13" ht="20.100000000000001" customHeight="1" x14ac:dyDescent="0.25">
      <c r="A21" s="47" t="s">
        <v>78</v>
      </c>
      <c r="B21" s="47"/>
      <c r="C21">
        <f>SUM(C4:C18)</f>
        <v>2308</v>
      </c>
    </row>
    <row r="22" spans="1:13" ht="20.100000000000001" customHeight="1" x14ac:dyDescent="0.25">
      <c r="A22" s="47" t="s">
        <v>79</v>
      </c>
      <c r="B22" s="47"/>
      <c r="C22" s="27">
        <f>D4+D5+D6+D7+D8+D9+D10+D11+D12+D13+D14+D15+D16+D17+D18</f>
        <v>288440</v>
      </c>
    </row>
    <row r="23" spans="1:13" ht="20.100000000000001" customHeight="1" x14ac:dyDescent="0.25">
      <c r="A23" s="47" t="s">
        <v>80</v>
      </c>
      <c r="B23" s="47"/>
      <c r="C23" s="27">
        <f>SUM(E4:E18)</f>
        <v>190291.5</v>
      </c>
    </row>
    <row r="24" spans="1:13" ht="24.95" customHeight="1" x14ac:dyDescent="0.25"/>
  </sheetData>
  <mergeCells count="5">
    <mergeCell ref="D1:E1"/>
    <mergeCell ref="A20:B20"/>
    <mergeCell ref="A21:B21"/>
    <mergeCell ref="A22:B22"/>
    <mergeCell ref="A23:B23"/>
  </mergeCells>
  <conditionalFormatting sqref="I4:I18">
    <cfRule type="containsText" dxfId="2" priority="1" operator="containsText" text="No renta">
      <formula>NOT(ISERROR(SEARCH("No renta",I4)))</formula>
    </cfRule>
    <cfRule type="containsText" dxfId="3" priority="2" operator="containsText" text="Si renta">
      <formula>NOT(ISERROR(SEARCH("Si renta",I4)))</formula>
    </cfRule>
    <cfRule type="containsText" priority="3" operator="containsText" text="rentable">
      <formula>NOT(ISERROR(SEARCH("rentable",I4)))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K9" sqref="K9"/>
    </sheetView>
  </sheetViews>
  <sheetFormatPr baseColWidth="10" defaultRowHeight="15" x14ac:dyDescent="0.25"/>
  <sheetData>
    <row r="1" spans="1:9" x14ac:dyDescent="0.25">
      <c r="D1" s="46" t="s">
        <v>82</v>
      </c>
      <c r="E1" s="45"/>
      <c r="G1" s="36">
        <v>0.05</v>
      </c>
    </row>
    <row r="3" spans="1:9" x14ac:dyDescent="0.25">
      <c r="A3" s="37" t="s">
        <v>68</v>
      </c>
      <c r="B3" s="37" t="s">
        <v>69</v>
      </c>
      <c r="C3" s="37" t="s">
        <v>70</v>
      </c>
      <c r="D3" s="37" t="s">
        <v>71</v>
      </c>
      <c r="E3" s="37" t="s">
        <v>72</v>
      </c>
      <c r="F3" s="37" t="s">
        <v>73</v>
      </c>
      <c r="G3" s="37" t="s">
        <v>75</v>
      </c>
      <c r="H3" s="37" t="s">
        <v>74</v>
      </c>
      <c r="I3" s="37" t="s">
        <v>76</v>
      </c>
    </row>
    <row r="4" spans="1:9" x14ac:dyDescent="0.25">
      <c r="A4" s="38" t="s">
        <v>68</v>
      </c>
      <c r="B4" s="38">
        <v>1</v>
      </c>
      <c r="C4" s="39">
        <v>130</v>
      </c>
      <c r="D4" s="40">
        <v>11700</v>
      </c>
      <c r="E4" s="40">
        <f>'OH 2Trim'!E4+($G$1*'OH 2Trim'!E4)</f>
        <v>11025</v>
      </c>
      <c r="F4" s="40">
        <f>D4-E4</f>
        <v>675</v>
      </c>
      <c r="G4" s="41">
        <f>((E4*100)/D4)/100</f>
        <v>0.94230769230769229</v>
      </c>
      <c r="H4" s="41">
        <f>100%-G4</f>
        <v>5.7692307692307709E-2</v>
      </c>
      <c r="I4" s="35" t="str">
        <f>IF(G4&gt;50%,"Si renta","No renta")</f>
        <v>Si renta</v>
      </c>
    </row>
    <row r="5" spans="1:9" x14ac:dyDescent="0.25">
      <c r="A5" s="38" t="s">
        <v>68</v>
      </c>
      <c r="B5" s="38">
        <v>2</v>
      </c>
      <c r="C5" s="39">
        <v>125</v>
      </c>
      <c r="D5" s="40">
        <v>11250</v>
      </c>
      <c r="E5" s="40">
        <f>'OH 2Trim'!E5+($G$1*'OH 2Trim'!E5)</f>
        <v>9922.5</v>
      </c>
      <c r="F5" s="40">
        <f t="shared" ref="F5:F18" si="0">D5-E5</f>
        <v>1327.5</v>
      </c>
      <c r="G5" s="41">
        <f t="shared" ref="G5:G18" si="1">((E5*100)/D5)/100</f>
        <v>0.88200000000000001</v>
      </c>
      <c r="H5" s="41">
        <f t="shared" ref="H5:H18" si="2">100%-G5</f>
        <v>0.11799999999999999</v>
      </c>
      <c r="I5" s="35" t="str">
        <f t="shared" ref="I5:I18" si="3">IF(G5&gt;50%,"Si renta","No renta")</f>
        <v>Si renta</v>
      </c>
    </row>
    <row r="6" spans="1:9" x14ac:dyDescent="0.25">
      <c r="A6" s="38" t="s">
        <v>68</v>
      </c>
      <c r="B6" s="38">
        <v>3</v>
      </c>
      <c r="C6" s="39">
        <v>300</v>
      </c>
      <c r="D6" s="40">
        <v>27000</v>
      </c>
      <c r="E6" s="40">
        <f>'OH 2Trim'!E6+($G$1*'OH 2Trim'!E6)</f>
        <v>22050</v>
      </c>
      <c r="F6" s="40">
        <f t="shared" si="0"/>
        <v>4950</v>
      </c>
      <c r="G6" s="41">
        <f t="shared" si="1"/>
        <v>0.81666666666666676</v>
      </c>
      <c r="H6" s="41">
        <f t="shared" si="2"/>
        <v>0.18333333333333324</v>
      </c>
      <c r="I6" s="35" t="str">
        <f t="shared" si="3"/>
        <v>Si renta</v>
      </c>
    </row>
    <row r="7" spans="1:9" x14ac:dyDescent="0.25">
      <c r="A7" s="38" t="s">
        <v>68</v>
      </c>
      <c r="B7" s="38">
        <v>4</v>
      </c>
      <c r="C7" s="39">
        <v>250</v>
      </c>
      <c r="D7" s="40">
        <v>22500</v>
      </c>
      <c r="E7" s="40">
        <f>'OH 2Trim'!E7+($G$1*'OH 2Trim'!E7)</f>
        <v>16537.5</v>
      </c>
      <c r="F7" s="40">
        <f t="shared" si="0"/>
        <v>5962.5</v>
      </c>
      <c r="G7" s="41">
        <f t="shared" si="1"/>
        <v>0.73499999999999999</v>
      </c>
      <c r="H7" s="41">
        <f t="shared" si="2"/>
        <v>0.26500000000000001</v>
      </c>
      <c r="I7" s="35" t="str">
        <f t="shared" si="3"/>
        <v>Si renta</v>
      </c>
    </row>
    <row r="8" spans="1:9" x14ac:dyDescent="0.25">
      <c r="A8" s="38" t="s">
        <v>68</v>
      </c>
      <c r="B8" s="38">
        <v>5</v>
      </c>
      <c r="C8" s="39">
        <v>212</v>
      </c>
      <c r="D8" s="40">
        <v>19800</v>
      </c>
      <c r="E8" s="40">
        <f>'OH 2Trim'!E8+($G$1*'OH 2Trim'!E8)</f>
        <v>11025</v>
      </c>
      <c r="F8" s="40">
        <f t="shared" si="0"/>
        <v>8775</v>
      </c>
      <c r="G8" s="41">
        <f t="shared" si="1"/>
        <v>0.55681818181818177</v>
      </c>
      <c r="H8" s="41">
        <f t="shared" si="2"/>
        <v>0.44318181818181823</v>
      </c>
      <c r="I8" s="35" t="str">
        <f t="shared" si="3"/>
        <v>Si renta</v>
      </c>
    </row>
    <row r="9" spans="1:9" x14ac:dyDescent="0.25">
      <c r="A9" s="38" t="s">
        <v>68</v>
      </c>
      <c r="B9" s="38">
        <v>6</v>
      </c>
      <c r="C9" s="39">
        <v>90</v>
      </c>
      <c r="D9" s="40">
        <v>8100</v>
      </c>
      <c r="E9" s="40">
        <f>'OH 2Trim'!E9+($G$1*'OH 2Trim'!E9)</f>
        <v>5512.5</v>
      </c>
      <c r="F9" s="40">
        <f t="shared" si="0"/>
        <v>2587.5</v>
      </c>
      <c r="G9" s="41">
        <f t="shared" si="1"/>
        <v>0.68055555555555558</v>
      </c>
      <c r="H9" s="41">
        <f t="shared" si="2"/>
        <v>0.31944444444444442</v>
      </c>
      <c r="I9" s="35" t="str">
        <f t="shared" si="3"/>
        <v>Si renta</v>
      </c>
    </row>
    <row r="10" spans="1:9" x14ac:dyDescent="0.25">
      <c r="A10" s="38" t="s">
        <v>68</v>
      </c>
      <c r="B10" s="38">
        <v>7</v>
      </c>
      <c r="C10" s="39">
        <v>123</v>
      </c>
      <c r="D10" s="40">
        <v>11070</v>
      </c>
      <c r="E10" s="40">
        <f>'OH 2Trim'!E10+($G$1*'OH 2Trim'!E10)</f>
        <v>5512.5</v>
      </c>
      <c r="F10" s="40">
        <f t="shared" si="0"/>
        <v>5557.5</v>
      </c>
      <c r="G10" s="41">
        <f t="shared" si="1"/>
        <v>0.49796747967479676</v>
      </c>
      <c r="H10" s="41">
        <f t="shared" si="2"/>
        <v>0.50203252032520318</v>
      </c>
      <c r="I10" s="35" t="str">
        <f t="shared" si="3"/>
        <v>No renta</v>
      </c>
    </row>
    <row r="11" spans="1:9" x14ac:dyDescent="0.25">
      <c r="A11" s="38" t="s">
        <v>68</v>
      </c>
      <c r="B11" s="38">
        <v>8</v>
      </c>
      <c r="C11" s="39">
        <v>233</v>
      </c>
      <c r="D11" s="40">
        <v>20970</v>
      </c>
      <c r="E11" s="40">
        <f>'OH 2Trim'!E11+($G$1*'OH 2Trim'!E11)</f>
        <v>11278.575000000001</v>
      </c>
      <c r="F11" s="40">
        <f t="shared" si="0"/>
        <v>9691.4249999999993</v>
      </c>
      <c r="G11" s="41">
        <f t="shared" si="1"/>
        <v>0.53784334763948505</v>
      </c>
      <c r="H11" s="41">
        <f t="shared" si="2"/>
        <v>0.46215665236051495</v>
      </c>
      <c r="I11" s="35" t="str">
        <f t="shared" si="3"/>
        <v>Si renta</v>
      </c>
    </row>
    <row r="12" spans="1:9" x14ac:dyDescent="0.25">
      <c r="A12" s="38" t="s">
        <v>68</v>
      </c>
      <c r="B12" s="38">
        <v>9</v>
      </c>
      <c r="C12" s="39">
        <v>80</v>
      </c>
      <c r="D12" s="40">
        <v>27200</v>
      </c>
      <c r="E12" s="40">
        <f>'OH 2Trim'!E12+($G$1*'OH 2Trim'!E12)</f>
        <v>19845</v>
      </c>
      <c r="F12" s="40">
        <f t="shared" si="0"/>
        <v>7355</v>
      </c>
      <c r="G12" s="41">
        <f t="shared" si="1"/>
        <v>0.72959558823529402</v>
      </c>
      <c r="H12" s="41">
        <f t="shared" si="2"/>
        <v>0.27040441176470598</v>
      </c>
      <c r="I12" s="35" t="str">
        <f t="shared" si="3"/>
        <v>Si renta</v>
      </c>
    </row>
    <row r="13" spans="1:9" x14ac:dyDescent="0.25">
      <c r="A13" s="38" t="s">
        <v>68</v>
      </c>
      <c r="B13" s="38">
        <v>10</v>
      </c>
      <c r="C13" s="39">
        <v>240</v>
      </c>
      <c r="D13" s="40">
        <v>21600</v>
      </c>
      <c r="E13" s="40">
        <f>'OH 2Trim'!E13+($G$1*'OH 2Trim'!E13)</f>
        <v>5512.5</v>
      </c>
      <c r="F13" s="40">
        <f t="shared" si="0"/>
        <v>16087.5</v>
      </c>
      <c r="G13" s="41">
        <f t="shared" si="1"/>
        <v>0.25520833333333331</v>
      </c>
      <c r="H13" s="41">
        <f t="shared" si="2"/>
        <v>0.74479166666666674</v>
      </c>
      <c r="I13" s="35" t="str">
        <f t="shared" si="3"/>
        <v>No renta</v>
      </c>
    </row>
    <row r="14" spans="1:9" x14ac:dyDescent="0.25">
      <c r="A14" s="38" t="s">
        <v>68</v>
      </c>
      <c r="B14" s="38">
        <v>11</v>
      </c>
      <c r="C14" s="39">
        <v>70</v>
      </c>
      <c r="D14" s="40">
        <v>16300</v>
      </c>
      <c r="E14" s="40">
        <f>'OH 2Trim'!E14+($G$1*'OH 2Trim'!E14)</f>
        <v>11025</v>
      </c>
      <c r="F14" s="40">
        <f t="shared" si="0"/>
        <v>5275</v>
      </c>
      <c r="G14" s="41">
        <f t="shared" si="1"/>
        <v>0.6763803680981596</v>
      </c>
      <c r="H14" s="41">
        <f t="shared" si="2"/>
        <v>0.3236196319018404</v>
      </c>
      <c r="I14" s="35" t="str">
        <f t="shared" si="3"/>
        <v>Si renta</v>
      </c>
    </row>
    <row r="15" spans="1:9" x14ac:dyDescent="0.25">
      <c r="A15" s="38" t="s">
        <v>68</v>
      </c>
      <c r="B15" s="38">
        <v>12</v>
      </c>
      <c r="C15" s="39">
        <v>150</v>
      </c>
      <c r="D15" s="40">
        <v>63500</v>
      </c>
      <c r="E15" s="40">
        <f>'OH 2Trim'!E15+($G$1*'OH 2Trim'!E15)</f>
        <v>55125</v>
      </c>
      <c r="F15" s="40">
        <f t="shared" si="0"/>
        <v>8375</v>
      </c>
      <c r="G15" s="41">
        <f t="shared" si="1"/>
        <v>0.86811023622047245</v>
      </c>
      <c r="H15" s="41">
        <f t="shared" si="2"/>
        <v>0.13188976377952755</v>
      </c>
      <c r="I15" s="35" t="str">
        <f t="shared" si="3"/>
        <v>Si renta</v>
      </c>
    </row>
    <row r="16" spans="1:9" x14ac:dyDescent="0.25">
      <c r="A16" s="38" t="s">
        <v>68</v>
      </c>
      <c r="B16" s="38">
        <v>13</v>
      </c>
      <c r="C16" s="39">
        <v>120</v>
      </c>
      <c r="D16" s="40">
        <v>10800</v>
      </c>
      <c r="E16" s="40">
        <f>'OH 2Trim'!E16+($G$1*'OH 2Trim'!E16)</f>
        <v>11025</v>
      </c>
      <c r="F16" s="40">
        <f t="shared" si="0"/>
        <v>-225</v>
      </c>
      <c r="G16" s="41">
        <f t="shared" si="1"/>
        <v>1.0208333333333333</v>
      </c>
      <c r="H16" s="41">
        <f t="shared" si="2"/>
        <v>-2.0833333333333259E-2</v>
      </c>
      <c r="I16" s="35" t="str">
        <f t="shared" si="3"/>
        <v>Si renta</v>
      </c>
    </row>
    <row r="17" spans="1:9" x14ac:dyDescent="0.25">
      <c r="A17" s="38" t="s">
        <v>68</v>
      </c>
      <c r="B17" s="38">
        <v>14</v>
      </c>
      <c r="C17" s="39">
        <v>135</v>
      </c>
      <c r="D17" s="40">
        <v>12150</v>
      </c>
      <c r="E17" s="40">
        <f>'OH 2Trim'!E17+($G$1*'OH 2Trim'!E17)</f>
        <v>3307.5</v>
      </c>
      <c r="F17" s="40">
        <f t="shared" si="0"/>
        <v>8842.5</v>
      </c>
      <c r="G17" s="41">
        <f t="shared" si="1"/>
        <v>0.2722222222222222</v>
      </c>
      <c r="H17" s="41">
        <f t="shared" si="2"/>
        <v>0.72777777777777786</v>
      </c>
      <c r="I17" s="35" t="str">
        <f t="shared" si="3"/>
        <v>No renta</v>
      </c>
    </row>
    <row r="18" spans="1:9" x14ac:dyDescent="0.25">
      <c r="A18" s="38" t="s">
        <v>68</v>
      </c>
      <c r="B18" s="38">
        <v>15</v>
      </c>
      <c r="C18" s="39">
        <v>50</v>
      </c>
      <c r="D18" s="40">
        <v>4500</v>
      </c>
      <c r="E18" s="40">
        <f>'OH 2Trim'!E18+($G$1*'OH 2Trim'!E18)</f>
        <v>1102.5</v>
      </c>
      <c r="F18" s="40">
        <f t="shared" si="0"/>
        <v>3397.5</v>
      </c>
      <c r="G18" s="41">
        <f t="shared" si="1"/>
        <v>0.245</v>
      </c>
      <c r="H18" s="41">
        <f t="shared" si="2"/>
        <v>0.755</v>
      </c>
      <c r="I18" s="35" t="str">
        <f t="shared" si="3"/>
        <v>No renta</v>
      </c>
    </row>
    <row r="20" spans="1:9" x14ac:dyDescent="0.25">
      <c r="A20" s="47" t="s">
        <v>77</v>
      </c>
      <c r="B20" s="47"/>
      <c r="C20">
        <f>COUNT(B4:B18)</f>
        <v>15</v>
      </c>
    </row>
    <row r="21" spans="1:9" x14ac:dyDescent="0.25">
      <c r="A21" s="47" t="s">
        <v>78</v>
      </c>
      <c r="B21" s="47"/>
      <c r="C21">
        <f>SUM(C4:C18)</f>
        <v>2308</v>
      </c>
    </row>
    <row r="22" spans="1:9" x14ac:dyDescent="0.25">
      <c r="A22" s="47" t="s">
        <v>79</v>
      </c>
      <c r="B22" s="47"/>
      <c r="C22" s="27">
        <f>D4+D5+D6+D7+D8+D9+D10+D11+D12+D13+D14+D15+D16+D17+D18</f>
        <v>288440</v>
      </c>
    </row>
    <row r="23" spans="1:9" x14ac:dyDescent="0.25">
      <c r="A23" s="47" t="s">
        <v>80</v>
      </c>
      <c r="B23" s="47"/>
      <c r="C23" s="27">
        <f>SUM(E4:E18)</f>
        <v>199806.07500000001</v>
      </c>
    </row>
  </sheetData>
  <mergeCells count="5">
    <mergeCell ref="D1:E1"/>
    <mergeCell ref="A20:B20"/>
    <mergeCell ref="A21:B21"/>
    <mergeCell ref="A22:B22"/>
    <mergeCell ref="A23:B23"/>
  </mergeCells>
  <conditionalFormatting sqref="I4:I18">
    <cfRule type="containsText" dxfId="1" priority="1" operator="containsText" text="No renta">
      <formula>NOT(ISERROR(SEARCH("No renta",I4)))</formula>
    </cfRule>
    <cfRule type="containsText" dxfId="0" priority="2" operator="containsText" text="Si renta">
      <formula>NOT(ISERROR(SEARCH("Si renta",I4)))</formula>
    </cfRule>
    <cfRule type="containsText" priority="3" operator="containsText" text="rentable">
      <formula>NOT(ISERROR(SEARCH("rentable",I4)))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FAC_IMPAGADAS</vt:lpstr>
      <vt:lpstr>RAÍCES</vt:lpstr>
      <vt:lpstr>FUNCIONES</vt:lpstr>
      <vt:lpstr>OPCIONES</vt:lpstr>
      <vt:lpstr>OH 1Trim</vt:lpstr>
      <vt:lpstr>OH 2Trim</vt:lpstr>
      <vt:lpstr>OH 3Trim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Luz Ancin</dc:creator>
  <cp:lastModifiedBy>Diego Extremiana Palacín</cp:lastModifiedBy>
  <dcterms:created xsi:type="dcterms:W3CDTF">2019-02-20T12:59:50Z</dcterms:created>
  <dcterms:modified xsi:type="dcterms:W3CDTF">2020-03-05T20:07:55Z</dcterms:modified>
</cp:coreProperties>
</file>