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2" sheetId="1" r:id="rId4"/>
    <sheet state="visible" name="HMAC-SHA256" sheetId="2" r:id="rId5"/>
    <sheet state="visible" name="Crash" sheetId="3" r:id="rId6"/>
    <sheet state="visible" name="Plinko" sheetId="4" r:id="rId7"/>
    <sheet state="visible" name="Lucky Drop" sheetId="5" r:id="rId8"/>
    <sheet state="visible" name="Keno" sheetId="6" r:id="rId9"/>
    <sheet state="visible" name="Hilo-多人" sheetId="7" r:id="rId10"/>
    <sheet state="visible" name="Hilo" sheetId="8" r:id="rId11"/>
    <sheet state="visible" name="MutiHilo" sheetId="9" r:id="rId12"/>
    <sheet state="visible" name="EGYPT HILO" sheetId="10" r:id="rId13"/>
    <sheet state="visible" name="Limbo" sheetId="11" r:id="rId14"/>
    <sheet state="visible" name="Mines" sheetId="12" r:id="rId15"/>
    <sheet state="visible" name="Dice" sheetId="13" r:id="rId16"/>
    <sheet state="visible" name="Wheel" sheetId="14" r:id="rId17"/>
    <sheet state="visible" name="Video Poker" sheetId="15" r:id="rId18"/>
    <sheet state="visible" name="Diamonds" sheetId="16" r:id="rId19"/>
    <sheet state="visible" name="Dragon Tower" sheetId="17" r:id="rId20"/>
    <sheet state="visible" name="Blackjack" sheetId="18" r:id="rId21"/>
  </sheets>
  <definedNames/>
  <calcPr/>
  <extLst>
    <ext uri="GoogleSheetsCustomDataVersion2">
      <go:sheetsCustomData xmlns:go="http://customooxmlschemas.google.com/" r:id="rId22" roundtripDataChecksum="zNy/vAFiwrltx072QAseqS0OBjBA8o1gIFRqpXKY4Ho="/>
    </ext>
  </extLst>
</workbook>
</file>

<file path=xl/sharedStrings.xml><?xml version="1.0" encoding="utf-8"?>
<sst xmlns="http://schemas.openxmlformats.org/spreadsheetml/2006/main" count="857" uniqueCount="347">
  <si>
    <t>de</t>
  </si>
  <si>
    <t>e2</t>
  </si>
  <si>
    <t>aa</t>
  </si>
  <si>
    <t>9a</t>
  </si>
  <si>
    <t>9b</t>
  </si>
  <si>
    <t>d0</t>
  </si>
  <si>
    <t>b2</t>
  </si>
  <si>
    <t>6d</t>
  </si>
  <si>
    <t>f3</t>
  </si>
  <si>
    <t>c4</t>
  </si>
  <si>
    <t>a4</t>
  </si>
  <si>
    <t>e8</t>
  </si>
  <si>
    <t>8	222	50	153	49	226	149	104	55	118	170	154	67	82	155	208	178	117	40	109	243	22	3	0	196	155	164	232	65	131	48	19</t>
  </si>
  <si>
    <t>https://www.devglan.com/online-tools/hmac-sha256-online</t>
  </si>
  <si>
    <t>假設某局參數如下：</t>
  </si>
  <si>
    <t>ClientSeed：</t>
  </si>
  <si>
    <t>a</t>
  </si>
  <si>
    <t>ServerSeed：</t>
  </si>
  <si>
    <t>b</t>
  </si>
  <si>
    <t>Noce：</t>
  </si>
  <si>
    <t>以第一組HMAC_SHA256(b,a:0:0)為例，將參數帶入SHA256後得到長度為64的字串，每個字元都是16進位</t>
  </si>
  <si>
    <r>
      <rPr>
        <rFont val="Arial"/>
        <color rgb="FFFF0000"/>
        <sz val="12.0"/>
      </rPr>
      <t>b2d07854</t>
    </r>
    <r>
      <rPr>
        <rFont val="Arial"/>
        <color theme="1"/>
        <sz val="12.0"/>
      </rPr>
      <t>5267739b627162e4c4ed2a0ebb2ff115a4ab99a40f4d7de29077fae1</t>
    </r>
  </si>
  <si>
    <t>Hash值：</t>
  </si>
  <si>
    <t>Seed值：</t>
  </si>
  <si>
    <t>將a,b值帶入SHA256後得到長度為64的字串，每個字元都是16進位</t>
  </si>
  <si>
    <r>
      <rPr>
        <rFont val="Arial"/>
        <color rgb="FFFF0000"/>
        <sz val="12.0"/>
      </rPr>
      <t>08de3299</t>
    </r>
    <r>
      <rPr>
        <rFont val="Arial"/>
        <color theme="1"/>
        <sz val="12.0"/>
      </rPr>
      <t>31e295683776aa9a43529bd0b275286df3160300c49ba4e841833013</t>
    </r>
  </si>
  <si>
    <t>取前8碼做為參數，每個數值轉10進位後帶入以下計算公式</t>
  </si>
  <si>
    <t>原始值</t>
  </si>
  <si>
    <t>轉十進位</t>
  </si>
  <si>
    <t>分別帶入計算式</t>
  </si>
  <si>
    <t>d</t>
  </si>
  <si>
    <t>e</t>
  </si>
  <si>
    <t>加總</t>
  </si>
  <si>
    <t>帶入公式</t>
  </si>
  <si>
    <t>本局崩盤點為</t>
  </si>
  <si>
    <t>ClientSeed值：</t>
  </si>
  <si>
    <t>ServerSeed值：</t>
  </si>
  <si>
    <t>Nonce：</t>
  </si>
  <si>
    <t>每局+1</t>
  </si>
  <si>
    <t>風險係數：</t>
  </si>
  <si>
    <t>Low</t>
  </si>
  <si>
    <t>係數越高，對應的賠率高低值差越多，但不影響RTP</t>
  </si>
  <si>
    <t>彈珠台行數：</t>
  </si>
  <si>
    <t>試算彈珠每下降一行可能會往左或往右，0代表左，1代表右，不論玩家設定的彈珠台行數為多少，公式會預算20次每次落到下一行會是左或右結果</t>
  </si>
  <si>
    <t>每個結果需要8個字元計算，一個SHA256結果僅能計算8個結果，因此在SHA256加入計數參數，從0開始，每需要新增一筆SHA256結果就+1後帶入
因為要預算1次，所以共需要3筆SHA256才足夠</t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</si>
  <si>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0</t>
    </r>
    <r>
      <rPr>
        <rFont val="Arial"/>
        <color theme="1"/>
        <sz val="12.0"/>
      </rPr>
      <t>)</t>
    </r>
  </si>
  <si>
    <t>---8個結果</t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</si>
  <si>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1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</si>
  <si>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2</t>
    </r>
    <r>
      <rPr>
        <rFont val="Arial"/>
        <color theme="1"/>
        <sz val="12.0"/>
      </rPr>
      <t>)</t>
    </r>
  </si>
  <si>
    <t>（取前4個）</t>
  </si>
  <si>
    <t>共計算20個結果</t>
  </si>
  <si>
    <t>以第一組HMAC_SHA256(b,a:3:0)為例，將參數帶入SHA256後得到長度為64的字串，每個字元都是16進位</t>
  </si>
  <si>
    <r>
      <rPr>
        <rFont val="Arial"/>
        <color rgb="FFFF0000"/>
        <sz val="12.0"/>
      </rPr>
      <t>718d44fd</t>
    </r>
    <r>
      <rPr>
        <rFont val="Arial"/>
        <color rgb="FF4A86E8"/>
        <sz val="12.0"/>
      </rPr>
      <t>fd7f8073</t>
    </r>
    <r>
      <rPr>
        <rFont val="Arial"/>
        <color theme="1"/>
        <sz val="12.0"/>
      </rPr>
      <t>42269c6deb153a84900a1a6554f991b24b072fb1f3656611</t>
    </r>
  </si>
  <si>
    <t>每兩碼為單位，共取8碼做為參數，每個數值轉10進位後帶入以下計算公式</t>
  </si>
  <si>
    <t>8d</t>
  </si>
  <si>
    <t>fd</t>
  </si>
  <si>
    <t>小計</t>
  </si>
  <si>
    <t>乘以2</t>
  </si>
  <si>
    <t>無條件捨去至整數位</t>
  </si>
  <si>
    <t>彈珠於第一行會往左</t>
  </si>
  <si>
    <t>7f</t>
  </si>
  <si>
    <t>彈珠於第二行會往右</t>
  </si>
  <si>
    <t>以此類推取8組可得到彈珠下降8行後的位置</t>
  </si>
  <si>
    <t>第一行</t>
  </si>
  <si>
    <t>第二行</t>
  </si>
  <si>
    <t>第三行</t>
  </si>
  <si>
    <t>第四行</t>
  </si>
  <si>
    <t>第五行</t>
  </si>
  <si>
    <t>第六行</t>
  </si>
  <si>
    <t>第七行</t>
  </si>
  <si>
    <t>第八行</t>
  </si>
  <si>
    <t>最終落點</t>
  </si>
  <si>
    <t>則該局得落球點＆對應賠率如下：</t>
  </si>
  <si>
    <t>彈珠最後會落在這個點</t>
  </si>
  <si>
    <t>落球點0</t>
  </si>
  <si>
    <t>落球點1</t>
  </si>
  <si>
    <t>落球點2</t>
  </si>
  <si>
    <t>落球點3</t>
  </si>
  <si>
    <t>落球點4</t>
  </si>
  <si>
    <t>落球點5</t>
  </si>
  <si>
    <t>落球點6</t>
  </si>
  <si>
    <t>落球點7</t>
  </si>
  <si>
    <t>落球點8</t>
  </si>
  <si>
    <t>5.6x</t>
  </si>
  <si>
    <t>2.1x</t>
  </si>
  <si>
    <t>1.1x</t>
  </si>
  <si>
    <t>1x</t>
  </si>
  <si>
    <t>0.5x</t>
  </si>
  <si>
    <t>對應賠率依據Stake的賠率配置</t>
  </si>
  <si>
    <t>每個結果需要8個字元計算，一個SHA256結果僅能計算8個結果，因此在SHA256加入計數參數，從0開始，每需要新增一筆SHA256結果就+1後帶入
因為要預算20次，所以共需要3筆SHA256才足夠</t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</si>
  <si>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0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</si>
  <si>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1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</si>
  <si>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2</t>
    </r>
    <r>
      <rPr>
        <rFont val="Arial"/>
        <color theme="1"/>
        <sz val="12.0"/>
      </rPr>
      <t>)</t>
    </r>
  </si>
  <si>
    <t>以第一組HMAC_SHA256(b,a:1:0)為例，將參數帶入SHA256後得到長度為64的字串，每個字元都是16進位</t>
  </si>
  <si>
    <r>
      <rPr>
        <rFont val="Arial"/>
        <color rgb="FFFF0000"/>
        <sz val="12.0"/>
      </rPr>
      <t>718d44fd</t>
    </r>
    <r>
      <rPr>
        <rFont val="Arial"/>
        <color rgb="FF4A86E8"/>
        <sz val="12.0"/>
      </rPr>
      <t>fd7f8073</t>
    </r>
    <r>
      <rPr>
        <rFont val="Arial"/>
        <color theme="1"/>
        <sz val="12.0"/>
      </rPr>
      <t>42269c6deb153a84900a1a6554f991b24b072fb1f3656611</t>
    </r>
  </si>
  <si>
    <t>以此類推取16組可得到彈珠下降16行後的位置</t>
  </si>
  <si>
    <t>第九行</t>
  </si>
  <si>
    <t>第十行</t>
  </si>
  <si>
    <t>第十一行</t>
  </si>
  <si>
    <t>第十二行</t>
  </si>
  <si>
    <t>第十三行</t>
  </si>
  <si>
    <t>第十四行</t>
  </si>
  <si>
    <t>第十五行</t>
  </si>
  <si>
    <t>第十六行</t>
  </si>
  <si>
    <t>落球點9</t>
  </si>
  <si>
    <t>落球點10</t>
  </si>
  <si>
    <t>落球點12</t>
  </si>
  <si>
    <t>落球點13</t>
  </si>
  <si>
    <t>落球點14</t>
  </si>
  <si>
    <t>落球點15</t>
  </si>
  <si>
    <t>落球點16</t>
  </si>
  <si>
    <t>spin</t>
  </si>
  <si>
    <t>掉落到 Spin 會進入輪盤遊戲</t>
  </si>
  <si>
    <t>每局要產生10個介於1-40的不重複號碼</t>
  </si>
  <si>
    <t>每個結果需要8個字元計算，一個SHA256結果僅能計算8個號碼，因此在SHA256加入計數參數，從0開始，每需要新增一筆SHA256結果就+1後帶入，因為要算10個號碼，所以共需要2筆SHA256才足夠</t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</si>
  <si>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0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</si>
  <si>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1</t>
    </r>
    <r>
      <rPr>
        <rFont val="Arial"/>
        <color theme="1"/>
        <sz val="12.0"/>
      </rPr>
      <t>)</t>
    </r>
  </si>
  <si>
    <t>（取前2個）</t>
  </si>
  <si>
    <t>共計算10個結果</t>
  </si>
  <si>
    <r>
      <rPr>
        <rFont val="Arial"/>
        <color rgb="FFFF0000"/>
        <sz val="12.0"/>
      </rPr>
      <t>326c0f71</t>
    </r>
    <r>
      <rPr>
        <rFont val="Arial"/>
        <color rgb="FF3C78D8"/>
        <sz val="12.0"/>
      </rPr>
      <t>a929e716</t>
    </r>
    <r>
      <rPr>
        <rFont val="Arial"/>
        <color theme="1"/>
        <sz val="12.0"/>
      </rPr>
      <t>15ec40095cd15734de7f97caa0514b4f77e2c803fba30df4</t>
    </r>
  </si>
  <si>
    <t>6c</t>
  </si>
  <si>
    <t>0f</t>
  </si>
  <si>
    <t>乘以40</t>
  </si>
  <si>
    <t>a9</t>
  </si>
  <si>
    <t>e7</t>
  </si>
  <si>
    <t>乘以39</t>
  </si>
  <si>
    <t>這邊的數字會遞減，算到最後一筆是x1</t>
  </si>
  <si>
    <t>以此類推算出10個值依序如下</t>
  </si>
  <si>
    <t>NumbertoShuffle</t>
  </si>
  <si>
    <t>最終數字結果推算方式是以index概念取得10個不重複數字，當前面數字被取過後會被抽掉，共有11行</t>
  </si>
  <si>
    <t>最終結果</t>
  </si>
  <si>
    <t>因從index取得的結果數字落於為0-39，但我們期待的區間為1-40，所以最終每個數字要+1</t>
  </si>
  <si>
    <t>(7,26,3,15,35,24,18,39,29,16)
+1=
(8,27,4,16,36,25,19,40,30,17)</t>
  </si>
  <si>
    <t>Game Code：</t>
  </si>
  <si>
    <t>每局從54張撲克牌中隨機取一張作為此局結果</t>
  </si>
  <si>
    <t>FinalResult</t>
  </si>
  <si>
    <r>
      <rPr>
        <rFont val="Arial"/>
        <color rgb="FFFF0000"/>
        <sz val="12.0"/>
      </rPr>
      <t>♥</t>
    </r>
    <r>
      <rPr>
        <rFont val="Arial"/>
        <color theme="1"/>
        <sz val="12.0"/>
      </rPr>
      <t>2</t>
    </r>
  </si>
  <si>
    <t>以HMAC_SHA256(a,b)為例，將參數帶入SHA256後得到長度為64的字串，每個字元都是16進位</t>
  </si>
  <si>
    <r>
      <rPr>
        <rFont val="Arial"/>
        <color rgb="FFFF0000"/>
        <sz val="12.0"/>
      </rPr>
      <t>08de3299</t>
    </r>
    <r>
      <rPr>
        <rFont val="Arial"/>
        <color theme="1"/>
        <sz val="12.0"/>
      </rPr>
      <t>31e295683776aa9a43529bd0b275286df3160300c49ba4e841833013</t>
    </r>
  </si>
  <si>
    <t>CasinoSeedstoBytes</t>
  </si>
  <si>
    <r>
      <rPr>
        <rFont val="Arial"/>
        <color theme="1"/>
        <sz val="12.0"/>
      </rPr>
      <t>計算結果落在數值0-53，分別表示撲克牌牌值2→A→Joker
花色依序為</t>
    </r>
    <r>
      <rPr>
        <rFont val="Arial"/>
        <color rgb="FFFF0000"/>
        <sz val="12.0"/>
      </rPr>
      <t>♦</t>
    </r>
    <r>
      <rPr>
        <rFont val="Arial"/>
        <color theme="1"/>
        <sz val="12.0"/>
      </rPr>
      <t>、</t>
    </r>
    <r>
      <rPr>
        <rFont val="Arial"/>
        <color rgb="FFFF0000"/>
        <sz val="12.0"/>
      </rPr>
      <t>♥</t>
    </r>
    <r>
      <rPr>
        <rFont val="Arial"/>
        <color theme="1"/>
        <sz val="12.0"/>
      </rPr>
      <t>、♠、♣
舉例：
結果為1→</t>
    </r>
    <r>
      <rPr>
        <rFont val="Arial"/>
        <color rgb="FFFF0000"/>
        <sz val="12.0"/>
      </rPr>
      <t>♥</t>
    </r>
    <r>
      <rPr>
        <rFont val="Arial"/>
        <color theme="1"/>
        <sz val="12.0"/>
      </rPr>
      <t>2
結果為14→♠5
結果為30→♠9
結果為52→Joker
結果為53→Joker</t>
    </r>
  </si>
  <si>
    <t>HMAC_SHA256(a,b)</t>
  </si>
  <si>
    <t>08	de	32	99	31	e2	95	68	37	76	aa	9a	43	52	9b	d0	b2	75	28	6d	f3	16	03	00	c4	9b	a4	e8	41	83	30	13</t>
  </si>
  <si>
    <t>8 222 50 153 49 226 149 104 55 118 170 154 67 82 155 208 178 117 40 109 243 22 3 0 196 155 164 232 65 131 48 19</t>
  </si>
  <si>
    <t>BytestoNumber</t>
  </si>
  <si>
    <t>(8,222,50,153)-&gt;[0,...,53]=0</t>
  </si>
  <si>
    <t>(008/(256^1))</t>
  </si>
  <si>
    <t>(222/(256^2))</t>
  </si>
  <si>
    <t>(050/(256^3))</t>
  </si>
  <si>
    <t>(153/(256^4))</t>
  </si>
  <si>
    <t>(*54)</t>
  </si>
  <si>
    <t>乘以54</t>
  </si>
  <si>
    <t>代表撲克牌牌值</t>
  </si>
  <si>
    <r>
      <rPr>
        <rFont val="Arial"/>
        <color rgb="FFFF0000"/>
        <sz val="12.0"/>
      </rPr>
      <t>♥</t>
    </r>
    <r>
      <rPr>
        <rFont val="Arial"/>
        <color theme="1"/>
        <sz val="12.0"/>
      </rPr>
      <t>2</t>
    </r>
  </si>
  <si>
    <t>♠5</t>
  </si>
  <si>
    <t>♦9</t>
  </si>
  <si>
    <t>♣3</t>
  </si>
  <si>
    <t>♦7</t>
  </si>
  <si>
    <t>♠6</t>
  </si>
  <si>
    <t>♣4</t>
  </si>
  <si>
    <t>♣2</t>
  </si>
  <si>
    <t>♥5</t>
  </si>
  <si>
    <t>♥Q</t>
  </si>
  <si>
    <t>♣7</t>
  </si>
  <si>
    <t>♦6</t>
  </si>
  <si>
    <t>♥A</t>
  </si>
  <si>
    <t>♦J</t>
  </si>
  <si>
    <t>♦K</t>
  </si>
  <si>
    <t>♥7</t>
  </si>
  <si>
    <t>♥8</t>
  </si>
  <si>
    <t>♠9</t>
  </si>
  <si>
    <t>♦5</t>
  </si>
  <si>
    <t>♠2</t>
  </si>
  <si>
    <t>♣A</t>
  </si>
  <si>
    <t>♥3</t>
  </si>
  <si>
    <t>♥J</t>
  </si>
  <si>
    <t>♦3</t>
  </si>
  <si>
    <t>♣Q</t>
  </si>
  <si>
    <t>♦A</t>
  </si>
  <si>
    <t>每局產生100張撲克牌，依序作為每回合的新卡牌或</t>
  </si>
  <si>
    <t>每個結果需要8個字元計算，一個SHA256結果僅能計算8張撲克牌牌值，因此在SHA256加入計數參數，從0開始，每需要新增一筆SHA256結果就+1後帶入，因為要預算100張撲克牌，所以共需要13筆SHA256才足夠</t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</si>
  <si>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0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</si>
  <si>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1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</si>
  <si>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2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</si>
  <si>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3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</si>
  <si>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4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</si>
  <si>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5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</si>
  <si>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6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</si>
  <si>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7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</si>
  <si>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8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</si>
  <si>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9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</si>
  <si>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10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</si>
  <si>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11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</si>
  <si>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12</t>
    </r>
    <r>
      <rPr>
        <rFont val="Arial"/>
        <color theme="1"/>
        <sz val="12.0"/>
      </rPr>
      <t>)</t>
    </r>
  </si>
  <si>
    <t>共計算100個結果</t>
  </si>
  <si>
    <r>
      <rPr>
        <rFont val="Arial"/>
        <color rgb="FFFF0000"/>
        <sz val="12.0"/>
      </rPr>
      <t>326c0f71</t>
    </r>
    <r>
      <rPr>
        <rFont val="Arial"/>
        <color rgb="FF3C78D8"/>
        <sz val="12.0"/>
      </rPr>
      <t>a929e716</t>
    </r>
    <r>
      <rPr>
        <rFont val="Arial"/>
        <color theme="1"/>
        <sz val="12.0"/>
      </rPr>
      <t>15ec40095cd15734de7f97caa0514b4f77e2c803fba30df4</t>
    </r>
  </si>
  <si>
    <r>
      <rPr>
        <rFont val="Arial"/>
        <color theme="1"/>
        <sz val="12.0"/>
      </rPr>
      <t>"計算結果落在數值0-51，分別表示撲克牌牌值2→A
花色依序為</t>
    </r>
    <r>
      <rPr>
        <rFont val="Arial"/>
        <color rgb="FFFF0000"/>
        <sz val="12.0"/>
      </rPr>
      <t>♦</t>
    </r>
    <r>
      <rPr>
        <rFont val="Arial"/>
        <color theme="1"/>
        <sz val="12.0"/>
      </rPr>
      <t>、</t>
    </r>
    <r>
      <rPr>
        <rFont val="Arial"/>
        <color rgb="FFFF0000"/>
        <sz val="12.0"/>
      </rPr>
      <t>♥</t>
    </r>
    <r>
      <rPr>
        <rFont val="Arial"/>
        <color theme="1"/>
        <sz val="12.0"/>
      </rPr>
      <t>、♠、♣
舉例：
結果為1→</t>
    </r>
    <r>
      <rPr>
        <rFont val="Arial"/>
        <color rgb="FFFF0000"/>
        <sz val="12.0"/>
      </rPr>
      <t>♥</t>
    </r>
    <r>
      <rPr>
        <rFont val="Arial"/>
        <color theme="1"/>
        <sz val="12.0"/>
      </rPr>
      <t>2
結果為14→♠5
結果為30→♠9</t>
    </r>
  </si>
  <si>
    <t>乘以52</t>
  </si>
  <si>
    <t>♠4</t>
  </si>
  <si>
    <t>♠10</t>
  </si>
  <si>
    <t>以此類推100組撲克牌依序如下（以下僅顯示前52組）</t>
  </si>
  <si>
    <t>♥K</t>
  </si>
  <si>
    <t>♦10</t>
  </si>
  <si>
    <t>♦8</t>
  </si>
  <si>
    <t>空字串</t>
  </si>
  <si>
    <t>總計54張撲克牌，根據HMAC_SHA256(,)產生下一張牌值</t>
  </si>
  <si>
    <t>以HMAC_SHA256(,)為例</t>
  </si>
  <si>
    <t>b613679a0814d9ec772f95d778c35fc5ff1697c493715653c6c712144292c5ad</t>
  </si>
  <si>
    <t xml:space="preserve">182,19,103,154,8,20,217,236,119,47,149,215,120,195,95,197,255,22,151,196,147,113,86,83,198,199,18,20,66,146,197,173
</t>
  </si>
  <si>
    <t>每局需要8個字元計算，每局只需要一組SHA256</t>
  </si>
  <si>
    <t>計算結果落在數值0-53，0-51分別表示撲克牌牌值2→A、52-53表示撲克牌數值Joker
花色依序為♦、♥、♠、♣
舉例：
結果為3→♣2
結果為53→Joker
結果為41→♥Q</t>
  </si>
  <si>
    <t>公式計算</t>
  </si>
  <si>
    <t>b6</t>
  </si>
  <si>
    <t>182 / (256 ^ 1) = 0.71093750</t>
  </si>
  <si>
    <t>19 / (256 ^ 2) = 0.00028991</t>
  </si>
  <si>
    <t>103 / (256 ^ 3) = 0.00000613</t>
  </si>
  <si>
    <t>154 / (256 ^ 4) = 0.00000003</t>
  </si>
  <si>
    <t>加總:(0.71093750+0.00028991+0.00000613+0.00000003)*54 =38.40661397(無條件捨去）</t>
  </si>
  <si>
    <t>38對應的是♠J，此局產生的牌值為♠J</t>
  </si>
  <si>
    <r>
      <rPr>
        <rFont val="Arial"/>
        <color rgb="FFFF0000"/>
        <sz val="12.0"/>
      </rPr>
      <t>326c0f71</t>
    </r>
    <r>
      <rPr>
        <rFont val="Arial"/>
        <color rgb="FF3C78D8"/>
        <sz val="12.0"/>
      </rPr>
      <t>a929e716</t>
    </r>
    <r>
      <rPr>
        <rFont val="Arial"/>
        <color theme="1"/>
        <sz val="12.0"/>
      </rPr>
      <t>15ec40095cd15734de7f97caa0514b4f77e2c803fba30df4</t>
    </r>
  </si>
  <si>
    <r>
      <rPr>
        <rFont val="Arial"/>
        <color theme="1"/>
        <sz val="12.0"/>
      </rPr>
      <t>"計算結果落在數值0-51，分別表示撲克牌牌值2→A
花色依序為</t>
    </r>
    <r>
      <rPr>
        <rFont val="Arial"/>
        <color rgb="FFFF0000"/>
        <sz val="12.0"/>
      </rPr>
      <t>♦</t>
    </r>
    <r>
      <rPr>
        <rFont val="Arial"/>
        <color theme="1"/>
        <sz val="12.0"/>
      </rPr>
      <t>、</t>
    </r>
    <r>
      <rPr>
        <rFont val="Arial"/>
        <color rgb="FFFF0000"/>
        <sz val="12.0"/>
      </rPr>
      <t>♥</t>
    </r>
    <r>
      <rPr>
        <rFont val="Arial"/>
        <color theme="1"/>
        <sz val="12.0"/>
      </rPr>
      <t>、♠、♣
舉例：
結果為1→</t>
    </r>
    <r>
      <rPr>
        <rFont val="Arial"/>
        <color rgb="FFFF0000"/>
        <sz val="12.0"/>
      </rPr>
      <t>♥</t>
    </r>
    <r>
      <rPr>
        <rFont val="Arial"/>
        <color theme="1"/>
        <sz val="12.0"/>
      </rPr>
      <t>2
結果為14→♠5
結果為30→♠9</t>
    </r>
  </si>
  <si>
    <t>(50 / (256 ^ 1)) = 0.1953125</t>
  </si>
  <si>
    <t>(108 / (256 ^ 2)) = 0.0016479</t>
  </si>
  <si>
    <t>(15 / (256 ^ 3)) = 0.0000008</t>
  </si>
  <si>
    <t>(113 / (256 ^ 4)) =0.00000002</t>
  </si>
  <si>
    <t>將參數帶入SHA256後得到長度為64的字串，每個字元都是16進位</t>
  </si>
  <si>
    <r>
      <rPr>
        <rFont val="Arial"/>
        <color rgb="FFFF0000"/>
        <sz val="12.0"/>
      </rPr>
      <t>b2d07854</t>
    </r>
    <r>
      <rPr>
        <rFont val="Arial"/>
        <color theme="1"/>
        <sz val="12.0"/>
      </rPr>
      <t>5267739b627162e4c4ed2a0ebb2ff115a4ab99a40f4d7de29077fae1</t>
    </r>
  </si>
  <si>
    <t>乘上16777216</t>
  </si>
  <si>
    <t>Mines：</t>
  </si>
  <si>
    <t>四顆炸彈</t>
  </si>
  <si>
    <t>每個結果需要8個字元計算，一個SHA256結果僅能計算8個炸彈，因此在SHA256加入計數參數，從0開始，每需要新增一筆SHA256結果就+1後帶入，最多24顆炸彈，所以需要三筆SHA256</t>
  </si>
  <si>
    <r>
      <rPr>
        <rFont val="Arial"/>
        <color rgb="FFFF0000"/>
        <sz val="12.0"/>
      </rPr>
      <t>b2d07854</t>
    </r>
    <r>
      <rPr>
        <rFont val="Arial"/>
        <color theme="1"/>
        <sz val="12.0"/>
      </rPr>
      <t>5267739b627162e4c4ed2a0ebb2ff115a4ab99a40f4d7de29077fae1</t>
    </r>
  </si>
  <si>
    <t>乘上25</t>
  </si>
  <si>
    <r>
      <rPr>
        <rFont val="Arial"/>
        <color theme="1"/>
        <sz val="12.0"/>
      </rPr>
      <t>以此類推算出四個數值分別為17,7,8,16（</t>
    </r>
    <r>
      <rPr>
        <rFont val="Arial"/>
        <color rgb="FFFF0000"/>
        <sz val="12.0"/>
      </rPr>
      <t>Mines為4所以取四個值</t>
    </r>
    <r>
      <rPr>
        <rFont val="Arial"/>
        <color theme="1"/>
        <sz val="12.0"/>
      </rPr>
      <t>）</t>
    </r>
  </si>
  <si>
    <r>
      <rPr>
        <rFont val="Arial"/>
        <color theme="1"/>
        <sz val="12.0"/>
      </rPr>
      <t>最終數字推算方式跟Keno一樣，是index概念，當前面數字被取過後會被抽掉，所以最終數字是17,7,9,</t>
    </r>
    <r>
      <rPr>
        <rFont val="Arial"/>
        <color theme="1"/>
        <sz val="12.0"/>
      </rPr>
      <t>19</t>
    </r>
  </si>
  <si>
    <t>以最終數值套上公式</t>
  </si>
  <si>
    <t>x=(valuemod5)+1</t>
  </si>
  <si>
    <t>y=5-floor(value/5)</t>
  </si>
  <si>
    <t>(x,y)从左下方开始</t>
  </si>
  <si>
    <t>地雷坐标：(3,2),(3,4),(5,4),(5,2)</t>
  </si>
  <si>
    <r>
      <rPr>
        <rFont val="Arial"/>
        <color rgb="FFFF0000"/>
        <sz val="12.0"/>
      </rPr>
      <t>d2fb7810</t>
    </r>
    <r>
      <rPr>
        <rFont val="Arial"/>
        <color rgb="FFFF0000"/>
        <sz val="12.0"/>
      </rPr>
      <t>1357d92a938ea5ef9bb2328aa84e00e6c4b7c0f24df1eaed64aa2a4d2102511201619872174214714216523915517850138168780230196183192242772412342371001704277</t>
    </r>
  </si>
  <si>
    <t>d2</t>
  </si>
  <si>
    <t>fb</t>
  </si>
  <si>
    <t>乘上10001</t>
  </si>
  <si>
    <t>Risk：</t>
  </si>
  <si>
    <t>Segments：</t>
  </si>
  <si>
    <r>
      <rPr>
        <rFont val="Arial"/>
        <color rgb="FFFF0000"/>
        <sz val="12.0"/>
      </rPr>
      <t>b2d07854</t>
    </r>
    <r>
      <rPr>
        <rFont val="Arial"/>
        <color rgb="FFFF0000"/>
        <sz val="12.0"/>
      </rPr>
      <t>5267739b627162e4c4ed2a0ebb2ff115a4ab99a40f4d7de29077fae1</t>
    </r>
  </si>
  <si>
    <t>乘上30</t>
  </si>
  <si>
    <t>對照Risk,Segments對應的賠率後，第20個賠率為1.5</t>
  </si>
  <si>
    <t>每局產生52張撲克牌，並取前十張作為遊戲使用的撲克牌</t>
  </si>
  <si>
    <t>每個結果需要8個字元計算，一個SHA256結果僅能計算8張撲克牌牌值，因此在SHA256加入計數參數，從0開始，每需要新增一筆SHA256結果就+1後帶入，因為要預算52張撲克牌，所以共需要7筆SHA256才足夠</t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</si>
  <si>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0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</si>
  <si>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1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</si>
  <si>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2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</si>
  <si>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3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</si>
  <si>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4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</si>
  <si>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5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</si>
  <si>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HMAC_SHA256(b,a:3:</t>
    </r>
    <r>
      <rPr>
        <rFont val="Arial"/>
        <color rgb="FFFF0000"/>
        <sz val="12.0"/>
      </rPr>
      <t>6</t>
    </r>
    <r>
      <rPr>
        <rFont val="Arial"/>
        <color theme="1"/>
        <sz val="12.0"/>
      </rPr>
      <t>)</t>
    </r>
  </si>
  <si>
    <t>共計算52個結果</t>
  </si>
  <si>
    <r>
      <rPr>
        <rFont val="Arial"/>
        <color rgb="FFFF0000"/>
        <sz val="12.0"/>
      </rPr>
      <t>326c0f71</t>
    </r>
    <r>
      <rPr>
        <rFont val="Arial"/>
        <color rgb="FF3C78D8"/>
        <sz val="12.0"/>
      </rPr>
      <t>a929e716</t>
    </r>
    <r>
      <rPr>
        <rFont val="Arial"/>
        <color theme="1"/>
        <sz val="12.0"/>
      </rPr>
      <t>15ec40095cd15734de7f97caa0514b4f77e2c803fba30df4</t>
    </r>
  </si>
  <si>
    <t>"計算結果落在數值0-51，分別表示撲克牌牌值2→A
花色依序為♦、♥、♠、♣
舉例：
結果為1→♥2
結果為14→♠5
結果為30→♠9</t>
  </si>
  <si>
    <t>乘以51</t>
  </si>
  <si>
    <t>以此類推算出52個值依序如下（以下僅示意前10個）</t>
  </si>
  <si>
    <t>最終數字推算方式跟Keno一樣，是index概念，當前面數字被取過後會被抽掉，總共有52行</t>
  </si>
  <si>
    <t>HMAC_SHA256(b,a:3)</t>
  </si>
  <si>
    <r>
      <rPr>
        <rFont val="Arial"/>
        <color rgb="FFFF0000"/>
        <sz val="12.0"/>
      </rPr>
      <t>326c0f71</t>
    </r>
    <r>
      <rPr>
        <rFont val="Arial"/>
        <color rgb="FF3C78D8"/>
        <sz val="12.0"/>
      </rPr>
      <t>a929e716</t>
    </r>
    <r>
      <rPr>
        <rFont val="Arial"/>
        <color theme="1"/>
        <sz val="12.0"/>
      </rPr>
      <t>15ec40095cd15734de7f97caa0514b4f77e2c803fba30df4</t>
    </r>
  </si>
  <si>
    <t>計算結果落在數值0-6，分別表示寶石花色
花色依序為綠、紫、黃、紅、銀、橙、藍
舉例：
結果為1→紫色
結果為4→銀色
結果為6→藍色</t>
  </si>
  <si>
    <t>每2碼為單位，共取8碼做為參數，每個數值轉10進位後帶入以下計算公式</t>
  </si>
  <si>
    <t>乘以7</t>
  </si>
  <si>
    <t>以此類推算出5個值依序如下</t>
  </si>
  <si>
    <t>紫</t>
  </si>
  <si>
    <t>銀</t>
  </si>
  <si>
    <t>綠</t>
  </si>
  <si>
    <t>黃</t>
  </si>
  <si>
    <t>藍</t>
  </si>
  <si>
    <t>HMAC_SHA256(b,a:3:0)</t>
  </si>
  <si>
    <t>326c0f71 a929e716 15ec4009 5cd15734 de7f97ca a0514b4f 77e2c803 fba30df4</t>
  </si>
  <si>
    <t>50  108  15  113  169  41  231  22  21  236  64  9  92  209  87  52  222 127 151 202 160  81 75  79  119  226  200 3  251 163 13 244</t>
  </si>
  <si>
    <t>HMAC_SHA256(b,a:3:1)</t>
  </si>
  <si>
    <t>baf1a2e3717dae1b1d58adad149e1a83d63adcea72f26e3748c2d6308b3a6ff0</t>
  </si>
  <si>
    <t>HMAC_SHA256(b,a:3:2)</t>
  </si>
  <si>
    <t>24c0db396759e76a5cfa2c498cdc65e647b9eb5637d67dde10a42a4f406b9090</t>
  </si>
  <si>
    <t>HMAC_SHA256(b,a:3:3)</t>
  </si>
  <si>
    <t>cd68097073cf388151b2d77bf30caa78b24daaa3d9cf31c56ab7ab1a679f76e9</t>
  </si>
  <si>
    <t>每層需要24個字元計算，1個SHA256會產生64個字元，不足的字元往下一筆延伸使用，此遊戲有需要9層需要計算，因此需要216個字元＆4個SHA256</t>
  </si>
  <si>
    <t>每個數值轉10進位後帶入以下計算公式</t>
  </si>
  <si>
    <t>(50 / (256 ^ 1)) = 0.19531250</t>
  </si>
  <si>
    <t>(108 / (256 ^ 2)) = 0.00164795</t>
  </si>
  <si>
    <t>(15 / (256 ^ 3)) = 0.00000089</t>
  </si>
  <si>
    <t>(113 / (256 ^ 4)) = 0.00000003</t>
  </si>
  <si>
    <t>(169 / (256 ^ 1)) = 0.66015625</t>
  </si>
  <si>
    <t>(41 / (256 ^ 2)) = 0.00062561</t>
  </si>
  <si>
    <t>(231 / (256 ^ 3)) = 0.00001377</t>
  </si>
  <si>
    <t>(22 / (256 ^ 4)) = 0.00000001</t>
  </si>
  <si>
    <t>(21 / (256 ^ 1)) = 0.08203125</t>
  </si>
  <si>
    <t>ec</t>
  </si>
  <si>
    <t>(236 / (256 ^ 2)) = 0.00360107</t>
  </si>
  <si>
    <t>(64 / (256 ^ 3)) = 0.00000381</t>
  </si>
  <si>
    <t>(9 / (256 ^ 4)) = 0.00000000</t>
  </si>
  <si>
    <t>加總1:(0.19531250+0.00164795+0.00000089+0.00000003)*4 = 0.7878454784</t>
  </si>
  <si>
    <t>加總2:(0.66015625+0.00062561+0.00001377+0.00000001)*3 = 1.982386902</t>
  </si>
  <si>
    <t>加總3:(0.08203125+0.00360107+0.00000381+0.00000000)*2 = 0.171272282</t>
  </si>
  <si>
    <t>數字到洗牌</t>
  </si>
  <si>
    <t>最終數字結果推算方式是以index概念取得3個不重複數字，當前面數字被取過後會被抽掉，共有4行</t>
  </si>
  <si>
    <t>加總1~3結果無條件捨去(0,1,0)，這三個index分別代表龍蛋位置；最後剩下的就是炸彈位置</t>
  </si>
  <si>
    <t>第一列取得位置0，即代表龍蛋位置</t>
  </si>
  <si>
    <t>第二列取得位置1，因為位置0已經是龍蛋了，因此往右偏移一格，位置2是龍蛋</t>
  </si>
  <si>
    <t>第三列取得位置0，因為位置0已經是龍蛋了，因此往右偏移一格，位置1是龍蛋</t>
  </si>
  <si>
    <t>就得出盤面結果</t>
  </si>
  <si>
    <t>第一列</t>
  </si>
  <si>
    <t>0(龍蛋)</t>
  </si>
  <si>
    <t>第二列</t>
  </si>
  <si>
    <t>2(龍蛋)</t>
  </si>
  <si>
    <t>第三列</t>
  </si>
  <si>
    <t>1(龍蛋)</t>
  </si>
  <si>
    <t>此盤面結果</t>
  </si>
  <si>
    <t>3(炸彈)</t>
  </si>
  <si>
    <t>假設這是兩個龍蛋，那就只會洗牌2次，位置0跟２是龍蛋1跟3是炸彈</t>
  </si>
  <si>
    <r>
      <rPr>
        <rFont val="Arial"/>
        <color theme="1"/>
        <sz val="12.0"/>
      </rPr>
      <t>HMAC_SHA256(,:0:</t>
    </r>
    <r>
      <rPr>
        <rFont val="Arial"/>
        <color rgb="FFFF0000"/>
        <sz val="12.0"/>
      </rPr>
      <t>0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</si>
  <si>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HMAC_SHA256(,:0:</t>
    </r>
    <r>
      <rPr>
        <rFont val="Arial"/>
        <color rgb="FFFF0000"/>
        <sz val="12.0"/>
      </rPr>
      <t>1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</si>
  <si>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HMAC_SHA256(,:0:</t>
    </r>
    <r>
      <rPr>
        <rFont val="Arial"/>
        <color rgb="FFFF0000"/>
        <sz val="12.0"/>
      </rPr>
      <t>2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</si>
  <si>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HMAC_SHA256(,:0:</t>
    </r>
    <r>
      <rPr>
        <rFont val="Arial"/>
        <color rgb="FFFF0000"/>
        <sz val="12.0"/>
      </rPr>
      <t>3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</si>
  <si>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HMAC_SHA256(,:0:</t>
    </r>
    <r>
      <rPr>
        <rFont val="Arial"/>
        <color rgb="FFFF0000"/>
        <sz val="12.0"/>
      </rPr>
      <t>4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</si>
  <si>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HMAC_SHA256(,:0:</t>
    </r>
    <r>
      <rPr>
        <rFont val="Arial"/>
        <color rgb="FFFF0000"/>
        <sz val="12.0"/>
      </rPr>
      <t>5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</si>
  <si>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HMAC_SHA256(,:0:</t>
    </r>
    <r>
      <rPr>
        <rFont val="Arial"/>
        <color rgb="FFFF0000"/>
        <sz val="12.0"/>
      </rPr>
      <t>6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</si>
  <si>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HMAC_SHA256(,:0:</t>
    </r>
    <r>
      <rPr>
        <rFont val="Arial"/>
        <color rgb="FFFF0000"/>
        <sz val="12.0"/>
      </rPr>
      <t>7</t>
    </r>
    <r>
      <rPr>
        <rFont val="Arial"/>
        <color theme="1"/>
        <sz val="12.0"/>
      </rPr>
      <t>)</t>
    </r>
  </si>
  <si>
    <t>以第一組HMAC_SHA256(,:0:0)為例，將參數帶入SHA256後得到長度為64的字串，每個字元都是16進位</t>
  </si>
  <si>
    <r>
      <rPr>
        <rFont val="Arial"/>
        <color rgb="FFFF0000"/>
        <sz val="12.0"/>
      </rPr>
      <t>d2fb7810</t>
    </r>
    <r>
      <rPr>
        <rFont val="Arial"/>
        <color theme="4"/>
        <sz val="12.0"/>
      </rPr>
      <t>1357d92a</t>
    </r>
    <r>
      <rPr>
        <rFont val="Arial"/>
        <color theme="1"/>
        <sz val="12.0"/>
      </rPr>
      <t>938ea5ef9bb2328aa84e00e6c4b7c0f24df1eaed64aa2a4d</t>
    </r>
  </si>
  <si>
    <t>♠Q</t>
  </si>
  <si>
    <t>d9</t>
  </si>
  <si>
    <t>2a</t>
  </si>
  <si>
    <t>以此類推52組撲克牌依序如下（以下僅顯示前52組）</t>
  </si>
  <si>
    <t>♥9</t>
  </si>
  <si>
    <t>♣9</t>
  </si>
  <si>
    <t>♣J</t>
  </si>
  <si>
    <t>♣5</t>
  </si>
  <si>
    <t>♦4</t>
  </si>
  <si>
    <t>♥2</t>
  </si>
  <si>
    <t>♠7</t>
  </si>
  <si>
    <t>♣10</t>
  </si>
  <si>
    <t>♥10</t>
  </si>
  <si>
    <t>♥6</t>
  </si>
  <si>
    <t>♠K</t>
  </si>
  <si>
    <t>♠J</t>
  </si>
  <si>
    <t>♣6</t>
  </si>
  <si>
    <t>♦Q</t>
  </si>
  <si>
    <t>♠3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</si>
</sst>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0000"/>
  </numFmts>
  <fonts count="16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u/>
      <sz val="11.0"/>
      <color rgb="FF0000FF"/>
    </font>
    <font>
      <sz val="12.0"/>
      <color rgb="FF000000"/>
      <name val="Arial"/>
    </font>
    <font>
      <sz val="12.0"/>
      <color theme="1"/>
      <name val="Monospace"/>
    </font>
    <font>
      <sz val="12.0"/>
      <color rgb="FFFF0000"/>
      <name val="Arial"/>
    </font>
    <font>
      <sz val="12.0"/>
      <color rgb="FF4A86E8"/>
      <name val="Arial"/>
    </font>
    <font>
      <sz val="11.0"/>
      <color rgb="FF172B4D"/>
      <name val="Arial"/>
    </font>
    <font>
      <sz val="14.0"/>
      <color rgb="FF000000"/>
      <name val="Arial"/>
    </font>
    <font>
      <sz val="21.0"/>
      <color rgb="FFFF0000"/>
      <name val="Arial"/>
    </font>
    <font/>
    <font>
      <b/>
      <sz val="12.0"/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Arimo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</fills>
  <borders count="16">
    <border/>
    <border>
      <left style="thick">
        <color rgb="FF000000"/>
      </left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right style="thin">
        <color rgb="FFF3F3F3"/>
      </right>
      <bottom style="thin">
        <color rgb="FFF3F3F3"/>
      </bottom>
    </border>
    <border>
      <bottom style="thin">
        <color rgb="FFF3F3F3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2" fillId="3" fontId="1" numFmtId="0" xfId="0" applyBorder="1" applyFill="1" applyFont="1"/>
    <xf borderId="2" fillId="3" fontId="1" numFmtId="0" xfId="0" applyAlignment="1" applyBorder="1" applyFont="1">
      <alignment horizontal="center"/>
    </xf>
    <xf borderId="2" fillId="3" fontId="4" numFmtId="0" xfId="0" applyAlignment="1" applyBorder="1" applyFont="1">
      <alignment horizontal="left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4" fontId="1" numFmtId="0" xfId="0" applyAlignment="1" applyFill="1" applyFont="1">
      <alignment horizontal="center"/>
    </xf>
    <xf borderId="2" fillId="0" fontId="1" numFmtId="0" xfId="0" applyBorder="1" applyFont="1"/>
    <xf borderId="0" fillId="0" fontId="1" numFmtId="0" xfId="0" applyAlignment="1" applyFont="1">
      <alignment horizontal="left" readingOrder="0"/>
    </xf>
    <xf borderId="0" fillId="0" fontId="6" numFmtId="0" xfId="0" applyAlignment="1" applyFont="1">
      <alignment horizontal="center"/>
    </xf>
    <xf borderId="0" fillId="2" fontId="1" numFmtId="0" xfId="0" applyFont="1"/>
    <xf borderId="0" fillId="0" fontId="1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5" fontId="1" numFmtId="0" xfId="0" applyAlignment="1" applyFill="1" applyFont="1">
      <alignment horizontal="center"/>
    </xf>
    <xf borderId="0" fillId="6" fontId="1" numFmtId="0" xfId="0" applyAlignment="1" applyFill="1" applyFont="1">
      <alignment horizontal="center"/>
    </xf>
    <xf borderId="0" fillId="0" fontId="6" numFmtId="0" xfId="0" applyFont="1"/>
    <xf borderId="2" fillId="3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7" fontId="8" numFmtId="164" xfId="0" applyAlignment="1" applyFill="1" applyFont="1" applyNumberFormat="1">
      <alignment horizontal="center" vertical="top"/>
    </xf>
    <xf borderId="0" fillId="0" fontId="8" numFmtId="164" xfId="0" applyAlignment="1" applyFont="1" applyNumberFormat="1">
      <alignment horizontal="center" vertical="top"/>
    </xf>
    <xf borderId="0" fillId="8" fontId="8" numFmtId="164" xfId="0" applyAlignment="1" applyFill="1" applyFont="1" applyNumberFormat="1">
      <alignment horizontal="center" vertical="top"/>
    </xf>
    <xf borderId="0" fillId="0" fontId="9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6" fontId="1" numFmtId="0" xfId="0" applyAlignment="1" applyFont="1">
      <alignment horizontal="center" vertical="bottom"/>
    </xf>
    <xf borderId="3" fillId="9" fontId="10" numFmtId="0" xfId="0" applyAlignment="1" applyBorder="1" applyFill="1" applyFont="1">
      <alignment horizontal="center" vertical="center"/>
    </xf>
    <xf borderId="4" fillId="0" fontId="11" numFmtId="0" xfId="0" applyBorder="1" applyFont="1"/>
    <xf borderId="4" fillId="2" fontId="1" numFmtId="0" xfId="0" applyBorder="1" applyFont="1"/>
    <xf borderId="5" fillId="2" fontId="1" numFmtId="0" xfId="0" applyBorder="1" applyFont="1"/>
    <xf borderId="1" fillId="0" fontId="11" numFmtId="0" xfId="0" applyBorder="1" applyFont="1"/>
    <xf borderId="6" fillId="2" fontId="1" numFmtId="0" xfId="0" applyBorder="1" applyFont="1"/>
    <xf borderId="1" fillId="2" fontId="12" numFmtId="0" xfId="0" applyBorder="1" applyFont="1"/>
    <xf borderId="1" fillId="2" fontId="1" numFmtId="0" xfId="0" applyAlignment="1" applyBorder="1" applyFont="1">
      <alignment horizontal="center"/>
    </xf>
    <xf borderId="1" fillId="2" fontId="2" numFmtId="0" xfId="0" applyBorder="1" applyFont="1"/>
    <xf borderId="0" fillId="0" fontId="1" numFmtId="0" xfId="0" applyAlignment="1" applyFont="1">
      <alignment shrinkToFit="0" vertical="top" wrapText="1"/>
    </xf>
    <xf borderId="7" fillId="2" fontId="1" numFmtId="0" xfId="0" applyBorder="1" applyFont="1"/>
    <xf borderId="8" fillId="2" fontId="1" numFmtId="0" xfId="0" applyBorder="1" applyFont="1"/>
    <xf borderId="9" fillId="2" fontId="1" numFmtId="0" xfId="0" applyBorder="1" applyFont="1"/>
    <xf borderId="0" fillId="2" fontId="1" numFmtId="0" xfId="0" applyAlignment="1" applyFont="1">
      <alignment horizontal="right"/>
    </xf>
    <xf borderId="0" fillId="0" fontId="13" numFmtId="0" xfId="0" applyAlignment="1" applyFont="1">
      <alignment readingOrder="0"/>
    </xf>
    <xf borderId="10" fillId="0" fontId="14" numFmtId="0" xfId="0" applyAlignment="1" applyBorder="1" applyFont="1">
      <alignment horizontal="left" readingOrder="0" shrinkToFit="0" wrapText="1"/>
    </xf>
    <xf borderId="0" fillId="0" fontId="13" numFmtId="0" xfId="0" applyFont="1"/>
    <xf borderId="2" fillId="3" fontId="1" numFmtId="0" xfId="0" applyAlignment="1" applyBorder="1" applyFont="1">
      <alignment horizontal="left"/>
    </xf>
    <xf borderId="0" fillId="0" fontId="1" numFmtId="165" xfId="0" applyFont="1" applyNumberFormat="1"/>
    <xf borderId="11" fillId="3" fontId="1" numFmtId="0" xfId="0" applyAlignment="1" applyBorder="1" applyFont="1">
      <alignment shrinkToFit="0" vertical="bottom" wrapText="0"/>
    </xf>
    <xf borderId="12" fillId="3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3" fillId="3" fontId="1" numFmtId="0" xfId="0" applyAlignment="1" applyBorder="1" applyFont="1">
      <alignment vertical="bottom"/>
    </xf>
    <xf borderId="14" fillId="3" fontId="1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2" fillId="3" fontId="4" numFmtId="0" xfId="0" applyAlignment="1" applyBorder="1" applyFont="1">
      <alignment horizontal="left" readingOrder="0"/>
    </xf>
    <xf borderId="2" fillId="3" fontId="1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left" readingOrder="0"/>
    </xf>
    <xf borderId="0" fillId="7" fontId="4" numFmtId="0" xfId="0" applyAlignment="1" applyFont="1">
      <alignment horizontal="left" readingOrder="0"/>
    </xf>
    <xf borderId="0" fillId="0" fontId="14" numFmtId="0" xfId="0" applyAlignment="1" applyFont="1">
      <alignment horizontal="left"/>
    </xf>
    <xf borderId="10" fillId="0" fontId="14" numFmtId="165" xfId="0" applyAlignment="1" applyBorder="1" applyFont="1" applyNumberFormat="1">
      <alignment horizontal="left" readingOrder="0" shrinkToFit="0" wrapText="1"/>
    </xf>
    <xf borderId="0" fillId="0" fontId="15" numFmtId="0" xfId="0" applyAlignment="1" applyFont="1">
      <alignment horizontal="left"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8</xdr:row>
      <xdr:rowOff>95250</xdr:rowOff>
    </xdr:from>
    <xdr:ext cx="3257550" cy="25431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19050</xdr:colOff>
      <xdr:row>45</xdr:row>
      <xdr:rowOff>171450</xdr:rowOff>
    </xdr:from>
    <xdr:ext cx="3114675" cy="2590800"/>
    <xdr:pic>
      <xdr:nvPicPr>
        <xdr:cNvPr id="0" name="image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428625</xdr:colOff>
      <xdr:row>36</xdr:row>
      <xdr:rowOff>161925</xdr:rowOff>
    </xdr:from>
    <xdr:ext cx="4638675" cy="2028825"/>
    <xdr:pic>
      <xdr:nvPicPr>
        <xdr:cNvPr id="0" name="image3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476250</xdr:colOff>
      <xdr:row>2</xdr:row>
      <xdr:rowOff>95250</xdr:rowOff>
    </xdr:from>
    <xdr:ext cx="3705225" cy="7105650"/>
    <xdr:pic>
      <xdr:nvPicPr>
        <xdr:cNvPr id="0" name="image4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2</xdr:row>
      <xdr:rowOff>9525</xdr:rowOff>
    </xdr:from>
    <xdr:ext cx="4429125" cy="9686925"/>
    <xdr:pic>
      <xdr:nvPicPr>
        <xdr:cNvPr id="0" name="image5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5</xdr:row>
      <xdr:rowOff>76200</xdr:rowOff>
    </xdr:from>
    <xdr:ext cx="5800725" cy="3552825"/>
    <xdr:pic>
      <xdr:nvPicPr>
        <xdr:cNvPr id="0" name="image6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0</xdr:row>
      <xdr:rowOff>19050</xdr:rowOff>
    </xdr:from>
    <xdr:ext cx="3562350" cy="8924925"/>
    <xdr:pic>
      <xdr:nvPicPr>
        <xdr:cNvPr id="0" name="image9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552450</xdr:colOff>
      <xdr:row>1</xdr:row>
      <xdr:rowOff>28575</xdr:rowOff>
    </xdr:from>
    <xdr:ext cx="8077200" cy="4867275"/>
    <xdr:pic>
      <xdr:nvPicPr>
        <xdr:cNvPr id="0" name="image7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6</xdr:row>
      <xdr:rowOff>152400</xdr:rowOff>
    </xdr:from>
    <xdr:ext cx="6448425" cy="4467225"/>
    <xdr:pic>
      <xdr:nvPicPr>
        <xdr:cNvPr id="0" name="image8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790575</xdr:colOff>
      <xdr:row>0</xdr:row>
      <xdr:rowOff>0</xdr:rowOff>
    </xdr:from>
    <xdr:ext cx="3629025" cy="13725525"/>
    <xdr:pic>
      <xdr:nvPicPr>
        <xdr:cNvPr id="0" name="image10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352425</xdr:colOff>
      <xdr:row>1</xdr:row>
      <xdr:rowOff>180975</xdr:rowOff>
    </xdr:from>
    <xdr:ext cx="4581525" cy="6143625"/>
    <xdr:pic>
      <xdr:nvPicPr>
        <xdr:cNvPr id="0" name="image1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0</xdr:row>
      <xdr:rowOff>104775</xdr:rowOff>
    </xdr:from>
    <xdr:ext cx="4000500" cy="9420225"/>
    <xdr:pic>
      <xdr:nvPicPr>
        <xdr:cNvPr id="0" name="image12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vglan.com/online-tools/hmac-sha256-onlin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8.0</v>
      </c>
      <c r="B1" s="1" t="s">
        <v>0</v>
      </c>
      <c r="C1" s="1">
        <v>32.0</v>
      </c>
      <c r="D1" s="1">
        <v>99.0</v>
      </c>
      <c r="E1" s="1">
        <v>31.0</v>
      </c>
      <c r="F1" s="1" t="s">
        <v>1</v>
      </c>
      <c r="G1" s="1">
        <v>95.0</v>
      </c>
      <c r="H1" s="1">
        <v>68.0</v>
      </c>
      <c r="I1" s="1">
        <v>37.0</v>
      </c>
      <c r="J1" s="1">
        <v>76.0</v>
      </c>
      <c r="K1" s="1" t="s">
        <v>2</v>
      </c>
      <c r="L1" s="1" t="s">
        <v>3</v>
      </c>
      <c r="M1" s="1">
        <v>43.0</v>
      </c>
      <c r="N1" s="1">
        <v>52.0</v>
      </c>
      <c r="O1" s="1" t="s">
        <v>4</v>
      </c>
      <c r="P1" s="1" t="s">
        <v>5</v>
      </c>
      <c r="Q1" s="1" t="s">
        <v>6</v>
      </c>
      <c r="R1" s="1">
        <v>75.0</v>
      </c>
      <c r="S1" s="1">
        <v>28.0</v>
      </c>
      <c r="T1" s="1" t="s">
        <v>7</v>
      </c>
      <c r="U1" s="1" t="s">
        <v>8</v>
      </c>
      <c r="V1" s="1">
        <v>16.0</v>
      </c>
      <c r="W1" s="1">
        <v>3.0</v>
      </c>
      <c r="X1" s="1">
        <v>0.0</v>
      </c>
      <c r="Y1" s="1" t="s">
        <v>9</v>
      </c>
      <c r="Z1" s="1" t="s">
        <v>4</v>
      </c>
      <c r="AA1" s="1" t="s">
        <v>10</v>
      </c>
      <c r="AB1" s="1" t="s">
        <v>11</v>
      </c>
      <c r="AC1" s="1">
        <v>41.0</v>
      </c>
      <c r="AD1" s="1">
        <v>83.0</v>
      </c>
      <c r="AE1" s="1">
        <v>30.0</v>
      </c>
      <c r="AF1" s="1">
        <v>13.0</v>
      </c>
    </row>
    <row r="2" ht="15.75" customHeight="1">
      <c r="A2" s="2">
        <f t="shared" ref="A2:AF2" si="1">HEX2DEC(A1)</f>
        <v>8</v>
      </c>
      <c r="B2" s="2">
        <f t="shared" si="1"/>
        <v>222</v>
      </c>
      <c r="C2" s="2">
        <f t="shared" si="1"/>
        <v>50</v>
      </c>
      <c r="D2" s="2">
        <f t="shared" si="1"/>
        <v>153</v>
      </c>
      <c r="E2" s="2">
        <f t="shared" si="1"/>
        <v>49</v>
      </c>
      <c r="F2" s="2">
        <f t="shared" si="1"/>
        <v>226</v>
      </c>
      <c r="G2" s="2">
        <f t="shared" si="1"/>
        <v>149</v>
      </c>
      <c r="H2" s="2">
        <f t="shared" si="1"/>
        <v>104</v>
      </c>
      <c r="I2" s="2">
        <f t="shared" si="1"/>
        <v>55</v>
      </c>
      <c r="J2" s="2">
        <f t="shared" si="1"/>
        <v>118</v>
      </c>
      <c r="K2" s="2">
        <f t="shared" si="1"/>
        <v>170</v>
      </c>
      <c r="L2" s="2">
        <f t="shared" si="1"/>
        <v>154</v>
      </c>
      <c r="M2" s="2">
        <f t="shared" si="1"/>
        <v>67</v>
      </c>
      <c r="N2" s="2">
        <f t="shared" si="1"/>
        <v>82</v>
      </c>
      <c r="O2" s="2">
        <f t="shared" si="1"/>
        <v>155</v>
      </c>
      <c r="P2" s="2">
        <f t="shared" si="1"/>
        <v>208</v>
      </c>
      <c r="Q2" s="2">
        <f t="shared" si="1"/>
        <v>178</v>
      </c>
      <c r="R2" s="2">
        <f t="shared" si="1"/>
        <v>117</v>
      </c>
      <c r="S2" s="2">
        <f t="shared" si="1"/>
        <v>40</v>
      </c>
      <c r="T2" s="2">
        <f t="shared" si="1"/>
        <v>109</v>
      </c>
      <c r="U2" s="2">
        <f t="shared" si="1"/>
        <v>243</v>
      </c>
      <c r="V2" s="2">
        <f t="shared" si="1"/>
        <v>22</v>
      </c>
      <c r="W2" s="2">
        <f t="shared" si="1"/>
        <v>3</v>
      </c>
      <c r="X2" s="2">
        <f t="shared" si="1"/>
        <v>0</v>
      </c>
      <c r="Y2" s="2">
        <f t="shared" si="1"/>
        <v>196</v>
      </c>
      <c r="Z2" s="2">
        <f t="shared" si="1"/>
        <v>155</v>
      </c>
      <c r="AA2" s="2">
        <f t="shared" si="1"/>
        <v>164</v>
      </c>
      <c r="AB2" s="2">
        <f t="shared" si="1"/>
        <v>232</v>
      </c>
      <c r="AC2" s="2">
        <f t="shared" si="1"/>
        <v>65</v>
      </c>
      <c r="AD2" s="2">
        <f t="shared" si="1"/>
        <v>131</v>
      </c>
      <c r="AE2" s="2">
        <f t="shared" si="1"/>
        <v>48</v>
      </c>
      <c r="AF2" s="2">
        <f t="shared" si="1"/>
        <v>19</v>
      </c>
    </row>
    <row r="3" ht="15.75" customHeight="1"/>
    <row r="4" ht="15.75" customHeight="1"/>
    <row r="5" ht="15.75" customHeight="1"/>
    <row r="6" ht="15.75" customHeight="1">
      <c r="A6" s="3" t="s">
        <v>12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13</v>
      </c>
    </row>
    <row r="2" ht="15.75" customHeight="1">
      <c r="A2" s="5" t="s">
        <v>14</v>
      </c>
      <c r="B2" s="6"/>
    </row>
    <row r="3" ht="15.75" customHeight="1">
      <c r="A3" s="5" t="s">
        <v>15</v>
      </c>
      <c r="B3" s="7" t="s">
        <v>16</v>
      </c>
    </row>
    <row r="4" ht="15.75" customHeight="1">
      <c r="A4" s="5" t="s">
        <v>17</v>
      </c>
      <c r="B4" s="7" t="s">
        <v>18</v>
      </c>
    </row>
    <row r="5" ht="15.75" customHeight="1">
      <c r="A5" s="5" t="s">
        <v>19</v>
      </c>
      <c r="B5" s="7">
        <v>0.0</v>
      </c>
    </row>
    <row r="6" ht="15.75" customHeight="1"/>
    <row r="7" ht="15.75" customHeight="1">
      <c r="A7" s="8" t="s">
        <v>20</v>
      </c>
      <c r="B7" s="8"/>
      <c r="C7" s="8"/>
      <c r="D7" s="8"/>
      <c r="E7" s="8"/>
      <c r="F7" s="8"/>
      <c r="G7" s="8"/>
    </row>
    <row r="8" ht="15.75" customHeight="1">
      <c r="A8" s="9" t="s">
        <v>21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G8"/>
  </mergeCell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5" width="12.63"/>
    <col customWidth="1" hidden="1" min="6" max="6" width="12.63"/>
  </cols>
  <sheetData>
    <row r="1" ht="15.75" customHeight="1">
      <c r="A1" s="5" t="s">
        <v>14</v>
      </c>
      <c r="B1" s="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5" t="s">
        <v>22</v>
      </c>
      <c r="B2" s="7" t="s">
        <v>16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5" t="s">
        <v>23</v>
      </c>
      <c r="B3" s="7" t="s">
        <v>18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 t="str">
        <f>"HMAC_SHA256(a,b)"</f>
        <v>HMAC_SHA256(a,b)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 t="s">
        <v>24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10" t="s">
        <v>25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 t="s">
        <v>26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2" t="s">
        <v>27</v>
      </c>
      <c r="B10" s="2" t="s">
        <v>28</v>
      </c>
      <c r="C10" s="2" t="s">
        <v>29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2">
        <v>0.0</v>
      </c>
      <c r="B11" s="2">
        <f t="shared" ref="B11:B18" si="1">HEX2DEC(A11)</f>
        <v>0</v>
      </c>
      <c r="C11" s="2" t="str">
        <f t="shared" ref="C11:C18" si="2">"("&amp;B11&amp;" * (16 ^ "&amp;F11&amp;"))"</f>
        <v>(0 * (16 ^ 7))</v>
      </c>
      <c r="D11" s="2" t="str">
        <f t="shared" ref="D11:D18" si="3">"="&amp;""</f>
        <v>=</v>
      </c>
      <c r="E11" s="8">
        <f t="shared" ref="E11:E18" si="4">(B11*(16^F11))</f>
        <v>0</v>
      </c>
      <c r="F11" s="8">
        <v>7.0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2">
        <v>8.0</v>
      </c>
      <c r="B12" s="2">
        <f t="shared" si="1"/>
        <v>8</v>
      </c>
      <c r="C12" s="2" t="str">
        <f t="shared" si="2"/>
        <v>(8 * (16 ^ 6))</v>
      </c>
      <c r="D12" s="2" t="str">
        <f t="shared" si="3"/>
        <v>=</v>
      </c>
      <c r="E12" s="8">
        <f t="shared" si="4"/>
        <v>134217728</v>
      </c>
      <c r="F12" s="8">
        <v>6.0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2" t="s">
        <v>30</v>
      </c>
      <c r="B13" s="2">
        <f t="shared" si="1"/>
        <v>13</v>
      </c>
      <c r="C13" s="2" t="str">
        <f t="shared" si="2"/>
        <v>(13 * (16 ^ 5))</v>
      </c>
      <c r="D13" s="2" t="str">
        <f t="shared" si="3"/>
        <v>=</v>
      </c>
      <c r="E13" s="8">
        <f t="shared" si="4"/>
        <v>13631488</v>
      </c>
      <c r="F13" s="8">
        <v>5.0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2" t="s">
        <v>31</v>
      </c>
      <c r="B14" s="2">
        <f t="shared" si="1"/>
        <v>14</v>
      </c>
      <c r="C14" s="2" t="str">
        <f t="shared" si="2"/>
        <v>(14 * (16 ^ 4))</v>
      </c>
      <c r="D14" s="2" t="str">
        <f t="shared" si="3"/>
        <v>=</v>
      </c>
      <c r="E14" s="8">
        <f t="shared" si="4"/>
        <v>917504</v>
      </c>
      <c r="F14" s="8">
        <v>4.0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2">
        <v>3.0</v>
      </c>
      <c r="B15" s="2">
        <f t="shared" si="1"/>
        <v>3</v>
      </c>
      <c r="C15" s="2" t="str">
        <f t="shared" si="2"/>
        <v>(3 * (16 ^ 3))</v>
      </c>
      <c r="D15" s="2" t="str">
        <f t="shared" si="3"/>
        <v>=</v>
      </c>
      <c r="E15" s="8">
        <f t="shared" si="4"/>
        <v>12288</v>
      </c>
      <c r="F15" s="8">
        <v>3.0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2">
        <v>2.0</v>
      </c>
      <c r="B16" s="2">
        <f t="shared" si="1"/>
        <v>2</v>
      </c>
      <c r="C16" s="2" t="str">
        <f t="shared" si="2"/>
        <v>(2 * (16 ^ 2))</v>
      </c>
      <c r="D16" s="2" t="str">
        <f t="shared" si="3"/>
        <v>=</v>
      </c>
      <c r="E16" s="8">
        <f t="shared" si="4"/>
        <v>512</v>
      </c>
      <c r="F16" s="8">
        <v>2.0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2">
        <v>9.0</v>
      </c>
      <c r="B17" s="2">
        <f t="shared" si="1"/>
        <v>9</v>
      </c>
      <c r="C17" s="2" t="str">
        <f t="shared" si="2"/>
        <v>(9 * (16 ^ 1))</v>
      </c>
      <c r="D17" s="2" t="str">
        <f t="shared" si="3"/>
        <v>=</v>
      </c>
      <c r="E17" s="8">
        <f t="shared" si="4"/>
        <v>144</v>
      </c>
      <c r="F17" s="8">
        <v>1.0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2">
        <v>9.0</v>
      </c>
      <c r="B18" s="2">
        <f t="shared" si="1"/>
        <v>9</v>
      </c>
      <c r="C18" s="2" t="str">
        <f t="shared" si="2"/>
        <v>(9 * (16 ^ 0))</v>
      </c>
      <c r="D18" s="2" t="str">
        <f t="shared" si="3"/>
        <v>=</v>
      </c>
      <c r="E18" s="8">
        <f t="shared" si="4"/>
        <v>9</v>
      </c>
      <c r="F18" s="8">
        <v>0.0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2" t="s">
        <v>32</v>
      </c>
      <c r="E19" s="8">
        <f>sum(E11:E18)</f>
        <v>148779673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 t="s">
        <v>33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 t="str">
        <f>"4294967296 / ("&amp;E19&amp;" + 1) * (1 - 0.01) ="</f>
        <v>4294967296 / (148779673 + 1) * (1 - 0.01) =</v>
      </c>
      <c r="B22" s="8"/>
      <c r="C22" s="8"/>
      <c r="D22" s="2">
        <f>4294967296/(E19-1)*0.99</f>
        <v>28.57929155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 t="s">
        <v>34</v>
      </c>
      <c r="D23" s="11" t="str">
        <f>rounddown(D22,2)&amp;"x"</f>
        <v>28.57x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:G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2.63"/>
    <col customWidth="1" min="3" max="3" width="47.5"/>
    <col customWidth="1" min="4" max="4" width="12.63"/>
    <col customWidth="1" min="5" max="5" width="15.63"/>
    <col customWidth="1" hidden="1" min="6" max="6" width="12.63"/>
  </cols>
  <sheetData>
    <row r="1" ht="15.75" customHeight="1">
      <c r="A1" s="5" t="s">
        <v>14</v>
      </c>
      <c r="B1" s="6"/>
      <c r="C1" s="12"/>
      <c r="D1" s="12"/>
      <c r="E1" s="12"/>
      <c r="F1" s="12"/>
      <c r="G1" s="1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5" t="s">
        <v>35</v>
      </c>
      <c r="B2" s="6" t="s">
        <v>16</v>
      </c>
      <c r="C2" s="12"/>
      <c r="D2" s="12"/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5" t="s">
        <v>36</v>
      </c>
      <c r="B3" s="6" t="s">
        <v>18</v>
      </c>
      <c r="C3" s="12"/>
      <c r="D3" s="12"/>
      <c r="E3" s="12"/>
      <c r="F3" s="12"/>
      <c r="G3" s="1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5" t="s">
        <v>37</v>
      </c>
      <c r="B4" s="6">
        <v>0.0</v>
      </c>
      <c r="C4" s="12" t="s">
        <v>38</v>
      </c>
      <c r="D4" s="12"/>
      <c r="E4" s="12"/>
      <c r="F4" s="12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" t="s">
        <v>39</v>
      </c>
      <c r="B5" s="6" t="s">
        <v>40</v>
      </c>
      <c r="C5" s="12" t="s">
        <v>41</v>
      </c>
      <c r="D5" s="12"/>
      <c r="E5" s="12"/>
      <c r="F5" s="12"/>
      <c r="G5" s="12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5" t="s">
        <v>42</v>
      </c>
      <c r="B6" s="6">
        <v>8.0</v>
      </c>
      <c r="C6" s="12"/>
      <c r="D6" s="12"/>
      <c r="E6" s="12"/>
      <c r="F6" s="12"/>
      <c r="G6" s="12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 t="s">
        <v>43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 t="s">
        <v>44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45</v>
      </c>
      <c r="B12" s="8"/>
      <c r="C12" s="2" t="s">
        <v>46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47</v>
      </c>
      <c r="B13" s="8"/>
      <c r="C13" s="2" t="s">
        <v>46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 t="s">
        <v>48</v>
      </c>
      <c r="B14" s="8"/>
      <c r="C14" s="2" t="s">
        <v>46</v>
      </c>
      <c r="D14" s="8" t="s">
        <v>49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 t="s">
        <v>50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 t="s">
        <v>51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3" t="s">
        <v>52</v>
      </c>
      <c r="B18" s="9"/>
      <c r="C18" s="9"/>
      <c r="D18" s="9"/>
      <c r="E18" s="9"/>
      <c r="F18" s="9"/>
      <c r="G18" s="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 t="s">
        <v>53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" t="s">
        <v>27</v>
      </c>
      <c r="B21" s="2" t="s">
        <v>28</v>
      </c>
      <c r="C21" s="2" t="s">
        <v>29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4">
        <v>71.0</v>
      </c>
      <c r="B22" s="2">
        <f t="shared" ref="B22:B25" si="1">HEX2DEC(A22)</f>
        <v>113</v>
      </c>
      <c r="C22" s="2" t="str">
        <f t="shared" ref="C22:C25" si="2">"("&amp;B22&amp;" / (256 ^ "&amp;F22&amp;"))"</f>
        <v>(113 / (256 ^ 1))</v>
      </c>
      <c r="D22" s="2" t="str">
        <f t="shared" ref="D22:D25" si="3">"="&amp;""</f>
        <v>=</v>
      </c>
      <c r="E22" s="8">
        <f t="shared" ref="E22:E25" si="4">(B22/(256^F22))</f>
        <v>0.44140625</v>
      </c>
      <c r="F22" s="8">
        <v>1.0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4" t="s">
        <v>54</v>
      </c>
      <c r="B23" s="2">
        <f t="shared" si="1"/>
        <v>141</v>
      </c>
      <c r="C23" s="2" t="str">
        <f t="shared" si="2"/>
        <v>(141 / (256 ^ 2))</v>
      </c>
      <c r="D23" s="2" t="str">
        <f t="shared" si="3"/>
        <v>=</v>
      </c>
      <c r="E23" s="8">
        <f t="shared" si="4"/>
        <v>0.002151489258</v>
      </c>
      <c r="F23" s="8">
        <v>2.0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4">
        <v>44.0</v>
      </c>
      <c r="B24" s="2">
        <f t="shared" si="1"/>
        <v>68</v>
      </c>
      <c r="C24" s="2" t="str">
        <f t="shared" si="2"/>
        <v>(68 / (256 ^ 3))</v>
      </c>
      <c r="D24" s="2" t="str">
        <f t="shared" si="3"/>
        <v>=</v>
      </c>
      <c r="E24" s="8">
        <f t="shared" si="4"/>
        <v>0.000004053115845</v>
      </c>
      <c r="F24" s="8">
        <v>3.0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4" t="s">
        <v>55</v>
      </c>
      <c r="B25" s="2">
        <f t="shared" si="1"/>
        <v>253</v>
      </c>
      <c r="C25" s="2" t="str">
        <f t="shared" si="2"/>
        <v>(253 / (256 ^ 4))</v>
      </c>
      <c r="D25" s="2" t="str">
        <f t="shared" si="3"/>
        <v>=</v>
      </c>
      <c r="E25" s="8">
        <f t="shared" si="4"/>
        <v>0.00000005890615284</v>
      </c>
      <c r="F25" s="8">
        <v>4.0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2" t="s">
        <v>56</v>
      </c>
      <c r="E26" s="15">
        <f>sum(E22:E25)</f>
        <v>0.4435618513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2" t="s">
        <v>57</v>
      </c>
      <c r="E27" s="8">
        <f>E26*2</f>
        <v>0.8871237026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16" t="s">
        <v>58</v>
      </c>
      <c r="E28" s="8">
        <f>rounddown(E27)</f>
        <v>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2"/>
      <c r="E29" s="16" t="s">
        <v>59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2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" t="s">
        <v>27</v>
      </c>
      <c r="B31" s="2" t="s">
        <v>28</v>
      </c>
      <c r="C31" s="2" t="s">
        <v>29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7" t="s">
        <v>55</v>
      </c>
      <c r="B32" s="2">
        <f t="shared" ref="B32:B35" si="5">HEX2DEC(A32)</f>
        <v>253</v>
      </c>
      <c r="C32" s="2" t="str">
        <f t="shared" ref="C32:C35" si="6">"("&amp;B32&amp;" / (256 ^ "&amp;F32&amp;"))"</f>
        <v>(253 / (256 ^ 1))</v>
      </c>
      <c r="D32" s="2" t="str">
        <f t="shared" ref="D32:D35" si="7">"="&amp;""</f>
        <v>=</v>
      </c>
      <c r="E32" s="8">
        <f t="shared" ref="E32:E35" si="8">(B32/(256^F32))</f>
        <v>0.98828125</v>
      </c>
      <c r="F32" s="8">
        <v>1.0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7" t="s">
        <v>60</v>
      </c>
      <c r="B33" s="2">
        <f t="shared" si="5"/>
        <v>127</v>
      </c>
      <c r="C33" s="2" t="str">
        <f t="shared" si="6"/>
        <v>(127 / (256 ^ 2))</v>
      </c>
      <c r="D33" s="2" t="str">
        <f t="shared" si="7"/>
        <v>=</v>
      </c>
      <c r="E33" s="8">
        <f t="shared" si="8"/>
        <v>0.001937866211</v>
      </c>
      <c r="F33" s="8">
        <v>2.0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7">
        <v>80.0</v>
      </c>
      <c r="B34" s="2">
        <f t="shared" si="5"/>
        <v>128</v>
      </c>
      <c r="C34" s="2" t="str">
        <f t="shared" si="6"/>
        <v>(128 / (256 ^ 3))</v>
      </c>
      <c r="D34" s="2" t="str">
        <f t="shared" si="7"/>
        <v>=</v>
      </c>
      <c r="E34" s="8">
        <f t="shared" si="8"/>
        <v>0.000007629394531</v>
      </c>
      <c r="F34" s="8">
        <v>3.0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7">
        <v>73.0</v>
      </c>
      <c r="B35" s="2">
        <f t="shared" si="5"/>
        <v>115</v>
      </c>
      <c r="C35" s="2" t="str">
        <f t="shared" si="6"/>
        <v>(115 / (256 ^ 4))</v>
      </c>
      <c r="D35" s="2" t="str">
        <f t="shared" si="7"/>
        <v>=</v>
      </c>
      <c r="E35" s="8">
        <f t="shared" si="8"/>
        <v>0.00000002677552402</v>
      </c>
      <c r="F35" s="8">
        <v>4.0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2" t="s">
        <v>56</v>
      </c>
      <c r="E36" s="15">
        <f>sum(E32:E35)</f>
        <v>0.9902267724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2" t="s">
        <v>57</v>
      </c>
      <c r="E37" s="8">
        <f>E36*2</f>
        <v>1.980453545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16" t="s">
        <v>58</v>
      </c>
      <c r="E38" s="8">
        <f>rounddown(E37)</f>
        <v>1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2"/>
      <c r="E39" s="16" t="s">
        <v>61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 t="s">
        <v>62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8" t="s">
        <v>63</v>
      </c>
      <c r="B43" s="18" t="s">
        <v>64</v>
      </c>
      <c r="C43" s="18" t="s">
        <v>65</v>
      </c>
      <c r="D43" s="18" t="s">
        <v>66</v>
      </c>
      <c r="E43" s="18" t="s">
        <v>67</v>
      </c>
      <c r="F43" s="18" t="s">
        <v>64</v>
      </c>
      <c r="G43" s="18" t="s">
        <v>68</v>
      </c>
      <c r="H43" s="18" t="s">
        <v>69</v>
      </c>
      <c r="I43" s="18" t="s">
        <v>70</v>
      </c>
      <c r="J43" s="18" t="s">
        <v>71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">
        <v>0.0</v>
      </c>
      <c r="B44" s="2">
        <v>1.0</v>
      </c>
      <c r="C44" s="2">
        <v>0.0</v>
      </c>
      <c r="D44" s="2">
        <v>1.0</v>
      </c>
      <c r="E44" s="2">
        <v>1.0</v>
      </c>
      <c r="F44" s="2"/>
      <c r="G44" s="2">
        <v>0.0</v>
      </c>
      <c r="H44" s="2">
        <v>0.0</v>
      </c>
      <c r="I44" s="2">
        <v>1.0</v>
      </c>
      <c r="J44" s="2">
        <f>sum(A44:I44)</f>
        <v>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 t="s">
        <v>72</v>
      </c>
      <c r="B48" s="8"/>
      <c r="C48" s="8"/>
      <c r="D48" s="8"/>
      <c r="E48" s="19" t="s">
        <v>73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8" t="s">
        <v>74</v>
      </c>
      <c r="B49" s="18" t="s">
        <v>75</v>
      </c>
      <c r="C49" s="18" t="s">
        <v>76</v>
      </c>
      <c r="D49" s="18" t="s">
        <v>77</v>
      </c>
      <c r="E49" s="11" t="s">
        <v>78</v>
      </c>
      <c r="F49" s="18" t="s">
        <v>79</v>
      </c>
      <c r="G49" s="18" t="s">
        <v>79</v>
      </c>
      <c r="H49" s="18" t="s">
        <v>80</v>
      </c>
      <c r="I49" s="18" t="s">
        <v>81</v>
      </c>
      <c r="J49" s="18" t="s">
        <v>82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" t="s">
        <v>83</v>
      </c>
      <c r="B50" s="2" t="s">
        <v>84</v>
      </c>
      <c r="C50" s="2" t="s">
        <v>85</v>
      </c>
      <c r="D50" s="2" t="s">
        <v>86</v>
      </c>
      <c r="E50" s="11" t="s">
        <v>87</v>
      </c>
      <c r="F50" s="2"/>
      <c r="G50" s="2" t="s">
        <v>86</v>
      </c>
      <c r="H50" s="2" t="s">
        <v>85</v>
      </c>
      <c r="I50" s="2" t="s">
        <v>84</v>
      </c>
      <c r="J50" s="2" t="s">
        <v>83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20" t="s">
        <v>88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2.63"/>
    <col customWidth="1" min="3" max="3" width="47.5"/>
    <col customWidth="1" min="4" max="4" width="12.63"/>
    <col customWidth="1" min="5" max="5" width="15.63"/>
    <col customWidth="1" hidden="1" min="6" max="6" width="12.63"/>
  </cols>
  <sheetData>
    <row r="1" ht="15.75" customHeight="1">
      <c r="A1" s="5" t="s">
        <v>14</v>
      </c>
      <c r="B1" s="6"/>
      <c r="C1" s="12"/>
      <c r="D1" s="12"/>
      <c r="E1" s="12"/>
      <c r="F1" s="12"/>
      <c r="G1" s="1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5" t="s">
        <v>35</v>
      </c>
      <c r="B2" s="6" t="s">
        <v>16</v>
      </c>
      <c r="C2" s="12"/>
      <c r="D2" s="12"/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5" t="s">
        <v>36</v>
      </c>
      <c r="B3" s="6" t="s">
        <v>18</v>
      </c>
      <c r="C3" s="12"/>
      <c r="D3" s="12"/>
      <c r="E3" s="12"/>
      <c r="F3" s="12"/>
      <c r="G3" s="1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5" t="s">
        <v>37</v>
      </c>
      <c r="B4" s="21">
        <v>3.0</v>
      </c>
      <c r="C4" s="12" t="s">
        <v>38</v>
      </c>
      <c r="D4" s="12"/>
      <c r="E4" s="12"/>
      <c r="F4" s="12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" t="s">
        <v>39</v>
      </c>
      <c r="B5" s="6" t="s">
        <v>40</v>
      </c>
      <c r="C5" s="12" t="s">
        <v>41</v>
      </c>
      <c r="D5" s="12"/>
      <c r="E5" s="12"/>
      <c r="F5" s="12"/>
      <c r="G5" s="12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5" t="s">
        <v>42</v>
      </c>
      <c r="B6" s="6">
        <v>16.0</v>
      </c>
      <c r="C6" s="12"/>
      <c r="D6" s="12"/>
      <c r="E6" s="12"/>
      <c r="F6" s="12"/>
      <c r="G6" s="12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 t="s">
        <v>43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 t="s">
        <v>89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22" t="s">
        <v>90</v>
      </c>
      <c r="B12" s="8"/>
      <c r="C12" s="2" t="s">
        <v>46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91</v>
      </c>
      <c r="B13" s="8"/>
      <c r="C13" s="2" t="s">
        <v>46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 t="s">
        <v>92</v>
      </c>
      <c r="B14" s="8"/>
      <c r="C14" s="2" t="s">
        <v>46</v>
      </c>
      <c r="D14" s="8" t="s">
        <v>49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 t="s">
        <v>50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/>
    <row r="18" ht="15.75" customHeight="1">
      <c r="A18" s="22" t="s">
        <v>93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3" t="s">
        <v>94</v>
      </c>
      <c r="B19" s="9"/>
      <c r="C19" s="9"/>
      <c r="D19" s="9"/>
      <c r="E19" s="9"/>
      <c r="F19" s="9"/>
      <c r="G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 t="s">
        <v>53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" t="s">
        <v>27</v>
      </c>
      <c r="B22" s="2" t="s">
        <v>28</v>
      </c>
      <c r="C22" s="2" t="s">
        <v>29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4">
        <v>71.0</v>
      </c>
      <c r="B23" s="2">
        <f t="shared" ref="B23:B26" si="1">HEX2DEC(A23)</f>
        <v>113</v>
      </c>
      <c r="C23" s="2" t="str">
        <f t="shared" ref="C23:C26" si="2">"("&amp;B23&amp;" / (256 ^ "&amp;F23&amp;"))"</f>
        <v>(113 / (256 ^ 1))</v>
      </c>
      <c r="D23" s="2" t="str">
        <f t="shared" ref="D23:D26" si="3">"="&amp;""</f>
        <v>=</v>
      </c>
      <c r="E23" s="8">
        <f t="shared" ref="E23:E26" si="4">(B23/(256^F23))</f>
        <v>0.44140625</v>
      </c>
      <c r="F23" s="8">
        <v>1.0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4" t="s">
        <v>54</v>
      </c>
      <c r="B24" s="2">
        <f t="shared" si="1"/>
        <v>141</v>
      </c>
      <c r="C24" s="2" t="str">
        <f t="shared" si="2"/>
        <v>(141 / (256 ^ 2))</v>
      </c>
      <c r="D24" s="2" t="str">
        <f t="shared" si="3"/>
        <v>=</v>
      </c>
      <c r="E24" s="8">
        <f t="shared" si="4"/>
        <v>0.002151489258</v>
      </c>
      <c r="F24" s="8">
        <v>2.0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4">
        <v>44.0</v>
      </c>
      <c r="B25" s="2">
        <f t="shared" si="1"/>
        <v>68</v>
      </c>
      <c r="C25" s="2" t="str">
        <f t="shared" si="2"/>
        <v>(68 / (256 ^ 3))</v>
      </c>
      <c r="D25" s="2" t="str">
        <f t="shared" si="3"/>
        <v>=</v>
      </c>
      <c r="E25" s="8">
        <f t="shared" si="4"/>
        <v>0.000004053115845</v>
      </c>
      <c r="F25" s="8">
        <v>3.0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4" t="s">
        <v>55</v>
      </c>
      <c r="B26" s="2">
        <f t="shared" si="1"/>
        <v>253</v>
      </c>
      <c r="C26" s="2" t="str">
        <f t="shared" si="2"/>
        <v>(253 / (256 ^ 4))</v>
      </c>
      <c r="D26" s="2" t="str">
        <f t="shared" si="3"/>
        <v>=</v>
      </c>
      <c r="E26" s="8">
        <f t="shared" si="4"/>
        <v>0.00000005890615284</v>
      </c>
      <c r="F26" s="8">
        <v>4.0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2" t="s">
        <v>56</v>
      </c>
      <c r="E27" s="15">
        <f>sum(E23:E26)</f>
        <v>0.4435618513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2" t="s">
        <v>57</v>
      </c>
      <c r="E28" s="8">
        <f>E27*2</f>
        <v>0.8871237026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16" t="s">
        <v>58</v>
      </c>
      <c r="E29" s="8">
        <f>rounddown(E28)</f>
        <v>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2"/>
      <c r="E30" s="16" t="s">
        <v>59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2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" t="s">
        <v>27</v>
      </c>
      <c r="B32" s="2" t="s">
        <v>28</v>
      </c>
      <c r="C32" s="2" t="s">
        <v>29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7" t="s">
        <v>55</v>
      </c>
      <c r="B33" s="2">
        <f t="shared" ref="B33:B36" si="5">HEX2DEC(A33)</f>
        <v>253</v>
      </c>
      <c r="C33" s="2" t="str">
        <f t="shared" ref="C33:C36" si="6">"("&amp;B33&amp;" / (256 ^ "&amp;F33&amp;"))"</f>
        <v>(253 / (256 ^ 1))</v>
      </c>
      <c r="D33" s="2" t="str">
        <f t="shared" ref="D33:D36" si="7">"="&amp;""</f>
        <v>=</v>
      </c>
      <c r="E33" s="8">
        <f t="shared" ref="E33:E36" si="8">(B33/(256^F33))</f>
        <v>0.98828125</v>
      </c>
      <c r="F33" s="8">
        <v>1.0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7" t="s">
        <v>60</v>
      </c>
      <c r="B34" s="2">
        <f t="shared" si="5"/>
        <v>127</v>
      </c>
      <c r="C34" s="2" t="str">
        <f t="shared" si="6"/>
        <v>(127 / (256 ^ 2))</v>
      </c>
      <c r="D34" s="2" t="str">
        <f t="shared" si="7"/>
        <v>=</v>
      </c>
      <c r="E34" s="8">
        <f t="shared" si="8"/>
        <v>0.001937866211</v>
      </c>
      <c r="F34" s="8">
        <v>2.0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7">
        <v>80.0</v>
      </c>
      <c r="B35" s="2">
        <f t="shared" si="5"/>
        <v>128</v>
      </c>
      <c r="C35" s="2" t="str">
        <f t="shared" si="6"/>
        <v>(128 / (256 ^ 3))</v>
      </c>
      <c r="D35" s="2" t="str">
        <f t="shared" si="7"/>
        <v>=</v>
      </c>
      <c r="E35" s="8">
        <f t="shared" si="8"/>
        <v>0.000007629394531</v>
      </c>
      <c r="F35" s="8">
        <v>3.0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7">
        <v>73.0</v>
      </c>
      <c r="B36" s="2">
        <f t="shared" si="5"/>
        <v>115</v>
      </c>
      <c r="C36" s="2" t="str">
        <f t="shared" si="6"/>
        <v>(115 / (256 ^ 4))</v>
      </c>
      <c r="D36" s="2" t="str">
        <f t="shared" si="7"/>
        <v>=</v>
      </c>
      <c r="E36" s="8">
        <f t="shared" si="8"/>
        <v>0.00000002677552402</v>
      </c>
      <c r="F36" s="8">
        <v>4.0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2" t="s">
        <v>56</v>
      </c>
      <c r="E37" s="15">
        <f>sum(E33:E36)</f>
        <v>0.9902267724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2" t="s">
        <v>57</v>
      </c>
      <c r="E38" s="8">
        <f>E37*2</f>
        <v>1.980453545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16" t="s">
        <v>58</v>
      </c>
      <c r="E39" s="8">
        <f>rounddown(E38)</f>
        <v>1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2"/>
      <c r="E40" s="16" t="s">
        <v>61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 t="s">
        <v>95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8" t="s">
        <v>63</v>
      </c>
      <c r="B44" s="18" t="s">
        <v>64</v>
      </c>
      <c r="C44" s="18" t="s">
        <v>65</v>
      </c>
      <c r="D44" s="18" t="s">
        <v>66</v>
      </c>
      <c r="E44" s="18" t="s">
        <v>67</v>
      </c>
      <c r="F44" s="18" t="s">
        <v>64</v>
      </c>
      <c r="G44" s="18" t="s">
        <v>68</v>
      </c>
      <c r="H44" s="18" t="s">
        <v>69</v>
      </c>
      <c r="I44" s="18" t="s">
        <v>70</v>
      </c>
      <c r="J44" s="2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3">
        <v>0.0</v>
      </c>
      <c r="B45" s="2">
        <v>1.0</v>
      </c>
      <c r="C45" s="2">
        <v>0.0</v>
      </c>
      <c r="D45" s="2">
        <v>1.0</v>
      </c>
      <c r="E45" s="2">
        <v>1.0</v>
      </c>
      <c r="F45" s="2"/>
      <c r="G45" s="2">
        <v>0.0</v>
      </c>
      <c r="H45" s="2">
        <v>0.0</v>
      </c>
      <c r="I45" s="2">
        <v>0.0</v>
      </c>
      <c r="J45" s="2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8" t="s">
        <v>96</v>
      </c>
      <c r="B46" s="18" t="s">
        <v>97</v>
      </c>
      <c r="C46" s="18" t="s">
        <v>98</v>
      </c>
      <c r="D46" s="18" t="s">
        <v>99</v>
      </c>
      <c r="E46" s="18" t="s">
        <v>100</v>
      </c>
      <c r="F46" s="18" t="s">
        <v>64</v>
      </c>
      <c r="G46" s="18" t="s">
        <v>101</v>
      </c>
      <c r="H46" s="18" t="s">
        <v>102</v>
      </c>
      <c r="I46" s="18" t="s">
        <v>103</v>
      </c>
      <c r="J46" s="18" t="s">
        <v>71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">
        <v>1.0</v>
      </c>
      <c r="B47" s="2">
        <v>0.0</v>
      </c>
      <c r="C47" s="2">
        <v>0.0</v>
      </c>
      <c r="D47" s="2">
        <v>0.0</v>
      </c>
      <c r="E47" s="2">
        <v>1.0</v>
      </c>
      <c r="F47" s="2"/>
      <c r="G47" s="2">
        <v>0.0</v>
      </c>
      <c r="H47" s="2">
        <v>0.0</v>
      </c>
      <c r="I47" s="2">
        <v>1.0</v>
      </c>
      <c r="J47" s="2">
        <v>7.0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 t="s">
        <v>72</v>
      </c>
      <c r="B51" s="8"/>
      <c r="C51" s="8"/>
      <c r="D51" s="8"/>
      <c r="F51" s="8"/>
      <c r="G51" s="8"/>
      <c r="H51" s="8"/>
      <c r="I51" s="19" t="s">
        <v>73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8" t="s">
        <v>74</v>
      </c>
      <c r="B52" s="18" t="s">
        <v>75</v>
      </c>
      <c r="C52" s="18" t="s">
        <v>76</v>
      </c>
      <c r="D52" s="18" t="s">
        <v>77</v>
      </c>
      <c r="E52" s="18" t="s">
        <v>78</v>
      </c>
      <c r="F52" s="18" t="s">
        <v>79</v>
      </c>
      <c r="G52" s="18" t="s">
        <v>79</v>
      </c>
      <c r="H52" s="18" t="s">
        <v>80</v>
      </c>
      <c r="I52" s="11" t="s">
        <v>81</v>
      </c>
      <c r="J52" s="18" t="s">
        <v>82</v>
      </c>
      <c r="K52" s="18" t="s">
        <v>104</v>
      </c>
      <c r="L52" s="18" t="s">
        <v>105</v>
      </c>
      <c r="M52" s="18" t="s">
        <v>106</v>
      </c>
      <c r="N52" s="18" t="s">
        <v>107</v>
      </c>
      <c r="O52" s="18" t="s">
        <v>108</v>
      </c>
      <c r="P52" s="18" t="s">
        <v>109</v>
      </c>
      <c r="Q52" s="18" t="s">
        <v>110</v>
      </c>
      <c r="R52" s="8"/>
      <c r="S52" s="2"/>
      <c r="T52" s="2"/>
      <c r="U52" s="8"/>
      <c r="V52" s="8"/>
      <c r="W52" s="8"/>
      <c r="X52" s="8"/>
      <c r="Y52" s="8"/>
      <c r="Z52" s="8"/>
    </row>
    <row r="53" ht="15.75" customHeight="1">
      <c r="A53" s="24">
        <v>1000.0</v>
      </c>
      <c r="B53" s="25">
        <v>130.0</v>
      </c>
      <c r="C53" s="26" t="s">
        <v>111</v>
      </c>
      <c r="D53" s="26" t="s">
        <v>111</v>
      </c>
      <c r="E53" s="24">
        <v>3.0</v>
      </c>
      <c r="F53" s="24">
        <v>1.5</v>
      </c>
      <c r="G53" s="24">
        <v>0.6</v>
      </c>
      <c r="H53" s="24">
        <v>0.3</v>
      </c>
      <c r="I53" s="24">
        <v>0.0</v>
      </c>
      <c r="J53" s="24">
        <v>0.3</v>
      </c>
      <c r="K53" s="24">
        <v>0.6</v>
      </c>
      <c r="L53" s="24">
        <v>1.5</v>
      </c>
      <c r="M53" s="24">
        <v>3.0</v>
      </c>
      <c r="N53" s="26" t="s">
        <v>111</v>
      </c>
      <c r="O53" s="26" t="s">
        <v>111</v>
      </c>
      <c r="P53" s="25">
        <v>130.0</v>
      </c>
      <c r="Q53" s="24">
        <v>1000.0</v>
      </c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20" t="s">
        <v>112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20" t="s">
        <v>88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38"/>
    <col customWidth="1" min="4" max="4" width="12.63"/>
    <col customWidth="1" min="5" max="5" width="15.63"/>
    <col customWidth="1" min="6" max="6" width="12.63"/>
  </cols>
  <sheetData>
    <row r="1" ht="15.75" customHeight="1">
      <c r="A1" s="5" t="s">
        <v>14</v>
      </c>
      <c r="B1" s="6"/>
      <c r="C1" s="12"/>
      <c r="D1" s="12"/>
      <c r="E1" s="12"/>
      <c r="F1" s="12"/>
      <c r="G1" s="1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ht="15.75" customHeight="1">
      <c r="A2" s="5" t="s">
        <v>22</v>
      </c>
      <c r="B2" s="6" t="s">
        <v>16</v>
      </c>
      <c r="C2" s="12"/>
      <c r="D2" s="12"/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ht="15.75" customHeight="1">
      <c r="A3" s="5" t="s">
        <v>23</v>
      </c>
      <c r="B3" s="6" t="s">
        <v>18</v>
      </c>
      <c r="C3" s="12"/>
      <c r="D3" s="12"/>
      <c r="E3" s="12"/>
      <c r="F3" s="12"/>
      <c r="G3" s="1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ht="15.75" customHeight="1">
      <c r="A4" s="5" t="s">
        <v>37</v>
      </c>
      <c r="B4" s="6">
        <v>3.0</v>
      </c>
      <c r="C4" s="12" t="s">
        <v>38</v>
      </c>
      <c r="D4" s="12"/>
      <c r="E4" s="12"/>
      <c r="F4" s="12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ht="15.75" customHeight="1">
      <c r="A6" s="8" t="s">
        <v>113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ht="15.75" customHeight="1">
      <c r="A8" s="28" t="s">
        <v>114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ht="15.75" customHeight="1">
      <c r="A10" s="8" t="s">
        <v>115</v>
      </c>
      <c r="B10" s="8"/>
      <c r="C10" s="2" t="s">
        <v>46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ht="15.75" customHeight="1">
      <c r="A11" s="8" t="s">
        <v>116</v>
      </c>
      <c r="B11" s="8"/>
      <c r="C11" s="2" t="s">
        <v>46</v>
      </c>
      <c r="D11" s="8" t="s">
        <v>117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ht="15.75" customHeight="1">
      <c r="A12" s="8"/>
      <c r="B12" s="8"/>
      <c r="C12" s="8" t="s">
        <v>118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ht="15.75" customHeight="1">
      <c r="A13" s="8"/>
      <c r="B13" s="8"/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ht="15.75" customHeight="1">
      <c r="A15" s="8" t="s">
        <v>51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ht="15.75" customHeight="1">
      <c r="A16" s="22" t="s">
        <v>119</v>
      </c>
      <c r="B16" s="9"/>
      <c r="C16" s="9"/>
      <c r="D16" s="9"/>
      <c r="E16" s="9"/>
      <c r="F16" s="9"/>
      <c r="G16" s="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ht="15.75" customHeight="1">
      <c r="A19" s="8" t="s">
        <v>53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ht="15.75" customHeight="1">
      <c r="A20" s="2" t="s">
        <v>27</v>
      </c>
      <c r="B20" s="2" t="s">
        <v>28</v>
      </c>
      <c r="C20" s="2" t="s">
        <v>29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ht="15.75" customHeight="1">
      <c r="A21" s="14">
        <v>32.0</v>
      </c>
      <c r="B21" s="2">
        <f t="shared" ref="B21:B24" si="1">HEX2DEC(A21)</f>
        <v>50</v>
      </c>
      <c r="C21" s="2" t="str">
        <f t="shared" ref="C21:C24" si="2">"("&amp;B21&amp;" / (256 ^ "&amp;F21&amp;"))"</f>
        <v>(50 / (256 ^ 1))</v>
      </c>
      <c r="D21" s="2" t="str">
        <f t="shared" ref="D21:D24" si="3">"="&amp;""</f>
        <v>=</v>
      </c>
      <c r="E21" s="8">
        <f t="shared" ref="E21:E24" si="4">(B21/(256^F21))</f>
        <v>0.1953125</v>
      </c>
      <c r="F21" s="8">
        <v>1.0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ht="15.75" customHeight="1">
      <c r="A22" s="14" t="s">
        <v>120</v>
      </c>
      <c r="B22" s="2">
        <f t="shared" si="1"/>
        <v>108</v>
      </c>
      <c r="C22" s="2" t="str">
        <f t="shared" si="2"/>
        <v>(108 / (256 ^ 2))</v>
      </c>
      <c r="D22" s="2" t="str">
        <f t="shared" si="3"/>
        <v>=</v>
      </c>
      <c r="E22" s="8">
        <f t="shared" si="4"/>
        <v>0.001647949219</v>
      </c>
      <c r="F22" s="8">
        <v>2.0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ht="15.75" customHeight="1">
      <c r="A23" s="14" t="s">
        <v>121</v>
      </c>
      <c r="B23" s="2">
        <f t="shared" si="1"/>
        <v>15</v>
      </c>
      <c r="C23" s="2" t="str">
        <f t="shared" si="2"/>
        <v>(15 / (256 ^ 3))</v>
      </c>
      <c r="D23" s="2" t="str">
        <f t="shared" si="3"/>
        <v>=</v>
      </c>
      <c r="E23" s="8">
        <f t="shared" si="4"/>
        <v>0.0000008940696716</v>
      </c>
      <c r="F23" s="8">
        <v>3.0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ht="15.75" customHeight="1">
      <c r="A24" s="14">
        <v>71.0</v>
      </c>
      <c r="B24" s="2">
        <f t="shared" si="1"/>
        <v>113</v>
      </c>
      <c r="C24" s="2" t="str">
        <f t="shared" si="2"/>
        <v>(113 / (256 ^ 4))</v>
      </c>
      <c r="D24" s="2" t="str">
        <f t="shared" si="3"/>
        <v>=</v>
      </c>
      <c r="E24" s="8">
        <f t="shared" si="4"/>
        <v>0.00000002630986273</v>
      </c>
      <c r="F24" s="8">
        <v>4.0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ht="15.75" customHeight="1">
      <c r="A25" s="8"/>
      <c r="B25" s="8"/>
      <c r="C25" s="8"/>
      <c r="D25" s="16" t="s">
        <v>56</v>
      </c>
      <c r="E25" s="8">
        <f>sum(E21:E24)</f>
        <v>0.1969613696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ht="15.75" customHeight="1">
      <c r="A26" s="8"/>
      <c r="B26" s="8"/>
      <c r="C26" s="8"/>
      <c r="D26" s="16" t="s">
        <v>122</v>
      </c>
      <c r="E26" s="8">
        <f>E25*40</f>
        <v>7.878454784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ht="15.75" customHeight="1">
      <c r="A27" s="8"/>
      <c r="B27" s="8"/>
      <c r="C27" s="8"/>
      <c r="D27" s="16" t="s">
        <v>58</v>
      </c>
      <c r="E27" s="8">
        <f>rounddown(E26)</f>
        <v>7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ht="15.75" customHeight="1">
      <c r="A28" s="8"/>
      <c r="B28" s="8"/>
      <c r="C28" s="8"/>
      <c r="D28" s="2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ht="15.75" customHeight="1">
      <c r="A29" s="2" t="s">
        <v>27</v>
      </c>
      <c r="B29" s="2" t="s">
        <v>28</v>
      </c>
      <c r="C29" s="2" t="s">
        <v>29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ht="15.75" customHeight="1">
      <c r="A30" s="17" t="s">
        <v>123</v>
      </c>
      <c r="B30" s="2">
        <f t="shared" ref="B30:B33" si="5">HEX2DEC(A30)</f>
        <v>169</v>
      </c>
      <c r="C30" s="2" t="str">
        <f t="shared" ref="C30:C33" si="6">"("&amp;B30&amp;" / (256 ^ "&amp;F30&amp;"))"</f>
        <v>(169 / (256 ^ 1))</v>
      </c>
      <c r="D30" s="2" t="str">
        <f t="shared" ref="D30:D33" si="7">"="&amp;""</f>
        <v>=</v>
      </c>
      <c r="E30" s="8">
        <f t="shared" ref="E30:E33" si="8">(B30/(256^F30))</f>
        <v>0.66015625</v>
      </c>
      <c r="F30" s="8">
        <v>1.0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ht="15.75" customHeight="1">
      <c r="A31" s="17">
        <v>29.0</v>
      </c>
      <c r="B31" s="2">
        <f t="shared" si="5"/>
        <v>41</v>
      </c>
      <c r="C31" s="2" t="str">
        <f t="shared" si="6"/>
        <v>(41 / (256 ^ 2))</v>
      </c>
      <c r="D31" s="2" t="str">
        <f t="shared" si="7"/>
        <v>=</v>
      </c>
      <c r="E31" s="8">
        <f t="shared" si="8"/>
        <v>0.0006256103516</v>
      </c>
      <c r="F31" s="8">
        <v>2.0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ht="15.75" customHeight="1">
      <c r="A32" s="17" t="s">
        <v>124</v>
      </c>
      <c r="B32" s="2">
        <f t="shared" si="5"/>
        <v>231</v>
      </c>
      <c r="C32" s="2" t="str">
        <f t="shared" si="6"/>
        <v>(231 / (256 ^ 3))</v>
      </c>
      <c r="D32" s="2" t="str">
        <f t="shared" si="7"/>
        <v>=</v>
      </c>
      <c r="E32" s="8">
        <f t="shared" si="8"/>
        <v>0.00001376867294</v>
      </c>
      <c r="F32" s="8">
        <v>3.0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ht="15.75" customHeight="1">
      <c r="A33" s="17">
        <v>16.0</v>
      </c>
      <c r="B33" s="2">
        <f t="shared" si="5"/>
        <v>22</v>
      </c>
      <c r="C33" s="2" t="str">
        <f t="shared" si="6"/>
        <v>(22 / (256 ^ 4))</v>
      </c>
      <c r="D33" s="2" t="str">
        <f t="shared" si="7"/>
        <v>=</v>
      </c>
      <c r="E33" s="8">
        <f t="shared" si="8"/>
        <v>0.00000000512227416</v>
      </c>
      <c r="F33" s="8">
        <v>4.0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ht="15.75" customHeight="1">
      <c r="A34" s="8"/>
      <c r="B34" s="8"/>
      <c r="C34" s="8"/>
      <c r="D34" s="16" t="s">
        <v>56</v>
      </c>
      <c r="E34" s="8">
        <f>sum(E30:E33)</f>
        <v>0.6607956341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ht="15.75" customHeight="1">
      <c r="A35" s="8"/>
      <c r="B35" s="8"/>
      <c r="C35" s="8"/>
      <c r="D35" s="16" t="s">
        <v>125</v>
      </c>
      <c r="E35" s="8">
        <f>E34*39</f>
        <v>25.77102973</v>
      </c>
      <c r="F35" s="8"/>
      <c r="G35" s="8" t="s">
        <v>126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ht="15.75" customHeight="1">
      <c r="A36" s="8"/>
      <c r="B36" s="8"/>
      <c r="C36" s="8"/>
      <c r="D36" s="16" t="s">
        <v>58</v>
      </c>
      <c r="E36" s="8">
        <f>rounddown(E35)</f>
        <v>25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ht="15.75" customHeight="1">
      <c r="A38" s="8" t="s">
        <v>127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ht="15.75" customHeight="1">
      <c r="A39" s="29">
        <v>7.0</v>
      </c>
      <c r="B39" s="29">
        <v>25.0</v>
      </c>
      <c r="C39" s="29">
        <v>3.0</v>
      </c>
      <c r="D39" s="29">
        <v>13.0</v>
      </c>
      <c r="E39" s="29">
        <v>31.0</v>
      </c>
      <c r="F39" s="29">
        <v>32.0</v>
      </c>
      <c r="G39" s="29">
        <v>21.0</v>
      </c>
      <c r="H39" s="29">
        <v>15.0</v>
      </c>
      <c r="I39" s="29">
        <v>32.0</v>
      </c>
      <c r="J39" s="29">
        <v>23.0</v>
      </c>
      <c r="K39" s="29">
        <v>13.0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</row>
    <row r="44" ht="15.75" customHeight="1">
      <c r="A44" s="30" t="s">
        <v>128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</row>
    <row r="45" ht="15.75" customHeight="1">
      <c r="A45" s="8" t="s">
        <v>129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</row>
    <row r="46" ht="15.75" customHeight="1">
      <c r="A46" s="29">
        <v>0.0</v>
      </c>
      <c r="B46" s="29">
        <v>1.0</v>
      </c>
      <c r="C46" s="29">
        <v>2.0</v>
      </c>
      <c r="D46" s="29">
        <v>3.0</v>
      </c>
      <c r="E46" s="29">
        <v>4.0</v>
      </c>
      <c r="F46" s="29">
        <v>5.0</v>
      </c>
      <c r="G46" s="29">
        <v>6.0</v>
      </c>
      <c r="H46" s="31">
        <v>7.0</v>
      </c>
      <c r="I46" s="29">
        <v>8.0</v>
      </c>
      <c r="J46" s="29">
        <v>9.0</v>
      </c>
      <c r="K46" s="29">
        <v>10.0</v>
      </c>
      <c r="L46" s="29">
        <v>11.0</v>
      </c>
      <c r="M46" s="29">
        <v>12.0</v>
      </c>
      <c r="N46" s="29">
        <v>13.0</v>
      </c>
      <c r="O46" s="29">
        <v>14.0</v>
      </c>
      <c r="P46" s="29">
        <v>15.0</v>
      </c>
      <c r="Q46" s="29">
        <v>16.0</v>
      </c>
      <c r="R46" s="29">
        <v>17.0</v>
      </c>
      <c r="S46" s="29">
        <v>18.0</v>
      </c>
      <c r="T46" s="29">
        <v>19.0</v>
      </c>
      <c r="U46" s="29">
        <v>20.0</v>
      </c>
      <c r="V46" s="29">
        <v>21.0</v>
      </c>
      <c r="W46" s="29">
        <v>22.0</v>
      </c>
      <c r="X46" s="29">
        <v>23.0</v>
      </c>
      <c r="Y46" s="29">
        <v>24.0</v>
      </c>
      <c r="Z46" s="29">
        <v>25.0</v>
      </c>
      <c r="AA46" s="29">
        <v>26.0</v>
      </c>
      <c r="AB46" s="29">
        <v>27.0</v>
      </c>
      <c r="AC46" s="29">
        <v>28.0</v>
      </c>
      <c r="AD46" s="29">
        <v>29.0</v>
      </c>
      <c r="AE46" s="29">
        <v>30.0</v>
      </c>
      <c r="AF46" s="29">
        <v>31.0</v>
      </c>
      <c r="AG46" s="29">
        <v>32.0</v>
      </c>
      <c r="AH46" s="29">
        <v>33.0</v>
      </c>
      <c r="AI46" s="29">
        <v>34.0</v>
      </c>
      <c r="AJ46" s="29">
        <v>35.0</v>
      </c>
      <c r="AK46" s="29">
        <v>36.0</v>
      </c>
      <c r="AL46" s="29">
        <v>37.0</v>
      </c>
      <c r="AM46" s="29">
        <v>38.0</v>
      </c>
      <c r="AN46" s="29">
        <v>39.0</v>
      </c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</row>
    <row r="47" ht="15.75" customHeight="1">
      <c r="A47" s="2">
        <v>7.0</v>
      </c>
      <c r="B47" s="2">
        <v>0.0</v>
      </c>
      <c r="C47" s="2">
        <v>1.0</v>
      </c>
      <c r="D47" s="2">
        <v>2.0</v>
      </c>
      <c r="E47" s="2">
        <v>3.0</v>
      </c>
      <c r="F47" s="2">
        <v>4.0</v>
      </c>
      <c r="G47" s="2">
        <v>5.0</v>
      </c>
      <c r="H47" s="2">
        <v>6.0</v>
      </c>
      <c r="I47" s="2">
        <v>8.0</v>
      </c>
      <c r="J47" s="2">
        <v>9.0</v>
      </c>
      <c r="K47" s="2">
        <v>10.0</v>
      </c>
      <c r="L47" s="2">
        <v>11.0</v>
      </c>
      <c r="M47" s="2">
        <v>12.0</v>
      </c>
      <c r="N47" s="2">
        <v>13.0</v>
      </c>
      <c r="O47" s="2">
        <v>14.0</v>
      </c>
      <c r="P47" s="2">
        <v>15.0</v>
      </c>
      <c r="Q47" s="2">
        <v>16.0</v>
      </c>
      <c r="R47" s="2">
        <v>17.0</v>
      </c>
      <c r="S47" s="2">
        <v>18.0</v>
      </c>
      <c r="T47" s="2">
        <v>19.0</v>
      </c>
      <c r="U47" s="2">
        <v>20.0</v>
      </c>
      <c r="V47" s="2">
        <v>21.0</v>
      </c>
      <c r="W47" s="2">
        <v>22.0</v>
      </c>
      <c r="X47" s="2">
        <v>23.0</v>
      </c>
      <c r="Y47" s="2">
        <v>24.0</v>
      </c>
      <c r="Z47" s="2">
        <v>25.0</v>
      </c>
      <c r="AA47" s="19">
        <v>26.0</v>
      </c>
      <c r="AB47" s="2">
        <v>27.0</v>
      </c>
      <c r="AC47" s="2">
        <v>28.0</v>
      </c>
      <c r="AD47" s="2">
        <v>29.0</v>
      </c>
      <c r="AE47" s="2">
        <v>30.0</v>
      </c>
      <c r="AF47" s="2">
        <v>31.0</v>
      </c>
      <c r="AG47" s="2">
        <v>32.0</v>
      </c>
      <c r="AH47" s="2">
        <v>33.0</v>
      </c>
      <c r="AI47" s="2">
        <v>34.0</v>
      </c>
      <c r="AJ47" s="2">
        <v>35.0</v>
      </c>
      <c r="AK47" s="2">
        <v>36.0</v>
      </c>
      <c r="AL47" s="2">
        <v>37.0</v>
      </c>
      <c r="AM47" s="2">
        <v>38.0</v>
      </c>
      <c r="AN47" s="2">
        <v>39.0</v>
      </c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ht="15.75" customHeight="1">
      <c r="A48" s="2">
        <v>7.0</v>
      </c>
      <c r="B48" s="2">
        <v>26.0</v>
      </c>
      <c r="C48" s="2">
        <v>0.0</v>
      </c>
      <c r="D48" s="2">
        <v>1.0</v>
      </c>
      <c r="E48" s="2">
        <v>2.0</v>
      </c>
      <c r="F48" s="19">
        <v>3.0</v>
      </c>
      <c r="G48" s="2">
        <v>4.0</v>
      </c>
      <c r="H48" s="2">
        <v>5.0</v>
      </c>
      <c r="I48" s="2">
        <v>6.0</v>
      </c>
      <c r="J48" s="2">
        <v>8.0</v>
      </c>
      <c r="K48" s="2">
        <v>9.0</v>
      </c>
      <c r="L48" s="2">
        <v>10.0</v>
      </c>
      <c r="M48" s="2">
        <v>11.0</v>
      </c>
      <c r="N48" s="2">
        <v>12.0</v>
      </c>
      <c r="O48" s="2">
        <v>13.0</v>
      </c>
      <c r="P48" s="2">
        <v>14.0</v>
      </c>
      <c r="Q48" s="19">
        <v>15.0</v>
      </c>
      <c r="R48" s="2">
        <v>16.0</v>
      </c>
      <c r="S48" s="2">
        <v>17.0</v>
      </c>
      <c r="T48" s="2">
        <v>18.0</v>
      </c>
      <c r="U48" s="2">
        <v>19.0</v>
      </c>
      <c r="V48" s="2">
        <v>20.0</v>
      </c>
      <c r="W48" s="2">
        <v>21.0</v>
      </c>
      <c r="X48" s="2">
        <v>22.0</v>
      </c>
      <c r="Y48" s="2">
        <v>23.0</v>
      </c>
      <c r="Z48" s="2">
        <v>24.0</v>
      </c>
      <c r="AA48" s="2">
        <v>25.0</v>
      </c>
      <c r="AB48" s="2">
        <v>27.0</v>
      </c>
      <c r="AC48" s="2">
        <v>28.0</v>
      </c>
      <c r="AD48" s="2">
        <v>29.0</v>
      </c>
      <c r="AE48" s="2">
        <v>30.0</v>
      </c>
      <c r="AF48" s="2">
        <v>31.0</v>
      </c>
      <c r="AG48" s="2">
        <v>32.0</v>
      </c>
      <c r="AH48" s="2">
        <v>33.0</v>
      </c>
      <c r="AI48" s="2">
        <v>34.0</v>
      </c>
      <c r="AJ48" s="2">
        <v>35.0</v>
      </c>
      <c r="AK48" s="2">
        <v>36.0</v>
      </c>
      <c r="AL48" s="2">
        <v>37.0</v>
      </c>
      <c r="AM48" s="2">
        <v>38.0</v>
      </c>
      <c r="AN48" s="2">
        <v>39.0</v>
      </c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ht="15.75" customHeight="1">
      <c r="A49" s="2">
        <v>7.0</v>
      </c>
      <c r="B49" s="2">
        <v>26.0</v>
      </c>
      <c r="C49" s="2">
        <v>3.0</v>
      </c>
      <c r="D49" s="2">
        <v>0.0</v>
      </c>
      <c r="E49" s="2">
        <v>1.0</v>
      </c>
      <c r="F49" s="2">
        <v>2.0</v>
      </c>
      <c r="G49" s="2">
        <v>4.0</v>
      </c>
      <c r="H49" s="2">
        <v>5.0</v>
      </c>
      <c r="I49" s="2">
        <v>6.0</v>
      </c>
      <c r="J49" s="2">
        <v>8.0</v>
      </c>
      <c r="K49" s="2">
        <v>9.0</v>
      </c>
      <c r="L49" s="2">
        <v>10.0</v>
      </c>
      <c r="M49" s="2">
        <v>11.0</v>
      </c>
      <c r="N49" s="2">
        <v>12.0</v>
      </c>
      <c r="O49" s="2">
        <v>13.0</v>
      </c>
      <c r="P49" s="2">
        <v>14.0</v>
      </c>
      <c r="Q49" s="2">
        <v>15.0</v>
      </c>
      <c r="R49" s="2">
        <v>16.0</v>
      </c>
      <c r="S49" s="2">
        <v>17.0</v>
      </c>
      <c r="T49" s="2">
        <v>18.0</v>
      </c>
      <c r="U49" s="2">
        <v>19.0</v>
      </c>
      <c r="V49" s="2">
        <v>20.0</v>
      </c>
      <c r="W49" s="2">
        <v>21.0</v>
      </c>
      <c r="X49" s="2">
        <v>22.0</v>
      </c>
      <c r="Y49" s="2">
        <v>23.0</v>
      </c>
      <c r="Z49" s="2">
        <v>24.0</v>
      </c>
      <c r="AA49" s="2">
        <v>25.0</v>
      </c>
      <c r="AB49" s="2">
        <v>27.0</v>
      </c>
      <c r="AC49" s="2">
        <v>28.0</v>
      </c>
      <c r="AD49" s="2">
        <v>29.0</v>
      </c>
      <c r="AE49" s="2">
        <v>30.0</v>
      </c>
      <c r="AF49" s="2">
        <v>31.0</v>
      </c>
      <c r="AG49" s="2">
        <v>32.0</v>
      </c>
      <c r="AH49" s="2">
        <v>33.0</v>
      </c>
      <c r="AI49" s="2">
        <v>34.0</v>
      </c>
      <c r="AJ49" s="19">
        <v>35.0</v>
      </c>
      <c r="AK49" s="2">
        <v>36.0</v>
      </c>
      <c r="AL49" s="2">
        <v>37.0</v>
      </c>
      <c r="AM49" s="2">
        <v>38.0</v>
      </c>
      <c r="AN49" s="2">
        <v>39.0</v>
      </c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ht="15.75" customHeight="1">
      <c r="A50" s="2">
        <v>7.0</v>
      </c>
      <c r="B50" s="2">
        <v>26.0</v>
      </c>
      <c r="C50" s="2">
        <v>3.0</v>
      </c>
      <c r="D50" s="2">
        <v>15.0</v>
      </c>
      <c r="E50" s="2">
        <v>0.0</v>
      </c>
      <c r="F50" s="2">
        <v>1.0</v>
      </c>
      <c r="G50" s="2">
        <v>2.0</v>
      </c>
      <c r="H50" s="2">
        <v>4.0</v>
      </c>
      <c r="I50" s="2">
        <v>5.0</v>
      </c>
      <c r="J50" s="2">
        <v>6.0</v>
      </c>
      <c r="K50" s="2">
        <v>8.0</v>
      </c>
      <c r="L50" s="2">
        <v>9.0</v>
      </c>
      <c r="M50" s="2">
        <v>10.0</v>
      </c>
      <c r="N50" s="2">
        <v>11.0</v>
      </c>
      <c r="O50" s="2">
        <v>12.0</v>
      </c>
      <c r="P50" s="2">
        <v>13.0</v>
      </c>
      <c r="Q50" s="2">
        <v>14.0</v>
      </c>
      <c r="R50" s="2">
        <v>16.0</v>
      </c>
      <c r="S50" s="2">
        <v>17.0</v>
      </c>
      <c r="T50" s="2">
        <v>18.0</v>
      </c>
      <c r="U50" s="2">
        <v>19.0</v>
      </c>
      <c r="V50" s="2">
        <v>20.0</v>
      </c>
      <c r="W50" s="2">
        <v>21.0</v>
      </c>
      <c r="X50" s="2">
        <v>22.0</v>
      </c>
      <c r="Y50" s="2">
        <v>23.0</v>
      </c>
      <c r="Z50" s="19">
        <v>24.0</v>
      </c>
      <c r="AA50" s="2">
        <v>25.0</v>
      </c>
      <c r="AB50" s="2">
        <v>27.0</v>
      </c>
      <c r="AC50" s="2">
        <v>28.0</v>
      </c>
      <c r="AD50" s="2">
        <v>29.0</v>
      </c>
      <c r="AE50" s="2">
        <v>30.0</v>
      </c>
      <c r="AF50" s="2">
        <v>31.0</v>
      </c>
      <c r="AG50" s="2">
        <v>32.0</v>
      </c>
      <c r="AH50" s="2">
        <v>33.0</v>
      </c>
      <c r="AI50" s="2">
        <v>34.0</v>
      </c>
      <c r="AJ50" s="2">
        <v>35.0</v>
      </c>
      <c r="AK50" s="2">
        <v>36.0</v>
      </c>
      <c r="AL50" s="2">
        <v>37.0</v>
      </c>
      <c r="AM50" s="2">
        <v>38.0</v>
      </c>
      <c r="AN50" s="2">
        <v>39.0</v>
      </c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ht="15.75" customHeight="1">
      <c r="A51" s="2">
        <v>7.0</v>
      </c>
      <c r="B51" s="2">
        <v>26.0</v>
      </c>
      <c r="C51" s="2">
        <v>3.0</v>
      </c>
      <c r="D51" s="2">
        <v>15.0</v>
      </c>
      <c r="E51" s="2">
        <v>35.0</v>
      </c>
      <c r="F51" s="2">
        <v>0.0</v>
      </c>
      <c r="G51" s="2">
        <v>1.0</v>
      </c>
      <c r="H51" s="2">
        <v>2.0</v>
      </c>
      <c r="I51" s="2">
        <v>4.0</v>
      </c>
      <c r="J51" s="2">
        <v>5.0</v>
      </c>
      <c r="K51" s="2">
        <v>6.0</v>
      </c>
      <c r="L51" s="2">
        <v>8.0</v>
      </c>
      <c r="M51" s="2">
        <v>9.0</v>
      </c>
      <c r="N51" s="2">
        <v>10.0</v>
      </c>
      <c r="O51" s="2">
        <v>11.0</v>
      </c>
      <c r="P51" s="2">
        <v>12.0</v>
      </c>
      <c r="Q51" s="2">
        <v>13.0</v>
      </c>
      <c r="R51" s="2">
        <v>14.0</v>
      </c>
      <c r="S51" s="2">
        <v>16.0</v>
      </c>
      <c r="T51" s="2">
        <v>17.0</v>
      </c>
      <c r="U51" s="19">
        <v>18.0</v>
      </c>
      <c r="V51" s="2">
        <v>19.0</v>
      </c>
      <c r="W51" s="2">
        <v>20.0</v>
      </c>
      <c r="X51" s="2">
        <v>21.0</v>
      </c>
      <c r="Y51" s="2">
        <v>22.0</v>
      </c>
      <c r="Z51" s="2">
        <v>23.0</v>
      </c>
      <c r="AA51" s="2">
        <v>24.0</v>
      </c>
      <c r="AB51" s="2">
        <v>25.0</v>
      </c>
      <c r="AC51" s="2">
        <v>27.0</v>
      </c>
      <c r="AD51" s="2">
        <v>28.0</v>
      </c>
      <c r="AE51" s="2">
        <v>29.0</v>
      </c>
      <c r="AF51" s="2">
        <v>30.0</v>
      </c>
      <c r="AG51" s="2">
        <v>31.0</v>
      </c>
      <c r="AH51" s="2">
        <v>32.0</v>
      </c>
      <c r="AI51" s="2">
        <v>33.0</v>
      </c>
      <c r="AJ51" s="2">
        <v>34.0</v>
      </c>
      <c r="AK51" s="2">
        <v>36.0</v>
      </c>
      <c r="AL51" s="2">
        <v>37.0</v>
      </c>
      <c r="AM51" s="2">
        <v>38.0</v>
      </c>
      <c r="AN51" s="2">
        <v>39.0</v>
      </c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ht="15.75" customHeight="1">
      <c r="A52" s="2">
        <v>7.0</v>
      </c>
      <c r="B52" s="2">
        <v>26.0</v>
      </c>
      <c r="C52" s="2">
        <v>3.0</v>
      </c>
      <c r="D52" s="2">
        <v>15.0</v>
      </c>
      <c r="E52" s="2">
        <v>35.0</v>
      </c>
      <c r="F52" s="2">
        <v>24.0</v>
      </c>
      <c r="G52" s="2">
        <v>0.0</v>
      </c>
      <c r="H52" s="2">
        <v>1.0</v>
      </c>
      <c r="I52" s="2">
        <v>2.0</v>
      </c>
      <c r="J52" s="2">
        <v>4.0</v>
      </c>
      <c r="K52" s="2">
        <v>5.0</v>
      </c>
      <c r="L52" s="2">
        <v>6.0</v>
      </c>
      <c r="M52" s="2">
        <v>8.0</v>
      </c>
      <c r="N52" s="2">
        <v>9.0</v>
      </c>
      <c r="O52" s="2">
        <v>10.0</v>
      </c>
      <c r="P52" s="2">
        <v>11.0</v>
      </c>
      <c r="Q52" s="2">
        <v>12.0</v>
      </c>
      <c r="R52" s="2">
        <v>13.0</v>
      </c>
      <c r="S52" s="2">
        <v>14.0</v>
      </c>
      <c r="T52" s="2">
        <v>16.0</v>
      </c>
      <c r="U52" s="2">
        <v>17.0</v>
      </c>
      <c r="V52" s="2">
        <v>18.0</v>
      </c>
      <c r="W52" s="2">
        <v>19.0</v>
      </c>
      <c r="X52" s="2">
        <v>20.0</v>
      </c>
      <c r="Y52" s="2">
        <v>21.0</v>
      </c>
      <c r="Z52" s="2">
        <v>22.0</v>
      </c>
      <c r="AA52" s="2">
        <v>23.0</v>
      </c>
      <c r="AB52" s="2">
        <v>25.0</v>
      </c>
      <c r="AC52" s="2">
        <v>27.0</v>
      </c>
      <c r="AD52" s="2">
        <v>28.0</v>
      </c>
      <c r="AE52" s="2">
        <v>29.0</v>
      </c>
      <c r="AF52" s="2">
        <v>30.0</v>
      </c>
      <c r="AG52" s="2">
        <v>31.0</v>
      </c>
      <c r="AH52" s="2">
        <v>32.0</v>
      </c>
      <c r="AI52" s="2">
        <v>33.0</v>
      </c>
      <c r="AJ52" s="2">
        <v>34.0</v>
      </c>
      <c r="AK52" s="2">
        <v>36.0</v>
      </c>
      <c r="AL52" s="2">
        <v>37.0</v>
      </c>
      <c r="AM52" s="2">
        <v>38.0</v>
      </c>
      <c r="AN52" s="19">
        <v>39.0</v>
      </c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ht="15.75" customHeight="1">
      <c r="A53" s="2">
        <v>7.0</v>
      </c>
      <c r="B53" s="2">
        <v>26.0</v>
      </c>
      <c r="C53" s="2">
        <v>3.0</v>
      </c>
      <c r="D53" s="2">
        <v>15.0</v>
      </c>
      <c r="E53" s="2">
        <v>35.0</v>
      </c>
      <c r="F53" s="2">
        <v>24.0</v>
      </c>
      <c r="G53" s="2">
        <v>18.0</v>
      </c>
      <c r="H53" s="2">
        <v>0.0</v>
      </c>
      <c r="I53" s="2">
        <v>1.0</v>
      </c>
      <c r="J53" s="2">
        <v>2.0</v>
      </c>
      <c r="K53" s="2">
        <v>4.0</v>
      </c>
      <c r="L53" s="2">
        <v>5.0</v>
      </c>
      <c r="M53" s="2">
        <v>6.0</v>
      </c>
      <c r="N53" s="2">
        <v>8.0</v>
      </c>
      <c r="O53" s="2">
        <v>9.0</v>
      </c>
      <c r="P53" s="2">
        <v>10.0</v>
      </c>
      <c r="Q53" s="2">
        <v>11.0</v>
      </c>
      <c r="R53" s="2">
        <v>12.0</v>
      </c>
      <c r="S53" s="2">
        <v>13.0</v>
      </c>
      <c r="T53" s="2">
        <v>14.0</v>
      </c>
      <c r="U53" s="2">
        <v>16.0</v>
      </c>
      <c r="V53" s="2">
        <v>17.0</v>
      </c>
      <c r="W53" s="2">
        <v>19.0</v>
      </c>
      <c r="X53" s="2">
        <v>20.0</v>
      </c>
      <c r="Y53" s="2">
        <v>21.0</v>
      </c>
      <c r="Z53" s="2">
        <v>22.0</v>
      </c>
      <c r="AA53" s="2">
        <v>23.0</v>
      </c>
      <c r="AB53" s="2">
        <v>25.0</v>
      </c>
      <c r="AC53" s="2">
        <v>27.0</v>
      </c>
      <c r="AD53" s="2">
        <v>28.0</v>
      </c>
      <c r="AE53" s="19">
        <v>29.0</v>
      </c>
      <c r="AF53" s="2">
        <v>30.0</v>
      </c>
      <c r="AG53" s="2">
        <v>31.0</v>
      </c>
      <c r="AH53" s="2">
        <v>32.0</v>
      </c>
      <c r="AI53" s="2">
        <v>33.0</v>
      </c>
      <c r="AJ53" s="2">
        <v>34.0</v>
      </c>
      <c r="AK53" s="2">
        <v>36.0</v>
      </c>
      <c r="AL53" s="2">
        <v>37.0</v>
      </c>
      <c r="AM53" s="2">
        <v>38.0</v>
      </c>
      <c r="AN53" s="2">
        <v>39.0</v>
      </c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ht="15.75" customHeight="1">
      <c r="A54" s="2">
        <v>7.0</v>
      </c>
      <c r="B54" s="2">
        <v>26.0</v>
      </c>
      <c r="C54" s="2">
        <v>3.0</v>
      </c>
      <c r="D54" s="2">
        <v>15.0</v>
      </c>
      <c r="E54" s="2">
        <v>35.0</v>
      </c>
      <c r="F54" s="2">
        <v>24.0</v>
      </c>
      <c r="G54" s="2">
        <v>18.0</v>
      </c>
      <c r="H54" s="2">
        <v>39.0</v>
      </c>
      <c r="I54" s="2">
        <v>0.0</v>
      </c>
      <c r="J54" s="2">
        <v>1.0</v>
      </c>
      <c r="K54" s="2">
        <v>2.0</v>
      </c>
      <c r="L54" s="2">
        <v>4.0</v>
      </c>
      <c r="M54" s="2">
        <v>5.0</v>
      </c>
      <c r="N54" s="2">
        <v>6.0</v>
      </c>
      <c r="O54" s="2">
        <v>8.0</v>
      </c>
      <c r="P54" s="2">
        <v>9.0</v>
      </c>
      <c r="Q54" s="2">
        <v>10.0</v>
      </c>
      <c r="R54" s="2">
        <v>11.0</v>
      </c>
      <c r="S54" s="2">
        <v>12.0</v>
      </c>
      <c r="T54" s="2">
        <v>13.0</v>
      </c>
      <c r="U54" s="2">
        <v>14.0</v>
      </c>
      <c r="V54" s="19">
        <v>16.0</v>
      </c>
      <c r="W54" s="2">
        <v>17.0</v>
      </c>
      <c r="X54" s="2">
        <v>19.0</v>
      </c>
      <c r="Y54" s="2">
        <v>20.0</v>
      </c>
      <c r="Z54" s="2">
        <v>21.0</v>
      </c>
      <c r="AA54" s="2">
        <v>22.0</v>
      </c>
      <c r="AB54" s="2">
        <v>23.0</v>
      </c>
      <c r="AC54" s="2">
        <v>25.0</v>
      </c>
      <c r="AD54" s="2">
        <v>27.0</v>
      </c>
      <c r="AE54" s="2">
        <v>28.0</v>
      </c>
      <c r="AF54" s="2">
        <v>29.0</v>
      </c>
      <c r="AG54" s="2">
        <v>30.0</v>
      </c>
      <c r="AH54" s="2">
        <v>31.0</v>
      </c>
      <c r="AI54" s="2">
        <v>32.0</v>
      </c>
      <c r="AJ54" s="2">
        <v>33.0</v>
      </c>
      <c r="AK54" s="2">
        <v>34.0</v>
      </c>
      <c r="AL54" s="2">
        <v>36.0</v>
      </c>
      <c r="AM54" s="2">
        <v>37.0</v>
      </c>
      <c r="AN54" s="2">
        <v>38.0</v>
      </c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ht="15.75" customHeight="1">
      <c r="A55" s="2">
        <v>7.0</v>
      </c>
      <c r="B55" s="2">
        <v>26.0</v>
      </c>
      <c r="C55" s="2">
        <v>3.0</v>
      </c>
      <c r="D55" s="2">
        <v>15.0</v>
      </c>
      <c r="E55" s="2">
        <v>35.0</v>
      </c>
      <c r="F55" s="2">
        <v>24.0</v>
      </c>
      <c r="G55" s="2">
        <v>18.0</v>
      </c>
      <c r="H55" s="2">
        <v>39.0</v>
      </c>
      <c r="I55" s="2">
        <v>29.0</v>
      </c>
      <c r="J55" s="2">
        <v>0.0</v>
      </c>
      <c r="K55" s="2">
        <v>1.0</v>
      </c>
      <c r="L55" s="2">
        <v>2.0</v>
      </c>
      <c r="M55" s="2">
        <v>4.0</v>
      </c>
      <c r="N55" s="2">
        <v>5.0</v>
      </c>
      <c r="O55" s="2">
        <v>6.0</v>
      </c>
      <c r="P55" s="2">
        <v>8.0</v>
      </c>
      <c r="Q55" s="2">
        <v>9.0</v>
      </c>
      <c r="R55" s="2">
        <v>10.0</v>
      </c>
      <c r="S55" s="2">
        <v>11.0</v>
      </c>
      <c r="T55" s="2">
        <v>12.0</v>
      </c>
      <c r="U55" s="2">
        <v>13.0</v>
      </c>
      <c r="V55" s="2">
        <v>14.0</v>
      </c>
      <c r="W55" s="2">
        <v>16.0</v>
      </c>
      <c r="X55" s="2">
        <v>17.0</v>
      </c>
      <c r="Y55" s="2">
        <v>19.0</v>
      </c>
      <c r="Z55" s="2">
        <v>20.0</v>
      </c>
      <c r="AA55" s="2">
        <v>21.0</v>
      </c>
      <c r="AB55" s="2">
        <v>22.0</v>
      </c>
      <c r="AC55" s="2">
        <v>23.0</v>
      </c>
      <c r="AD55" s="2">
        <v>25.0</v>
      </c>
      <c r="AE55" s="2">
        <v>27.0</v>
      </c>
      <c r="AF55" s="2">
        <v>28.0</v>
      </c>
      <c r="AG55" s="2">
        <v>30.0</v>
      </c>
      <c r="AH55" s="2">
        <v>31.0</v>
      </c>
      <c r="AI55" s="2">
        <v>32.0</v>
      </c>
      <c r="AJ55" s="2">
        <v>33.0</v>
      </c>
      <c r="AK55" s="2">
        <v>34.0</v>
      </c>
      <c r="AL55" s="2">
        <v>36.0</v>
      </c>
      <c r="AM55" s="2">
        <v>37.0</v>
      </c>
      <c r="AN55" s="2">
        <v>38.0</v>
      </c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ht="15.75" customHeight="1">
      <c r="A56" s="2">
        <v>7.0</v>
      </c>
      <c r="B56" s="2">
        <v>26.0</v>
      </c>
      <c r="C56" s="2">
        <v>3.0</v>
      </c>
      <c r="D56" s="2">
        <v>15.0</v>
      </c>
      <c r="E56" s="2">
        <v>35.0</v>
      </c>
      <c r="F56" s="2">
        <v>24.0</v>
      </c>
      <c r="G56" s="2">
        <v>18.0</v>
      </c>
      <c r="H56" s="2">
        <v>39.0</v>
      </c>
      <c r="I56" s="2">
        <v>29.0</v>
      </c>
      <c r="J56" s="2">
        <v>16.0</v>
      </c>
      <c r="K56" s="2">
        <v>0.0</v>
      </c>
      <c r="L56" s="2">
        <v>1.0</v>
      </c>
      <c r="M56" s="2">
        <v>2.0</v>
      </c>
      <c r="N56" s="2">
        <v>4.0</v>
      </c>
      <c r="O56" s="2">
        <v>5.0</v>
      </c>
      <c r="P56" s="2">
        <v>6.0</v>
      </c>
      <c r="Q56" s="2">
        <v>8.0</v>
      </c>
      <c r="R56" s="2">
        <v>9.0</v>
      </c>
      <c r="S56" s="2">
        <v>10.0</v>
      </c>
      <c r="T56" s="2">
        <v>11.0</v>
      </c>
      <c r="U56" s="2">
        <v>12.0</v>
      </c>
      <c r="V56" s="2">
        <v>13.0</v>
      </c>
      <c r="W56" s="2">
        <v>14.0</v>
      </c>
      <c r="X56" s="2">
        <v>17.0</v>
      </c>
      <c r="Y56" s="2">
        <v>19.0</v>
      </c>
      <c r="Z56" s="2">
        <v>20.0</v>
      </c>
      <c r="AA56" s="2">
        <v>21.0</v>
      </c>
      <c r="AB56" s="2">
        <v>22.0</v>
      </c>
      <c r="AC56" s="2">
        <v>23.0</v>
      </c>
      <c r="AD56" s="2">
        <v>25.0</v>
      </c>
      <c r="AE56" s="2">
        <v>27.0</v>
      </c>
      <c r="AF56" s="2">
        <v>28.0</v>
      </c>
      <c r="AG56" s="2">
        <v>30.0</v>
      </c>
      <c r="AH56" s="2">
        <v>31.0</v>
      </c>
      <c r="AI56" s="2">
        <v>32.0</v>
      </c>
      <c r="AJ56" s="2">
        <v>33.0</v>
      </c>
      <c r="AK56" s="2">
        <v>34.0</v>
      </c>
      <c r="AL56" s="2">
        <v>36.0</v>
      </c>
      <c r="AM56" s="2">
        <v>37.0</v>
      </c>
      <c r="AN56" s="2">
        <v>38.0</v>
      </c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ht="15.75" customHeight="1">
      <c r="A58" s="8" t="s">
        <v>130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ht="15.75" customHeight="1">
      <c r="A59" s="8" t="s">
        <v>131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ht="15.75" customHeight="1">
      <c r="A60" s="8" t="s">
        <v>132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H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38"/>
    <col customWidth="1" min="4" max="4" width="12.63"/>
    <col customWidth="1" min="5" max="5" width="15.63"/>
    <col customWidth="1" hidden="1" min="6" max="6" width="12.63"/>
    <col customWidth="1" min="11" max="11" width="19.38"/>
    <col customWidth="1" min="12" max="12" width="16.0"/>
  </cols>
  <sheetData>
    <row r="1" ht="15.75" customHeight="1">
      <c r="A1" s="5" t="s">
        <v>14</v>
      </c>
      <c r="B1" s="6"/>
      <c r="C1" s="12"/>
      <c r="D1" s="12"/>
      <c r="E1" s="12"/>
      <c r="F1" s="12"/>
      <c r="G1" s="1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ht="15.75" customHeight="1">
      <c r="A2" s="5" t="s">
        <v>133</v>
      </c>
      <c r="B2" s="6" t="s">
        <v>16</v>
      </c>
      <c r="C2" s="12"/>
      <c r="D2" s="12"/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ht="15.75" customHeight="1">
      <c r="A3" s="5" t="s">
        <v>23</v>
      </c>
      <c r="B3" s="6" t="s">
        <v>18</v>
      </c>
      <c r="C3" s="12"/>
      <c r="D3" s="12"/>
      <c r="E3" s="12"/>
      <c r="F3" s="12"/>
      <c r="G3" s="12"/>
      <c r="H3" s="8"/>
      <c r="I3" s="8"/>
      <c r="J3" s="32" t="str">
        <f>E32</f>
        <v>♥2</v>
      </c>
      <c r="K3" s="33"/>
      <c r="L3" s="33"/>
      <c r="M3" s="34"/>
      <c r="N3" s="34"/>
      <c r="O3" s="34"/>
      <c r="P3" s="34"/>
      <c r="Q3" s="35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ht="15.75" customHeight="1">
      <c r="A4" s="8"/>
      <c r="B4" s="8"/>
      <c r="C4" s="8"/>
      <c r="D4" s="8"/>
      <c r="E4" s="8"/>
      <c r="F4" s="8"/>
      <c r="G4" s="8"/>
      <c r="H4" s="8"/>
      <c r="I4" s="8"/>
      <c r="J4" s="36"/>
      <c r="M4" s="15"/>
      <c r="N4" s="15"/>
      <c r="O4" s="15"/>
      <c r="P4" s="15"/>
      <c r="Q4" s="37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ht="15.75" customHeight="1">
      <c r="A5" s="8" t="s">
        <v>134</v>
      </c>
      <c r="B5" s="8"/>
      <c r="C5" s="8"/>
      <c r="D5" s="8"/>
      <c r="E5" s="8"/>
      <c r="F5" s="8"/>
      <c r="G5" s="8"/>
      <c r="H5" s="8"/>
      <c r="I5" s="8"/>
      <c r="J5" s="1"/>
      <c r="K5" s="15"/>
      <c r="L5" s="15"/>
      <c r="M5" s="15"/>
      <c r="N5" s="15"/>
      <c r="O5" s="15"/>
      <c r="P5" s="15"/>
      <c r="Q5" s="37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38" t="s">
        <v>135</v>
      </c>
      <c r="K6" s="15"/>
      <c r="L6" s="15"/>
      <c r="M6" s="15"/>
      <c r="N6" s="15"/>
      <c r="O6" s="15"/>
      <c r="P6" s="15"/>
      <c r="Q6" s="3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ht="15.75" customHeight="1">
      <c r="A7" s="28" t="s">
        <v>24</v>
      </c>
      <c r="I7" s="8"/>
      <c r="J7" s="39">
        <v>1.0</v>
      </c>
      <c r="K7" s="15"/>
      <c r="L7" s="15"/>
      <c r="M7" s="15"/>
      <c r="N7" s="15"/>
      <c r="O7" s="15"/>
      <c r="P7" s="15"/>
      <c r="Q7" s="3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39" t="s">
        <v>136</v>
      </c>
      <c r="K8" s="15"/>
      <c r="L8" s="15"/>
      <c r="M8" s="15"/>
      <c r="N8" s="15"/>
      <c r="O8" s="15"/>
      <c r="P8" s="15"/>
      <c r="Q8" s="37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ht="15.75" customHeight="1">
      <c r="A9" s="8" t="s">
        <v>137</v>
      </c>
      <c r="B9" s="8"/>
      <c r="C9" s="8"/>
      <c r="D9" s="8"/>
      <c r="E9" s="8"/>
      <c r="F9" s="8"/>
      <c r="G9" s="8"/>
      <c r="H9" s="8"/>
      <c r="I9" s="8"/>
      <c r="J9" s="38"/>
      <c r="K9" s="15"/>
      <c r="L9" s="15"/>
      <c r="M9" s="15"/>
      <c r="N9" s="15"/>
      <c r="O9" s="15"/>
      <c r="P9" s="15"/>
      <c r="Q9" s="37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ht="15.75" customHeight="1">
      <c r="A10" s="8" t="s">
        <v>138</v>
      </c>
      <c r="B10" s="9"/>
      <c r="C10" s="9"/>
      <c r="D10" s="9"/>
      <c r="E10" s="9"/>
      <c r="F10" s="9"/>
      <c r="G10" s="9"/>
      <c r="H10" s="8"/>
      <c r="I10" s="8"/>
      <c r="J10" s="38" t="s">
        <v>139</v>
      </c>
      <c r="K10" s="15"/>
      <c r="L10" s="15"/>
      <c r="M10" s="15"/>
      <c r="N10" s="15"/>
      <c r="O10" s="15"/>
      <c r="P10" s="15"/>
      <c r="Q10" s="3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40"/>
      <c r="K11" s="15"/>
      <c r="L11" s="15"/>
      <c r="M11" s="15"/>
      <c r="N11" s="15"/>
      <c r="O11" s="15"/>
      <c r="P11" s="15"/>
      <c r="Q11" s="3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ht="15.75" customHeight="1">
      <c r="A12" s="41" t="s">
        <v>140</v>
      </c>
      <c r="I12" s="8"/>
      <c r="J12" s="1" t="s">
        <v>141</v>
      </c>
      <c r="K12" s="15"/>
      <c r="L12" s="15"/>
      <c r="M12" s="15"/>
      <c r="N12" s="15"/>
      <c r="O12" s="15"/>
      <c r="P12" s="15"/>
      <c r="Q12" s="3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ht="15.75" customHeight="1">
      <c r="I13" s="8"/>
      <c r="J13" s="1" t="s">
        <v>142</v>
      </c>
      <c r="K13" s="15"/>
      <c r="L13" s="15"/>
      <c r="M13" s="15"/>
      <c r="N13" s="15"/>
      <c r="O13" s="15"/>
      <c r="P13" s="15"/>
      <c r="Q13" s="3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ht="15.75" customHeight="1">
      <c r="I14" s="8"/>
      <c r="J14" s="1" t="s">
        <v>143</v>
      </c>
      <c r="K14" s="15"/>
      <c r="L14" s="15"/>
      <c r="M14" s="15"/>
      <c r="N14" s="15"/>
      <c r="O14" s="15"/>
      <c r="P14" s="15"/>
      <c r="Q14" s="3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ht="15.75" customHeight="1">
      <c r="I15" s="8"/>
      <c r="J15" s="1"/>
      <c r="K15" s="15"/>
      <c r="L15" s="15"/>
      <c r="M15" s="15"/>
      <c r="N15" s="15"/>
      <c r="O15" s="15"/>
      <c r="P15" s="15"/>
      <c r="Q15" s="3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ht="15.75" customHeight="1">
      <c r="I16" s="8"/>
      <c r="J16" s="38" t="s">
        <v>144</v>
      </c>
      <c r="K16" s="15"/>
      <c r="L16" s="15"/>
      <c r="M16" s="15"/>
      <c r="N16" s="15"/>
      <c r="O16" s="15"/>
      <c r="P16" s="15"/>
      <c r="Q16" s="3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ht="15.75" customHeight="1">
      <c r="I17" s="8"/>
      <c r="J17" s="1"/>
      <c r="K17" s="15"/>
      <c r="L17" s="15"/>
      <c r="M17" s="15"/>
      <c r="N17" s="15"/>
      <c r="O17" s="15"/>
      <c r="P17" s="15"/>
      <c r="Q17" s="3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ht="15.75" customHeight="1">
      <c r="I18" s="8"/>
      <c r="J18" s="1" t="s">
        <v>145</v>
      </c>
      <c r="K18" s="15"/>
      <c r="L18" s="15"/>
      <c r="M18" s="15"/>
      <c r="N18" s="15"/>
      <c r="O18" s="15"/>
      <c r="P18" s="15"/>
      <c r="Q18" s="3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ht="15.75" customHeight="1">
      <c r="I19" s="8"/>
      <c r="J19" s="1"/>
      <c r="K19" s="15">
        <v>0.03125</v>
      </c>
      <c r="L19" s="15" t="s">
        <v>146</v>
      </c>
      <c r="M19" s="15"/>
      <c r="N19" s="15"/>
      <c r="O19" s="15"/>
      <c r="P19" s="15"/>
      <c r="Q19" s="3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ht="15.75" customHeight="1">
      <c r="I20" s="8"/>
      <c r="J20" s="1" t="str">
        <f t="shared" ref="J20:J22" si="1">"+"</f>
        <v>+</v>
      </c>
      <c r="K20" s="15">
        <v>0.003387451171875</v>
      </c>
      <c r="L20" s="15" t="s">
        <v>147</v>
      </c>
      <c r="M20" s="15"/>
      <c r="N20" s="15"/>
      <c r="O20" s="15"/>
      <c r="P20" s="15"/>
      <c r="Q20" s="3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1" t="str">
        <f t="shared" si="1"/>
        <v>+</v>
      </c>
      <c r="K21" s="15">
        <v>2.9802322387695312E-6</v>
      </c>
      <c r="L21" s="15" t="s">
        <v>148</v>
      </c>
      <c r="M21" s="15"/>
      <c r="N21" s="15"/>
      <c r="O21" s="15"/>
      <c r="P21" s="15"/>
      <c r="Q21" s="3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1" t="str">
        <f t="shared" si="1"/>
        <v>+</v>
      </c>
      <c r="K22" s="15">
        <v>0.03464046702720225</v>
      </c>
      <c r="L22" s="15" t="s">
        <v>149</v>
      </c>
      <c r="M22" s="15"/>
      <c r="N22" s="15"/>
      <c r="O22" s="15"/>
      <c r="P22" s="15"/>
      <c r="Q22" s="3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ht="15.75" customHeight="1">
      <c r="A23" s="8" t="s">
        <v>53</v>
      </c>
      <c r="B23" s="8"/>
      <c r="C23" s="8"/>
      <c r="D23" s="8"/>
      <c r="E23" s="8"/>
      <c r="F23" s="8"/>
      <c r="G23" s="8"/>
      <c r="H23" s="8"/>
      <c r="I23" s="8"/>
      <c r="J23" s="42" t="str">
        <f>"="</f>
        <v>=</v>
      </c>
      <c r="K23" s="43">
        <f>K22*54</f>
        <v>1.870585219</v>
      </c>
      <c r="L23" s="43" t="s">
        <v>150</v>
      </c>
      <c r="M23" s="43"/>
      <c r="N23" s="43"/>
      <c r="O23" s="43"/>
      <c r="P23" s="43"/>
      <c r="Q23" s="44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ht="15.75" customHeight="1">
      <c r="A24" s="2" t="s">
        <v>27</v>
      </c>
      <c r="B24" s="2" t="s">
        <v>28</v>
      </c>
      <c r="C24" s="2" t="s">
        <v>29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ht="15.75" customHeight="1">
      <c r="A25" s="14">
        <v>8.0</v>
      </c>
      <c r="B25" s="2">
        <f t="shared" ref="B25:B28" si="2">HEX2DEC(A25)</f>
        <v>8</v>
      </c>
      <c r="C25" s="2" t="str">
        <f t="shared" ref="C25:C28" si="3">"("&amp;B25&amp;" / (256 ^ "&amp;F25&amp;"))"</f>
        <v>(8 / (256 ^ 1))</v>
      </c>
      <c r="D25" s="2" t="str">
        <f t="shared" ref="D25:D28" si="4">"="&amp;""</f>
        <v>=</v>
      </c>
      <c r="E25" s="8">
        <f t="shared" ref="E25:E28" si="5">(B25/(256^F25))</f>
        <v>0.03125</v>
      </c>
      <c r="F25" s="8">
        <v>1.0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ht="15.75" customHeight="1">
      <c r="A26" s="14" t="s">
        <v>0</v>
      </c>
      <c r="B26" s="2">
        <f t="shared" si="2"/>
        <v>222</v>
      </c>
      <c r="C26" s="2" t="str">
        <f t="shared" si="3"/>
        <v>(222 / (256 ^ 2))</v>
      </c>
      <c r="D26" s="2" t="str">
        <f t="shared" si="4"/>
        <v>=</v>
      </c>
      <c r="E26" s="8">
        <f t="shared" si="5"/>
        <v>0.003387451172</v>
      </c>
      <c r="F26" s="8">
        <v>2.0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ht="15.75" customHeight="1">
      <c r="A27" s="14">
        <v>32.0</v>
      </c>
      <c r="B27" s="2">
        <f t="shared" si="2"/>
        <v>50</v>
      </c>
      <c r="C27" s="2" t="str">
        <f t="shared" si="3"/>
        <v>(50 / (256 ^ 3))</v>
      </c>
      <c r="D27" s="2" t="str">
        <f t="shared" si="4"/>
        <v>=</v>
      </c>
      <c r="E27" s="8">
        <f t="shared" si="5"/>
        <v>0.000002980232239</v>
      </c>
      <c r="F27" s="8">
        <v>3.0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ht="15.75" customHeight="1">
      <c r="A28" s="14">
        <v>99.0</v>
      </c>
      <c r="B28" s="2">
        <f t="shared" si="2"/>
        <v>153</v>
      </c>
      <c r="C28" s="2" t="str">
        <f t="shared" si="3"/>
        <v>(153 / (256 ^ 4))</v>
      </c>
      <c r="D28" s="2" t="str">
        <f t="shared" si="4"/>
        <v>=</v>
      </c>
      <c r="E28" s="8">
        <f t="shared" si="5"/>
        <v>0.00000003562308848</v>
      </c>
      <c r="F28" s="8">
        <v>4.0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ht="15.75" customHeight="1">
      <c r="A29" s="8"/>
      <c r="B29" s="8"/>
      <c r="C29" s="8"/>
      <c r="D29" s="16" t="s">
        <v>56</v>
      </c>
      <c r="E29" s="8">
        <f>sum(E25:E28)</f>
        <v>0.03464046703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ht="15.75" customHeight="1">
      <c r="A30" s="8"/>
      <c r="B30" s="8"/>
      <c r="C30" s="8"/>
      <c r="D30" s="16" t="s">
        <v>151</v>
      </c>
      <c r="E30" s="8">
        <f>E29*54</f>
        <v>1.870585219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ht="15.75" customHeight="1">
      <c r="A31" s="8"/>
      <c r="B31" s="8"/>
      <c r="C31" s="8"/>
      <c r="D31" s="16" t="s">
        <v>58</v>
      </c>
      <c r="E31" s="8">
        <f>rounddown(E30)</f>
        <v>1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ht="15.75" customHeight="1">
      <c r="A32" s="8"/>
      <c r="B32" s="8"/>
      <c r="C32" s="8"/>
      <c r="D32" s="16" t="s">
        <v>152</v>
      </c>
      <c r="E32" s="45" t="s">
        <v>153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ht="15.75" customHeight="1">
      <c r="A33" s="8"/>
      <c r="B33" s="8"/>
      <c r="C33" s="8"/>
      <c r="D33" s="2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ht="15.75" customHeight="1">
      <c r="A34" s="2"/>
      <c r="B34" s="2"/>
      <c r="C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ht="15.75" customHeight="1">
      <c r="A35" s="17"/>
      <c r="B35" s="2"/>
      <c r="C35" s="2"/>
      <c r="D35" s="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ht="15.75" customHeight="1">
      <c r="A36" s="17"/>
      <c r="B36" s="2"/>
      <c r="C36" s="2"/>
      <c r="D36" s="2"/>
      <c r="E36" s="8"/>
      <c r="F36" s="8"/>
      <c r="G36" s="8"/>
      <c r="H36" s="8"/>
      <c r="I36" s="29"/>
      <c r="J36" s="29"/>
      <c r="K36" s="29"/>
      <c r="L36" s="29"/>
      <c r="M36" s="29"/>
      <c r="N36" s="29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ht="15.75" customHeight="1">
      <c r="A37" s="17"/>
      <c r="B37" s="2"/>
      <c r="C37" s="2"/>
      <c r="D37" s="2"/>
      <c r="E37" s="8"/>
      <c r="F37" s="8"/>
      <c r="G37" s="8"/>
      <c r="H37" s="8"/>
      <c r="I37" s="29"/>
      <c r="J37" s="29"/>
      <c r="K37" s="29"/>
      <c r="L37" s="29"/>
      <c r="M37" s="29"/>
      <c r="N37" s="29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ht="15.75" customHeight="1">
      <c r="A38" s="17"/>
      <c r="B38" s="2"/>
      <c r="C38" s="2"/>
      <c r="D38" s="2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ht="15.75" customHeight="1">
      <c r="A39" s="8"/>
      <c r="B39" s="8"/>
      <c r="C39" s="8"/>
      <c r="D39" s="1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ht="15.75" customHeight="1">
      <c r="A40" s="8"/>
      <c r="B40" s="8"/>
      <c r="C40" s="8"/>
      <c r="D40" s="1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ht="15.75" customHeight="1">
      <c r="A41" s="8"/>
      <c r="B41" s="8"/>
      <c r="C41" s="8"/>
      <c r="D41" s="1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ht="15.75" customHeight="1">
      <c r="A42" s="8"/>
      <c r="B42" s="8"/>
      <c r="C42" s="8"/>
      <c r="D42" s="16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O45" s="29">
        <v>14.0</v>
      </c>
      <c r="P45" s="29">
        <v>28.0</v>
      </c>
      <c r="Q45" s="29">
        <v>7.0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O46" s="29" t="s">
        <v>154</v>
      </c>
      <c r="P46" s="29" t="s">
        <v>155</v>
      </c>
      <c r="Q46" s="29" t="s">
        <v>156</v>
      </c>
      <c r="R46" s="29">
        <v>20.0</v>
      </c>
      <c r="S46" s="29">
        <v>18.0</v>
      </c>
      <c r="T46" s="29">
        <v>28.0</v>
      </c>
      <c r="U46" s="29">
        <v>14.0</v>
      </c>
      <c r="V46" s="29">
        <v>11.0</v>
      </c>
      <c r="W46" s="29">
        <v>3.0</v>
      </c>
      <c r="X46" s="29">
        <v>13.0</v>
      </c>
      <c r="Y46" s="29">
        <v>41.0</v>
      </c>
      <c r="Z46" s="29">
        <v>23.0</v>
      </c>
      <c r="AA46" s="29">
        <v>16.0</v>
      </c>
      <c r="AB46" s="29">
        <v>49.0</v>
      </c>
      <c r="AC46" s="29">
        <v>36.0</v>
      </c>
      <c r="AD46" s="29">
        <v>44.0</v>
      </c>
      <c r="AE46" s="29">
        <v>21.0</v>
      </c>
      <c r="AF46" s="29">
        <v>21.0</v>
      </c>
      <c r="AG46" s="29">
        <v>36.0</v>
      </c>
      <c r="AH46" s="29">
        <v>25.0</v>
      </c>
      <c r="AI46" s="29">
        <v>30.0</v>
      </c>
      <c r="AJ46" s="29">
        <v>18.0</v>
      </c>
      <c r="AK46" s="29">
        <v>12.0</v>
      </c>
      <c r="AL46" s="29">
        <v>18.0</v>
      </c>
      <c r="AM46" s="29">
        <v>18.0</v>
      </c>
      <c r="AN46" s="29">
        <v>2.0</v>
      </c>
      <c r="AO46" s="29">
        <v>51.0</v>
      </c>
      <c r="AP46" s="29">
        <v>2.0</v>
      </c>
      <c r="AQ46" s="29">
        <v>5.0</v>
      </c>
      <c r="AR46" s="29">
        <v>37.0</v>
      </c>
      <c r="AS46" s="29">
        <v>36.0</v>
      </c>
      <c r="AT46" s="29">
        <v>4.0</v>
      </c>
      <c r="AU46" s="29">
        <v>3.0</v>
      </c>
      <c r="AV46" s="29">
        <v>41.0</v>
      </c>
      <c r="AW46" s="29">
        <v>49.0</v>
      </c>
      <c r="AX46" s="29">
        <v>43.0</v>
      </c>
      <c r="AY46" s="29">
        <v>44.0</v>
      </c>
      <c r="AZ46" s="29">
        <v>48.0</v>
      </c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29" t="s">
        <v>157</v>
      </c>
      <c r="S47" s="29" t="s">
        <v>158</v>
      </c>
      <c r="T47" s="29" t="s">
        <v>155</v>
      </c>
      <c r="U47" s="29" t="s">
        <v>154</v>
      </c>
      <c r="V47" s="29" t="s">
        <v>159</v>
      </c>
      <c r="W47" s="29" t="s">
        <v>160</v>
      </c>
      <c r="X47" s="29" t="s">
        <v>161</v>
      </c>
      <c r="Y47" s="29" t="s">
        <v>162</v>
      </c>
      <c r="Z47" s="29" t="s">
        <v>163</v>
      </c>
      <c r="AA47" s="29" t="s">
        <v>164</v>
      </c>
      <c r="AB47" s="29" t="s">
        <v>165</v>
      </c>
      <c r="AC47" s="29" t="s">
        <v>166</v>
      </c>
      <c r="AD47" s="29" t="s">
        <v>167</v>
      </c>
      <c r="AE47" s="29" t="s">
        <v>168</v>
      </c>
      <c r="AF47" s="29" t="s">
        <v>168</v>
      </c>
      <c r="AG47" s="29" t="s">
        <v>166</v>
      </c>
      <c r="AH47" s="29" t="s">
        <v>169</v>
      </c>
      <c r="AI47" s="29" t="s">
        <v>170</v>
      </c>
      <c r="AJ47" s="29" t="s">
        <v>158</v>
      </c>
      <c r="AK47" s="29" t="s">
        <v>171</v>
      </c>
      <c r="AL47" s="29" t="s">
        <v>158</v>
      </c>
      <c r="AM47" s="29" t="s">
        <v>158</v>
      </c>
      <c r="AN47" s="29" t="s">
        <v>172</v>
      </c>
      <c r="AO47" s="29" t="s">
        <v>173</v>
      </c>
      <c r="AP47" s="29" t="s">
        <v>172</v>
      </c>
      <c r="AQ47" s="29" t="s">
        <v>174</v>
      </c>
      <c r="AR47" s="29" t="s">
        <v>175</v>
      </c>
      <c r="AS47" s="29" t="s">
        <v>166</v>
      </c>
      <c r="AT47" s="29" t="s">
        <v>176</v>
      </c>
      <c r="AU47" s="29" t="s">
        <v>160</v>
      </c>
      <c r="AV47" s="29" t="s">
        <v>162</v>
      </c>
      <c r="AW47" s="29" t="s">
        <v>165</v>
      </c>
      <c r="AX47" s="29" t="s">
        <v>177</v>
      </c>
      <c r="AY47" s="29" t="s">
        <v>167</v>
      </c>
      <c r="AZ47" s="29" t="s">
        <v>178</v>
      </c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ht="15.75" customHeight="1">
      <c r="A54" s="20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3:L4"/>
    <mergeCell ref="A7:H7"/>
    <mergeCell ref="A12:H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38"/>
    <col customWidth="1" min="4" max="4" width="12.63"/>
    <col customWidth="1" min="5" max="5" width="15.63"/>
    <col customWidth="1" hidden="1" min="6" max="6" width="12.63"/>
  </cols>
  <sheetData>
    <row r="1" ht="15.75" customHeight="1">
      <c r="A1" s="5" t="s">
        <v>14</v>
      </c>
      <c r="B1" s="6"/>
      <c r="C1" s="12"/>
      <c r="D1" s="12"/>
      <c r="E1" s="12"/>
      <c r="F1" s="12"/>
      <c r="G1" s="1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ht="15.75" customHeight="1">
      <c r="A2" s="5" t="s">
        <v>22</v>
      </c>
      <c r="B2" s="6" t="s">
        <v>16</v>
      </c>
      <c r="C2" s="12"/>
      <c r="D2" s="12"/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ht="15.75" customHeight="1">
      <c r="A3" s="5" t="s">
        <v>23</v>
      </c>
      <c r="B3" s="6" t="s">
        <v>18</v>
      </c>
      <c r="C3" s="12"/>
      <c r="D3" s="12"/>
      <c r="E3" s="12"/>
      <c r="F3" s="12"/>
      <c r="G3" s="1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ht="15.75" customHeight="1">
      <c r="A4" s="5" t="s">
        <v>37</v>
      </c>
      <c r="B4" s="6">
        <v>3.0</v>
      </c>
      <c r="C4" s="12" t="s">
        <v>38</v>
      </c>
      <c r="D4" s="12"/>
      <c r="E4" s="12"/>
      <c r="F4" s="12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ht="15.75" customHeight="1">
      <c r="A6" s="8" t="s">
        <v>179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ht="15.75" customHeight="1">
      <c r="A8" s="28" t="s">
        <v>180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ht="15.75" customHeight="1">
      <c r="A10" s="22" t="s">
        <v>181</v>
      </c>
      <c r="B10" s="8"/>
      <c r="C10" s="2" t="s">
        <v>46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ht="15.75" customHeight="1">
      <c r="A11" s="8" t="s">
        <v>182</v>
      </c>
      <c r="B11" s="8"/>
      <c r="C11" s="2" t="s">
        <v>46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ht="15.75" customHeight="1">
      <c r="A12" s="8" t="s">
        <v>183</v>
      </c>
      <c r="B12" s="8"/>
      <c r="C12" s="2" t="s">
        <v>46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ht="15.75" customHeight="1">
      <c r="A13" s="8" t="s">
        <v>184</v>
      </c>
      <c r="B13" s="8"/>
      <c r="C13" s="2" t="s">
        <v>46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ht="15.75" customHeight="1">
      <c r="A14" s="8" t="s">
        <v>185</v>
      </c>
      <c r="B14" s="8"/>
      <c r="C14" s="2" t="s">
        <v>46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ht="15.75" customHeight="1">
      <c r="A15" s="8" t="s">
        <v>186</v>
      </c>
      <c r="B15" s="8"/>
      <c r="C15" s="2" t="s">
        <v>46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ht="15.75" customHeight="1">
      <c r="A16" s="8" t="s">
        <v>187</v>
      </c>
      <c r="B16" s="8"/>
      <c r="C16" s="2" t="s">
        <v>46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ht="15.75" customHeight="1">
      <c r="A17" s="8" t="s">
        <v>188</v>
      </c>
      <c r="B17" s="8"/>
      <c r="C17" s="2" t="s">
        <v>46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ht="15.75" customHeight="1">
      <c r="A18" s="8" t="s">
        <v>189</v>
      </c>
      <c r="B18" s="8"/>
      <c r="C18" s="2" t="s">
        <v>46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ht="15.75" customHeight="1">
      <c r="A19" s="8" t="s">
        <v>190</v>
      </c>
      <c r="B19" s="8"/>
      <c r="C19" s="2" t="s">
        <v>46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ht="15.75" customHeight="1">
      <c r="A20" s="8" t="s">
        <v>191</v>
      </c>
      <c r="B20" s="8"/>
      <c r="C20" s="2" t="s">
        <v>46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ht="15.75" customHeight="1">
      <c r="A21" s="8" t="s">
        <v>192</v>
      </c>
      <c r="B21" s="8"/>
      <c r="C21" s="2" t="s">
        <v>46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ht="15.75" customHeight="1">
      <c r="A22" s="8" t="s">
        <v>193</v>
      </c>
      <c r="B22" s="8"/>
      <c r="C22" s="2" t="s">
        <v>46</v>
      </c>
      <c r="D22" s="8" t="s">
        <v>49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ht="15.75" customHeight="1">
      <c r="A23" s="8"/>
      <c r="B23" s="8"/>
      <c r="C23" s="8" t="s">
        <v>194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ht="15.75" customHeight="1">
      <c r="A25" s="8" t="s">
        <v>51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ht="15.75" customHeight="1">
      <c r="A26" s="8" t="s">
        <v>195</v>
      </c>
      <c r="B26" s="9"/>
      <c r="C26" s="9"/>
      <c r="D26" s="9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ht="15.75" customHeight="1">
      <c r="A28" s="8" t="s">
        <v>196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ht="15.75" customHeight="1">
      <c r="A30" s="8" t="s">
        <v>53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ht="15.75" customHeight="1">
      <c r="A31" s="2" t="s">
        <v>27</v>
      </c>
      <c r="B31" s="2" t="s">
        <v>28</v>
      </c>
      <c r="C31" s="2" t="s">
        <v>29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ht="15.75" customHeight="1">
      <c r="A32" s="14">
        <v>32.0</v>
      </c>
      <c r="B32" s="2">
        <f t="shared" ref="B32:B35" si="1">HEX2DEC(A32)</f>
        <v>50</v>
      </c>
      <c r="C32" s="2" t="str">
        <f t="shared" ref="C32:C35" si="2">"("&amp;B32&amp;" / (256 ^ "&amp;F32&amp;"))"</f>
        <v>(50 / (256 ^ 1))</v>
      </c>
      <c r="D32" s="2" t="str">
        <f t="shared" ref="D32:D35" si="3">"="&amp;""</f>
        <v>=</v>
      </c>
      <c r="E32" s="8">
        <f t="shared" ref="E32:E35" si="4">(B32/(256^F32))</f>
        <v>0.1953125</v>
      </c>
      <c r="F32" s="8">
        <v>1.0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ht="15.75" customHeight="1">
      <c r="A33" s="14" t="s">
        <v>120</v>
      </c>
      <c r="B33" s="2">
        <f t="shared" si="1"/>
        <v>108</v>
      </c>
      <c r="C33" s="2" t="str">
        <f t="shared" si="2"/>
        <v>(108 / (256 ^ 2))</v>
      </c>
      <c r="D33" s="2" t="str">
        <f t="shared" si="3"/>
        <v>=</v>
      </c>
      <c r="E33" s="8">
        <f t="shared" si="4"/>
        <v>0.001647949219</v>
      </c>
      <c r="F33" s="8">
        <v>2.0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ht="15.75" customHeight="1">
      <c r="A34" s="14" t="s">
        <v>121</v>
      </c>
      <c r="B34" s="2">
        <f t="shared" si="1"/>
        <v>15</v>
      </c>
      <c r="C34" s="2" t="str">
        <f t="shared" si="2"/>
        <v>(15 / (256 ^ 3))</v>
      </c>
      <c r="D34" s="2" t="str">
        <f t="shared" si="3"/>
        <v>=</v>
      </c>
      <c r="E34" s="8">
        <f t="shared" si="4"/>
        <v>0.0000008940696716</v>
      </c>
      <c r="F34" s="8">
        <v>3.0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ht="15.75" customHeight="1">
      <c r="A35" s="14">
        <v>71.0</v>
      </c>
      <c r="B35" s="2">
        <f t="shared" si="1"/>
        <v>113</v>
      </c>
      <c r="C35" s="2" t="str">
        <f t="shared" si="2"/>
        <v>(113 / (256 ^ 4))</v>
      </c>
      <c r="D35" s="2" t="str">
        <f t="shared" si="3"/>
        <v>=</v>
      </c>
      <c r="E35" s="8">
        <f t="shared" si="4"/>
        <v>0.00000002630986273</v>
      </c>
      <c r="F35" s="8">
        <v>4.0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ht="15.75" customHeight="1">
      <c r="A36" s="8"/>
      <c r="B36" s="8"/>
      <c r="C36" s="8"/>
      <c r="D36" s="16" t="s">
        <v>56</v>
      </c>
      <c r="E36" s="8">
        <f>sum(E32:E35)</f>
        <v>0.1969613696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ht="15.75" customHeight="1">
      <c r="A37" s="8"/>
      <c r="B37" s="8"/>
      <c r="C37" s="8"/>
      <c r="D37" s="16" t="s">
        <v>197</v>
      </c>
      <c r="E37" s="8">
        <f>E36*52</f>
        <v>10.24199122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ht="15.75" customHeight="1">
      <c r="A38" s="8"/>
      <c r="B38" s="8"/>
      <c r="C38" s="8"/>
      <c r="D38" s="16" t="s">
        <v>58</v>
      </c>
      <c r="E38" s="8">
        <f>rounddown(E37)</f>
        <v>10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ht="15.75" customHeight="1">
      <c r="A39" s="8"/>
      <c r="B39" s="8"/>
      <c r="C39" s="8"/>
      <c r="D39" s="16" t="s">
        <v>152</v>
      </c>
      <c r="E39" s="45" t="s">
        <v>198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ht="15.75" customHeight="1">
      <c r="A40" s="8"/>
      <c r="B40" s="8"/>
      <c r="C40" s="8"/>
      <c r="D40" s="2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ht="15.75" customHeight="1">
      <c r="A41" s="2" t="s">
        <v>27</v>
      </c>
      <c r="B41" s="2" t="s">
        <v>28</v>
      </c>
      <c r="C41" s="2" t="s">
        <v>29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ht="15.75" customHeight="1">
      <c r="A42" s="17" t="s">
        <v>123</v>
      </c>
      <c r="B42" s="2">
        <f t="shared" ref="B42:B45" si="5">HEX2DEC(A42)</f>
        <v>169</v>
      </c>
      <c r="C42" s="2" t="str">
        <f t="shared" ref="C42:C45" si="6">"("&amp;B42&amp;" / (256 ^ "&amp;F42&amp;"))"</f>
        <v>(169 / (256 ^ 1))</v>
      </c>
      <c r="D42" s="2" t="str">
        <f t="shared" ref="D42:D45" si="7">"="&amp;""</f>
        <v>=</v>
      </c>
      <c r="E42" s="8">
        <f t="shared" ref="E42:E45" si="8">(B42/(256^F42))</f>
        <v>0.66015625</v>
      </c>
      <c r="F42" s="8">
        <v>1.0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ht="15.75" customHeight="1">
      <c r="A43" s="17">
        <v>29.0</v>
      </c>
      <c r="B43" s="2">
        <f t="shared" si="5"/>
        <v>41</v>
      </c>
      <c r="C43" s="2" t="str">
        <f t="shared" si="6"/>
        <v>(41 / (256 ^ 2))</v>
      </c>
      <c r="D43" s="2" t="str">
        <f t="shared" si="7"/>
        <v>=</v>
      </c>
      <c r="E43" s="8">
        <f t="shared" si="8"/>
        <v>0.0006256103516</v>
      </c>
      <c r="F43" s="8">
        <v>2.0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ht="15.75" customHeight="1">
      <c r="A44" s="17" t="s">
        <v>124</v>
      </c>
      <c r="B44" s="2">
        <f t="shared" si="5"/>
        <v>231</v>
      </c>
      <c r="C44" s="2" t="str">
        <f t="shared" si="6"/>
        <v>(231 / (256 ^ 3))</v>
      </c>
      <c r="D44" s="2" t="str">
        <f t="shared" si="7"/>
        <v>=</v>
      </c>
      <c r="E44" s="8">
        <f t="shared" si="8"/>
        <v>0.00001376867294</v>
      </c>
      <c r="F44" s="8">
        <v>3.0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ht="15.75" customHeight="1">
      <c r="A45" s="17">
        <v>16.0</v>
      </c>
      <c r="B45" s="2">
        <f t="shared" si="5"/>
        <v>22</v>
      </c>
      <c r="C45" s="2" t="str">
        <f t="shared" si="6"/>
        <v>(22 / (256 ^ 4))</v>
      </c>
      <c r="D45" s="2" t="str">
        <f t="shared" si="7"/>
        <v>=</v>
      </c>
      <c r="E45" s="8">
        <f t="shared" si="8"/>
        <v>0.00000000512227416</v>
      </c>
      <c r="F45" s="8">
        <v>4.0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ht="15.75" customHeight="1">
      <c r="A46" s="8"/>
      <c r="B46" s="8"/>
      <c r="C46" s="8"/>
      <c r="D46" s="16" t="s">
        <v>56</v>
      </c>
      <c r="E46" s="8">
        <f>sum(E42:E45)</f>
        <v>0.6607956341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ht="15.75" customHeight="1">
      <c r="A47" s="8"/>
      <c r="B47" s="8"/>
      <c r="C47" s="8"/>
      <c r="D47" s="16" t="s">
        <v>197</v>
      </c>
      <c r="E47" s="8">
        <f>E46*52</f>
        <v>34.36137298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ht="15.75" customHeight="1">
      <c r="A48" s="8"/>
      <c r="B48" s="8"/>
      <c r="C48" s="8"/>
      <c r="D48" s="16" t="s">
        <v>58</v>
      </c>
      <c r="E48" s="8">
        <f>rounddown(E47)</f>
        <v>34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ht="15.75" customHeight="1">
      <c r="A49" s="8"/>
      <c r="B49" s="8"/>
      <c r="C49" s="8"/>
      <c r="D49" s="16" t="s">
        <v>152</v>
      </c>
      <c r="E49" s="45" t="s">
        <v>199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ht="15.75" customHeight="1">
      <c r="A51" s="8" t="s">
        <v>200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ht="15.75" customHeight="1">
      <c r="A52" s="29">
        <v>10.0</v>
      </c>
      <c r="B52" s="29">
        <v>34.0</v>
      </c>
      <c r="C52" s="29">
        <v>4.0</v>
      </c>
      <c r="D52" s="29">
        <v>18.0</v>
      </c>
      <c r="E52" s="29">
        <v>45.0</v>
      </c>
      <c r="F52" s="29">
        <v>32.0</v>
      </c>
      <c r="G52" s="29">
        <v>24.0</v>
      </c>
      <c r="H52" s="29">
        <v>51.0</v>
      </c>
      <c r="I52" s="29">
        <v>37.0</v>
      </c>
      <c r="J52" s="29">
        <v>23.0</v>
      </c>
      <c r="K52" s="29">
        <v>5.0</v>
      </c>
      <c r="L52" s="29">
        <v>4.0</v>
      </c>
      <c r="M52" s="29">
        <v>43.0</v>
      </c>
      <c r="N52" s="29">
        <v>23.0</v>
      </c>
      <c r="O52" s="29">
        <v>14.0</v>
      </c>
      <c r="P52" s="29">
        <v>28.0</v>
      </c>
      <c r="Q52" s="29">
        <v>7.0</v>
      </c>
      <c r="R52" s="29">
        <v>20.0</v>
      </c>
      <c r="S52" s="29">
        <v>18.0</v>
      </c>
      <c r="T52" s="29">
        <v>28.0</v>
      </c>
      <c r="U52" s="29">
        <v>14.0</v>
      </c>
      <c r="V52" s="29">
        <v>11.0</v>
      </c>
      <c r="W52" s="29">
        <v>3.0</v>
      </c>
      <c r="X52" s="29">
        <v>13.0</v>
      </c>
      <c r="Y52" s="29">
        <v>41.0</v>
      </c>
      <c r="Z52" s="29">
        <v>23.0</v>
      </c>
      <c r="AA52" s="29">
        <v>16.0</v>
      </c>
      <c r="AB52" s="29">
        <v>49.0</v>
      </c>
      <c r="AC52" s="29">
        <v>36.0</v>
      </c>
      <c r="AD52" s="29">
        <v>44.0</v>
      </c>
      <c r="AE52" s="29">
        <v>21.0</v>
      </c>
      <c r="AF52" s="29">
        <v>21.0</v>
      </c>
      <c r="AG52" s="29">
        <v>36.0</v>
      </c>
      <c r="AH52" s="29">
        <v>25.0</v>
      </c>
      <c r="AI52" s="29">
        <v>30.0</v>
      </c>
      <c r="AJ52" s="29">
        <v>18.0</v>
      </c>
      <c r="AK52" s="29">
        <v>12.0</v>
      </c>
      <c r="AL52" s="29">
        <v>18.0</v>
      </c>
      <c r="AM52" s="29">
        <v>18.0</v>
      </c>
      <c r="AN52" s="29">
        <v>2.0</v>
      </c>
      <c r="AO52" s="29">
        <v>51.0</v>
      </c>
      <c r="AP52" s="29">
        <v>2.0</v>
      </c>
      <c r="AQ52" s="29">
        <v>5.0</v>
      </c>
      <c r="AR52" s="29">
        <v>37.0</v>
      </c>
      <c r="AS52" s="29">
        <v>36.0</v>
      </c>
      <c r="AT52" s="29">
        <v>4.0</v>
      </c>
      <c r="AU52" s="29">
        <v>3.0</v>
      </c>
      <c r="AV52" s="29">
        <v>41.0</v>
      </c>
      <c r="AW52" s="29">
        <v>49.0</v>
      </c>
      <c r="AX52" s="29">
        <v>43.0</v>
      </c>
      <c r="AY52" s="29">
        <v>44.0</v>
      </c>
      <c r="AZ52" s="29">
        <v>48.0</v>
      </c>
    </row>
    <row r="53" ht="15.75" customHeight="1">
      <c r="A53" s="29" t="s">
        <v>198</v>
      </c>
      <c r="B53" s="29" t="s">
        <v>199</v>
      </c>
      <c r="C53" s="29" t="s">
        <v>176</v>
      </c>
      <c r="D53" s="29" t="s">
        <v>158</v>
      </c>
      <c r="E53" s="29" t="s">
        <v>201</v>
      </c>
      <c r="F53" s="29" t="s">
        <v>202</v>
      </c>
      <c r="G53" s="29" t="s">
        <v>203</v>
      </c>
      <c r="H53" s="29" t="s">
        <v>173</v>
      </c>
      <c r="I53" s="29" t="s">
        <v>175</v>
      </c>
      <c r="J53" s="29" t="s">
        <v>163</v>
      </c>
      <c r="K53" s="29" t="s">
        <v>174</v>
      </c>
      <c r="L53" s="29" t="s">
        <v>176</v>
      </c>
      <c r="M53" s="29" t="s">
        <v>177</v>
      </c>
      <c r="N53" s="29" t="s">
        <v>163</v>
      </c>
      <c r="O53" s="29" t="s">
        <v>154</v>
      </c>
      <c r="P53" s="29" t="s">
        <v>155</v>
      </c>
      <c r="Q53" s="29" t="s">
        <v>156</v>
      </c>
      <c r="R53" s="29" t="s">
        <v>157</v>
      </c>
      <c r="S53" s="29" t="s">
        <v>158</v>
      </c>
      <c r="T53" s="29" t="s">
        <v>155</v>
      </c>
      <c r="U53" s="29" t="s">
        <v>154</v>
      </c>
      <c r="V53" s="29" t="s">
        <v>159</v>
      </c>
      <c r="W53" s="29" t="s">
        <v>160</v>
      </c>
      <c r="X53" s="29" t="s">
        <v>161</v>
      </c>
      <c r="Y53" s="29" t="s">
        <v>162</v>
      </c>
      <c r="Z53" s="29" t="s">
        <v>163</v>
      </c>
      <c r="AA53" s="29" t="s">
        <v>164</v>
      </c>
      <c r="AB53" s="29" t="s">
        <v>165</v>
      </c>
      <c r="AC53" s="29" t="s">
        <v>166</v>
      </c>
      <c r="AD53" s="29" t="s">
        <v>167</v>
      </c>
      <c r="AE53" s="29" t="s">
        <v>168</v>
      </c>
      <c r="AF53" s="29" t="s">
        <v>168</v>
      </c>
      <c r="AG53" s="29" t="s">
        <v>166</v>
      </c>
      <c r="AH53" s="29" t="s">
        <v>169</v>
      </c>
      <c r="AI53" s="29" t="s">
        <v>170</v>
      </c>
      <c r="AJ53" s="29" t="s">
        <v>158</v>
      </c>
      <c r="AK53" s="29" t="s">
        <v>171</v>
      </c>
      <c r="AL53" s="29" t="s">
        <v>158</v>
      </c>
      <c r="AM53" s="29" t="s">
        <v>158</v>
      </c>
      <c r="AN53" s="29" t="s">
        <v>172</v>
      </c>
      <c r="AO53" s="29" t="s">
        <v>173</v>
      </c>
      <c r="AP53" s="29" t="s">
        <v>172</v>
      </c>
      <c r="AQ53" s="29" t="s">
        <v>174</v>
      </c>
      <c r="AR53" s="29" t="s">
        <v>175</v>
      </c>
      <c r="AS53" s="29" t="s">
        <v>166</v>
      </c>
      <c r="AT53" s="29" t="s">
        <v>176</v>
      </c>
      <c r="AU53" s="29" t="s">
        <v>160</v>
      </c>
      <c r="AV53" s="29" t="s">
        <v>162</v>
      </c>
      <c r="AW53" s="29" t="s">
        <v>165</v>
      </c>
      <c r="AX53" s="29" t="s">
        <v>177</v>
      </c>
      <c r="AY53" s="29" t="s">
        <v>167</v>
      </c>
      <c r="AZ53" s="29" t="s">
        <v>178</v>
      </c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ht="15.75" customHeight="1">
      <c r="A61" s="20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H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3" max="3" width="28.5"/>
  </cols>
  <sheetData>
    <row r="1">
      <c r="A1" s="5" t="s">
        <v>14</v>
      </c>
      <c r="B1" s="6"/>
    </row>
    <row r="2">
      <c r="A2" s="5" t="s">
        <v>22</v>
      </c>
      <c r="B2" s="6" t="s">
        <v>204</v>
      </c>
    </row>
    <row r="3">
      <c r="A3" s="5" t="s">
        <v>23</v>
      </c>
      <c r="B3" s="6" t="s">
        <v>204</v>
      </c>
    </row>
    <row r="5">
      <c r="A5" s="22" t="s">
        <v>205</v>
      </c>
    </row>
    <row r="6">
      <c r="A6" s="46" t="s">
        <v>206</v>
      </c>
    </row>
    <row r="7">
      <c r="A7" s="46" t="s">
        <v>207</v>
      </c>
    </row>
    <row r="8">
      <c r="A8" s="46" t="s">
        <v>208</v>
      </c>
    </row>
    <row r="10">
      <c r="A10" s="46" t="s">
        <v>209</v>
      </c>
    </row>
    <row r="12">
      <c r="A12" s="22" t="s">
        <v>210</v>
      </c>
    </row>
    <row r="15">
      <c r="A15" s="47" t="s">
        <v>27</v>
      </c>
      <c r="B15" s="47" t="s">
        <v>28</v>
      </c>
      <c r="C15" s="47" t="s">
        <v>211</v>
      </c>
    </row>
    <row r="16">
      <c r="A16" s="47" t="s">
        <v>212</v>
      </c>
      <c r="B16" s="47">
        <v>182.0</v>
      </c>
      <c r="C16" s="47" t="s">
        <v>213</v>
      </c>
    </row>
    <row r="17">
      <c r="A17" s="47">
        <v>13.0</v>
      </c>
      <c r="B17" s="47">
        <v>19.0</v>
      </c>
      <c r="C17" s="47" t="s">
        <v>214</v>
      </c>
    </row>
    <row r="18">
      <c r="A18" s="47">
        <v>67.0</v>
      </c>
      <c r="B18" s="47">
        <v>103.0</v>
      </c>
      <c r="C18" s="47" t="s">
        <v>215</v>
      </c>
    </row>
    <row r="19">
      <c r="A19" s="47" t="s">
        <v>3</v>
      </c>
      <c r="B19" s="47">
        <v>154.0</v>
      </c>
      <c r="C19" s="47" t="s">
        <v>216</v>
      </c>
    </row>
    <row r="22">
      <c r="A22" s="46" t="s">
        <v>217</v>
      </c>
    </row>
    <row r="23">
      <c r="A23" s="46" t="s">
        <v>218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13"/>
    <col customWidth="1" min="3" max="3" width="33.63"/>
  </cols>
  <sheetData>
    <row r="1">
      <c r="A1" s="5" t="s">
        <v>14</v>
      </c>
      <c r="B1" s="6"/>
      <c r="C1" s="12"/>
    </row>
    <row r="2">
      <c r="A2" s="5" t="s">
        <v>22</v>
      </c>
      <c r="B2" s="6" t="s">
        <v>16</v>
      </c>
      <c r="C2" s="12"/>
    </row>
    <row r="3">
      <c r="A3" s="5" t="s">
        <v>23</v>
      </c>
      <c r="B3" s="6" t="s">
        <v>18</v>
      </c>
      <c r="C3" s="12"/>
    </row>
    <row r="4">
      <c r="A4" s="5" t="s">
        <v>37</v>
      </c>
      <c r="B4" s="6">
        <v>3.0</v>
      </c>
      <c r="C4" s="12" t="s">
        <v>38</v>
      </c>
    </row>
    <row r="6">
      <c r="A6" s="8" t="s">
        <v>179</v>
      </c>
      <c r="B6" s="8"/>
      <c r="C6" s="8"/>
      <c r="D6" s="8"/>
      <c r="E6" s="8"/>
      <c r="F6" s="8"/>
      <c r="G6" s="8"/>
      <c r="H6" s="8"/>
    </row>
    <row r="7">
      <c r="A7" s="8"/>
      <c r="B7" s="8"/>
      <c r="C7" s="8"/>
      <c r="D7" s="8"/>
      <c r="E7" s="8"/>
      <c r="F7" s="8"/>
      <c r="G7" s="8"/>
      <c r="H7" s="8"/>
    </row>
    <row r="8">
      <c r="A8" s="28" t="s">
        <v>180</v>
      </c>
    </row>
    <row r="10">
      <c r="A10" s="8" t="s">
        <v>51</v>
      </c>
    </row>
    <row r="11">
      <c r="A11" s="8" t="s">
        <v>219</v>
      </c>
    </row>
    <row r="12">
      <c r="A12" s="8"/>
    </row>
    <row r="13">
      <c r="A13" s="8" t="s">
        <v>220</v>
      </c>
    </row>
    <row r="16">
      <c r="A16" s="47" t="s">
        <v>27</v>
      </c>
      <c r="B16" s="47" t="s">
        <v>28</v>
      </c>
      <c r="C16" s="47" t="s">
        <v>211</v>
      </c>
    </row>
    <row r="17">
      <c r="A17" s="47">
        <v>32.0</v>
      </c>
      <c r="B17" s="47">
        <f t="shared" ref="B17:B20" si="1">HEX2DEC(A17)</f>
        <v>50</v>
      </c>
      <c r="C17" s="47" t="s">
        <v>221</v>
      </c>
      <c r="D17" s="48"/>
    </row>
    <row r="18">
      <c r="A18" s="47" t="s">
        <v>120</v>
      </c>
      <c r="B18" s="47">
        <f t="shared" si="1"/>
        <v>108</v>
      </c>
      <c r="C18" s="47" t="s">
        <v>222</v>
      </c>
      <c r="D18" s="48"/>
    </row>
    <row r="19">
      <c r="A19" s="47" t="s">
        <v>121</v>
      </c>
      <c r="B19" s="47">
        <f t="shared" si="1"/>
        <v>15</v>
      </c>
      <c r="C19" s="47" t="s">
        <v>223</v>
      </c>
      <c r="D19" s="48"/>
    </row>
    <row r="20">
      <c r="A20" s="47">
        <v>71.0</v>
      </c>
      <c r="B20" s="47">
        <f t="shared" si="1"/>
        <v>113</v>
      </c>
      <c r="C20" s="47" t="s">
        <v>224</v>
      </c>
      <c r="D20" s="48"/>
    </row>
    <row r="23" ht="15.75" customHeight="1">
      <c r="A23" s="8" t="s">
        <v>200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ht="15.75" customHeight="1">
      <c r="A24" s="29">
        <v>10.0</v>
      </c>
      <c r="B24" s="29">
        <v>34.0</v>
      </c>
      <c r="C24" s="29">
        <v>4.0</v>
      </c>
      <c r="D24" s="29">
        <v>18.0</v>
      </c>
      <c r="E24" s="29">
        <v>45.0</v>
      </c>
      <c r="F24" s="29">
        <v>32.0</v>
      </c>
      <c r="G24" s="29">
        <v>24.0</v>
      </c>
      <c r="H24" s="29">
        <v>51.0</v>
      </c>
      <c r="I24" s="29">
        <v>37.0</v>
      </c>
      <c r="J24" s="29">
        <v>23.0</v>
      </c>
      <c r="K24" s="29">
        <v>5.0</v>
      </c>
      <c r="L24" s="29">
        <v>4.0</v>
      </c>
      <c r="M24" s="29">
        <v>43.0</v>
      </c>
      <c r="N24" s="29">
        <v>23.0</v>
      </c>
      <c r="O24" s="29">
        <v>14.0</v>
      </c>
      <c r="P24" s="29">
        <v>28.0</v>
      </c>
      <c r="Q24" s="29">
        <v>7.0</v>
      </c>
      <c r="R24" s="29">
        <v>20.0</v>
      </c>
      <c r="S24" s="29">
        <v>18.0</v>
      </c>
      <c r="T24" s="29">
        <v>28.0</v>
      </c>
      <c r="U24" s="29">
        <v>14.0</v>
      </c>
      <c r="V24" s="29">
        <v>11.0</v>
      </c>
      <c r="W24" s="29">
        <v>3.0</v>
      </c>
      <c r="X24" s="29">
        <v>13.0</v>
      </c>
      <c r="Y24" s="29">
        <v>41.0</v>
      </c>
      <c r="Z24" s="29">
        <v>23.0</v>
      </c>
      <c r="AA24" s="29">
        <v>16.0</v>
      </c>
      <c r="AB24" s="29">
        <v>49.0</v>
      </c>
      <c r="AC24" s="29">
        <v>36.0</v>
      </c>
      <c r="AD24" s="29">
        <v>44.0</v>
      </c>
      <c r="AE24" s="29">
        <v>21.0</v>
      </c>
      <c r="AF24" s="29">
        <v>21.0</v>
      </c>
      <c r="AG24" s="29">
        <v>36.0</v>
      </c>
      <c r="AH24" s="29">
        <v>25.0</v>
      </c>
      <c r="AI24" s="29">
        <v>30.0</v>
      </c>
      <c r="AJ24" s="29">
        <v>18.0</v>
      </c>
      <c r="AK24" s="29">
        <v>12.0</v>
      </c>
      <c r="AL24" s="29">
        <v>18.0</v>
      </c>
      <c r="AM24" s="29">
        <v>18.0</v>
      </c>
      <c r="AN24" s="29">
        <v>2.0</v>
      </c>
      <c r="AO24" s="29">
        <v>51.0</v>
      </c>
      <c r="AP24" s="29">
        <v>2.0</v>
      </c>
      <c r="AQ24" s="29">
        <v>5.0</v>
      </c>
      <c r="AR24" s="29">
        <v>37.0</v>
      </c>
      <c r="AS24" s="29">
        <v>36.0</v>
      </c>
      <c r="AT24" s="29">
        <v>4.0</v>
      </c>
      <c r="AU24" s="29">
        <v>3.0</v>
      </c>
      <c r="AV24" s="29">
        <v>41.0</v>
      </c>
      <c r="AW24" s="29">
        <v>49.0</v>
      </c>
      <c r="AX24" s="29">
        <v>43.0</v>
      </c>
      <c r="AY24" s="29">
        <v>44.0</v>
      </c>
      <c r="AZ24" s="29">
        <v>48.0</v>
      </c>
    </row>
    <row r="25" ht="15.75" customHeight="1">
      <c r="A25" s="29" t="s">
        <v>198</v>
      </c>
      <c r="B25" s="29" t="s">
        <v>199</v>
      </c>
      <c r="C25" s="29" t="s">
        <v>176</v>
      </c>
      <c r="D25" s="29" t="s">
        <v>158</v>
      </c>
      <c r="E25" s="29" t="s">
        <v>201</v>
      </c>
      <c r="F25" s="29" t="s">
        <v>202</v>
      </c>
      <c r="G25" s="29" t="s">
        <v>203</v>
      </c>
      <c r="H25" s="29" t="s">
        <v>173</v>
      </c>
      <c r="I25" s="29" t="s">
        <v>175</v>
      </c>
      <c r="J25" s="29" t="s">
        <v>163</v>
      </c>
      <c r="K25" s="29" t="s">
        <v>174</v>
      </c>
      <c r="L25" s="29" t="s">
        <v>176</v>
      </c>
      <c r="M25" s="29" t="s">
        <v>177</v>
      </c>
      <c r="N25" s="29" t="s">
        <v>163</v>
      </c>
      <c r="O25" s="29" t="s">
        <v>154</v>
      </c>
      <c r="P25" s="29" t="s">
        <v>155</v>
      </c>
      <c r="Q25" s="29" t="s">
        <v>156</v>
      </c>
      <c r="R25" s="29" t="s">
        <v>157</v>
      </c>
      <c r="S25" s="29" t="s">
        <v>158</v>
      </c>
      <c r="T25" s="29" t="s">
        <v>155</v>
      </c>
      <c r="U25" s="29" t="s">
        <v>154</v>
      </c>
      <c r="V25" s="29" t="s">
        <v>159</v>
      </c>
      <c r="W25" s="29" t="s">
        <v>160</v>
      </c>
      <c r="X25" s="29" t="s">
        <v>161</v>
      </c>
      <c r="Y25" s="29" t="s">
        <v>162</v>
      </c>
      <c r="Z25" s="29" t="s">
        <v>163</v>
      </c>
      <c r="AA25" s="29" t="s">
        <v>164</v>
      </c>
      <c r="AB25" s="29" t="s">
        <v>165</v>
      </c>
      <c r="AC25" s="29" t="s">
        <v>166</v>
      </c>
      <c r="AD25" s="29" t="s">
        <v>167</v>
      </c>
      <c r="AE25" s="29" t="s">
        <v>168</v>
      </c>
      <c r="AF25" s="29" t="s">
        <v>168</v>
      </c>
      <c r="AG25" s="29" t="s">
        <v>166</v>
      </c>
      <c r="AH25" s="29" t="s">
        <v>169</v>
      </c>
      <c r="AI25" s="29" t="s">
        <v>170</v>
      </c>
      <c r="AJ25" s="29" t="s">
        <v>158</v>
      </c>
      <c r="AK25" s="29" t="s">
        <v>171</v>
      </c>
      <c r="AL25" s="29" t="s">
        <v>158</v>
      </c>
      <c r="AM25" s="29" t="s">
        <v>158</v>
      </c>
      <c r="AN25" s="29" t="s">
        <v>172</v>
      </c>
      <c r="AO25" s="29" t="s">
        <v>173</v>
      </c>
      <c r="AP25" s="29" t="s">
        <v>172</v>
      </c>
      <c r="AQ25" s="29" t="s">
        <v>174</v>
      </c>
      <c r="AR25" s="29" t="s">
        <v>175</v>
      </c>
      <c r="AS25" s="29" t="s">
        <v>166</v>
      </c>
      <c r="AT25" s="29" t="s">
        <v>176</v>
      </c>
      <c r="AU25" s="29" t="s">
        <v>160</v>
      </c>
      <c r="AV25" s="29" t="s">
        <v>162</v>
      </c>
      <c r="AW25" s="29" t="s">
        <v>165</v>
      </c>
      <c r="AX25" s="29" t="s">
        <v>177</v>
      </c>
      <c r="AY25" s="29" t="s">
        <v>167</v>
      </c>
      <c r="AZ25" s="29" t="s">
        <v>178</v>
      </c>
    </row>
  </sheetData>
  <mergeCells count="1">
    <mergeCell ref="A8:H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2.63"/>
    <col customWidth="1" min="3" max="3" width="20.75"/>
    <col customWidth="1" min="4" max="4" width="16.25"/>
    <col customWidth="1" min="5" max="5" width="22.38"/>
    <col customWidth="1" hidden="1" min="6" max="6" width="12.63"/>
  </cols>
  <sheetData>
    <row r="1" ht="15.75" customHeight="1">
      <c r="A1" s="5" t="s">
        <v>14</v>
      </c>
      <c r="B1" s="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5" t="s">
        <v>15</v>
      </c>
      <c r="B2" s="7" t="s">
        <v>16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5" t="s">
        <v>17</v>
      </c>
      <c r="B3" s="7" t="s">
        <v>18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5" t="s">
        <v>37</v>
      </c>
      <c r="B4" s="49">
        <v>0.0</v>
      </c>
      <c r="C4" s="12" t="s">
        <v>38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 t="str">
        <f>"HMAC_SHA256(b,a:0)"</f>
        <v>HMAC_SHA256(b,a:0)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 t="s">
        <v>225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9" t="s">
        <v>226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 t="s">
        <v>26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2" t="s">
        <v>27</v>
      </c>
      <c r="B11" s="2" t="s">
        <v>28</v>
      </c>
      <c r="C11" s="2" t="s">
        <v>29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2" t="s">
        <v>6</v>
      </c>
      <c r="B12" s="2">
        <f t="shared" ref="B12:B15" si="1">HEX2DEC(A12)</f>
        <v>178</v>
      </c>
      <c r="C12" s="2" t="str">
        <f t="shared" ref="C12:C15" si="2">"("&amp;B12&amp;" / (256 ^ "&amp;F12&amp;"))"</f>
        <v>(178 / (256 ^ 1))</v>
      </c>
      <c r="D12" s="2" t="str">
        <f t="shared" ref="D12:D15" si="3">"="&amp;""</f>
        <v>=</v>
      </c>
      <c r="E12" s="50">
        <f t="shared" ref="E12:E15" si="4">(B12/(256^F12))</f>
        <v>0.6953125</v>
      </c>
      <c r="F12" s="8">
        <v>1.0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2" t="s">
        <v>5</v>
      </c>
      <c r="B13" s="2">
        <f t="shared" si="1"/>
        <v>208</v>
      </c>
      <c r="C13" s="2" t="str">
        <f t="shared" si="2"/>
        <v>(208 / (256 ^ 2))</v>
      </c>
      <c r="D13" s="2" t="str">
        <f t="shared" si="3"/>
        <v>=</v>
      </c>
      <c r="E13" s="50">
        <f t="shared" si="4"/>
        <v>0.003173828125</v>
      </c>
      <c r="F13" s="8">
        <v>2.0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2">
        <v>78.0</v>
      </c>
      <c r="B14" s="2">
        <f t="shared" si="1"/>
        <v>120</v>
      </c>
      <c r="C14" s="2" t="str">
        <f t="shared" si="2"/>
        <v>(120 / (256 ^ 3))</v>
      </c>
      <c r="D14" s="2" t="str">
        <f t="shared" si="3"/>
        <v>=</v>
      </c>
      <c r="E14" s="50">
        <f t="shared" si="4"/>
        <v>0.000007152557373</v>
      </c>
      <c r="F14" s="8">
        <v>3.0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2">
        <v>54.0</v>
      </c>
      <c r="B15" s="2">
        <f t="shared" si="1"/>
        <v>84</v>
      </c>
      <c r="C15" s="2" t="str">
        <f t="shared" si="2"/>
        <v>(84 / (256 ^ 4))</v>
      </c>
      <c r="D15" s="2" t="str">
        <f t="shared" si="3"/>
        <v>=</v>
      </c>
      <c r="E15" s="50">
        <f t="shared" si="4"/>
        <v>0.00000001955777407</v>
      </c>
      <c r="F15" s="8">
        <v>4.0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2"/>
      <c r="B16" s="2"/>
      <c r="C16" s="2"/>
      <c r="D16" s="2" t="s">
        <v>32</v>
      </c>
      <c r="E16" s="50">
        <f>sum(E12:E15)</f>
        <v>0.6984935002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2"/>
      <c r="B17" s="2"/>
      <c r="C17" s="2"/>
      <c r="D17" s="3" t="s">
        <v>227</v>
      </c>
      <c r="E17" s="16">
        <f>E16*16777216</f>
        <v>11718776.33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2"/>
      <c r="B18" s="2"/>
      <c r="C18" s="2"/>
      <c r="D18" s="2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2"/>
      <c r="B19" s="2"/>
      <c r="C19" s="2"/>
      <c r="D19" s="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 t="s">
        <v>33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 t="str">
        <f>"16777216 / ("&amp;E17&amp;" + 1) * (1 - 0.01) ="</f>
        <v>16777216 / (11718776.328125 + 1) * (1 - 0.01) =</v>
      </c>
      <c r="B23" s="8"/>
      <c r="C23" s="8"/>
      <c r="D23" s="2">
        <f>16777216/(E17-1)*0.99</f>
        <v>1.417336144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 t="s">
        <v>34</v>
      </c>
      <c r="D24" s="11" t="str">
        <f>rounddown(D23,2)&amp;"x"</f>
        <v>1.41x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G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2.63"/>
    <col customWidth="1" min="3" max="3" width="20.75"/>
    <col customWidth="1" min="4" max="4" width="16.25"/>
    <col customWidth="1" min="5" max="5" width="22.38"/>
    <col customWidth="1" hidden="1" min="6" max="6" width="12.63"/>
  </cols>
  <sheetData>
    <row r="1" ht="15.75" customHeight="1">
      <c r="A1" s="5" t="s">
        <v>14</v>
      </c>
      <c r="B1" s="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5" t="s">
        <v>15</v>
      </c>
      <c r="B2" s="7" t="s">
        <v>16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5" t="s">
        <v>17</v>
      </c>
      <c r="B3" s="7" t="s">
        <v>18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5" t="s">
        <v>19</v>
      </c>
      <c r="B4" s="7">
        <v>0.0</v>
      </c>
      <c r="C4" s="12" t="s">
        <v>38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" t="s">
        <v>228</v>
      </c>
      <c r="B5" s="7">
        <v>4.0</v>
      </c>
      <c r="C5" s="8" t="s">
        <v>229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28" t="s">
        <v>230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 t="str">
        <f>"HMAC_SHA256(b,a:0:0)"</f>
        <v>HMAC_SHA256(b,a:0:0)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 t="str">
        <f>"HMAC_SHA256(b,a:0:1)"</f>
        <v>HMAC_SHA256(b,a:0:1)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 t="str">
        <f>"HMAC_SHA256(b,a:0:2)"</f>
        <v>HMAC_SHA256(b,a:0:2)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20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9" t="s">
        <v>231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 t="s">
        <v>26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2" t="s">
        <v>27</v>
      </c>
      <c r="B17" s="2" t="s">
        <v>28</v>
      </c>
      <c r="C17" s="2" t="s">
        <v>29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2" t="s">
        <v>6</v>
      </c>
      <c r="B18" s="2">
        <f t="shared" ref="B18:B21" si="1">HEX2DEC(A18)</f>
        <v>178</v>
      </c>
      <c r="C18" s="2" t="str">
        <f t="shared" ref="C18:C21" si="2">"("&amp;B18&amp;" / (256 ^ "&amp;F18&amp;"))"</f>
        <v>(178 / (256 ^ 1))</v>
      </c>
      <c r="D18" s="2" t="str">
        <f t="shared" ref="D18:D21" si="3">"="&amp;""</f>
        <v>=</v>
      </c>
      <c r="E18" s="50">
        <f t="shared" ref="E18:E21" si="4">(B18/(256^F18))</f>
        <v>0.6953125</v>
      </c>
      <c r="F18" s="8">
        <v>1.0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2" t="s">
        <v>5</v>
      </c>
      <c r="B19" s="2">
        <f t="shared" si="1"/>
        <v>208</v>
      </c>
      <c r="C19" s="2" t="str">
        <f t="shared" si="2"/>
        <v>(208 / (256 ^ 2))</v>
      </c>
      <c r="D19" s="2" t="str">
        <f t="shared" si="3"/>
        <v>=</v>
      </c>
      <c r="E19" s="50">
        <f t="shared" si="4"/>
        <v>0.003173828125</v>
      </c>
      <c r="F19" s="8">
        <v>2.0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2">
        <v>78.0</v>
      </c>
      <c r="B20" s="2">
        <f t="shared" si="1"/>
        <v>120</v>
      </c>
      <c r="C20" s="2" t="str">
        <f t="shared" si="2"/>
        <v>(120 / (256 ^ 3))</v>
      </c>
      <c r="D20" s="2" t="str">
        <f t="shared" si="3"/>
        <v>=</v>
      </c>
      <c r="E20" s="50">
        <f t="shared" si="4"/>
        <v>0.000007152557373</v>
      </c>
      <c r="F20" s="8">
        <v>3.0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">
        <v>54.0</v>
      </c>
      <c r="B21" s="2">
        <f t="shared" si="1"/>
        <v>84</v>
      </c>
      <c r="C21" s="2" t="str">
        <f t="shared" si="2"/>
        <v>(84 / (256 ^ 4))</v>
      </c>
      <c r="D21" s="2" t="str">
        <f t="shared" si="3"/>
        <v>=</v>
      </c>
      <c r="E21" s="50">
        <f t="shared" si="4"/>
        <v>0.00000001955777407</v>
      </c>
      <c r="F21" s="8">
        <v>4.0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"/>
      <c r="B22" s="2"/>
      <c r="C22" s="2"/>
      <c r="D22" s="2" t="s">
        <v>32</v>
      </c>
      <c r="E22" s="50">
        <f>sum(E18:E21)</f>
        <v>0.6984935002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"/>
      <c r="B23" s="2"/>
      <c r="C23" s="2"/>
      <c r="D23" s="2" t="s">
        <v>232</v>
      </c>
      <c r="E23" s="16">
        <f>E22*25</f>
        <v>17.46233751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"/>
      <c r="B24" s="2"/>
      <c r="C24" s="2"/>
      <c r="D24" s="2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"/>
      <c r="B25" s="2"/>
      <c r="C25" s="2"/>
      <c r="D25" s="2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 t="s">
        <v>233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 t="s">
        <v>234</v>
      </c>
      <c r="B29" s="8"/>
      <c r="C29" s="8"/>
      <c r="D29" s="2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2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 t="s">
        <v>235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 t="s">
        <v>236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 t="s">
        <v>237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 t="s">
        <v>238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 t="s">
        <v>239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">
        <f>mod(17, 5)+1</f>
        <v>3</v>
      </c>
      <c r="B38" s="2">
        <f>5-floor(17/5,1)</f>
        <v>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">
        <f>mod(7, 5)+1</f>
        <v>3</v>
      </c>
      <c r="B39" s="2">
        <f>5-floor(7/5,1)</f>
        <v>4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">
        <f>mod(9, 5)+1</f>
        <v>5</v>
      </c>
      <c r="B40" s="2">
        <f>5-floor(9/5,1)</f>
        <v>4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">
        <f>mod(19, 5)+1</f>
        <v>5</v>
      </c>
      <c r="B41" s="2">
        <f>5-floor(19/5,1)</f>
        <v>2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7:H7"/>
    <mergeCell ref="A14:G1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13"/>
    <col customWidth="1" min="4" max="6" width="12.63"/>
  </cols>
  <sheetData>
    <row r="1" ht="15.75" customHeight="1">
      <c r="A1" s="51" t="s">
        <v>14</v>
      </c>
      <c r="B1" s="52"/>
      <c r="C1" s="53"/>
      <c r="D1" s="53"/>
      <c r="E1" s="53"/>
      <c r="F1" s="53"/>
      <c r="G1" s="53"/>
    </row>
    <row r="2" ht="15.75" customHeight="1">
      <c r="A2" s="54" t="s">
        <v>15</v>
      </c>
      <c r="B2" s="55" t="s">
        <v>16</v>
      </c>
      <c r="C2" s="53"/>
      <c r="D2" s="53"/>
      <c r="E2" s="53"/>
      <c r="F2" s="53"/>
      <c r="G2" s="53"/>
    </row>
    <row r="3" ht="15.75" customHeight="1">
      <c r="A3" s="54" t="s">
        <v>17</v>
      </c>
      <c r="B3" s="55" t="s">
        <v>18</v>
      </c>
      <c r="C3" s="56"/>
      <c r="D3" s="53"/>
      <c r="E3" s="53"/>
      <c r="F3" s="53"/>
      <c r="G3" s="53"/>
    </row>
    <row r="4" ht="15.75" customHeight="1">
      <c r="A4" s="54" t="s">
        <v>37</v>
      </c>
      <c r="B4" s="55">
        <v>0.0</v>
      </c>
      <c r="C4" s="57" t="s">
        <v>38</v>
      </c>
      <c r="D4" s="53"/>
      <c r="E4" s="53"/>
      <c r="F4" s="53"/>
      <c r="G4" s="53"/>
    </row>
    <row r="5" ht="15.75" customHeight="1">
      <c r="A5" s="53"/>
      <c r="B5" s="53"/>
      <c r="C5" s="53"/>
      <c r="D5" s="53"/>
      <c r="E5" s="53"/>
      <c r="F5" s="53"/>
      <c r="G5" s="53"/>
    </row>
    <row r="6" ht="15.75" customHeight="1">
      <c r="A6" s="58" t="str">
        <f>"HMAC_SHA256(b,a:0)"</f>
        <v>HMAC_SHA256(b,a:0)</v>
      </c>
      <c r="B6" s="53"/>
      <c r="C6" s="53"/>
      <c r="D6" s="53"/>
      <c r="E6" s="53"/>
      <c r="F6" s="53"/>
      <c r="G6" s="53"/>
    </row>
    <row r="7" ht="15.75" customHeight="1">
      <c r="A7" s="59" t="s">
        <v>225</v>
      </c>
      <c r="B7" s="53"/>
      <c r="C7" s="53"/>
      <c r="D7" s="53"/>
      <c r="E7" s="53"/>
      <c r="F7" s="53"/>
      <c r="G7" s="53"/>
    </row>
    <row r="8" ht="15.75" customHeight="1">
      <c r="A8" s="60" t="s">
        <v>240</v>
      </c>
    </row>
    <row r="9" ht="15.75" customHeight="1">
      <c r="A9" s="53"/>
      <c r="B9" s="53"/>
      <c r="C9" s="53"/>
      <c r="D9" s="53"/>
      <c r="E9" s="53"/>
      <c r="F9" s="53"/>
      <c r="G9" s="53"/>
    </row>
    <row r="10" ht="15.75" customHeight="1">
      <c r="A10" s="59" t="s">
        <v>26</v>
      </c>
      <c r="B10" s="53"/>
      <c r="C10" s="53"/>
      <c r="D10" s="53"/>
      <c r="E10" s="53"/>
      <c r="F10" s="53"/>
      <c r="G10" s="53"/>
    </row>
    <row r="11" ht="15.75" customHeight="1">
      <c r="A11" s="29" t="s">
        <v>27</v>
      </c>
      <c r="B11" s="29" t="s">
        <v>28</v>
      </c>
      <c r="C11" s="29" t="s">
        <v>29</v>
      </c>
      <c r="D11" s="53"/>
      <c r="E11" s="53"/>
      <c r="F11" s="53"/>
      <c r="G11" s="53"/>
    </row>
    <row r="12" ht="15.75" customHeight="1">
      <c r="A12" s="29" t="s">
        <v>241</v>
      </c>
      <c r="B12" s="29">
        <f t="shared" ref="B12:B15" si="1">HEX2DEC(A12)</f>
        <v>210</v>
      </c>
      <c r="C12" s="29" t="str">
        <f t="shared" ref="C12:C15" si="2">"("&amp;B12&amp;" / (256 ^ "&amp;F12&amp;"))"</f>
        <v>(210 / (256 ^ 1))</v>
      </c>
      <c r="D12" s="29" t="str">
        <f t="shared" ref="D12:D15" si="3">"="&amp;""</f>
        <v>=</v>
      </c>
      <c r="E12" s="61">
        <f t="shared" ref="E12:E15" si="4">(B12/(256^F12))</f>
        <v>0.8203125</v>
      </c>
      <c r="F12" s="62">
        <v>1.0</v>
      </c>
      <c r="G12" s="53"/>
    </row>
    <row r="13" ht="15.75" customHeight="1">
      <c r="A13" s="29" t="s">
        <v>242</v>
      </c>
      <c r="B13" s="29">
        <f t="shared" si="1"/>
        <v>251</v>
      </c>
      <c r="C13" s="29" t="str">
        <f t="shared" si="2"/>
        <v>(251 / (256 ^ 2))</v>
      </c>
      <c r="D13" s="29" t="str">
        <f t="shared" si="3"/>
        <v>=</v>
      </c>
      <c r="E13" s="61">
        <f t="shared" si="4"/>
        <v>0.003829956055</v>
      </c>
      <c r="F13" s="62">
        <v>2.0</v>
      </c>
      <c r="G13" s="53"/>
    </row>
    <row r="14" ht="15.75" customHeight="1">
      <c r="A14" s="29">
        <v>78.0</v>
      </c>
      <c r="B14" s="29">
        <f t="shared" si="1"/>
        <v>120</v>
      </c>
      <c r="C14" s="29" t="str">
        <f t="shared" si="2"/>
        <v>(120 / (256 ^ 3))</v>
      </c>
      <c r="D14" s="29" t="str">
        <f t="shared" si="3"/>
        <v>=</v>
      </c>
      <c r="E14" s="61">
        <f t="shared" si="4"/>
        <v>0.000007152557373</v>
      </c>
      <c r="F14" s="62">
        <v>3.0</v>
      </c>
      <c r="G14" s="53"/>
    </row>
    <row r="15" ht="15.75" customHeight="1">
      <c r="A15" s="29">
        <v>10.0</v>
      </c>
      <c r="B15" s="29">
        <f t="shared" si="1"/>
        <v>16</v>
      </c>
      <c r="C15" s="29" t="str">
        <f t="shared" si="2"/>
        <v>(16 / (256 ^ 4))</v>
      </c>
      <c r="D15" s="29" t="str">
        <f t="shared" si="3"/>
        <v>=</v>
      </c>
      <c r="E15" s="61">
        <f t="shared" si="4"/>
        <v>0.000000003725290298</v>
      </c>
      <c r="F15" s="62">
        <v>4.0</v>
      </c>
      <c r="G15" s="53"/>
    </row>
    <row r="16" ht="15.75" customHeight="1">
      <c r="A16" s="29"/>
      <c r="B16" s="29"/>
      <c r="C16" s="29"/>
      <c r="D16" s="29" t="s">
        <v>32</v>
      </c>
      <c r="E16" s="61">
        <f>sum(E12:E15)</f>
        <v>0.8241496123</v>
      </c>
      <c r="F16" s="63"/>
      <c r="G16" s="53"/>
    </row>
    <row r="17" ht="15.75" customHeight="1">
      <c r="A17" s="29"/>
      <c r="B17" s="29"/>
      <c r="C17" s="29"/>
      <c r="D17" s="53" t="s">
        <v>243</v>
      </c>
      <c r="E17" s="62">
        <f>E16*10001</f>
        <v>8242.320273</v>
      </c>
      <c r="F17" s="63"/>
      <c r="G17" s="53"/>
    </row>
    <row r="18" ht="15.75" customHeight="1">
      <c r="A18" s="29"/>
      <c r="B18" s="29"/>
      <c r="C18" s="29"/>
      <c r="D18" s="29"/>
      <c r="E18" s="53"/>
      <c r="F18" s="63"/>
      <c r="G18" s="53"/>
    </row>
    <row r="19" ht="15.75" customHeight="1">
      <c r="A19" s="29"/>
      <c r="B19" s="29"/>
      <c r="C19" s="29"/>
      <c r="D19" s="29"/>
      <c r="E19" s="53"/>
      <c r="F19" s="63"/>
      <c r="G19" s="5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G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1" t="s">
        <v>14</v>
      </c>
      <c r="B1" s="52"/>
      <c r="C1" s="53"/>
      <c r="D1" s="53"/>
      <c r="E1" s="53"/>
      <c r="F1" s="53"/>
      <c r="G1" s="53"/>
    </row>
    <row r="2" ht="15.75" customHeight="1">
      <c r="A2" s="54" t="s">
        <v>15</v>
      </c>
      <c r="B2" s="55" t="s">
        <v>16</v>
      </c>
      <c r="C2" s="53"/>
      <c r="D2" s="53"/>
      <c r="E2" s="53"/>
      <c r="F2" s="53"/>
      <c r="G2" s="53"/>
    </row>
    <row r="3" ht="15.75" customHeight="1">
      <c r="A3" s="54" t="s">
        <v>17</v>
      </c>
      <c r="B3" s="55" t="s">
        <v>18</v>
      </c>
      <c r="C3" s="56"/>
      <c r="D3" s="53"/>
      <c r="E3" s="53"/>
      <c r="F3" s="53"/>
      <c r="G3" s="53"/>
    </row>
    <row r="4" ht="15.75" customHeight="1">
      <c r="A4" s="54" t="s">
        <v>37</v>
      </c>
      <c r="B4" s="55">
        <v>0.0</v>
      </c>
      <c r="C4" s="57" t="s">
        <v>38</v>
      </c>
      <c r="D4" s="53"/>
      <c r="E4" s="53"/>
      <c r="F4" s="53"/>
      <c r="G4" s="53"/>
    </row>
    <row r="5" ht="15.75" customHeight="1">
      <c r="A5" s="54" t="s">
        <v>244</v>
      </c>
      <c r="B5" s="55" t="s">
        <v>40</v>
      </c>
      <c r="C5" s="53"/>
      <c r="D5" s="53"/>
      <c r="E5" s="53"/>
      <c r="F5" s="53"/>
      <c r="G5" s="53"/>
    </row>
    <row r="6" ht="15.75" customHeight="1">
      <c r="A6" s="54" t="s">
        <v>245</v>
      </c>
      <c r="B6" s="55">
        <v>30.0</v>
      </c>
      <c r="C6" s="53"/>
      <c r="D6" s="53"/>
      <c r="E6" s="53"/>
      <c r="F6" s="53"/>
      <c r="G6" s="53"/>
    </row>
    <row r="7" ht="15.75" customHeight="1">
      <c r="A7" s="53"/>
      <c r="B7" s="53"/>
      <c r="C7" s="53"/>
      <c r="D7" s="53"/>
      <c r="E7" s="53"/>
      <c r="F7" s="53"/>
      <c r="G7" s="53"/>
    </row>
    <row r="8" ht="15.75" customHeight="1">
      <c r="A8" s="58" t="str">
        <f>"HMAC_SHA256(b,a:0)"</f>
        <v>HMAC_SHA256(b,a:0)</v>
      </c>
      <c r="B8" s="53"/>
      <c r="C8" s="53"/>
      <c r="D8" s="53"/>
      <c r="E8" s="53"/>
      <c r="F8" s="53"/>
      <c r="G8" s="53"/>
    </row>
    <row r="9" ht="15.75" customHeight="1">
      <c r="A9" s="59" t="s">
        <v>225</v>
      </c>
      <c r="B9" s="53"/>
      <c r="C9" s="53"/>
      <c r="D9" s="53"/>
      <c r="E9" s="53"/>
      <c r="F9" s="53"/>
      <c r="G9" s="53"/>
    </row>
    <row r="10" ht="15.75" customHeight="1">
      <c r="A10" s="60" t="s">
        <v>246</v>
      </c>
    </row>
    <row r="11" ht="15.75" customHeight="1">
      <c r="A11" s="53"/>
      <c r="B11" s="53"/>
      <c r="C11" s="53"/>
      <c r="D11" s="53"/>
      <c r="E11" s="53"/>
      <c r="F11" s="53"/>
      <c r="G11" s="53"/>
    </row>
    <row r="12" ht="15.75" customHeight="1">
      <c r="A12" s="59" t="s">
        <v>26</v>
      </c>
      <c r="B12" s="53"/>
      <c r="C12" s="53"/>
      <c r="D12" s="53"/>
      <c r="E12" s="53"/>
      <c r="F12" s="53"/>
      <c r="G12" s="53"/>
    </row>
    <row r="13" ht="15.75" customHeight="1">
      <c r="A13" s="29" t="s">
        <v>27</v>
      </c>
      <c r="B13" s="29" t="s">
        <v>28</v>
      </c>
      <c r="C13" s="29" t="s">
        <v>29</v>
      </c>
      <c r="D13" s="53"/>
      <c r="E13" s="53"/>
      <c r="F13" s="53"/>
      <c r="G13" s="53"/>
    </row>
    <row r="14" ht="15.75" customHeight="1">
      <c r="A14" s="29" t="s">
        <v>6</v>
      </c>
      <c r="B14" s="29">
        <f t="shared" ref="B14:B17" si="1">HEX2DEC(A14)</f>
        <v>178</v>
      </c>
      <c r="C14" s="29" t="str">
        <f t="shared" ref="C14:C17" si="2">"("&amp;B14&amp;" / (256 ^ "&amp;F14&amp;"))"</f>
        <v>(178 / (256 ^ 1))</v>
      </c>
      <c r="D14" s="29" t="str">
        <f t="shared" ref="D14:D17" si="3">"="&amp;""</f>
        <v>=</v>
      </c>
      <c r="E14" s="61">
        <f t="shared" ref="E14:E17" si="4">(B14/(256^F14))</f>
        <v>0.6953125</v>
      </c>
      <c r="F14" s="62">
        <v>1.0</v>
      </c>
      <c r="G14" s="53"/>
    </row>
    <row r="15" ht="15.75" customHeight="1">
      <c r="A15" s="29" t="s">
        <v>5</v>
      </c>
      <c r="B15" s="29">
        <f t="shared" si="1"/>
        <v>208</v>
      </c>
      <c r="C15" s="29" t="str">
        <f t="shared" si="2"/>
        <v>(208 / (256 ^ 2))</v>
      </c>
      <c r="D15" s="29" t="str">
        <f t="shared" si="3"/>
        <v>=</v>
      </c>
      <c r="E15" s="61">
        <f t="shared" si="4"/>
        <v>0.003173828125</v>
      </c>
      <c r="F15" s="62">
        <v>2.0</v>
      </c>
      <c r="G15" s="53"/>
    </row>
    <row r="16" ht="15.75" customHeight="1">
      <c r="A16" s="29">
        <v>78.0</v>
      </c>
      <c r="B16" s="29">
        <f t="shared" si="1"/>
        <v>120</v>
      </c>
      <c r="C16" s="29" t="str">
        <f t="shared" si="2"/>
        <v>(120 / (256 ^ 3))</v>
      </c>
      <c r="D16" s="29" t="str">
        <f t="shared" si="3"/>
        <v>=</v>
      </c>
      <c r="E16" s="61">
        <f t="shared" si="4"/>
        <v>0.000007152557373</v>
      </c>
      <c r="F16" s="62">
        <v>3.0</v>
      </c>
      <c r="G16" s="53"/>
    </row>
    <row r="17" ht="15.75" customHeight="1">
      <c r="A17" s="29">
        <v>54.0</v>
      </c>
      <c r="B17" s="29">
        <f t="shared" si="1"/>
        <v>84</v>
      </c>
      <c r="C17" s="29" t="str">
        <f t="shared" si="2"/>
        <v>(84 / (256 ^ 4))</v>
      </c>
      <c r="D17" s="29" t="str">
        <f t="shared" si="3"/>
        <v>=</v>
      </c>
      <c r="E17" s="61">
        <f t="shared" si="4"/>
        <v>0.00000001955777407</v>
      </c>
      <c r="F17" s="62">
        <v>4.0</v>
      </c>
      <c r="G17" s="53"/>
    </row>
    <row r="18" ht="15.75" customHeight="1">
      <c r="A18" s="29"/>
      <c r="B18" s="29"/>
      <c r="C18" s="29"/>
      <c r="D18" s="29" t="s">
        <v>32</v>
      </c>
      <c r="E18" s="61">
        <f>sum(E14:E17)</f>
        <v>0.6984935002</v>
      </c>
      <c r="F18" s="63"/>
      <c r="G18" s="53"/>
    </row>
    <row r="19" ht="15.75" customHeight="1">
      <c r="A19" s="29"/>
      <c r="B19" s="29"/>
      <c r="C19" s="29"/>
      <c r="D19" s="29" t="s">
        <v>247</v>
      </c>
      <c r="E19" s="62">
        <f>E18*30</f>
        <v>20.95480501</v>
      </c>
      <c r="F19" s="63"/>
      <c r="G19" s="53"/>
    </row>
    <row r="20" ht="15.75" customHeight="1">
      <c r="A20" s="29"/>
      <c r="B20" s="29"/>
      <c r="C20" s="29"/>
      <c r="D20" s="29"/>
      <c r="E20" s="53"/>
      <c r="F20" s="63"/>
      <c r="G20" s="53"/>
    </row>
    <row r="21" ht="15.75" customHeight="1">
      <c r="A21" s="59" t="s">
        <v>248</v>
      </c>
      <c r="B21" s="29"/>
      <c r="C21" s="29"/>
      <c r="D21" s="29"/>
      <c r="E21" s="53"/>
      <c r="F21" s="63"/>
      <c r="G21" s="53"/>
    </row>
    <row r="22" ht="15.75" customHeight="1">
      <c r="A22" s="53"/>
      <c r="B22" s="53"/>
      <c r="C22" s="53"/>
      <c r="D22" s="53"/>
      <c r="E22" s="53"/>
      <c r="F22" s="53"/>
      <c r="G22" s="53"/>
    </row>
    <row r="23" ht="15.75" customHeight="1">
      <c r="A23" s="53"/>
      <c r="B23" s="53"/>
      <c r="C23" s="53"/>
      <c r="D23" s="53"/>
      <c r="E23" s="53"/>
      <c r="F23" s="53"/>
      <c r="G23" s="53"/>
    </row>
    <row r="24" ht="15.75" customHeight="1">
      <c r="A24" s="53"/>
      <c r="B24" s="53"/>
      <c r="C24" s="53"/>
      <c r="D24" s="53"/>
      <c r="E24" s="53"/>
      <c r="F24" s="53"/>
      <c r="G24" s="53"/>
    </row>
    <row r="25" ht="15.75" customHeight="1">
      <c r="A25" s="53"/>
      <c r="B25" s="53"/>
      <c r="C25" s="53"/>
      <c r="D25" s="53"/>
      <c r="E25" s="53"/>
      <c r="F25" s="53"/>
      <c r="G25" s="5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G1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2.63"/>
    <col customWidth="1" min="3" max="3" width="16.38"/>
    <col customWidth="1" min="4" max="4" width="12.63"/>
    <col customWidth="1" min="5" max="5" width="15.63"/>
    <col customWidth="1" hidden="1" min="6" max="6" width="12.63"/>
  </cols>
  <sheetData>
    <row r="1" ht="15.75" customHeight="1">
      <c r="A1" s="5" t="s">
        <v>14</v>
      </c>
      <c r="B1" s="6"/>
      <c r="C1" s="12"/>
      <c r="D1" s="12"/>
      <c r="E1" s="12"/>
      <c r="F1" s="12"/>
      <c r="G1" s="1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ht="15.75" customHeight="1">
      <c r="A2" s="5" t="s">
        <v>15</v>
      </c>
      <c r="B2" s="6" t="s">
        <v>16</v>
      </c>
      <c r="C2" s="12"/>
      <c r="D2" s="12"/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ht="15.75" customHeight="1">
      <c r="A3" s="5" t="s">
        <v>17</v>
      </c>
      <c r="B3" s="6" t="s">
        <v>18</v>
      </c>
      <c r="C3" s="12"/>
      <c r="D3" s="12"/>
      <c r="E3" s="12"/>
      <c r="F3" s="12"/>
      <c r="G3" s="1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ht="15.75" customHeight="1">
      <c r="A4" s="5" t="s">
        <v>37</v>
      </c>
      <c r="B4" s="6">
        <v>3.0</v>
      </c>
      <c r="C4" s="12" t="s">
        <v>38</v>
      </c>
      <c r="D4" s="12"/>
      <c r="E4" s="12"/>
      <c r="F4" s="12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ht="15.75" customHeight="1">
      <c r="A6" s="8" t="s">
        <v>249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ht="15.75" customHeight="1">
      <c r="A8" s="28" t="s">
        <v>250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ht="15.75" customHeight="1">
      <c r="A10" s="8" t="s">
        <v>251</v>
      </c>
      <c r="B10" s="8"/>
      <c r="C10" s="2" t="s">
        <v>46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ht="15.75" customHeight="1">
      <c r="A11" s="8" t="s">
        <v>252</v>
      </c>
      <c r="B11" s="8"/>
      <c r="C11" s="2" t="s">
        <v>46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ht="15.75" customHeight="1">
      <c r="A12" s="8" t="s">
        <v>253</v>
      </c>
      <c r="B12" s="8"/>
      <c r="C12" s="2" t="s">
        <v>46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ht="15.75" customHeight="1">
      <c r="A13" s="8" t="s">
        <v>254</v>
      </c>
      <c r="B13" s="8"/>
      <c r="C13" s="2" t="s">
        <v>46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ht="15.75" customHeight="1">
      <c r="A14" s="8" t="s">
        <v>255</v>
      </c>
      <c r="B14" s="8"/>
      <c r="C14" s="2" t="s">
        <v>46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ht="15.75" customHeight="1">
      <c r="A15" s="8" t="s">
        <v>256</v>
      </c>
      <c r="B15" s="8"/>
      <c r="C15" s="2" t="s">
        <v>46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ht="15.75" customHeight="1">
      <c r="A16" s="8" t="s">
        <v>257</v>
      </c>
      <c r="B16" s="8"/>
      <c r="C16" s="2" t="s">
        <v>46</v>
      </c>
      <c r="D16" s="8" t="s">
        <v>49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ht="15.75" customHeight="1">
      <c r="A17" s="8"/>
      <c r="B17" s="8"/>
      <c r="C17" s="8" t="s">
        <v>258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ht="15.75" customHeight="1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ht="15.75" customHeight="1">
      <c r="A20" s="8" t="s">
        <v>259</v>
      </c>
      <c r="B20" s="9"/>
      <c r="C20" s="9"/>
      <c r="D20" s="9"/>
      <c r="E20" s="9"/>
      <c r="F20" s="9"/>
      <c r="G20" s="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15.75" customHeight="1">
      <c r="A22" s="8" t="s">
        <v>260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15.75" customHeight="1">
      <c r="A24" s="8" t="s">
        <v>53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ht="15.75" customHeight="1">
      <c r="A25" s="2" t="s">
        <v>27</v>
      </c>
      <c r="B25" s="2" t="s">
        <v>28</v>
      </c>
      <c r="C25" s="2" t="s">
        <v>29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5.75" customHeight="1">
      <c r="A26" s="14">
        <v>32.0</v>
      </c>
      <c r="B26" s="2">
        <f t="shared" ref="B26:B29" si="1">HEX2DEC(A26)</f>
        <v>50</v>
      </c>
      <c r="C26" s="2" t="str">
        <f t="shared" ref="C26:C29" si="2">"("&amp;B26&amp;" / (256 ^ "&amp;F26&amp;"))"</f>
        <v>(50 / (256 ^ 1))</v>
      </c>
      <c r="D26" s="2" t="str">
        <f t="shared" ref="D26:D29" si="3">"="&amp;""</f>
        <v>=</v>
      </c>
      <c r="E26" s="8">
        <f t="shared" ref="E26:E29" si="4">(B26/(256^F26))</f>
        <v>0.1953125</v>
      </c>
      <c r="F26" s="8">
        <v>1.0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5.75" customHeight="1">
      <c r="A27" s="14" t="s">
        <v>120</v>
      </c>
      <c r="B27" s="2">
        <f t="shared" si="1"/>
        <v>108</v>
      </c>
      <c r="C27" s="2" t="str">
        <f t="shared" si="2"/>
        <v>(108 / (256 ^ 2))</v>
      </c>
      <c r="D27" s="2" t="str">
        <f t="shared" si="3"/>
        <v>=</v>
      </c>
      <c r="E27" s="8">
        <f t="shared" si="4"/>
        <v>0.001647949219</v>
      </c>
      <c r="F27" s="8">
        <v>2.0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5.75" customHeight="1">
      <c r="A28" s="14" t="s">
        <v>121</v>
      </c>
      <c r="B28" s="2">
        <f t="shared" si="1"/>
        <v>15</v>
      </c>
      <c r="C28" s="2" t="str">
        <f t="shared" si="2"/>
        <v>(15 / (256 ^ 3))</v>
      </c>
      <c r="D28" s="2" t="str">
        <f t="shared" si="3"/>
        <v>=</v>
      </c>
      <c r="E28" s="8">
        <f t="shared" si="4"/>
        <v>0.0000008940696716</v>
      </c>
      <c r="F28" s="8">
        <v>3.0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15.75" customHeight="1">
      <c r="A29" s="14">
        <v>71.0</v>
      </c>
      <c r="B29" s="2">
        <f t="shared" si="1"/>
        <v>113</v>
      </c>
      <c r="C29" s="2" t="str">
        <f t="shared" si="2"/>
        <v>(113 / (256 ^ 4))</v>
      </c>
      <c r="D29" s="2" t="str">
        <f t="shared" si="3"/>
        <v>=</v>
      </c>
      <c r="E29" s="8">
        <f t="shared" si="4"/>
        <v>0.00000002630986273</v>
      </c>
      <c r="F29" s="8">
        <v>4.0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5.75" customHeight="1">
      <c r="A30" s="8"/>
      <c r="B30" s="8"/>
      <c r="C30" s="8"/>
      <c r="D30" s="16" t="s">
        <v>56</v>
      </c>
      <c r="E30" s="8">
        <f>sum(E26:E29)</f>
        <v>0.1969613696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5.75" customHeight="1">
      <c r="A31" s="8"/>
      <c r="B31" s="8"/>
      <c r="C31" s="8"/>
      <c r="D31" s="16" t="s">
        <v>197</v>
      </c>
      <c r="E31" s="8">
        <f>E30*52</f>
        <v>10.24199122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5.75" customHeight="1">
      <c r="A32" s="8"/>
      <c r="B32" s="8"/>
      <c r="C32" s="8"/>
      <c r="D32" s="16" t="s">
        <v>58</v>
      </c>
      <c r="E32" s="8">
        <f>rounddown(E31)</f>
        <v>10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5.75" customHeight="1">
      <c r="A33" s="8"/>
      <c r="B33" s="8"/>
      <c r="C33" s="8"/>
      <c r="D33" s="2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5.75" customHeight="1">
      <c r="A34" s="2" t="s">
        <v>27</v>
      </c>
      <c r="B34" s="2" t="s">
        <v>28</v>
      </c>
      <c r="C34" s="2" t="s">
        <v>29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5.75" customHeight="1">
      <c r="A35" s="17" t="s">
        <v>123</v>
      </c>
      <c r="B35" s="2">
        <f t="shared" ref="B35:B38" si="5">HEX2DEC(A35)</f>
        <v>169</v>
      </c>
      <c r="C35" s="2" t="str">
        <f t="shared" ref="C35:C38" si="6">"("&amp;B35&amp;" / (256 ^ "&amp;F35&amp;"))"</f>
        <v>(169 / (256 ^ 1))</v>
      </c>
      <c r="D35" s="2" t="str">
        <f t="shared" ref="D35:D38" si="7">"="&amp;""</f>
        <v>=</v>
      </c>
      <c r="E35" s="8">
        <f t="shared" ref="E35:E38" si="8">(B35/(256^F35))</f>
        <v>0.66015625</v>
      </c>
      <c r="F35" s="8">
        <v>1.0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5.75" customHeight="1">
      <c r="A36" s="17">
        <v>29.0</v>
      </c>
      <c r="B36" s="2">
        <f t="shared" si="5"/>
        <v>41</v>
      </c>
      <c r="C36" s="2" t="str">
        <f t="shared" si="6"/>
        <v>(41 / (256 ^ 2))</v>
      </c>
      <c r="D36" s="2" t="str">
        <f t="shared" si="7"/>
        <v>=</v>
      </c>
      <c r="E36" s="8">
        <f t="shared" si="8"/>
        <v>0.0006256103516</v>
      </c>
      <c r="F36" s="8">
        <v>2.0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5.75" customHeight="1">
      <c r="A37" s="17" t="s">
        <v>124</v>
      </c>
      <c r="B37" s="2">
        <f t="shared" si="5"/>
        <v>231</v>
      </c>
      <c r="C37" s="2" t="str">
        <f t="shared" si="6"/>
        <v>(231 / (256 ^ 3))</v>
      </c>
      <c r="D37" s="2" t="str">
        <f t="shared" si="7"/>
        <v>=</v>
      </c>
      <c r="E37" s="8">
        <f t="shared" si="8"/>
        <v>0.00001376867294</v>
      </c>
      <c r="F37" s="8">
        <v>3.0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5.75" customHeight="1">
      <c r="A38" s="17">
        <v>16.0</v>
      </c>
      <c r="B38" s="2">
        <f t="shared" si="5"/>
        <v>22</v>
      </c>
      <c r="C38" s="2" t="str">
        <f t="shared" si="6"/>
        <v>(22 / (256 ^ 4))</v>
      </c>
      <c r="D38" s="2" t="str">
        <f t="shared" si="7"/>
        <v>=</v>
      </c>
      <c r="E38" s="8">
        <f t="shared" si="8"/>
        <v>0.00000000512227416</v>
      </c>
      <c r="F38" s="8">
        <v>4.0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5.75" customHeight="1">
      <c r="A39" s="8"/>
      <c r="B39" s="8"/>
      <c r="C39" s="8"/>
      <c r="D39" s="16" t="s">
        <v>56</v>
      </c>
      <c r="E39" s="8">
        <f>sum(E35:E38)</f>
        <v>0.6607956341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5.75" customHeight="1">
      <c r="A40" s="8"/>
      <c r="B40" s="8"/>
      <c r="C40" s="8"/>
      <c r="D40" s="16" t="s">
        <v>261</v>
      </c>
      <c r="E40" s="8">
        <f>E39*51</f>
        <v>33.70057734</v>
      </c>
      <c r="F40" s="8"/>
      <c r="G40" s="8" t="s">
        <v>126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5.75" customHeight="1">
      <c r="A41" s="8"/>
      <c r="B41" s="8"/>
      <c r="C41" s="8"/>
      <c r="D41" s="16" t="s">
        <v>58</v>
      </c>
      <c r="E41" s="8">
        <f>rounddown(E40)</f>
        <v>33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5.75" customHeight="1">
      <c r="A43" s="8" t="s">
        <v>262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5.75" customHeight="1">
      <c r="A44" s="29">
        <v>10.0</v>
      </c>
      <c r="B44" s="29">
        <v>33.0</v>
      </c>
      <c r="C44" s="29">
        <v>4.0</v>
      </c>
      <c r="D44" s="29">
        <v>17.0</v>
      </c>
      <c r="E44" s="29">
        <v>41.0</v>
      </c>
      <c r="F44" s="29">
        <v>32.0</v>
      </c>
      <c r="G44" s="29">
        <v>29.0</v>
      </c>
      <c r="H44" s="29">
        <v>21.0</v>
      </c>
      <c r="I44" s="29">
        <v>44.0</v>
      </c>
      <c r="J44" s="29">
        <v>32.0</v>
      </c>
      <c r="K44" s="29">
        <v>19.0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5.75" customHeight="1">
      <c r="A49" s="30" t="s">
        <v>128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5.75" customHeight="1">
      <c r="A50" s="8" t="s">
        <v>263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5.75" customHeight="1">
      <c r="A59" s="20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H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38"/>
    <col customWidth="1" min="4" max="4" width="12.63"/>
    <col customWidth="1" min="5" max="5" width="15.63"/>
    <col customWidth="1" hidden="1" min="6" max="6" width="12.63"/>
  </cols>
  <sheetData>
    <row r="1" ht="15.75" customHeight="1">
      <c r="A1" s="5" t="s">
        <v>14</v>
      </c>
      <c r="B1" s="6"/>
      <c r="C1" s="12"/>
      <c r="D1" s="12"/>
      <c r="E1" s="12"/>
      <c r="F1" s="12"/>
      <c r="G1" s="1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5" t="s">
        <v>22</v>
      </c>
      <c r="B2" s="6" t="s">
        <v>16</v>
      </c>
      <c r="C2" s="12"/>
      <c r="D2" s="12"/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5" t="s">
        <v>23</v>
      </c>
      <c r="B3" s="6" t="s">
        <v>18</v>
      </c>
      <c r="C3" s="12"/>
      <c r="D3" s="12"/>
      <c r="E3" s="12"/>
      <c r="F3" s="12"/>
      <c r="G3" s="1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5" t="s">
        <v>37</v>
      </c>
      <c r="B4" s="6">
        <v>3.0</v>
      </c>
      <c r="C4" s="12" t="s">
        <v>38</v>
      </c>
      <c r="D4" s="12"/>
      <c r="E4" s="12"/>
      <c r="F4" s="12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 t="s">
        <v>264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 t="s">
        <v>225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 t="s">
        <v>265</v>
      </c>
      <c r="B8" s="9"/>
      <c r="C8" s="9"/>
      <c r="D8" s="9"/>
      <c r="E8" s="9"/>
      <c r="F8" s="9"/>
      <c r="G8" s="9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 t="s">
        <v>266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22" t="s">
        <v>267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2" t="s">
        <v>27</v>
      </c>
      <c r="B13" s="2" t="s">
        <v>28</v>
      </c>
      <c r="C13" s="2" t="s">
        <v>29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4">
        <v>32.0</v>
      </c>
      <c r="B14" s="2">
        <f t="shared" ref="B14:B17" si="1">HEX2DEC(A14)</f>
        <v>50</v>
      </c>
      <c r="C14" s="2" t="str">
        <f t="shared" ref="C14:C17" si="2">"("&amp;B14&amp;" / (256 ^ "&amp;F14&amp;"))"</f>
        <v>(50 / (256 ^ 1))</v>
      </c>
      <c r="D14" s="2" t="str">
        <f t="shared" ref="D14:D17" si="3">"="&amp;""</f>
        <v>=</v>
      </c>
      <c r="E14" s="8">
        <f t="shared" ref="E14:E17" si="4">(B14/(256^F14))</f>
        <v>0.1953125</v>
      </c>
      <c r="F14" s="8">
        <v>1.0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4" t="s">
        <v>120</v>
      </c>
      <c r="B15" s="2">
        <f t="shared" si="1"/>
        <v>108</v>
      </c>
      <c r="C15" s="2" t="str">
        <f t="shared" si="2"/>
        <v>(108 / (256 ^ 2))</v>
      </c>
      <c r="D15" s="2" t="str">
        <f t="shared" si="3"/>
        <v>=</v>
      </c>
      <c r="E15" s="8">
        <f t="shared" si="4"/>
        <v>0.001647949219</v>
      </c>
      <c r="F15" s="8">
        <v>2.0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4" t="s">
        <v>121</v>
      </c>
      <c r="B16" s="2">
        <f t="shared" si="1"/>
        <v>15</v>
      </c>
      <c r="C16" s="2" t="str">
        <f t="shared" si="2"/>
        <v>(15 / (256 ^ 3))</v>
      </c>
      <c r="D16" s="2" t="str">
        <f t="shared" si="3"/>
        <v>=</v>
      </c>
      <c r="E16" s="8">
        <f t="shared" si="4"/>
        <v>0.0000008940696716</v>
      </c>
      <c r="F16" s="8">
        <v>3.0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4">
        <v>71.0</v>
      </c>
      <c r="B17" s="2">
        <f t="shared" si="1"/>
        <v>113</v>
      </c>
      <c r="C17" s="2" t="str">
        <f t="shared" si="2"/>
        <v>(113 / (256 ^ 4))</v>
      </c>
      <c r="D17" s="2" t="str">
        <f t="shared" si="3"/>
        <v>=</v>
      </c>
      <c r="E17" s="8">
        <f t="shared" si="4"/>
        <v>0.00000002630986273</v>
      </c>
      <c r="F17" s="8">
        <v>4.0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16" t="s">
        <v>56</v>
      </c>
      <c r="E18" s="8">
        <f>sum(E14:E17)</f>
        <v>0.1969613696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16" t="s">
        <v>268</v>
      </c>
      <c r="E19" s="8">
        <f>E18*7</f>
        <v>1.378729587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16" t="s">
        <v>58</v>
      </c>
      <c r="E20" s="8">
        <f>rounddown(E19)</f>
        <v>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2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" t="s">
        <v>27</v>
      </c>
      <c r="B22" s="2" t="s">
        <v>28</v>
      </c>
      <c r="C22" s="2" t="s">
        <v>29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7" t="s">
        <v>123</v>
      </c>
      <c r="B23" s="2">
        <f t="shared" ref="B23:B26" si="5">HEX2DEC(A23)</f>
        <v>169</v>
      </c>
      <c r="C23" s="2" t="str">
        <f t="shared" ref="C23:C26" si="6">"("&amp;B23&amp;" / (256 ^ "&amp;F23&amp;"))"</f>
        <v>(169 / (256 ^ 1))</v>
      </c>
      <c r="D23" s="2" t="str">
        <f t="shared" ref="D23:D26" si="7">"="&amp;""</f>
        <v>=</v>
      </c>
      <c r="E23" s="8">
        <f t="shared" ref="E23:E26" si="8">(B23/(256^F23))</f>
        <v>0.66015625</v>
      </c>
      <c r="F23" s="8">
        <v>1.0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7">
        <v>29.0</v>
      </c>
      <c r="B24" s="2">
        <f t="shared" si="5"/>
        <v>41</v>
      </c>
      <c r="C24" s="2" t="str">
        <f t="shared" si="6"/>
        <v>(41 / (256 ^ 2))</v>
      </c>
      <c r="D24" s="2" t="str">
        <f t="shared" si="7"/>
        <v>=</v>
      </c>
      <c r="E24" s="8">
        <f t="shared" si="8"/>
        <v>0.0006256103516</v>
      </c>
      <c r="F24" s="8">
        <v>2.0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7" t="s">
        <v>124</v>
      </c>
      <c r="B25" s="2">
        <f t="shared" si="5"/>
        <v>231</v>
      </c>
      <c r="C25" s="2" t="str">
        <f t="shared" si="6"/>
        <v>(231 / (256 ^ 3))</v>
      </c>
      <c r="D25" s="2" t="str">
        <f t="shared" si="7"/>
        <v>=</v>
      </c>
      <c r="E25" s="8">
        <f t="shared" si="8"/>
        <v>0.00001376867294</v>
      </c>
      <c r="F25" s="8">
        <v>3.0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7">
        <v>16.0</v>
      </c>
      <c r="B26" s="2">
        <f t="shared" si="5"/>
        <v>22</v>
      </c>
      <c r="C26" s="2" t="str">
        <f t="shared" si="6"/>
        <v>(22 / (256 ^ 4))</v>
      </c>
      <c r="D26" s="2" t="str">
        <f t="shared" si="7"/>
        <v>=</v>
      </c>
      <c r="E26" s="8">
        <f t="shared" si="8"/>
        <v>0.00000000512227416</v>
      </c>
      <c r="F26" s="8">
        <v>4.0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16" t="s">
        <v>56</v>
      </c>
      <c r="E27" s="8">
        <f>sum(E23:E26)</f>
        <v>0.6607956341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16" t="s">
        <v>268</v>
      </c>
      <c r="E28" s="8">
        <f>E27*7</f>
        <v>4.625569439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16" t="s">
        <v>58</v>
      </c>
      <c r="E29" s="8">
        <f>rounddown(E28)</f>
        <v>4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 t="s">
        <v>269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9">
        <v>1.0</v>
      </c>
      <c r="B32" s="29">
        <v>4.0</v>
      </c>
      <c r="C32" s="29">
        <v>0.0</v>
      </c>
      <c r="D32" s="29">
        <v>2.0</v>
      </c>
      <c r="E32" s="29">
        <v>6.0</v>
      </c>
      <c r="F32" s="29">
        <v>32.0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 t="s">
        <v>270</v>
      </c>
      <c r="B33" s="29" t="s">
        <v>271</v>
      </c>
      <c r="C33" s="29" t="s">
        <v>272</v>
      </c>
      <c r="D33" s="29" t="s">
        <v>273</v>
      </c>
      <c r="E33" s="29" t="s">
        <v>274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0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2.63"/>
    <col customWidth="1" min="3" max="3" width="32.0"/>
    <col customWidth="1" min="4" max="4" width="16.25"/>
    <col customWidth="1" min="5" max="5" width="22.38"/>
    <col customWidth="1" min="6" max="6" width="12.63"/>
  </cols>
  <sheetData>
    <row r="1" ht="15.75" customHeight="1">
      <c r="A1" s="5" t="s">
        <v>14</v>
      </c>
      <c r="B1" s="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5" t="s">
        <v>15</v>
      </c>
      <c r="B2" s="64" t="s">
        <v>16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5" t="s">
        <v>17</v>
      </c>
      <c r="B3" s="64" t="s">
        <v>18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5" t="s">
        <v>19</v>
      </c>
      <c r="B4" s="65">
        <v>3.0</v>
      </c>
      <c r="C4" s="12" t="s">
        <v>38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4" t="s">
        <v>244</v>
      </c>
      <c r="B5" s="55" t="s">
        <v>40</v>
      </c>
      <c r="C5" s="53"/>
      <c r="D5" s="53"/>
      <c r="E5" s="53"/>
      <c r="F5" s="53"/>
      <c r="G5" s="53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 t="str">
        <f>"HMAC_SHA256(b,a:0:0)"</f>
        <v>HMAC_SHA256(b,a:0:0)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 t="s">
        <v>225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13" t="s">
        <v>275</v>
      </c>
      <c r="B9" s="13"/>
      <c r="C9" s="13"/>
      <c r="D9" s="13"/>
      <c r="E9" s="13"/>
      <c r="F9" s="13"/>
      <c r="G9" s="1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3" t="s">
        <v>276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13" t="s">
        <v>277</v>
      </c>
      <c r="B11" s="13"/>
      <c r="C11" s="13"/>
      <c r="D11" s="13"/>
      <c r="E11" s="13"/>
      <c r="F11" s="13"/>
      <c r="G11" s="1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3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66" t="s">
        <v>278</v>
      </c>
      <c r="B13" s="13"/>
      <c r="C13" s="13"/>
      <c r="D13" s="13"/>
      <c r="E13" s="13"/>
      <c r="F13" s="13"/>
      <c r="G13" s="1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3" t="s">
        <v>279</v>
      </c>
      <c r="B14" s="13"/>
      <c r="C14" s="13"/>
      <c r="D14" s="13"/>
      <c r="E14" s="13"/>
      <c r="F14" s="13"/>
      <c r="G14" s="13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2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22" t="s">
        <v>280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22" t="s">
        <v>281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2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22" t="s">
        <v>282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2" t="s">
        <v>283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2" t="s">
        <v>284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67" t="s">
        <v>285</v>
      </c>
      <c r="B25" s="2"/>
      <c r="C25" s="2"/>
      <c r="D25" s="2"/>
      <c r="E25" s="50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47" t="s">
        <v>27</v>
      </c>
      <c r="B26" s="47" t="s">
        <v>28</v>
      </c>
      <c r="C26" s="47" t="s">
        <v>211</v>
      </c>
      <c r="D26" s="2"/>
      <c r="E26" s="50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7">
        <v>32.0</v>
      </c>
      <c r="B27" s="47">
        <v>50.0</v>
      </c>
      <c r="C27" s="47" t="s">
        <v>286</v>
      </c>
      <c r="D27" s="2"/>
      <c r="E27" s="50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7" t="s">
        <v>120</v>
      </c>
      <c r="B28" s="47">
        <v>108.0</v>
      </c>
      <c r="C28" s="47" t="s">
        <v>287</v>
      </c>
      <c r="D28" s="2"/>
      <c r="E28" s="50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47" t="s">
        <v>121</v>
      </c>
      <c r="B29" s="47">
        <v>15.0</v>
      </c>
      <c r="C29" s="47" t="s">
        <v>288</v>
      </c>
      <c r="D29" s="2"/>
      <c r="E29" s="50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47">
        <v>71.0</v>
      </c>
      <c r="B30" s="47">
        <v>113.0</v>
      </c>
      <c r="C30" s="47" t="s">
        <v>289</v>
      </c>
      <c r="D30" s="2"/>
      <c r="E30" s="50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47" t="s">
        <v>123</v>
      </c>
      <c r="B31" s="47">
        <v>169.0</v>
      </c>
      <c r="C31" s="47" t="s">
        <v>290</v>
      </c>
      <c r="D31" s="2"/>
      <c r="E31" s="50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47">
        <v>29.0</v>
      </c>
      <c r="B32" s="47">
        <v>41.0</v>
      </c>
      <c r="C32" s="47" t="s">
        <v>291</v>
      </c>
      <c r="D32" s="23"/>
      <c r="E32" s="16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47" t="s">
        <v>124</v>
      </c>
      <c r="B33" s="47">
        <v>231.0</v>
      </c>
      <c r="C33" s="47" t="s">
        <v>292</v>
      </c>
      <c r="D33" s="2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47">
        <v>16.0</v>
      </c>
      <c r="B34" s="47">
        <v>22.0</v>
      </c>
      <c r="C34" s="47" t="s">
        <v>293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47">
        <v>15.0</v>
      </c>
      <c r="B35" s="47">
        <v>21.0</v>
      </c>
      <c r="C35" s="47" t="s">
        <v>294</v>
      </c>
      <c r="D35" s="2"/>
      <c r="E35" s="50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47" t="s">
        <v>295</v>
      </c>
      <c r="B36" s="47">
        <v>236.0</v>
      </c>
      <c r="C36" s="47" t="s">
        <v>296</v>
      </c>
      <c r="D36" s="2"/>
      <c r="E36" s="50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47">
        <v>40.0</v>
      </c>
      <c r="B37" s="47">
        <v>64.0</v>
      </c>
      <c r="C37" s="47" t="s">
        <v>297</v>
      </c>
      <c r="D37" s="2"/>
      <c r="E37" s="50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47">
        <v>9.0</v>
      </c>
      <c r="B38" s="47">
        <v>9.0</v>
      </c>
      <c r="C38" s="47" t="s">
        <v>298</v>
      </c>
      <c r="D38" s="2"/>
      <c r="E38" s="50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68"/>
      <c r="B39" s="2"/>
      <c r="C39" s="2"/>
      <c r="D39" s="2"/>
      <c r="E39" s="50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69" t="s">
        <v>299</v>
      </c>
      <c r="B40" s="2"/>
      <c r="C40" s="2"/>
      <c r="D40" s="23"/>
      <c r="E40" s="16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69" t="s">
        <v>300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69" t="s">
        <v>301</v>
      </c>
      <c r="B42" s="7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69" t="s">
        <v>302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69" t="s">
        <v>303</v>
      </c>
      <c r="B44" s="2"/>
      <c r="C44" s="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69" t="s">
        <v>304</v>
      </c>
      <c r="B45" s="2"/>
      <c r="C45" s="2"/>
      <c r="D45" s="2"/>
      <c r="E45" s="50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69" t="s">
        <v>305</v>
      </c>
      <c r="B46" s="2"/>
      <c r="C46" s="2"/>
      <c r="D46" s="2"/>
      <c r="E46" s="50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69" t="s">
        <v>306</v>
      </c>
      <c r="B47" s="2"/>
      <c r="C47" s="2"/>
      <c r="D47" s="2"/>
      <c r="E47" s="50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69" t="s">
        <v>307</v>
      </c>
      <c r="B48" s="2"/>
      <c r="C48" s="2"/>
      <c r="D48" s="2"/>
      <c r="E48" s="50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69" t="s">
        <v>308</v>
      </c>
      <c r="B49" s="2"/>
      <c r="C49" s="2"/>
      <c r="D49" s="2"/>
      <c r="E49" s="50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71"/>
      <c r="B50" s="2"/>
      <c r="C50" s="2"/>
      <c r="D50" s="23"/>
      <c r="E50" s="16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47" t="s">
        <v>309</v>
      </c>
      <c r="B51" s="47" t="s">
        <v>310</v>
      </c>
      <c r="C51" s="47">
        <v>1.0</v>
      </c>
      <c r="D51" s="47">
        <v>2.0</v>
      </c>
      <c r="E51" s="47">
        <v>3.0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47" t="s">
        <v>311</v>
      </c>
      <c r="B52" s="47">
        <v>0.0</v>
      </c>
      <c r="C52" s="47">
        <v>1.0</v>
      </c>
      <c r="D52" s="47" t="s">
        <v>312</v>
      </c>
      <c r="E52" s="47">
        <v>3.0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47" t="s">
        <v>313</v>
      </c>
      <c r="B53" s="47">
        <v>0.0</v>
      </c>
      <c r="C53" s="47" t="s">
        <v>314</v>
      </c>
      <c r="D53" s="47">
        <v>2.0</v>
      </c>
      <c r="E53" s="47">
        <v>3.0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47" t="s">
        <v>315</v>
      </c>
      <c r="B54" s="47" t="s">
        <v>310</v>
      </c>
      <c r="C54" s="47" t="s">
        <v>314</v>
      </c>
      <c r="D54" s="47" t="s">
        <v>312</v>
      </c>
      <c r="E54" s="72" t="s">
        <v>316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73" t="s">
        <v>317</v>
      </c>
      <c r="B55" s="29"/>
      <c r="C55" s="29"/>
      <c r="D55" s="74"/>
      <c r="E55" s="50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23"/>
      <c r="B56" s="75"/>
      <c r="C56" s="76"/>
      <c r="D56" s="23"/>
      <c r="E56" s="50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23"/>
      <c r="B57" s="23"/>
      <c r="C57" s="76"/>
      <c r="D57" s="23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23"/>
      <c r="B58" s="23"/>
      <c r="C58" s="23"/>
      <c r="D58" s="23"/>
      <c r="E58" s="16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A10:G1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38"/>
    <col customWidth="1" min="4" max="4" width="12.63"/>
    <col customWidth="1" min="5" max="5" width="15.63"/>
    <col customWidth="1" hidden="1" min="6" max="6" width="12.63"/>
  </cols>
  <sheetData>
    <row r="1" ht="15.75" customHeight="1">
      <c r="A1" s="5" t="s">
        <v>14</v>
      </c>
      <c r="B1" s="6"/>
      <c r="C1" s="12"/>
      <c r="D1" s="12"/>
      <c r="E1" s="12"/>
      <c r="F1" s="12"/>
      <c r="G1" s="12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ht="15.75" customHeight="1">
      <c r="A2" s="5" t="s">
        <v>22</v>
      </c>
      <c r="B2" s="6" t="s">
        <v>204</v>
      </c>
      <c r="C2" s="12"/>
      <c r="D2" s="12"/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ht="15.75" customHeight="1">
      <c r="A3" s="5" t="s">
        <v>23</v>
      </c>
      <c r="B3" s="6" t="s">
        <v>204</v>
      </c>
      <c r="C3" s="12"/>
      <c r="D3" s="12"/>
      <c r="E3" s="12"/>
      <c r="F3" s="12"/>
      <c r="G3" s="1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ht="15.75" customHeight="1">
      <c r="A4" s="5" t="s">
        <v>19</v>
      </c>
      <c r="B4" s="6">
        <v>0.0</v>
      </c>
      <c r="C4" s="12" t="s">
        <v>38</v>
      </c>
      <c r="D4" s="12"/>
      <c r="E4" s="12"/>
      <c r="F4" s="12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ht="15.75" customHeight="1">
      <c r="A6" s="8" t="s">
        <v>179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ht="15.75" customHeight="1">
      <c r="A8" s="28" t="s">
        <v>180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ht="15.75" customHeight="1">
      <c r="A10" s="22" t="s">
        <v>318</v>
      </c>
      <c r="B10" s="8"/>
      <c r="C10" s="2" t="s">
        <v>46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ht="15.75" customHeight="1">
      <c r="A11" s="8" t="s">
        <v>319</v>
      </c>
      <c r="B11" s="8"/>
      <c r="C11" s="2" t="s">
        <v>46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ht="15.75" customHeight="1">
      <c r="A12" s="8" t="s">
        <v>320</v>
      </c>
      <c r="B12" s="8"/>
      <c r="C12" s="2" t="s">
        <v>46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ht="15.75" customHeight="1">
      <c r="A13" s="8" t="s">
        <v>321</v>
      </c>
      <c r="B13" s="8"/>
      <c r="C13" s="2" t="s">
        <v>46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ht="15.75" customHeight="1">
      <c r="A14" s="8" t="s">
        <v>322</v>
      </c>
      <c r="B14" s="8"/>
      <c r="C14" s="2" t="s">
        <v>46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ht="15.75" customHeight="1">
      <c r="A15" s="8" t="s">
        <v>323</v>
      </c>
      <c r="B15" s="8"/>
      <c r="C15" s="2" t="s">
        <v>46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ht="15.75" customHeight="1">
      <c r="A16" s="8" t="s">
        <v>324</v>
      </c>
      <c r="B16" s="8"/>
      <c r="C16" s="2" t="s">
        <v>46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ht="15.75" customHeight="1">
      <c r="A17" s="8" t="s">
        <v>325</v>
      </c>
      <c r="B17" s="8"/>
      <c r="C17" s="2" t="s">
        <v>46</v>
      </c>
      <c r="D17" s="8" t="s">
        <v>49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ht="15.75" customHeight="1">
      <c r="A18" s="8"/>
      <c r="B18" s="8"/>
      <c r="C18" s="8" t="s">
        <v>258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ht="15.75" customHeight="1">
      <c r="A20" s="8" t="s">
        <v>326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ht="15.75" customHeight="1">
      <c r="A21" s="8" t="s">
        <v>327</v>
      </c>
      <c r="B21" s="9"/>
      <c r="C21" s="9"/>
      <c r="D21" s="9"/>
      <c r="E21" s="9"/>
      <c r="F21" s="9"/>
      <c r="G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ht="15.75" customHeight="1">
      <c r="A23" s="8" t="s">
        <v>260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ht="15.75" customHeight="1">
      <c r="A25" s="8" t="s">
        <v>53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ht="15.75" customHeight="1">
      <c r="A26" s="2" t="s">
        <v>27</v>
      </c>
      <c r="B26" s="2" t="s">
        <v>28</v>
      </c>
      <c r="C26" s="2" t="s">
        <v>29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ht="15.75" customHeight="1">
      <c r="A27" s="14" t="s">
        <v>241</v>
      </c>
      <c r="B27" s="2">
        <v>210.0</v>
      </c>
      <c r="C27" s="2" t="str">
        <f t="shared" ref="C27:C30" si="1">"("&amp;B27&amp;" / (256 ^ "&amp;F27&amp;"))"</f>
        <v>(210 / (256 ^ 1))</v>
      </c>
      <c r="D27" s="2" t="str">
        <f t="shared" ref="D27:D30" si="2">"="&amp;""</f>
        <v>=</v>
      </c>
      <c r="E27" s="8">
        <f t="shared" ref="E27:E30" si="3">(B27/(256^F27))</f>
        <v>0.8203125</v>
      </c>
      <c r="F27" s="8">
        <v>1.0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ht="15.75" customHeight="1">
      <c r="A28" s="14" t="s">
        <v>242</v>
      </c>
      <c r="B28" s="2">
        <f t="shared" ref="B28:B30" si="4">HEX2DEC(A28)</f>
        <v>251</v>
      </c>
      <c r="C28" s="2" t="str">
        <f t="shared" si="1"/>
        <v>(251 / (256 ^ 2))</v>
      </c>
      <c r="D28" s="2" t="str">
        <f t="shared" si="2"/>
        <v>=</v>
      </c>
      <c r="E28" s="8">
        <f t="shared" si="3"/>
        <v>0.003829956055</v>
      </c>
      <c r="F28" s="8">
        <v>2.0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ht="15.75" customHeight="1">
      <c r="A29" s="14">
        <v>78.0</v>
      </c>
      <c r="B29" s="2">
        <f t="shared" si="4"/>
        <v>120</v>
      </c>
      <c r="C29" s="2" t="str">
        <f t="shared" si="1"/>
        <v>(120 / (256 ^ 3))</v>
      </c>
      <c r="D29" s="2" t="str">
        <f t="shared" si="2"/>
        <v>=</v>
      </c>
      <c r="E29" s="8">
        <f t="shared" si="3"/>
        <v>0.000007152557373</v>
      </c>
      <c r="F29" s="8">
        <v>3.0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ht="15.75" customHeight="1">
      <c r="A30" s="14">
        <v>10.0</v>
      </c>
      <c r="B30" s="2">
        <f t="shared" si="4"/>
        <v>16</v>
      </c>
      <c r="C30" s="2" t="str">
        <f t="shared" si="1"/>
        <v>(16 / (256 ^ 4))</v>
      </c>
      <c r="D30" s="2" t="str">
        <f t="shared" si="2"/>
        <v>=</v>
      </c>
      <c r="E30" s="8">
        <f t="shared" si="3"/>
        <v>0.000000003725290298</v>
      </c>
      <c r="F30" s="8">
        <v>4.0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ht="15.75" customHeight="1">
      <c r="A31" s="8"/>
      <c r="B31" s="8"/>
      <c r="C31" s="8"/>
      <c r="D31" s="16" t="s">
        <v>56</v>
      </c>
      <c r="E31" s="8">
        <f>sum(E27:E30)</f>
        <v>0.8241496123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ht="15.75" customHeight="1">
      <c r="A32" s="8"/>
      <c r="B32" s="8"/>
      <c r="C32" s="8"/>
      <c r="D32" s="16" t="s">
        <v>197</v>
      </c>
      <c r="E32" s="8">
        <f>E31*52</f>
        <v>42.85577984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ht="15.75" customHeight="1">
      <c r="A33" s="8"/>
      <c r="B33" s="8"/>
      <c r="C33" s="8"/>
      <c r="D33" s="16" t="s">
        <v>58</v>
      </c>
      <c r="E33" s="8">
        <f>rounddown(E32)</f>
        <v>42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ht="15.75" customHeight="1">
      <c r="A34" s="8"/>
      <c r="B34" s="8"/>
      <c r="C34" s="8"/>
      <c r="D34" s="16" t="s">
        <v>152</v>
      </c>
      <c r="E34" s="45" t="s">
        <v>328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ht="15.75" customHeight="1">
      <c r="A35" s="8"/>
      <c r="B35" s="8"/>
      <c r="C35" s="8"/>
      <c r="D35" s="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ht="15.75" customHeight="1">
      <c r="A36" s="2" t="s">
        <v>27</v>
      </c>
      <c r="B36" s="2" t="s">
        <v>28</v>
      </c>
      <c r="C36" s="2" t="s">
        <v>29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ht="15.75" customHeight="1">
      <c r="A37" s="17">
        <v>13.0</v>
      </c>
      <c r="B37" s="2">
        <f t="shared" ref="B37:B40" si="5">HEX2DEC(A37)</f>
        <v>19</v>
      </c>
      <c r="C37" s="2" t="str">
        <f t="shared" ref="C37:C40" si="6">"("&amp;B37&amp;" / (256 ^ "&amp;F37&amp;"))"</f>
        <v>(19 / (256 ^ 1))</v>
      </c>
      <c r="D37" s="2" t="str">
        <f t="shared" ref="D37:D40" si="7">"="&amp;""</f>
        <v>=</v>
      </c>
      <c r="E37" s="8">
        <f t="shared" ref="E37:E40" si="8">(B37/(256^F37))</f>
        <v>0.07421875</v>
      </c>
      <c r="F37" s="8">
        <v>1.0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ht="15.75" customHeight="1">
      <c r="A38" s="17">
        <v>57.0</v>
      </c>
      <c r="B38" s="2">
        <f t="shared" si="5"/>
        <v>87</v>
      </c>
      <c r="C38" s="2" t="str">
        <f t="shared" si="6"/>
        <v>(87 / (256 ^ 2))</v>
      </c>
      <c r="D38" s="2" t="str">
        <f t="shared" si="7"/>
        <v>=</v>
      </c>
      <c r="E38" s="8">
        <f t="shared" si="8"/>
        <v>0.001327514648</v>
      </c>
      <c r="F38" s="8">
        <v>2.0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ht="15.75" customHeight="1">
      <c r="A39" s="17" t="s">
        <v>329</v>
      </c>
      <c r="B39" s="2">
        <f t="shared" si="5"/>
        <v>217</v>
      </c>
      <c r="C39" s="2" t="str">
        <f t="shared" si="6"/>
        <v>(217 / (256 ^ 3))</v>
      </c>
      <c r="D39" s="2" t="str">
        <f t="shared" si="7"/>
        <v>=</v>
      </c>
      <c r="E39" s="8">
        <f t="shared" si="8"/>
        <v>0.00001293420792</v>
      </c>
      <c r="F39" s="8">
        <v>3.0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ht="15.75" customHeight="1">
      <c r="A40" s="17" t="s">
        <v>330</v>
      </c>
      <c r="B40" s="2">
        <f t="shared" si="5"/>
        <v>42</v>
      </c>
      <c r="C40" s="2" t="str">
        <f t="shared" si="6"/>
        <v>(42 / (256 ^ 4))</v>
      </c>
      <c r="D40" s="2" t="str">
        <f t="shared" si="7"/>
        <v>=</v>
      </c>
      <c r="E40" s="8">
        <f t="shared" si="8"/>
        <v>0.000000009778887033</v>
      </c>
      <c r="F40" s="8">
        <v>4.0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ht="15.75" customHeight="1">
      <c r="A41" s="8"/>
      <c r="B41" s="8"/>
      <c r="C41" s="8"/>
      <c r="D41" s="16" t="s">
        <v>56</v>
      </c>
      <c r="E41" s="8">
        <f>sum(E37:E40)</f>
        <v>0.07555920864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ht="15.75" customHeight="1">
      <c r="A42" s="8"/>
      <c r="B42" s="8"/>
      <c r="C42" s="8"/>
      <c r="D42" s="16" t="s">
        <v>197</v>
      </c>
      <c r="E42" s="8">
        <f>E41*52</f>
        <v>3.929078849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ht="15.75" customHeight="1">
      <c r="A43" s="8"/>
      <c r="B43" s="8"/>
      <c r="C43" s="8"/>
      <c r="D43" s="16" t="s">
        <v>58</v>
      </c>
      <c r="E43" s="8">
        <f>rounddown(E42)</f>
        <v>3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ht="15.75" customHeight="1">
      <c r="A44" s="8"/>
      <c r="B44" s="8"/>
      <c r="C44" s="8"/>
      <c r="D44" s="16" t="s">
        <v>152</v>
      </c>
      <c r="E44" s="45" t="s">
        <v>160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ht="15.75" customHeight="1">
      <c r="A46" s="8" t="s">
        <v>331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ht="15.75" customHeight="1">
      <c r="A47" s="2">
        <v>42.0</v>
      </c>
      <c r="B47" s="2">
        <v>3.0</v>
      </c>
      <c r="C47" s="2">
        <v>29.0</v>
      </c>
      <c r="D47" s="2">
        <v>31.0</v>
      </c>
      <c r="E47" s="2">
        <v>34.0</v>
      </c>
      <c r="F47" s="2">
        <v>39.0</v>
      </c>
      <c r="G47" s="2">
        <v>15.0</v>
      </c>
      <c r="H47" s="2">
        <v>20.0</v>
      </c>
      <c r="I47" s="2">
        <v>8.0</v>
      </c>
      <c r="J47" s="2">
        <v>1.0</v>
      </c>
      <c r="K47" s="2">
        <v>30.0</v>
      </c>
      <c r="L47" s="2">
        <v>23.0</v>
      </c>
      <c r="M47" s="2">
        <v>7.0</v>
      </c>
      <c r="N47" s="2">
        <v>45.0</v>
      </c>
      <c r="O47" s="2">
        <v>5.0</v>
      </c>
      <c r="P47" s="2">
        <v>10.0</v>
      </c>
      <c r="Q47" s="2">
        <v>22.0</v>
      </c>
      <c r="R47" s="2">
        <v>28.0</v>
      </c>
      <c r="S47" s="2">
        <v>49.0</v>
      </c>
      <c r="T47" s="2">
        <v>22.0</v>
      </c>
      <c r="U47" s="2">
        <v>35.0</v>
      </c>
      <c r="V47" s="2">
        <v>29.0</v>
      </c>
      <c r="W47" s="2">
        <v>51.0</v>
      </c>
      <c r="X47" s="2">
        <v>5.0</v>
      </c>
      <c r="Y47" s="2">
        <v>28.0</v>
      </c>
      <c r="Z47" s="2">
        <v>2.0</v>
      </c>
      <c r="AA47" s="2">
        <v>1.0</v>
      </c>
      <c r="AB47" s="2">
        <v>45.0</v>
      </c>
      <c r="AC47" s="2">
        <v>41.0</v>
      </c>
      <c r="AD47" s="2">
        <v>33.0</v>
      </c>
      <c r="AE47" s="2">
        <v>17.0</v>
      </c>
      <c r="AF47" s="2">
        <v>17.0</v>
      </c>
      <c r="AG47" s="2">
        <v>22.0</v>
      </c>
      <c r="AH47" s="2">
        <v>46.0</v>
      </c>
      <c r="AI47" s="2">
        <v>34.0</v>
      </c>
      <c r="AJ47" s="2">
        <v>8.0</v>
      </c>
      <c r="AK47" s="2">
        <v>37.0</v>
      </c>
      <c r="AL47" s="2">
        <v>20.0</v>
      </c>
      <c r="AM47" s="2">
        <v>38.0</v>
      </c>
      <c r="AN47" s="2">
        <v>1.0</v>
      </c>
      <c r="AO47" s="2">
        <v>19.0</v>
      </c>
      <c r="AP47" s="2">
        <v>40.0</v>
      </c>
      <c r="AQ47" s="2">
        <v>35.0</v>
      </c>
      <c r="AR47" s="2">
        <v>25.0</v>
      </c>
      <c r="AS47" s="2">
        <v>6.0</v>
      </c>
      <c r="AT47" s="2">
        <v>21.0</v>
      </c>
      <c r="AU47" s="2">
        <v>44.0</v>
      </c>
      <c r="AV47" s="2">
        <v>41.0</v>
      </c>
      <c r="AW47" s="2">
        <v>22.0</v>
      </c>
      <c r="AX47" s="2">
        <v>8.0</v>
      </c>
      <c r="AY47" s="2">
        <v>37.0</v>
      </c>
      <c r="AZ47" s="2">
        <v>38.0</v>
      </c>
    </row>
    <row r="48" ht="15.75" customHeight="1">
      <c r="A48" s="2" t="s">
        <v>328</v>
      </c>
      <c r="B48" s="2" t="s">
        <v>160</v>
      </c>
      <c r="C48" s="2" t="s">
        <v>332</v>
      </c>
      <c r="D48" s="2" t="s">
        <v>333</v>
      </c>
      <c r="E48" s="2" t="s">
        <v>199</v>
      </c>
      <c r="F48" s="2" t="s">
        <v>334</v>
      </c>
      <c r="G48" s="2" t="s">
        <v>335</v>
      </c>
      <c r="H48" s="2" t="s">
        <v>157</v>
      </c>
      <c r="I48" s="2" t="s">
        <v>336</v>
      </c>
      <c r="J48" s="2" t="s">
        <v>337</v>
      </c>
      <c r="K48" s="2" t="s">
        <v>170</v>
      </c>
      <c r="L48" s="2" t="s">
        <v>163</v>
      </c>
      <c r="M48" s="2" t="s">
        <v>156</v>
      </c>
      <c r="N48" s="2" t="s">
        <v>201</v>
      </c>
      <c r="O48" s="2" t="s">
        <v>174</v>
      </c>
      <c r="P48" s="2" t="s">
        <v>198</v>
      </c>
      <c r="Q48" s="2" t="s">
        <v>338</v>
      </c>
      <c r="R48" s="2" t="s">
        <v>155</v>
      </c>
      <c r="S48" s="2" t="s">
        <v>165</v>
      </c>
      <c r="T48" s="2" t="s">
        <v>338</v>
      </c>
      <c r="U48" s="2" t="s">
        <v>339</v>
      </c>
      <c r="V48" s="2" t="s">
        <v>332</v>
      </c>
      <c r="W48" s="2" t="s">
        <v>173</v>
      </c>
      <c r="X48" s="2" t="s">
        <v>174</v>
      </c>
      <c r="Y48" s="2" t="s">
        <v>155</v>
      </c>
      <c r="Z48" s="2" t="s">
        <v>172</v>
      </c>
      <c r="AA48" s="2" t="s">
        <v>337</v>
      </c>
      <c r="AB48" s="2" t="s">
        <v>201</v>
      </c>
      <c r="AC48" s="2" t="s">
        <v>162</v>
      </c>
      <c r="AD48" s="2" t="s">
        <v>340</v>
      </c>
      <c r="AE48" s="2" t="s">
        <v>341</v>
      </c>
      <c r="AF48" s="2" t="s">
        <v>341</v>
      </c>
      <c r="AG48" s="2" t="s">
        <v>338</v>
      </c>
      <c r="AH48" s="2" t="s">
        <v>342</v>
      </c>
      <c r="AI48" s="2" t="s">
        <v>199</v>
      </c>
      <c r="AJ48" s="2" t="s">
        <v>336</v>
      </c>
      <c r="AK48" s="2" t="s">
        <v>175</v>
      </c>
      <c r="AL48" s="2" t="s">
        <v>157</v>
      </c>
      <c r="AM48" s="2" t="s">
        <v>343</v>
      </c>
      <c r="AN48" s="2" t="s">
        <v>337</v>
      </c>
      <c r="AO48" s="2" t="s">
        <v>344</v>
      </c>
      <c r="AP48" s="2" t="s">
        <v>345</v>
      </c>
      <c r="AQ48" s="2" t="s">
        <v>339</v>
      </c>
      <c r="AR48" s="2" t="s">
        <v>169</v>
      </c>
      <c r="AS48" s="2" t="s">
        <v>346</v>
      </c>
      <c r="AT48" s="2" t="s">
        <v>168</v>
      </c>
      <c r="AU48" s="2" t="s">
        <v>167</v>
      </c>
      <c r="AV48" s="2" t="s">
        <v>162</v>
      </c>
      <c r="AW48" s="2" t="s">
        <v>338</v>
      </c>
      <c r="AX48" s="2" t="s">
        <v>336</v>
      </c>
      <c r="AY48" s="2" t="s">
        <v>175</v>
      </c>
      <c r="AZ48" s="2" t="s">
        <v>343</v>
      </c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ht="15.75" customHeight="1">
      <c r="A56" s="20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H8"/>
  </mergeCells>
  <drawing r:id="rId1"/>
</worksheet>
</file>