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色-顆數最高顏色獲勝" sheetId="1" r:id="rId4"/>
    <sheet state="visible" name="3色-視同色顆數判定賠率" sheetId="2" r:id="rId5"/>
    <sheet state="visible" name="2色-顆數最高顏色獲勝" sheetId="3" r:id="rId6"/>
    <sheet state="visible" name="經典 Plinko" sheetId="4" r:id="rId7"/>
    <sheet state="visible" name="填滿幾個坑(10顆)" sheetId="5" r:id="rId8"/>
    <sheet state="visible" name="填滿幾個坑(5顆)" sheetId="6" r:id="rId9"/>
    <sheet state="visible" name="哪個坑顆數最高(5顆)" sheetId="7" r:id="rId10"/>
    <sheet state="visible" name="參考資料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2">
      <text>
        <t xml:space="preserve">格子各最大鋼珠數量拆分不同選項給玩家投注，猜最數量才算贏
	-Robin Hsu</t>
      </text>
    </comment>
    <comment authorId="0" ref="H12">
      <text>
        <t xml:space="preserve">只有一個投注選項，依據格子最大鋼珠數量賠付
	-Robin Hsu</t>
      </text>
    </comment>
  </commentList>
</comments>
</file>

<file path=xl/sharedStrings.xml><?xml version="1.0" encoding="utf-8"?>
<sst xmlns="http://schemas.openxmlformats.org/spreadsheetml/2006/main" count="366" uniqueCount="111">
  <si>
    <t>位置</t>
  </si>
  <si>
    <t>樣本數</t>
  </si>
  <si>
    <t>出現機率</t>
  </si>
  <si>
    <t>賠率</t>
  </si>
  <si>
    <t>機率</t>
  </si>
  <si>
    <t>期望值</t>
  </si>
  <si>
    <t>賠率回推 RTP</t>
  </si>
  <si>
    <t>RTP</t>
  </si>
  <si>
    <t>Bonus 觸發機率</t>
  </si>
  <si>
    <t>單看球大於等於閥值的情況</t>
  </si>
  <si>
    <t>總球數</t>
  </si>
  <si>
    <t xml:space="preserve">閾值 </t>
  </si>
  <si>
    <t>是否互斥</t>
  </si>
  <si>
    <t>A&gt;=閥值機率</t>
  </si>
  <si>
    <t>B&gt;=閥值機率</t>
  </si>
  <si>
    <t>C&gt;=閥值機率</t>
  </si>
  <si>
    <t>同色格鋼珠總數=閥值機率</t>
  </si>
  <si>
    <t>投注顏色</t>
  </si>
  <si>
    <t>1. 該顏色的格子數量最多時獲勝</t>
  </si>
  <si>
    <t>同色格子鋼珠總數 = 5 --- 觸發 Bonus 遊戲（保底10x）</t>
  </si>
  <si>
    <t>同色格子鋼珠總數 = 4 --- 5.5x</t>
  </si>
  <si>
    <t>同色格子鋼珠總數 = 3 --- 2.5x</t>
  </si>
  <si>
    <t>同色格子鋼珠總數 = 2 --- 1x（顆數平手時一倍）</t>
  </si>
  <si>
    <t>同色格子鋼珠總數 = 1 --- 0x</t>
  </si>
  <si>
    <t>所有排列組合出現機率</t>
  </si>
  <si>
    <t>A</t>
  </si>
  <si>
    <t>B</t>
  </si>
  <si>
    <t>C</t>
  </si>
  <si>
    <t>最高球數</t>
  </si>
  <si>
    <t>A return</t>
  </si>
  <si>
    <t>B return</t>
  </si>
  <si>
    <t>C return</t>
  </si>
  <si>
    <t>Return</t>
  </si>
  <si>
    <t>不同顆數機率</t>
  </si>
  <si>
    <t>1=Wheel, 2=Plinko</t>
  </si>
  <si>
    <t>最高顆數平手時</t>
  </si>
  <si>
    <t>小計</t>
  </si>
  <si>
    <t>猜對 RTP</t>
  </si>
  <si>
    <t>Bonus-Wheel</t>
  </si>
  <si>
    <t>轉盤類型 Bonus</t>
  </si>
  <si>
    <t>JP 中獎率</t>
  </si>
  <si>
    <t>幾局會開出一次</t>
  </si>
  <si>
    <t>每天開幾局</t>
  </si>
  <si>
    <t>幾天開一次</t>
  </si>
  <si>
    <t>Bonus-Plinko</t>
  </si>
  <si>
    <t>同樣的 Plinko 放一顆鋼珠，落點對應賠率</t>
  </si>
  <si>
    <t>倍率</t>
  </si>
  <si>
    <t>出現率</t>
  </si>
  <si>
    <t>中獎率</t>
  </si>
  <si>
    <t>單看球大於等於罰值的情況</t>
  </si>
  <si>
    <t>總機率</t>
  </si>
  <si>
    <t>1. 同色數量對應不同賠率</t>
  </si>
  <si>
    <t>同色格子鋼珠總數 = 4 --- 4.5x</t>
  </si>
  <si>
    <t>同色格子鋼珠總數 = 3 --- 2.3x</t>
  </si>
  <si>
    <t>同色格子鋼珠總數 = 2 --- 1x</t>
  </si>
  <si>
    <t>同色球數</t>
  </si>
  <si>
    <t>同色數量 = 5 --- 觸發 Bonus 遊戲（保底3x）</t>
  </si>
  <si>
    <t>同色數量 = 4 --- 2x</t>
  </si>
  <si>
    <t>同色數量 = 3 --- 1.5x</t>
  </si>
  <si>
    <t>同色數量 = 2 --- 0x</t>
  </si>
  <si>
    <t>同色數量 = 1 --- 0x</t>
  </si>
  <si>
    <t>誤差</t>
  </si>
  <si>
    <t>誤差 Return</t>
  </si>
  <si>
    <t>獲勝且同色數量</t>
  </si>
  <si>
    <t>-</t>
  </si>
  <si>
    <t>低於 3 顆必輸</t>
  </si>
  <si>
    <t>每天局數</t>
  </si>
  <si>
    <t>每天開幾次</t>
  </si>
  <si>
    <t>Medium 16層
(無 JP)</t>
  </si>
  <si>
    <t>Segments=10</t>
  </si>
  <si>
    <t>轉盤機率</t>
  </si>
  <si>
    <t>Risk \ Multiplier</t>
  </si>
  <si>
    <t>Segments</t>
  </si>
  <si>
    <t>Medium</t>
  </si>
  <si>
    <t>實際機率</t>
  </si>
  <si>
    <t>一次遊戲落下10顆鋼珠</t>
  </si>
  <si>
    <t>填滿數量</t>
  </si>
  <si>
    <t>次數</t>
  </si>
  <si>
    <t>佔比</t>
  </si>
  <si>
    <t>理論賠率</t>
  </si>
  <si>
    <t>&lt;=3</t>
  </si>
  <si>
    <t>&gt;=8</t>
  </si>
  <si>
    <t>任一格子鋼珠數量</t>
  </si>
  <si>
    <t>包含以上機率</t>
  </si>
  <si>
    <t>綜合賠率</t>
  </si>
  <si>
    <t>有3顆鋼珠</t>
  </si>
  <si>
    <t>有4顆鋼珠</t>
  </si>
  <si>
    <t>有5顆鋼珠</t>
  </si>
  <si>
    <t>有6顆鋼珠</t>
  </si>
  <si>
    <t>&lt;&lt; 觸發 Bonus</t>
  </si>
  <si>
    <t>一次遊戲落下5顆鋼珠</t>
  </si>
  <si>
    <t>&lt;=2</t>
  </si>
  <si>
    <t>單押賠率</t>
  </si>
  <si>
    <t>Retrun</t>
  </si>
  <si>
    <t>有2顆鋼珠</t>
  </si>
  <si>
    <t>十萬局機率</t>
  </si>
  <si>
    <t>獲勝機率</t>
  </si>
  <si>
    <t>平手次數</t>
  </si>
  <si>
    <t>平手機率</t>
  </si>
  <si>
    <t>獲勝賠率(RTP90)</t>
  </si>
  <si>
    <t>最終賠率</t>
  </si>
  <si>
    <t>平手賠率</t>
  </si>
  <si>
    <t>獲勝 Return</t>
  </si>
  <si>
    <t>平手 Return</t>
  </si>
  <si>
    <t>總計</t>
  </si>
  <si>
    <t>MAX</t>
  </si>
  <si>
    <t>MIN</t>
  </si>
  <si>
    <t>平手</t>
  </si>
  <si>
    <t>隨機高賠</t>
  </si>
  <si>
    <t>Bonus</t>
  </si>
  <si>
    <t>約幾局會開出一次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</si>
</sst>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%"/>
    <numFmt numFmtId="165" formatCode="0.000000%"/>
    <numFmt numFmtId="166" formatCode="0.000"/>
    <numFmt numFmtId="167" formatCode="0.0000%"/>
    <numFmt numFmtId="168" formatCode="0.0000000%"/>
  </numFmts>
  <fonts count="13">
    <font>
      <sz val="10.0"/>
      <color rgb="FF000000"/>
      <name val="Arial"/>
      <scheme val="minor"/>
    </font>
    <font>
      <sz val="12.0"/>
      <color theme="1"/>
      <name val="Arial"/>
    </font>
    <font>
      <color theme="1"/>
      <name val="Arial"/>
    </font>
    <font/>
    <font>
      <sz val="11.0"/>
      <color theme="1"/>
      <name val="Inconsolata"/>
    </font>
    <font>
      <color rgb="FFFFFFFF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b/>
      <color theme="1"/>
      <name val="Arial"/>
      <scheme val="minor"/>
    </font>
    <font>
      <color rgb="FFFFFFFF"/>
      <name val="Arial"/>
    </font>
    <font>
      <color rgb="FF000000"/>
      <name val="Arial"/>
    </font>
    <font>
      <sz val="11.0"/>
      <color theme="1"/>
      <name val="Arial"/>
    </font>
    <font>
      <b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rgb="FFCC0000"/>
        <bgColor rgb="FFCC0000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3" fillId="0" fontId="3" numFmtId="0" xfId="0" applyBorder="1" applyFont="1"/>
    <xf borderId="2" fillId="2" fontId="4" numFmtId="0" xfId="0" applyAlignment="1" applyBorder="1" applyFill="1" applyFont="1">
      <alignment horizontal="center" vertical="bottom"/>
    </xf>
    <xf borderId="0" fillId="2" fontId="4" numFmtId="0" xfId="0" applyAlignment="1" applyFont="1">
      <alignment horizontal="center" vertical="bottom"/>
    </xf>
    <xf borderId="4" fillId="0" fontId="3" numFmtId="0" xfId="0" applyBorder="1" applyFont="1"/>
    <xf borderId="2" fillId="0" fontId="2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3" fontId="5" numFmtId="0" xfId="0" applyAlignment="1" applyFill="1" applyFont="1">
      <alignment horizontal="center" readingOrder="0"/>
    </xf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2" fillId="0" fontId="6" numFmtId="165" xfId="0" applyBorder="1" applyFont="1" applyNumberFormat="1"/>
    <xf borderId="2" fillId="0" fontId="6" numFmtId="166" xfId="0" applyBorder="1" applyFont="1" applyNumberFormat="1"/>
    <xf borderId="2" fillId="0" fontId="6" numFmtId="0" xfId="0" applyAlignment="1" applyBorder="1" applyFont="1">
      <alignment horizontal="center"/>
    </xf>
    <xf borderId="2" fillId="0" fontId="6" numFmtId="2" xfId="0" applyAlignment="1" applyBorder="1" applyFont="1" applyNumberFormat="1">
      <alignment horizontal="center"/>
    </xf>
    <xf borderId="0" fillId="0" fontId="6" numFmtId="165" xfId="0" applyFont="1" applyNumberFormat="1"/>
    <xf borderId="0" fillId="0" fontId="6" numFmtId="166" xfId="0" applyFont="1" applyNumberFormat="1"/>
    <xf borderId="0" fillId="7" fontId="5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6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6" numFmtId="0" xfId="0" applyFont="1"/>
    <xf borderId="0" fillId="7" fontId="5" numFmtId="0" xfId="0" applyAlignment="1" applyFont="1">
      <alignment readingOrder="0" vertical="center"/>
    </xf>
    <xf borderId="0" fillId="8" fontId="6" numFmtId="0" xfId="0" applyAlignment="1" applyFill="1" applyFont="1">
      <alignment horizontal="left" readingOrder="0" vertical="center"/>
    </xf>
    <xf borderId="0" fillId="9" fontId="9" numFmtId="0" xfId="0" applyAlignment="1" applyFill="1" applyFon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2" fillId="0" fontId="2" numFmtId="9" xfId="0" applyAlignment="1" applyBorder="1" applyFont="1" applyNumberFormat="1">
      <alignment horizontal="center" readingOrder="0" vertical="bottom"/>
    </xf>
    <xf borderId="2" fillId="0" fontId="10" numFmtId="164" xfId="0" applyAlignment="1" applyBorder="1" applyFont="1" applyNumberFormat="1">
      <alignment horizontal="center" vertical="bottom"/>
    </xf>
    <xf borderId="2" fillId="0" fontId="2" numFmtId="10" xfId="0" applyAlignment="1" applyBorder="1" applyFont="1" applyNumberFormat="1">
      <alignment horizontal="center" readingOrder="0" vertical="bottom"/>
    </xf>
    <xf borderId="2" fillId="0" fontId="6" numFmtId="10" xfId="0" applyAlignment="1" applyBorder="1" applyFont="1" applyNumberFormat="1">
      <alignment horizontal="center" readingOrder="0"/>
    </xf>
    <xf borderId="0" fillId="0" fontId="6" numFmtId="9" xfId="0" applyAlignment="1" applyFont="1" applyNumberFormat="1">
      <alignment horizontal="center"/>
    </xf>
    <xf borderId="0" fillId="10" fontId="6" numFmtId="0" xfId="0" applyAlignment="1" applyFill="1" applyFont="1">
      <alignment horizontal="center"/>
    </xf>
    <xf borderId="0" fillId="8" fontId="6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bottom"/>
    </xf>
    <xf borderId="2" fillId="10" fontId="2" numFmtId="0" xfId="0" applyAlignment="1" applyBorder="1" applyFont="1">
      <alignment horizontal="center" vertical="bottom"/>
    </xf>
    <xf borderId="0" fillId="0" fontId="2" numFmtId="10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6" numFmtId="2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0" fillId="0" fontId="6" numFmtId="10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vertical="center"/>
    </xf>
    <xf borderId="1" fillId="11" fontId="1" numFmtId="0" xfId="0" applyAlignment="1" applyBorder="1" applyFill="1" applyFont="1">
      <alignment horizontal="center" readingOrder="0" vertical="center"/>
    </xf>
    <xf borderId="2" fillId="11" fontId="2" numFmtId="0" xfId="0" applyAlignment="1" applyBorder="1" applyFont="1">
      <alignment horizontal="center" vertical="bottom"/>
    </xf>
    <xf borderId="2" fillId="11" fontId="2" numFmtId="0" xfId="0" applyAlignment="1" applyBorder="1" applyFont="1">
      <alignment horizontal="center" readingOrder="0" vertical="bottom"/>
    </xf>
    <xf borderId="2" fillId="11" fontId="4" numFmtId="0" xfId="0" applyAlignment="1" applyBorder="1" applyFont="1">
      <alignment horizontal="center" vertical="bottom"/>
    </xf>
    <xf borderId="2" fillId="11" fontId="2" numFmtId="164" xfId="0" applyAlignment="1" applyBorder="1" applyFont="1" applyNumberFormat="1">
      <alignment horizontal="center" vertical="bottom"/>
    </xf>
    <xf borderId="2" fillId="12" fontId="9" numFmtId="0" xfId="0" applyAlignment="1" applyBorder="1" applyFill="1" applyFont="1">
      <alignment horizontal="center" readingOrder="0" vertical="bottom"/>
    </xf>
    <xf borderId="2" fillId="12" fontId="5" numFmtId="0" xfId="0" applyAlignment="1" applyBorder="1" applyFont="1">
      <alignment horizontal="center" readingOrder="0"/>
    </xf>
    <xf borderId="1" fillId="13" fontId="1" numFmtId="0" xfId="0" applyAlignment="1" applyBorder="1" applyFill="1" applyFont="1">
      <alignment horizontal="center" readingOrder="0" vertical="center"/>
    </xf>
    <xf borderId="2" fillId="13" fontId="2" numFmtId="0" xfId="0" applyAlignment="1" applyBorder="1" applyFont="1">
      <alignment horizontal="center" vertical="bottom"/>
    </xf>
    <xf borderId="2" fillId="13" fontId="2" numFmtId="0" xfId="0" applyAlignment="1" applyBorder="1" applyFont="1">
      <alignment horizontal="center" readingOrder="0" vertical="bottom"/>
    </xf>
    <xf borderId="2" fillId="13" fontId="4" numFmtId="0" xfId="0" applyAlignment="1" applyBorder="1" applyFont="1">
      <alignment horizontal="center" vertical="bottom"/>
    </xf>
    <xf borderId="2" fillId="13" fontId="2" numFmtId="164" xfId="0" applyAlignment="1" applyBorder="1" applyFont="1" applyNumberFormat="1">
      <alignment horizontal="center" vertical="bottom"/>
    </xf>
    <xf borderId="2" fillId="14" fontId="9" numFmtId="0" xfId="0" applyAlignment="1" applyBorder="1" applyFill="1" applyFont="1">
      <alignment horizontal="center" readingOrder="0" vertical="bottom"/>
    </xf>
    <xf borderId="2" fillId="14" fontId="5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 vertical="center"/>
    </xf>
    <xf borderId="2" fillId="3" fontId="2" numFmtId="0" xfId="0" applyAlignment="1" applyBorder="1" applyFont="1">
      <alignment horizontal="center" vertical="bottom"/>
    </xf>
    <xf borderId="2" fillId="3" fontId="2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center" vertical="bottom"/>
    </xf>
    <xf borderId="2" fillId="3" fontId="2" numFmtId="164" xfId="0" applyAlignment="1" applyBorder="1" applyFont="1" applyNumberFormat="1">
      <alignment horizontal="center" vertical="bottom"/>
    </xf>
    <xf borderId="2" fillId="15" fontId="9" numFmtId="0" xfId="0" applyAlignment="1" applyBorder="1" applyFill="1" applyFont="1">
      <alignment horizontal="center" readingOrder="0" vertical="bottom"/>
    </xf>
    <xf borderId="2" fillId="15" fontId="5" numFmtId="0" xfId="0" applyAlignment="1" applyBorder="1" applyFont="1">
      <alignment horizontal="center" readingOrder="0"/>
    </xf>
    <xf borderId="1" fillId="16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8" fontId="2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8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horizontal="center" vertical="center"/>
    </xf>
    <xf borderId="8" fillId="17" fontId="2" numFmtId="0" xfId="0" applyAlignment="1" applyBorder="1" applyFill="1" applyFont="1">
      <alignment horizontal="center" vertical="center"/>
    </xf>
    <xf borderId="8" fillId="18" fontId="2" numFmtId="0" xfId="0" applyAlignment="1" applyBorder="1" applyFill="1" applyFont="1">
      <alignment horizontal="center" vertical="center"/>
    </xf>
    <xf borderId="8" fillId="9" fontId="2" numFmtId="0" xfId="0" applyAlignment="1" applyBorder="1" applyFont="1">
      <alignment horizontal="center" vertical="center"/>
    </xf>
    <xf borderId="8" fillId="9" fontId="2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right" readingOrder="0" vertical="center"/>
    </xf>
    <xf borderId="2" fillId="0" fontId="2" numFmtId="0" xfId="0" applyAlignment="1" applyBorder="1" applyFont="1">
      <alignment horizontal="right" vertical="center"/>
    </xf>
    <xf borderId="2" fillId="0" fontId="11" numFmtId="0" xfId="0" applyAlignment="1" applyBorder="1" applyFont="1">
      <alignment horizontal="center" vertical="center"/>
    </xf>
    <xf borderId="2" fillId="19" fontId="2" numFmtId="0" xfId="0" applyAlignment="1" applyBorder="1" applyFill="1" applyFont="1">
      <alignment horizontal="center" vertical="center"/>
    </xf>
    <xf borderId="2" fillId="6" fontId="12" numFmtId="0" xfId="0" applyAlignment="1" applyBorder="1" applyFont="1">
      <alignment horizontal="right" vertical="center"/>
    </xf>
    <xf borderId="2" fillId="6" fontId="2" numFmtId="0" xfId="0" applyAlignment="1" applyBorder="1" applyFont="1">
      <alignment vertical="center"/>
    </xf>
    <xf borderId="0" fillId="0" fontId="6" numFmtId="9" xfId="0" applyAlignment="1" applyFont="1" applyNumberFormat="1">
      <alignment readingOrder="0"/>
    </xf>
    <xf borderId="0" fillId="6" fontId="6" numFmtId="10" xfId="0" applyAlignment="1" applyFont="1" applyNumberFormat="1">
      <alignment horizontal="center" readingOrder="0"/>
    </xf>
    <xf borderId="0" fillId="6" fontId="6" numFmtId="0" xfId="0" applyAlignment="1" applyFont="1">
      <alignment horizontal="center"/>
    </xf>
    <xf borderId="0" fillId="0" fontId="6" numFmtId="0" xfId="0" applyAlignment="1" applyFont="1">
      <alignment horizontal="left" readingOrder="0" vertical="center"/>
    </xf>
    <xf borderId="0" fillId="0" fontId="6" numFmtId="9" xfId="0" applyAlignment="1" applyFont="1" applyNumberFormat="1">
      <alignment horizontal="center" readingOrder="0"/>
    </xf>
    <xf borderId="0" fillId="0" fontId="6" numFmtId="167" xfId="0" applyAlignment="1" applyFont="1" applyNumberFormat="1">
      <alignment horizontal="center"/>
    </xf>
    <xf borderId="2" fillId="20" fontId="6" numFmtId="0" xfId="0" applyAlignment="1" applyBorder="1" applyFill="1" applyFont="1">
      <alignment horizontal="center" readingOrder="0"/>
    </xf>
    <xf borderId="2" fillId="20" fontId="6" numFmtId="0" xfId="0" applyAlignment="1" applyBorder="1" applyFont="1">
      <alignment horizontal="center"/>
    </xf>
    <xf borderId="0" fillId="0" fontId="10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7" fontId="9" numFmtId="0" xfId="0" applyAlignment="1" applyFon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10" numFmtId="164" xfId="0" applyAlignment="1" applyFont="1" applyNumberFormat="1">
      <alignment horizontal="center" vertical="bottom"/>
    </xf>
    <xf borderId="0" fillId="0" fontId="6" numFmtId="168" xfId="0" applyAlignment="1" applyFont="1" applyNumberFormat="1">
      <alignment readingOrder="0"/>
    </xf>
    <xf borderId="0" fillId="0" fontId="6" numFmtId="10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</xdr:colOff>
      <xdr:row>24</xdr:row>
      <xdr:rowOff>190500</xdr:rowOff>
    </xdr:from>
    <xdr:ext cx="2962275" cy="1666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142875</xdr:colOff>
      <xdr:row>25</xdr:row>
      <xdr:rowOff>28575</xdr:rowOff>
    </xdr:from>
    <xdr:ext cx="2962275" cy="1666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</xdr:colOff>
      <xdr:row>24</xdr:row>
      <xdr:rowOff>190500</xdr:rowOff>
    </xdr:from>
    <xdr:ext cx="2962275" cy="1666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104775</xdr:rowOff>
    </xdr:from>
    <xdr:ext cx="3209925" cy="28765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9</xdr:row>
      <xdr:rowOff>66675</xdr:rowOff>
    </xdr:from>
    <xdr:ext cx="2876550" cy="54387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25"/>
    <col customWidth="1" min="13" max="13" width="15.0"/>
  </cols>
  <sheetData>
    <row r="1">
      <c r="A1" s="1">
        <v>14.0</v>
      </c>
      <c r="B1" s="2" t="s">
        <v>0</v>
      </c>
      <c r="C1" s="2">
        <v>0.0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  <c r="Q1" s="2">
        <v>14.0</v>
      </c>
      <c r="R1" s="3"/>
    </row>
    <row r="2">
      <c r="A2" s="4"/>
      <c r="B2" s="2" t="s">
        <v>1</v>
      </c>
      <c r="C2" s="5">
        <f t="shared" ref="C2:Q2" si="1">COMBIN($A$1,C1)</f>
        <v>1</v>
      </c>
      <c r="D2" s="5">
        <f t="shared" si="1"/>
        <v>14</v>
      </c>
      <c r="E2" s="5">
        <f t="shared" si="1"/>
        <v>91</v>
      </c>
      <c r="F2" s="5">
        <f t="shared" si="1"/>
        <v>364</v>
      </c>
      <c r="G2" s="5">
        <f t="shared" si="1"/>
        <v>1001</v>
      </c>
      <c r="H2" s="5">
        <f t="shared" si="1"/>
        <v>2002</v>
      </c>
      <c r="I2" s="5">
        <f t="shared" si="1"/>
        <v>3003</v>
      </c>
      <c r="J2" s="5">
        <f t="shared" si="1"/>
        <v>3432</v>
      </c>
      <c r="K2" s="5">
        <f t="shared" si="1"/>
        <v>3003</v>
      </c>
      <c r="L2" s="5">
        <f t="shared" si="1"/>
        <v>2002</v>
      </c>
      <c r="M2" s="5">
        <f t="shared" si="1"/>
        <v>1001</v>
      </c>
      <c r="N2" s="5">
        <f t="shared" si="1"/>
        <v>364</v>
      </c>
      <c r="O2" s="5">
        <f t="shared" si="1"/>
        <v>91</v>
      </c>
      <c r="P2" s="5">
        <f t="shared" si="1"/>
        <v>14</v>
      </c>
      <c r="Q2" s="5">
        <f t="shared" si="1"/>
        <v>1</v>
      </c>
      <c r="R2" s="6">
        <f>SUM(C2:Q2)</f>
        <v>16384</v>
      </c>
    </row>
    <row r="3">
      <c r="A3" s="7"/>
      <c r="B3" s="2" t="s">
        <v>2</v>
      </c>
      <c r="C3" s="8">
        <f t="shared" ref="C3:Q3" si="2">C2/$R$2</f>
        <v>0.00006103515625</v>
      </c>
      <c r="D3" s="8">
        <f t="shared" si="2"/>
        <v>0.0008544921875</v>
      </c>
      <c r="E3" s="8">
        <f t="shared" si="2"/>
        <v>0.005554199219</v>
      </c>
      <c r="F3" s="8">
        <f t="shared" si="2"/>
        <v>0.02221679688</v>
      </c>
      <c r="G3" s="8">
        <f t="shared" si="2"/>
        <v>0.06109619141</v>
      </c>
      <c r="H3" s="8">
        <f t="shared" si="2"/>
        <v>0.1221923828</v>
      </c>
      <c r="I3" s="8">
        <f t="shared" si="2"/>
        <v>0.1832885742</v>
      </c>
      <c r="J3" s="8">
        <f t="shared" si="2"/>
        <v>0.2094726563</v>
      </c>
      <c r="K3" s="8">
        <f t="shared" si="2"/>
        <v>0.1832885742</v>
      </c>
      <c r="L3" s="8">
        <f t="shared" si="2"/>
        <v>0.1221923828</v>
      </c>
      <c r="M3" s="8">
        <f t="shared" si="2"/>
        <v>0.06109619141</v>
      </c>
      <c r="N3" s="8">
        <f t="shared" si="2"/>
        <v>0.02221679688</v>
      </c>
      <c r="O3" s="8">
        <f t="shared" si="2"/>
        <v>0.005554199219</v>
      </c>
      <c r="P3" s="8">
        <f t="shared" si="2"/>
        <v>0.0008544921875</v>
      </c>
      <c r="Q3" s="8">
        <f t="shared" si="2"/>
        <v>0.00006103515625</v>
      </c>
      <c r="R3" s="9">
        <f>sum(C3:Q3)</f>
        <v>1</v>
      </c>
    </row>
    <row r="4">
      <c r="C4" s="10">
        <v>1.0</v>
      </c>
      <c r="D4" s="11">
        <v>2.0</v>
      </c>
      <c r="E4" s="12">
        <v>3.0</v>
      </c>
      <c r="F4" s="10">
        <v>1.0</v>
      </c>
      <c r="G4" s="11">
        <v>2.0</v>
      </c>
      <c r="H4" s="12">
        <v>3.0</v>
      </c>
      <c r="I4" s="10">
        <v>1.0</v>
      </c>
      <c r="J4" s="11">
        <v>2.0</v>
      </c>
      <c r="K4" s="12">
        <v>3.0</v>
      </c>
      <c r="L4" s="10">
        <v>1.0</v>
      </c>
      <c r="M4" s="11">
        <v>2.0</v>
      </c>
      <c r="N4" s="12">
        <v>3.0</v>
      </c>
      <c r="O4" s="10">
        <v>1.0</v>
      </c>
      <c r="P4" s="11">
        <v>2.0</v>
      </c>
      <c r="Q4" s="12">
        <v>3.0</v>
      </c>
    </row>
    <row r="6">
      <c r="E6" s="13" t="s">
        <v>3</v>
      </c>
    </row>
    <row r="7">
      <c r="B7" s="14" t="s">
        <v>4</v>
      </c>
      <c r="C7" s="14" t="s">
        <v>1</v>
      </c>
      <c r="D7" s="14" t="s">
        <v>5</v>
      </c>
      <c r="E7" s="14">
        <v>95.0</v>
      </c>
      <c r="F7" s="14">
        <v>90.0</v>
      </c>
      <c r="G7" s="14">
        <v>85.0</v>
      </c>
      <c r="I7" s="13" t="s">
        <v>6</v>
      </c>
    </row>
    <row r="8">
      <c r="A8" s="10">
        <v>1.0</v>
      </c>
      <c r="B8" s="15">
        <f t="shared" ref="B8:B10" si="4">SUMIF($C$4:$Q$4, $A8, $C$3:$Q$3)</f>
        <v>0.3333129883</v>
      </c>
      <c r="C8" s="16">
        <f t="shared" ref="C8:C10" si="5">SUMIF($C$4:$Q$4, $A8, $C$2:$Q$2)</f>
        <v>5461</v>
      </c>
      <c r="D8" s="17">
        <f t="shared" ref="D8:D10" si="6">1/B8</f>
        <v>3.000183117</v>
      </c>
      <c r="E8" s="18">
        <f t="shared" ref="E8:G8" si="3">$D8*E$7/100</f>
        <v>2.850173961</v>
      </c>
      <c r="F8" s="18">
        <f t="shared" si="3"/>
        <v>2.700164805</v>
      </c>
      <c r="G8" s="18">
        <f t="shared" si="3"/>
        <v>2.550155649</v>
      </c>
      <c r="I8" s="14" t="s">
        <v>3</v>
      </c>
      <c r="J8" s="14" t="s">
        <v>7</v>
      </c>
    </row>
    <row r="9">
      <c r="A9" s="11">
        <v>2.0</v>
      </c>
      <c r="B9" s="15">
        <f t="shared" si="4"/>
        <v>0.3333740234</v>
      </c>
      <c r="C9" s="16">
        <f t="shared" si="5"/>
        <v>5462</v>
      </c>
      <c r="D9" s="17">
        <f t="shared" si="6"/>
        <v>2.999633834</v>
      </c>
      <c r="E9" s="18">
        <f t="shared" ref="E9:G9" si="7">$D9*E$7/100</f>
        <v>2.849652142</v>
      </c>
      <c r="F9" s="18">
        <f t="shared" si="7"/>
        <v>2.69967045</v>
      </c>
      <c r="G9" s="18">
        <f t="shared" si="7"/>
        <v>2.549688759</v>
      </c>
      <c r="I9" s="14">
        <v>2.8</v>
      </c>
      <c r="J9" s="17">
        <f>I9/D8</f>
        <v>0.9332763672</v>
      </c>
    </row>
    <row r="10">
      <c r="A10" s="12">
        <v>3.0</v>
      </c>
      <c r="B10" s="15">
        <f t="shared" si="4"/>
        <v>0.3333129883</v>
      </c>
      <c r="C10" s="16">
        <f t="shared" si="5"/>
        <v>5461</v>
      </c>
      <c r="D10" s="17">
        <f t="shared" si="6"/>
        <v>3.000183117</v>
      </c>
      <c r="E10" s="18">
        <f t="shared" ref="E10:G10" si="8">$D10*E$7/100</f>
        <v>2.850173961</v>
      </c>
      <c r="F10" s="18">
        <f t="shared" si="8"/>
        <v>2.700164805</v>
      </c>
      <c r="G10" s="18">
        <f t="shared" si="8"/>
        <v>2.550155649</v>
      </c>
    </row>
    <row r="11">
      <c r="B11" s="19">
        <f t="shared" ref="B11:C11" si="9">sum(B8:B10)</f>
        <v>1</v>
      </c>
      <c r="C11" s="20">
        <f t="shared" si="9"/>
        <v>16384</v>
      </c>
    </row>
    <row r="14">
      <c r="A14" s="21" t="s">
        <v>8</v>
      </c>
      <c r="B14" s="22" t="s">
        <v>9</v>
      </c>
    </row>
    <row r="15">
      <c r="A15" s="23" t="s">
        <v>10</v>
      </c>
      <c r="B15" s="23">
        <v>5.0</v>
      </c>
      <c r="C15" s="23"/>
      <c r="D15" s="23"/>
      <c r="E15" s="23"/>
      <c r="F15" s="23"/>
      <c r="G15" s="23"/>
    </row>
    <row r="16">
      <c r="A16" s="23" t="s">
        <v>11</v>
      </c>
      <c r="B16" s="23" t="s">
        <v>12</v>
      </c>
      <c r="C16" s="23" t="s">
        <v>13</v>
      </c>
      <c r="D16" s="23" t="s">
        <v>14</v>
      </c>
      <c r="E16" s="23" t="s">
        <v>15</v>
      </c>
      <c r="F16" s="23" t="s">
        <v>16</v>
      </c>
      <c r="G16" s="23"/>
    </row>
    <row r="17">
      <c r="A17" s="23">
        <f>B15</f>
        <v>5</v>
      </c>
      <c r="B17" s="24" t="str">
        <f t="shared" ref="B17:B23" si="10">if(A17*2&gt;$B$15,"是","否")</f>
        <v>是</v>
      </c>
      <c r="C17" s="24">
        <f t="shared" ref="C17:C23" si="11">1-_xlfn.BINOM.DIST($A17-1, $B$15, $B$8, TRUE)</f>
        <v>0.004113970623</v>
      </c>
      <c r="D17" s="24">
        <f t="shared" ref="D17:D23" si="12">1-_xlfn.BINOM.DIST($A17-1, $B$15, $B$9, TRUE)</f>
        <v>0.004117738686</v>
      </c>
      <c r="E17" s="24">
        <f t="shared" ref="E17:E23" si="13">1-_xlfn.BINOM.DIST($A17-1, $B$15, $B$10, TRUE)</f>
        <v>0.004113970623</v>
      </c>
      <c r="F17" s="25">
        <f t="shared" ref="F17:F23" si="14">if(B17="是",sum(C17:E17),"-")</f>
        <v>0.01234567993</v>
      </c>
    </row>
    <row r="18">
      <c r="A18" s="23">
        <f t="shared" ref="A18:A23" si="15">A17-1</f>
        <v>4</v>
      </c>
      <c r="B18" s="24" t="str">
        <f t="shared" si="10"/>
        <v>是</v>
      </c>
      <c r="C18" s="24">
        <f t="shared" si="11"/>
        <v>0.04525744354</v>
      </c>
      <c r="D18" s="24">
        <f t="shared" si="12"/>
        <v>0.04528758666</v>
      </c>
      <c r="E18" s="24">
        <f t="shared" si="13"/>
        <v>0.04525744354</v>
      </c>
      <c r="F18" s="25">
        <f t="shared" si="14"/>
        <v>0.1358024737</v>
      </c>
      <c r="H18" s="26" t="s">
        <v>17</v>
      </c>
    </row>
    <row r="19">
      <c r="A19" s="23">
        <f t="shared" si="15"/>
        <v>3</v>
      </c>
      <c r="B19" s="24" t="str">
        <f t="shared" si="10"/>
        <v>是</v>
      </c>
      <c r="C19" s="24">
        <f t="shared" si="11"/>
        <v>0.2098464033</v>
      </c>
      <c r="D19" s="24">
        <f t="shared" si="12"/>
        <v>0.2099368285</v>
      </c>
      <c r="E19" s="24">
        <f t="shared" si="13"/>
        <v>0.2098464033</v>
      </c>
      <c r="F19" s="25">
        <f t="shared" si="14"/>
        <v>0.6296296351</v>
      </c>
      <c r="H19" s="26" t="s">
        <v>18</v>
      </c>
    </row>
    <row r="20">
      <c r="A20" s="23">
        <f t="shared" si="15"/>
        <v>2</v>
      </c>
      <c r="B20" s="24" t="str">
        <f t="shared" si="10"/>
        <v>否</v>
      </c>
      <c r="C20" s="24">
        <f t="shared" si="11"/>
        <v>0.5390544618</v>
      </c>
      <c r="D20" s="24">
        <f t="shared" si="12"/>
        <v>0.5391750233</v>
      </c>
      <c r="E20" s="24">
        <f t="shared" si="13"/>
        <v>0.5390544618</v>
      </c>
      <c r="F20" s="25" t="str">
        <f t="shared" si="14"/>
        <v>-</v>
      </c>
      <c r="H20" s="26" t="s">
        <v>19</v>
      </c>
    </row>
    <row r="21">
      <c r="A21" s="23">
        <f t="shared" si="15"/>
        <v>1</v>
      </c>
      <c r="B21" s="24" t="str">
        <f t="shared" si="10"/>
        <v>否</v>
      </c>
      <c r="C21" s="24">
        <f t="shared" si="11"/>
        <v>0.8682926621</v>
      </c>
      <c r="D21" s="24">
        <f t="shared" si="12"/>
        <v>0.8683529401</v>
      </c>
      <c r="E21" s="24">
        <f t="shared" si="13"/>
        <v>0.8682926621</v>
      </c>
      <c r="F21" s="25" t="str">
        <f t="shared" si="14"/>
        <v>-</v>
      </c>
      <c r="H21" s="26" t="s">
        <v>20</v>
      </c>
    </row>
    <row r="22">
      <c r="A22" s="23">
        <f t="shared" si="15"/>
        <v>0</v>
      </c>
      <c r="B22" s="24" t="str">
        <f t="shared" si="10"/>
        <v>否</v>
      </c>
      <c r="C22" s="24" t="str">
        <f t="shared" si="11"/>
        <v>#NUM!</v>
      </c>
      <c r="D22" s="24" t="str">
        <f t="shared" si="12"/>
        <v>#NUM!</v>
      </c>
      <c r="E22" s="24" t="str">
        <f t="shared" si="13"/>
        <v>#NUM!</v>
      </c>
      <c r="F22" s="25" t="str">
        <f t="shared" si="14"/>
        <v>-</v>
      </c>
      <c r="H22" s="26" t="s">
        <v>21</v>
      </c>
    </row>
    <row r="23">
      <c r="A23" s="23">
        <f t="shared" si="15"/>
        <v>-1</v>
      </c>
      <c r="B23" s="24" t="str">
        <f t="shared" si="10"/>
        <v>否</v>
      </c>
      <c r="C23" s="24" t="str">
        <f t="shared" si="11"/>
        <v>#NUM!</v>
      </c>
      <c r="D23" s="24" t="str">
        <f t="shared" si="12"/>
        <v>#NUM!</v>
      </c>
      <c r="E23" s="24" t="str">
        <f t="shared" si="13"/>
        <v>#NUM!</v>
      </c>
      <c r="F23" s="25" t="str">
        <f t="shared" si="14"/>
        <v>-</v>
      </c>
      <c r="H23" s="26" t="s">
        <v>22</v>
      </c>
    </row>
    <row r="24">
      <c r="H24" s="26" t="s">
        <v>23</v>
      </c>
    </row>
    <row r="25">
      <c r="A25" s="21" t="s">
        <v>24</v>
      </c>
    </row>
    <row r="26">
      <c r="A26" s="27" t="s">
        <v>25</v>
      </c>
      <c r="B26" s="27" t="s">
        <v>26</v>
      </c>
      <c r="C26" s="27" t="s">
        <v>27</v>
      </c>
      <c r="D26" s="27" t="s">
        <v>4</v>
      </c>
      <c r="E26" s="23" t="s">
        <v>28</v>
      </c>
      <c r="F26" s="23" t="s">
        <v>29</v>
      </c>
      <c r="G26" s="23" t="s">
        <v>30</v>
      </c>
      <c r="H26" s="23" t="s">
        <v>31</v>
      </c>
      <c r="I26" s="23" t="s">
        <v>32</v>
      </c>
      <c r="K26" s="14" t="s">
        <v>33</v>
      </c>
      <c r="L26" s="14" t="s">
        <v>3</v>
      </c>
      <c r="M26" s="23" t="s">
        <v>34</v>
      </c>
    </row>
    <row r="27">
      <c r="A27" s="23">
        <v>0.0</v>
      </c>
      <c r="B27" s="23">
        <v>0.0</v>
      </c>
      <c r="C27" s="23">
        <v>5.0</v>
      </c>
      <c r="D27" s="28">
        <f t="shared" ref="D27:D47" si="16">FACT($B$15)/(FACT(A27)*FACT(B27)*FACT(C27))*$B$8^A27*$B$9^B27*$B$10^C27</f>
        <v>0.004113970623</v>
      </c>
      <c r="E27" s="24">
        <f t="shared" ref="E27:E47" si="17">max(A27:C27)</f>
        <v>5</v>
      </c>
      <c r="F27" s="24">
        <f t="shared" ref="F27:F47" si="18">if(A27=$E27,if(countif($A27:$C27,A27)&gt;1,$L$33,VLOOKUP(A27, $K$27:$L$32, 2, FALSE)),0)</f>
        <v>0</v>
      </c>
      <c r="G27" s="24">
        <f t="shared" ref="G27:G47" si="19">if(B27=$E27,if(countif($A27:$C27,B27)&gt;1,L$33,VLOOKUP(B27, $K$27:$L$32, 2, FALSE)),0)</f>
        <v>0</v>
      </c>
      <c r="H27" s="24">
        <f t="shared" ref="H27:H47" si="20">if(C27=$E27,if(countif($A27:$C27,C27)&gt;1,L$33,VLOOKUP(C27, $K$27:$L$32, 2, FALSE)),0)</f>
        <v>16.95</v>
      </c>
      <c r="I27" s="24">
        <f t="shared" ref="I27:I47" si="21">sum(F27:H27)*D27</f>
        <v>0.06973180207</v>
      </c>
      <c r="K27" s="14">
        <v>5.0</v>
      </c>
      <c r="L27" s="14">
        <f>if(M27=1,C68,C80)</f>
        <v>16.95</v>
      </c>
      <c r="M27" s="23">
        <v>1.0</v>
      </c>
    </row>
    <row r="28">
      <c r="A28" s="23">
        <v>0.0</v>
      </c>
      <c r="B28" s="23">
        <v>1.0</v>
      </c>
      <c r="C28" s="23">
        <v>4.0</v>
      </c>
      <c r="D28" s="28">
        <f t="shared" si="16"/>
        <v>0.0205736198</v>
      </c>
      <c r="E28" s="24">
        <f t="shared" si="17"/>
        <v>4</v>
      </c>
      <c r="F28" s="24">
        <f t="shared" si="18"/>
        <v>0</v>
      </c>
      <c r="G28" s="24">
        <f t="shared" si="19"/>
        <v>0</v>
      </c>
      <c r="H28" s="24">
        <f t="shared" si="20"/>
        <v>5.5</v>
      </c>
      <c r="I28" s="24">
        <f t="shared" si="21"/>
        <v>0.1131549089</v>
      </c>
      <c r="K28" s="14">
        <v>4.0</v>
      </c>
      <c r="L28" s="14">
        <v>5.5</v>
      </c>
    </row>
    <row r="29">
      <c r="A29" s="23">
        <v>0.0</v>
      </c>
      <c r="B29" s="23">
        <v>2.0</v>
      </c>
      <c r="C29" s="23">
        <v>3.0</v>
      </c>
      <c r="D29" s="28">
        <f t="shared" si="16"/>
        <v>0.04115477434</v>
      </c>
      <c r="E29" s="24">
        <f t="shared" si="17"/>
        <v>3</v>
      </c>
      <c r="F29" s="24">
        <f t="shared" si="18"/>
        <v>0</v>
      </c>
      <c r="G29" s="24">
        <f t="shared" si="19"/>
        <v>0</v>
      </c>
      <c r="H29" s="24">
        <f t="shared" si="20"/>
        <v>2.5</v>
      </c>
      <c r="I29" s="24">
        <f t="shared" si="21"/>
        <v>0.1028869359</v>
      </c>
      <c r="K29" s="14">
        <v>3.0</v>
      </c>
      <c r="L29" s="14">
        <v>2.5</v>
      </c>
    </row>
    <row r="30">
      <c r="A30" s="23">
        <v>0.0</v>
      </c>
      <c r="B30" s="23">
        <v>3.0</v>
      </c>
      <c r="C30" s="23">
        <v>2.0</v>
      </c>
      <c r="D30" s="28">
        <f t="shared" si="16"/>
        <v>0.04116231047</v>
      </c>
      <c r="E30" s="24">
        <f t="shared" si="17"/>
        <v>3</v>
      </c>
      <c r="F30" s="24">
        <f t="shared" si="18"/>
        <v>0</v>
      </c>
      <c r="G30" s="24">
        <f t="shared" si="19"/>
        <v>2.5</v>
      </c>
      <c r="H30" s="24">
        <f t="shared" si="20"/>
        <v>0</v>
      </c>
      <c r="I30" s="24">
        <f t="shared" si="21"/>
        <v>0.1029057762</v>
      </c>
      <c r="K30" s="14">
        <v>2.0</v>
      </c>
      <c r="L30" s="14">
        <v>0.0</v>
      </c>
    </row>
    <row r="31">
      <c r="A31" s="23">
        <v>0.0</v>
      </c>
      <c r="B31" s="23">
        <v>4.0</v>
      </c>
      <c r="C31" s="23">
        <v>1.0</v>
      </c>
      <c r="D31" s="28">
        <f t="shared" si="16"/>
        <v>0.02058492399</v>
      </c>
      <c r="E31" s="24">
        <f t="shared" si="17"/>
        <v>4</v>
      </c>
      <c r="F31" s="24">
        <f t="shared" si="18"/>
        <v>0</v>
      </c>
      <c r="G31" s="24">
        <f t="shared" si="19"/>
        <v>5.5</v>
      </c>
      <c r="H31" s="24">
        <f t="shared" si="20"/>
        <v>0</v>
      </c>
      <c r="I31" s="24">
        <f t="shared" si="21"/>
        <v>0.1132170819</v>
      </c>
      <c r="K31" s="14">
        <v>1.0</v>
      </c>
      <c r="L31" s="14">
        <v>0.0</v>
      </c>
    </row>
    <row r="32">
      <c r="A32" s="23">
        <v>0.0</v>
      </c>
      <c r="B32" s="23">
        <v>5.0</v>
      </c>
      <c r="C32" s="23">
        <v>0.0</v>
      </c>
      <c r="D32" s="28">
        <f t="shared" si="16"/>
        <v>0.004117738686</v>
      </c>
      <c r="E32" s="24">
        <f t="shared" si="17"/>
        <v>5</v>
      </c>
      <c r="F32" s="24">
        <f t="shared" si="18"/>
        <v>0</v>
      </c>
      <c r="G32" s="24">
        <f t="shared" si="19"/>
        <v>16.95</v>
      </c>
      <c r="H32" s="24">
        <f t="shared" si="20"/>
        <v>0</v>
      </c>
      <c r="I32" s="24">
        <f t="shared" si="21"/>
        <v>0.06979567072</v>
      </c>
      <c r="K32" s="14">
        <v>0.0</v>
      </c>
      <c r="L32" s="14">
        <v>0.0</v>
      </c>
    </row>
    <row r="33">
      <c r="A33" s="23">
        <v>1.0</v>
      </c>
      <c r="B33" s="23">
        <v>0.0</v>
      </c>
      <c r="C33" s="23">
        <v>4.0</v>
      </c>
      <c r="D33" s="28">
        <f t="shared" si="16"/>
        <v>0.02056985312</v>
      </c>
      <c r="E33" s="24">
        <f t="shared" si="17"/>
        <v>4</v>
      </c>
      <c r="F33" s="24">
        <f t="shared" si="18"/>
        <v>0</v>
      </c>
      <c r="G33" s="24">
        <f t="shared" si="19"/>
        <v>0</v>
      </c>
      <c r="H33" s="24">
        <f t="shared" si="20"/>
        <v>5.5</v>
      </c>
      <c r="I33" s="24">
        <f t="shared" si="21"/>
        <v>0.1131341921</v>
      </c>
      <c r="K33" s="14" t="s">
        <v>35</v>
      </c>
      <c r="L33" s="14">
        <v>1.0</v>
      </c>
    </row>
    <row r="34">
      <c r="A34" s="23">
        <v>1.0</v>
      </c>
      <c r="B34" s="23">
        <v>1.0</v>
      </c>
      <c r="C34" s="23">
        <v>3.0</v>
      </c>
      <c r="D34" s="28">
        <f t="shared" si="16"/>
        <v>0.0822944792</v>
      </c>
      <c r="E34" s="24">
        <f t="shared" si="17"/>
        <v>3</v>
      </c>
      <c r="F34" s="24">
        <f t="shared" si="18"/>
        <v>0</v>
      </c>
      <c r="G34" s="24">
        <f t="shared" si="19"/>
        <v>0</v>
      </c>
      <c r="H34" s="24">
        <f t="shared" si="20"/>
        <v>2.5</v>
      </c>
      <c r="I34" s="24">
        <f t="shared" si="21"/>
        <v>0.205736198</v>
      </c>
    </row>
    <row r="35">
      <c r="A35" s="23">
        <v>1.0</v>
      </c>
      <c r="B35" s="23">
        <v>2.0</v>
      </c>
      <c r="C35" s="23">
        <v>2.0</v>
      </c>
      <c r="D35" s="28">
        <f t="shared" si="16"/>
        <v>0.123464323</v>
      </c>
      <c r="E35" s="24">
        <f t="shared" si="17"/>
        <v>2</v>
      </c>
      <c r="F35" s="24">
        <f t="shared" si="18"/>
        <v>0</v>
      </c>
      <c r="G35" s="24">
        <f t="shared" si="19"/>
        <v>1</v>
      </c>
      <c r="H35" s="24">
        <f t="shared" si="20"/>
        <v>1</v>
      </c>
      <c r="I35" s="24">
        <f t="shared" si="21"/>
        <v>0.2469286461</v>
      </c>
    </row>
    <row r="36">
      <c r="A36" s="23">
        <v>1.0</v>
      </c>
      <c r="B36" s="23">
        <v>3.0</v>
      </c>
      <c r="C36" s="23">
        <v>1.0</v>
      </c>
      <c r="D36" s="28">
        <f t="shared" si="16"/>
        <v>0.08232462093</v>
      </c>
      <c r="E36" s="24">
        <f t="shared" si="17"/>
        <v>3</v>
      </c>
      <c r="F36" s="24">
        <f t="shared" si="18"/>
        <v>0</v>
      </c>
      <c r="G36" s="24">
        <f t="shared" si="19"/>
        <v>2.5</v>
      </c>
      <c r="H36" s="24">
        <f t="shared" si="20"/>
        <v>0</v>
      </c>
      <c r="I36" s="24">
        <f t="shared" si="21"/>
        <v>0.2058115523</v>
      </c>
    </row>
    <row r="37">
      <c r="A37" s="23">
        <v>1.0</v>
      </c>
      <c r="B37" s="23">
        <v>4.0</v>
      </c>
      <c r="C37" s="23">
        <v>0.0</v>
      </c>
      <c r="D37" s="28">
        <f t="shared" si="16"/>
        <v>0.02058492399</v>
      </c>
      <c r="E37" s="24">
        <f t="shared" si="17"/>
        <v>4</v>
      </c>
      <c r="F37" s="24">
        <f t="shared" si="18"/>
        <v>0</v>
      </c>
      <c r="G37" s="24">
        <f t="shared" si="19"/>
        <v>5.5</v>
      </c>
      <c r="H37" s="24">
        <f t="shared" si="20"/>
        <v>0</v>
      </c>
      <c r="I37" s="24">
        <f t="shared" si="21"/>
        <v>0.1132170819</v>
      </c>
    </row>
    <row r="38">
      <c r="A38" s="23">
        <v>2.0</v>
      </c>
      <c r="B38" s="23">
        <v>0.0</v>
      </c>
      <c r="C38" s="23">
        <v>3.0</v>
      </c>
      <c r="D38" s="28">
        <f t="shared" si="16"/>
        <v>0.04113970623</v>
      </c>
      <c r="E38" s="24">
        <f t="shared" si="17"/>
        <v>3</v>
      </c>
      <c r="F38" s="24">
        <f t="shared" si="18"/>
        <v>0</v>
      </c>
      <c r="G38" s="24">
        <f t="shared" si="19"/>
        <v>0</v>
      </c>
      <c r="H38" s="24">
        <f t="shared" si="20"/>
        <v>2.5</v>
      </c>
      <c r="I38" s="24">
        <f t="shared" si="21"/>
        <v>0.1028492656</v>
      </c>
    </row>
    <row r="39">
      <c r="A39" s="23">
        <v>2.0</v>
      </c>
      <c r="B39" s="23">
        <v>1.0</v>
      </c>
      <c r="C39" s="23">
        <v>2.0</v>
      </c>
      <c r="D39" s="28">
        <f t="shared" si="16"/>
        <v>0.1234417188</v>
      </c>
      <c r="E39" s="24">
        <f t="shared" si="17"/>
        <v>2</v>
      </c>
      <c r="F39" s="24">
        <f t="shared" si="18"/>
        <v>1</v>
      </c>
      <c r="G39" s="24">
        <f t="shared" si="19"/>
        <v>0</v>
      </c>
      <c r="H39" s="24">
        <f t="shared" si="20"/>
        <v>1</v>
      </c>
      <c r="I39" s="24">
        <f t="shared" si="21"/>
        <v>0.2468834376</v>
      </c>
    </row>
    <row r="40">
      <c r="A40" s="23">
        <v>2.0</v>
      </c>
      <c r="B40" s="23">
        <v>2.0</v>
      </c>
      <c r="C40" s="23">
        <v>1.0</v>
      </c>
      <c r="D40" s="28">
        <f t="shared" si="16"/>
        <v>0.123464323</v>
      </c>
      <c r="E40" s="24">
        <f t="shared" si="17"/>
        <v>2</v>
      </c>
      <c r="F40" s="24">
        <f t="shared" si="18"/>
        <v>1</v>
      </c>
      <c r="G40" s="24">
        <f t="shared" si="19"/>
        <v>1</v>
      </c>
      <c r="H40" s="24">
        <f t="shared" si="20"/>
        <v>0</v>
      </c>
      <c r="I40" s="24">
        <f t="shared" si="21"/>
        <v>0.2469286461</v>
      </c>
    </row>
    <row r="41">
      <c r="A41" s="23">
        <v>2.0</v>
      </c>
      <c r="B41" s="23">
        <v>3.0</v>
      </c>
      <c r="C41" s="23">
        <v>0.0</v>
      </c>
      <c r="D41" s="28">
        <f t="shared" si="16"/>
        <v>0.04116231047</v>
      </c>
      <c r="E41" s="24">
        <f t="shared" si="17"/>
        <v>3</v>
      </c>
      <c r="F41" s="24">
        <f t="shared" si="18"/>
        <v>0</v>
      </c>
      <c r="G41" s="24">
        <f t="shared" si="19"/>
        <v>2.5</v>
      </c>
      <c r="H41" s="24">
        <f t="shared" si="20"/>
        <v>0</v>
      </c>
      <c r="I41" s="24">
        <f t="shared" si="21"/>
        <v>0.1029057762</v>
      </c>
    </row>
    <row r="42">
      <c r="A42" s="23">
        <v>3.0</v>
      </c>
      <c r="B42" s="23">
        <v>0.0</v>
      </c>
      <c r="C42" s="23">
        <v>2.0</v>
      </c>
      <c r="D42" s="28">
        <f t="shared" si="16"/>
        <v>0.04113970623</v>
      </c>
      <c r="E42" s="24">
        <f t="shared" si="17"/>
        <v>3</v>
      </c>
      <c r="F42" s="24">
        <f t="shared" si="18"/>
        <v>2.5</v>
      </c>
      <c r="G42" s="24">
        <f t="shared" si="19"/>
        <v>0</v>
      </c>
      <c r="H42" s="24">
        <f t="shared" si="20"/>
        <v>0</v>
      </c>
      <c r="I42" s="24">
        <f t="shared" si="21"/>
        <v>0.1028492656</v>
      </c>
    </row>
    <row r="43">
      <c r="A43" s="23">
        <v>3.0</v>
      </c>
      <c r="B43" s="23">
        <v>1.0</v>
      </c>
      <c r="C43" s="23">
        <v>1.0</v>
      </c>
      <c r="D43" s="28">
        <f t="shared" si="16"/>
        <v>0.0822944792</v>
      </c>
      <c r="E43" s="24">
        <f t="shared" si="17"/>
        <v>3</v>
      </c>
      <c r="F43" s="24">
        <f t="shared" si="18"/>
        <v>2.5</v>
      </c>
      <c r="G43" s="24">
        <f t="shared" si="19"/>
        <v>0</v>
      </c>
      <c r="H43" s="24">
        <f t="shared" si="20"/>
        <v>0</v>
      </c>
      <c r="I43" s="24">
        <f t="shared" si="21"/>
        <v>0.205736198</v>
      </c>
    </row>
    <row r="44">
      <c r="A44" s="23">
        <v>3.0</v>
      </c>
      <c r="B44" s="23">
        <v>2.0</v>
      </c>
      <c r="C44" s="23">
        <v>0.0</v>
      </c>
      <c r="D44" s="28">
        <f t="shared" si="16"/>
        <v>0.04115477434</v>
      </c>
      <c r="E44" s="24">
        <f t="shared" si="17"/>
        <v>3</v>
      </c>
      <c r="F44" s="24">
        <f t="shared" si="18"/>
        <v>2.5</v>
      </c>
      <c r="G44" s="24">
        <f t="shared" si="19"/>
        <v>0</v>
      </c>
      <c r="H44" s="24">
        <f t="shared" si="20"/>
        <v>0</v>
      </c>
      <c r="I44" s="24">
        <f t="shared" si="21"/>
        <v>0.1028869359</v>
      </c>
    </row>
    <row r="45">
      <c r="A45" s="23">
        <v>4.0</v>
      </c>
      <c r="B45" s="23">
        <v>0.0</v>
      </c>
      <c r="C45" s="23">
        <v>1.0</v>
      </c>
      <c r="D45" s="28">
        <f t="shared" si="16"/>
        <v>0.02056985312</v>
      </c>
      <c r="E45" s="24">
        <f t="shared" si="17"/>
        <v>4</v>
      </c>
      <c r="F45" s="24">
        <f t="shared" si="18"/>
        <v>5.5</v>
      </c>
      <c r="G45" s="24">
        <f t="shared" si="19"/>
        <v>0</v>
      </c>
      <c r="H45" s="24">
        <f t="shared" si="20"/>
        <v>0</v>
      </c>
      <c r="I45" s="24">
        <f t="shared" si="21"/>
        <v>0.1131341921</v>
      </c>
    </row>
    <row r="46">
      <c r="A46" s="23">
        <v>4.0</v>
      </c>
      <c r="B46" s="23">
        <v>1.0</v>
      </c>
      <c r="C46" s="23">
        <v>0.0</v>
      </c>
      <c r="D46" s="28">
        <f t="shared" si="16"/>
        <v>0.0205736198</v>
      </c>
      <c r="E46" s="24">
        <f t="shared" si="17"/>
        <v>4</v>
      </c>
      <c r="F46" s="24">
        <f t="shared" si="18"/>
        <v>5.5</v>
      </c>
      <c r="G46" s="24">
        <f t="shared" si="19"/>
        <v>0</v>
      </c>
      <c r="H46" s="24">
        <f t="shared" si="20"/>
        <v>0</v>
      </c>
      <c r="I46" s="24">
        <f t="shared" si="21"/>
        <v>0.1131549089</v>
      </c>
    </row>
    <row r="47">
      <c r="A47" s="23">
        <v>5.0</v>
      </c>
      <c r="B47" s="23">
        <v>0.0</v>
      </c>
      <c r="C47" s="23">
        <v>0.0</v>
      </c>
      <c r="D47" s="28">
        <f t="shared" si="16"/>
        <v>0.004113970623</v>
      </c>
      <c r="E47" s="24">
        <f t="shared" si="17"/>
        <v>5</v>
      </c>
      <c r="F47" s="24">
        <f t="shared" si="18"/>
        <v>16.95</v>
      </c>
      <c r="G47" s="24">
        <f t="shared" si="19"/>
        <v>0</v>
      </c>
      <c r="H47" s="24">
        <f t="shared" si="20"/>
        <v>0</v>
      </c>
      <c r="I47" s="24">
        <f t="shared" si="21"/>
        <v>0.06973180207</v>
      </c>
    </row>
    <row r="48">
      <c r="H48" s="23" t="s">
        <v>36</v>
      </c>
      <c r="I48" s="24">
        <f>SUM(I27:I47)</f>
        <v>2.863580274</v>
      </c>
    </row>
    <row r="49">
      <c r="H49" s="23" t="s">
        <v>37</v>
      </c>
      <c r="I49" s="24">
        <f>I48*(1/3)</f>
        <v>0.954526758</v>
      </c>
    </row>
    <row r="57">
      <c r="A57" s="29" t="s">
        <v>38</v>
      </c>
      <c r="B57" s="30" t="s">
        <v>39</v>
      </c>
    </row>
    <row r="59">
      <c r="A59" s="31" t="s">
        <v>3</v>
      </c>
      <c r="B59" s="31" t="s">
        <v>4</v>
      </c>
      <c r="C59" s="31" t="s">
        <v>5</v>
      </c>
      <c r="D59" s="14" t="s">
        <v>40</v>
      </c>
      <c r="E59" s="14" t="s">
        <v>41</v>
      </c>
      <c r="F59" s="14" t="s">
        <v>42</v>
      </c>
      <c r="G59" s="14" t="s">
        <v>43</v>
      </c>
    </row>
    <row r="60">
      <c r="A60" s="32">
        <v>10.0</v>
      </c>
      <c r="B60" s="33">
        <v>0.78</v>
      </c>
      <c r="C60" s="2">
        <f t="shared" ref="C60:C67" si="22">A60*B60</f>
        <v>7.8</v>
      </c>
      <c r="D60" s="34">
        <f t="shared" ref="D60:D67" si="23">$F$17*B60</f>
        <v>0.009629630347</v>
      </c>
      <c r="E60" s="17">
        <f t="shared" ref="E60:E67" si="24">1/D60</f>
        <v>103.8461461</v>
      </c>
      <c r="F60" s="14">
        <v>1300.0</v>
      </c>
      <c r="G60" s="17">
        <f t="shared" ref="G60:G67" si="25">E60/F60</f>
        <v>0.07988165085</v>
      </c>
    </row>
    <row r="61">
      <c r="A61" s="32">
        <v>15.0</v>
      </c>
      <c r="B61" s="35">
        <v>0.08</v>
      </c>
      <c r="C61" s="2">
        <f t="shared" si="22"/>
        <v>1.2</v>
      </c>
      <c r="D61" s="34">
        <f t="shared" si="23"/>
        <v>0.0009876543946</v>
      </c>
      <c r="E61" s="17">
        <f t="shared" si="24"/>
        <v>1012.499925</v>
      </c>
      <c r="F61" s="14">
        <v>1300.0</v>
      </c>
      <c r="G61" s="17">
        <f t="shared" si="25"/>
        <v>0.7788460958</v>
      </c>
    </row>
    <row r="62">
      <c r="A62" s="32">
        <v>20.0</v>
      </c>
      <c r="B62" s="35">
        <v>0.06</v>
      </c>
      <c r="C62" s="2">
        <f t="shared" si="22"/>
        <v>1.2</v>
      </c>
      <c r="D62" s="34">
        <f t="shared" si="23"/>
        <v>0.0007407407959</v>
      </c>
      <c r="E62" s="17">
        <f t="shared" si="24"/>
        <v>1349.999899</v>
      </c>
      <c r="F62" s="14">
        <v>1300.0</v>
      </c>
      <c r="G62" s="17">
        <f t="shared" si="25"/>
        <v>1.038461461</v>
      </c>
    </row>
    <row r="63">
      <c r="A63" s="32">
        <v>25.0</v>
      </c>
      <c r="B63" s="35">
        <v>0.02</v>
      </c>
      <c r="C63" s="2">
        <f t="shared" si="22"/>
        <v>0.5</v>
      </c>
      <c r="D63" s="34">
        <f t="shared" si="23"/>
        <v>0.0002469135986</v>
      </c>
      <c r="E63" s="17">
        <f t="shared" si="24"/>
        <v>4049.999698</v>
      </c>
      <c r="F63" s="14">
        <v>1300.0</v>
      </c>
      <c r="G63" s="17">
        <f t="shared" si="25"/>
        <v>3.115384383</v>
      </c>
    </row>
    <row r="64">
      <c r="A64" s="32">
        <v>35.0</v>
      </c>
      <c r="B64" s="35">
        <v>0.03</v>
      </c>
      <c r="C64" s="2">
        <f t="shared" si="22"/>
        <v>1.05</v>
      </c>
      <c r="D64" s="34">
        <f t="shared" si="23"/>
        <v>0.000370370398</v>
      </c>
      <c r="E64" s="17">
        <f t="shared" si="24"/>
        <v>2699.999799</v>
      </c>
      <c r="F64" s="14">
        <v>1300.0</v>
      </c>
      <c r="G64" s="17">
        <f t="shared" si="25"/>
        <v>2.076922922</v>
      </c>
    </row>
    <row r="65">
      <c r="A65" s="14">
        <v>100.0</v>
      </c>
      <c r="B65" s="36">
        <v>0.02</v>
      </c>
      <c r="C65" s="2">
        <f t="shared" si="22"/>
        <v>2</v>
      </c>
      <c r="D65" s="34">
        <f t="shared" si="23"/>
        <v>0.0002469135986</v>
      </c>
      <c r="E65" s="17">
        <f t="shared" si="24"/>
        <v>4049.999698</v>
      </c>
      <c r="F65" s="14">
        <v>1300.0</v>
      </c>
      <c r="G65" s="17">
        <f t="shared" si="25"/>
        <v>3.115384383</v>
      </c>
    </row>
    <row r="66">
      <c r="A66" s="14">
        <v>200.0</v>
      </c>
      <c r="B66" s="36">
        <v>0.006</v>
      </c>
      <c r="C66" s="2">
        <f t="shared" si="22"/>
        <v>1.2</v>
      </c>
      <c r="D66" s="34">
        <f t="shared" si="23"/>
        <v>0.00007407407959</v>
      </c>
      <c r="E66" s="17">
        <f t="shared" si="24"/>
        <v>13499.99899</v>
      </c>
      <c r="F66" s="14">
        <v>1300.0</v>
      </c>
      <c r="G66" s="17">
        <f t="shared" si="25"/>
        <v>10.38461461</v>
      </c>
    </row>
    <row r="67">
      <c r="A67" s="14">
        <v>500.0</v>
      </c>
      <c r="B67" s="36">
        <v>0.004</v>
      </c>
      <c r="C67" s="2">
        <f t="shared" si="22"/>
        <v>2</v>
      </c>
      <c r="D67" s="34">
        <f t="shared" si="23"/>
        <v>0.00004938271973</v>
      </c>
      <c r="E67" s="17">
        <f t="shared" si="24"/>
        <v>20249.99849</v>
      </c>
      <c r="F67" s="14">
        <v>1300.0</v>
      </c>
      <c r="G67" s="17">
        <f t="shared" si="25"/>
        <v>15.57692192</v>
      </c>
    </row>
    <row r="68">
      <c r="B68" s="37">
        <f>SUM(B60:B67)</f>
        <v>1</v>
      </c>
      <c r="C68" s="38">
        <f>sum(C60:C67)</f>
        <v>16.95</v>
      </c>
    </row>
    <row r="71">
      <c r="A71" s="29" t="s">
        <v>44</v>
      </c>
      <c r="B71" s="39" t="s">
        <v>45</v>
      </c>
    </row>
    <row r="73">
      <c r="A73" s="1">
        <v>14.0</v>
      </c>
      <c r="B73" s="2" t="s">
        <v>0</v>
      </c>
      <c r="C73" s="2">
        <v>0.0</v>
      </c>
      <c r="D73" s="2">
        <v>1.0</v>
      </c>
      <c r="E73" s="2">
        <v>2.0</v>
      </c>
      <c r="F73" s="2">
        <v>3.0</v>
      </c>
      <c r="G73" s="2">
        <v>4.0</v>
      </c>
      <c r="H73" s="2">
        <v>5.0</v>
      </c>
      <c r="I73" s="2">
        <v>6.0</v>
      </c>
      <c r="J73" s="2">
        <v>7.0</v>
      </c>
      <c r="K73" s="2">
        <v>8.0</v>
      </c>
      <c r="L73" s="2">
        <v>9.0</v>
      </c>
      <c r="M73" s="2">
        <v>10.0</v>
      </c>
      <c r="N73" s="2">
        <v>11.0</v>
      </c>
      <c r="O73" s="2">
        <v>12.0</v>
      </c>
      <c r="P73" s="2">
        <v>13.0</v>
      </c>
      <c r="Q73" s="2">
        <v>14.0</v>
      </c>
    </row>
    <row r="74">
      <c r="A74" s="4"/>
      <c r="B74" s="2" t="s">
        <v>1</v>
      </c>
      <c r="C74" s="5">
        <f t="shared" ref="C74:Q74" si="26">COMBIN($A$1,C73)</f>
        <v>1</v>
      </c>
      <c r="D74" s="5">
        <f t="shared" si="26"/>
        <v>14</v>
      </c>
      <c r="E74" s="5">
        <f t="shared" si="26"/>
        <v>91</v>
      </c>
      <c r="F74" s="5">
        <f t="shared" si="26"/>
        <v>364</v>
      </c>
      <c r="G74" s="5">
        <f t="shared" si="26"/>
        <v>1001</v>
      </c>
      <c r="H74" s="5">
        <f t="shared" si="26"/>
        <v>2002</v>
      </c>
      <c r="I74" s="5">
        <f t="shared" si="26"/>
        <v>3003</v>
      </c>
      <c r="J74" s="5">
        <f t="shared" si="26"/>
        <v>3432</v>
      </c>
      <c r="K74" s="5">
        <f t="shared" si="26"/>
        <v>3003</v>
      </c>
      <c r="L74" s="5">
        <f t="shared" si="26"/>
        <v>2002</v>
      </c>
      <c r="M74" s="5">
        <f t="shared" si="26"/>
        <v>1001</v>
      </c>
      <c r="N74" s="5">
        <f t="shared" si="26"/>
        <v>364</v>
      </c>
      <c r="O74" s="5">
        <f t="shared" si="26"/>
        <v>91</v>
      </c>
      <c r="P74" s="5">
        <f t="shared" si="26"/>
        <v>14</v>
      </c>
      <c r="Q74" s="5">
        <f t="shared" si="26"/>
        <v>1</v>
      </c>
    </row>
    <row r="75">
      <c r="A75" s="4"/>
      <c r="B75" s="2" t="s">
        <v>2</v>
      </c>
      <c r="C75" s="8">
        <f t="shared" ref="C75:Q75" si="27">C74/$R$2</f>
        <v>0.00006103515625</v>
      </c>
      <c r="D75" s="8">
        <f t="shared" si="27"/>
        <v>0.0008544921875</v>
      </c>
      <c r="E75" s="8">
        <f t="shared" si="27"/>
        <v>0.005554199219</v>
      </c>
      <c r="F75" s="8">
        <f t="shared" si="27"/>
        <v>0.02221679688</v>
      </c>
      <c r="G75" s="8">
        <f t="shared" si="27"/>
        <v>0.06109619141</v>
      </c>
      <c r="H75" s="8">
        <f t="shared" si="27"/>
        <v>0.1221923828</v>
      </c>
      <c r="I75" s="8">
        <f t="shared" si="27"/>
        <v>0.1832885742</v>
      </c>
      <c r="J75" s="8">
        <f t="shared" si="27"/>
        <v>0.2094726563</v>
      </c>
      <c r="K75" s="8">
        <f t="shared" si="27"/>
        <v>0.1832885742</v>
      </c>
      <c r="L75" s="8">
        <f t="shared" si="27"/>
        <v>0.1221923828</v>
      </c>
      <c r="M75" s="8">
        <f t="shared" si="27"/>
        <v>0.06109619141</v>
      </c>
      <c r="N75" s="8">
        <f t="shared" si="27"/>
        <v>0.02221679688</v>
      </c>
      <c r="O75" s="8">
        <f t="shared" si="27"/>
        <v>0.005554199219</v>
      </c>
      <c r="P75" s="8">
        <f t="shared" si="27"/>
        <v>0.0008544921875</v>
      </c>
      <c r="Q75" s="8">
        <f t="shared" si="27"/>
        <v>0.00006103515625</v>
      </c>
    </row>
    <row r="76">
      <c r="A76" s="7"/>
      <c r="B76" s="32" t="s">
        <v>3</v>
      </c>
      <c r="C76" s="32">
        <v>1000.0</v>
      </c>
      <c r="D76" s="14">
        <v>200.0</v>
      </c>
      <c r="E76" s="14">
        <v>100.0</v>
      </c>
      <c r="F76" s="14">
        <v>50.0</v>
      </c>
      <c r="G76" s="14">
        <v>20.0</v>
      </c>
      <c r="H76" s="14">
        <v>15.0</v>
      </c>
      <c r="I76" s="14">
        <v>12.5</v>
      </c>
      <c r="J76" s="14">
        <v>10.0</v>
      </c>
      <c r="K76" s="14">
        <v>12.5</v>
      </c>
      <c r="L76" s="14">
        <v>15.0</v>
      </c>
      <c r="M76" s="14">
        <v>20.0</v>
      </c>
      <c r="N76" s="14">
        <v>50.0</v>
      </c>
      <c r="O76" s="14">
        <v>100.0</v>
      </c>
      <c r="P76" s="14">
        <v>200.0</v>
      </c>
      <c r="Q76" s="14">
        <v>1000.0</v>
      </c>
    </row>
    <row r="77">
      <c r="A77" s="40"/>
      <c r="B77" s="3"/>
      <c r="C77" s="3">
        <f t="shared" ref="C77:Q77" si="28">C76*C75</f>
        <v>0.06103515625</v>
      </c>
      <c r="D77" s="3">
        <f t="shared" si="28"/>
        <v>0.1708984375</v>
      </c>
      <c r="E77" s="3">
        <f t="shared" si="28"/>
        <v>0.5554199219</v>
      </c>
      <c r="F77" s="3">
        <f t="shared" si="28"/>
        <v>1.110839844</v>
      </c>
      <c r="G77" s="3">
        <f t="shared" si="28"/>
        <v>1.221923828</v>
      </c>
      <c r="H77" s="3">
        <f t="shared" si="28"/>
        <v>1.832885742</v>
      </c>
      <c r="I77" s="3">
        <f t="shared" si="28"/>
        <v>2.291107178</v>
      </c>
      <c r="J77" s="3">
        <f t="shared" si="28"/>
        <v>2.094726563</v>
      </c>
      <c r="K77" s="3">
        <f t="shared" si="28"/>
        <v>2.291107178</v>
      </c>
      <c r="L77" s="3">
        <f t="shared" si="28"/>
        <v>1.832885742</v>
      </c>
      <c r="M77" s="3">
        <f t="shared" si="28"/>
        <v>1.221923828</v>
      </c>
      <c r="N77" s="3">
        <f t="shared" si="28"/>
        <v>1.110839844</v>
      </c>
      <c r="O77" s="3">
        <f t="shared" si="28"/>
        <v>0.5554199219</v>
      </c>
      <c r="P77" s="3">
        <f t="shared" si="28"/>
        <v>0.1708984375</v>
      </c>
      <c r="Q77" s="3">
        <f t="shared" si="28"/>
        <v>0.06103515625</v>
      </c>
    </row>
    <row r="78">
      <c r="A78" s="40"/>
      <c r="B78" s="3"/>
      <c r="C78" s="3"/>
    </row>
    <row r="79">
      <c r="A79" s="40"/>
      <c r="B79" s="3"/>
      <c r="C79" s="14" t="s">
        <v>5</v>
      </c>
      <c r="E79" s="14" t="s">
        <v>46</v>
      </c>
      <c r="F79" s="14" t="s">
        <v>47</v>
      </c>
      <c r="G79" s="14" t="s">
        <v>48</v>
      </c>
      <c r="H79" s="14" t="s">
        <v>41</v>
      </c>
      <c r="I79" s="14" t="s">
        <v>42</v>
      </c>
      <c r="J79" s="14" t="s">
        <v>43</v>
      </c>
    </row>
    <row r="80">
      <c r="A80" s="40"/>
      <c r="B80" s="3"/>
      <c r="C80" s="41">
        <f>sum(C77:Q77)</f>
        <v>16.58294678</v>
      </c>
      <c r="E80" s="14">
        <v>1000.0</v>
      </c>
      <c r="F80" s="34">
        <f>C75*2</f>
        <v>0.0001220703125</v>
      </c>
      <c r="G80" s="34">
        <f t="shared" ref="G80:G87" si="29">F80*$F$17</f>
        <v>0.000001507041007</v>
      </c>
      <c r="H80" s="17">
        <f t="shared" ref="H80:H87" si="30">1/G80</f>
        <v>663551.9506</v>
      </c>
      <c r="I80" s="14">
        <v>1300.0</v>
      </c>
      <c r="J80" s="17">
        <f t="shared" ref="J80:J87" si="31">H80/I80</f>
        <v>510.4245774</v>
      </c>
    </row>
    <row r="81">
      <c r="A81" s="40"/>
      <c r="B81" s="3"/>
      <c r="C81" s="3"/>
      <c r="E81" s="14">
        <v>200.0</v>
      </c>
      <c r="F81" s="34">
        <f>D75*2</f>
        <v>0.001708984375</v>
      </c>
      <c r="G81" s="34">
        <f t="shared" si="29"/>
        <v>0.0000210985741</v>
      </c>
      <c r="H81" s="17">
        <f t="shared" si="30"/>
        <v>47396.5679</v>
      </c>
      <c r="I81" s="14">
        <v>1300.0</v>
      </c>
      <c r="J81" s="17">
        <f t="shared" si="31"/>
        <v>36.45889838</v>
      </c>
    </row>
    <row r="82">
      <c r="A82" s="40"/>
      <c r="B82" s="42"/>
      <c r="C82" s="3"/>
      <c r="E82" s="14">
        <v>100.0</v>
      </c>
      <c r="F82" s="34">
        <f>E75*2</f>
        <v>0.01110839844</v>
      </c>
      <c r="G82" s="34">
        <f t="shared" si="29"/>
        <v>0.0001371407317</v>
      </c>
      <c r="H82" s="17">
        <f t="shared" si="30"/>
        <v>7291.779676</v>
      </c>
      <c r="I82" s="14">
        <v>1300.0</v>
      </c>
      <c r="J82" s="17">
        <f t="shared" si="31"/>
        <v>5.60906129</v>
      </c>
    </row>
    <row r="83">
      <c r="A83" s="40"/>
      <c r="B83" s="3"/>
      <c r="C83" s="3"/>
      <c r="E83" s="14">
        <v>50.0</v>
      </c>
      <c r="F83" s="34">
        <f>F75*2</f>
        <v>0.04443359375</v>
      </c>
      <c r="G83" s="34">
        <f t="shared" si="29"/>
        <v>0.0005485629267</v>
      </c>
      <c r="H83" s="17">
        <f t="shared" si="30"/>
        <v>1822.944919</v>
      </c>
      <c r="I83" s="14">
        <v>1300.0</v>
      </c>
      <c r="J83" s="17">
        <f t="shared" si="31"/>
        <v>1.402265322</v>
      </c>
    </row>
    <row r="84">
      <c r="A84" s="40"/>
      <c r="B84" s="3"/>
      <c r="C84" s="3"/>
      <c r="E84" s="14">
        <v>20.0</v>
      </c>
      <c r="F84" s="34">
        <f>G75*2</f>
        <v>0.1221923828</v>
      </c>
      <c r="G84" s="34">
        <f t="shared" si="29"/>
        <v>0.001508548048</v>
      </c>
      <c r="H84" s="17">
        <f t="shared" si="30"/>
        <v>662.8890615</v>
      </c>
      <c r="I84" s="14">
        <v>1300.0</v>
      </c>
      <c r="J84" s="17">
        <f t="shared" si="31"/>
        <v>0.5099146627</v>
      </c>
    </row>
    <row r="85">
      <c r="A85" s="40"/>
      <c r="B85" s="3"/>
      <c r="C85" s="3"/>
      <c r="E85" s="14">
        <v>15.0</v>
      </c>
      <c r="F85" s="34">
        <f>H75*2</f>
        <v>0.2443847656</v>
      </c>
      <c r="G85" s="34">
        <f t="shared" si="29"/>
        <v>0.003017096097</v>
      </c>
      <c r="H85" s="17">
        <f t="shared" si="30"/>
        <v>331.4445307</v>
      </c>
      <c r="I85" s="14">
        <v>1300.0</v>
      </c>
      <c r="J85" s="17">
        <f t="shared" si="31"/>
        <v>0.2549573313</v>
      </c>
    </row>
    <row r="86">
      <c r="A86" s="40"/>
      <c r="B86" s="3"/>
      <c r="C86" s="3"/>
      <c r="E86" s="14">
        <v>12.5</v>
      </c>
      <c r="F86" s="34">
        <f>I75*2</f>
        <v>0.3665771484</v>
      </c>
      <c r="G86" s="34">
        <f t="shared" si="29"/>
        <v>0.004525644145</v>
      </c>
      <c r="H86" s="17">
        <f t="shared" si="30"/>
        <v>220.9630205</v>
      </c>
      <c r="I86" s="14">
        <v>1300.0</v>
      </c>
      <c r="J86" s="17">
        <f t="shared" si="31"/>
        <v>0.1699715542</v>
      </c>
    </row>
    <row r="87">
      <c r="A87" s="23"/>
      <c r="B87" s="24"/>
      <c r="C87" s="3"/>
      <c r="E87" s="14">
        <v>10.0</v>
      </c>
      <c r="F87" s="34">
        <f>J75</f>
        <v>0.2094726563</v>
      </c>
      <c r="G87" s="34">
        <f t="shared" si="29"/>
        <v>0.002586082369</v>
      </c>
      <c r="H87" s="17">
        <f t="shared" si="30"/>
        <v>386.6852859</v>
      </c>
      <c r="I87" s="14">
        <v>1300.0</v>
      </c>
      <c r="J87" s="17">
        <f t="shared" si="31"/>
        <v>0.2974502199</v>
      </c>
    </row>
    <row r="88">
      <c r="A88" s="23"/>
      <c r="B88" s="24"/>
      <c r="C88" s="3"/>
    </row>
    <row r="89">
      <c r="A89" s="23"/>
      <c r="B89" s="24"/>
      <c r="C89" s="3"/>
    </row>
    <row r="90">
      <c r="B90" s="24"/>
      <c r="C90" s="24"/>
    </row>
  </sheetData>
  <mergeCells count="9">
    <mergeCell ref="A71:A72"/>
    <mergeCell ref="A73:A76"/>
    <mergeCell ref="A1:A3"/>
    <mergeCell ref="E6:G6"/>
    <mergeCell ref="I7:J7"/>
    <mergeCell ref="A25:B25"/>
    <mergeCell ref="A57:A58"/>
    <mergeCell ref="B57:C58"/>
    <mergeCell ref="B71:C7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5.0"/>
  </cols>
  <sheetData>
    <row r="1">
      <c r="A1" s="1">
        <v>14.0</v>
      </c>
      <c r="B1" s="2" t="s">
        <v>0</v>
      </c>
      <c r="C1" s="2">
        <v>0.0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  <c r="Q1" s="2">
        <v>14.0</v>
      </c>
      <c r="R1" s="3"/>
    </row>
    <row r="2">
      <c r="A2" s="4"/>
      <c r="B2" s="2" t="s">
        <v>1</v>
      </c>
      <c r="C2" s="5">
        <f t="shared" ref="C2:Q2" si="1">COMBIN($A$1,C1)</f>
        <v>1</v>
      </c>
      <c r="D2" s="5">
        <f t="shared" si="1"/>
        <v>14</v>
      </c>
      <c r="E2" s="5">
        <f t="shared" si="1"/>
        <v>91</v>
      </c>
      <c r="F2" s="5">
        <f t="shared" si="1"/>
        <v>364</v>
      </c>
      <c r="G2" s="5">
        <f t="shared" si="1"/>
        <v>1001</v>
      </c>
      <c r="H2" s="5">
        <f t="shared" si="1"/>
        <v>2002</v>
      </c>
      <c r="I2" s="5">
        <f t="shared" si="1"/>
        <v>3003</v>
      </c>
      <c r="J2" s="5">
        <f t="shared" si="1"/>
        <v>3432</v>
      </c>
      <c r="K2" s="5">
        <f t="shared" si="1"/>
        <v>3003</v>
      </c>
      <c r="L2" s="5">
        <f t="shared" si="1"/>
        <v>2002</v>
      </c>
      <c r="M2" s="5">
        <f t="shared" si="1"/>
        <v>1001</v>
      </c>
      <c r="N2" s="5">
        <f t="shared" si="1"/>
        <v>364</v>
      </c>
      <c r="O2" s="5">
        <f t="shared" si="1"/>
        <v>91</v>
      </c>
      <c r="P2" s="5">
        <f t="shared" si="1"/>
        <v>14</v>
      </c>
      <c r="Q2" s="5">
        <f t="shared" si="1"/>
        <v>1</v>
      </c>
      <c r="R2" s="6">
        <f>SUM(C2:Q2)</f>
        <v>16384</v>
      </c>
    </row>
    <row r="3">
      <c r="A3" s="7"/>
      <c r="B3" s="2" t="s">
        <v>2</v>
      </c>
      <c r="C3" s="8">
        <f t="shared" ref="C3:Q3" si="2">C2/$R$2</f>
        <v>0.00006103515625</v>
      </c>
      <c r="D3" s="8">
        <f t="shared" si="2"/>
        <v>0.0008544921875</v>
      </c>
      <c r="E3" s="8">
        <f t="shared" si="2"/>
        <v>0.005554199219</v>
      </c>
      <c r="F3" s="8">
        <f t="shared" si="2"/>
        <v>0.02221679688</v>
      </c>
      <c r="G3" s="8">
        <f t="shared" si="2"/>
        <v>0.06109619141</v>
      </c>
      <c r="H3" s="8">
        <f t="shared" si="2"/>
        <v>0.1221923828</v>
      </c>
      <c r="I3" s="8">
        <f t="shared" si="2"/>
        <v>0.1832885742</v>
      </c>
      <c r="J3" s="8">
        <f t="shared" si="2"/>
        <v>0.2094726563</v>
      </c>
      <c r="K3" s="8">
        <f t="shared" si="2"/>
        <v>0.1832885742</v>
      </c>
      <c r="L3" s="8">
        <f t="shared" si="2"/>
        <v>0.1221923828</v>
      </c>
      <c r="M3" s="8">
        <f t="shared" si="2"/>
        <v>0.06109619141</v>
      </c>
      <c r="N3" s="8">
        <f t="shared" si="2"/>
        <v>0.02221679688</v>
      </c>
      <c r="O3" s="8">
        <f t="shared" si="2"/>
        <v>0.005554199219</v>
      </c>
      <c r="P3" s="8">
        <f t="shared" si="2"/>
        <v>0.0008544921875</v>
      </c>
      <c r="Q3" s="8">
        <f t="shared" si="2"/>
        <v>0.00006103515625</v>
      </c>
      <c r="R3" s="9">
        <f>sum(C3:Q3)</f>
        <v>1</v>
      </c>
    </row>
    <row r="4">
      <c r="C4" s="10">
        <v>1.0</v>
      </c>
      <c r="D4" s="11">
        <v>2.0</v>
      </c>
      <c r="E4" s="12">
        <v>3.0</v>
      </c>
      <c r="F4" s="10">
        <v>1.0</v>
      </c>
      <c r="G4" s="11">
        <v>2.0</v>
      </c>
      <c r="H4" s="12">
        <v>3.0</v>
      </c>
      <c r="I4" s="10">
        <v>1.0</v>
      </c>
      <c r="J4" s="11">
        <v>2.0</v>
      </c>
      <c r="K4" s="12">
        <v>3.0</v>
      </c>
      <c r="L4" s="10">
        <v>1.0</v>
      </c>
      <c r="M4" s="11">
        <v>2.0</v>
      </c>
      <c r="N4" s="12">
        <v>3.0</v>
      </c>
      <c r="O4" s="10">
        <v>1.0</v>
      </c>
      <c r="P4" s="11">
        <v>2.0</v>
      </c>
      <c r="Q4" s="12">
        <v>3.0</v>
      </c>
    </row>
    <row r="6">
      <c r="E6" s="13" t="s">
        <v>3</v>
      </c>
    </row>
    <row r="7">
      <c r="B7" s="14" t="s">
        <v>4</v>
      </c>
      <c r="C7" s="14" t="s">
        <v>1</v>
      </c>
      <c r="D7" s="14" t="s">
        <v>5</v>
      </c>
      <c r="E7" s="14">
        <v>95.0</v>
      </c>
      <c r="F7" s="14">
        <v>90.0</v>
      </c>
      <c r="G7" s="14">
        <v>85.0</v>
      </c>
      <c r="I7" s="13" t="s">
        <v>6</v>
      </c>
    </row>
    <row r="8">
      <c r="A8" s="10">
        <v>1.0</v>
      </c>
      <c r="B8" s="15">
        <f t="shared" ref="B8:B10" si="4">SUMIF($C$4:$Q$4, $A8, $C$3:$Q$3)</f>
        <v>0.3333129883</v>
      </c>
      <c r="C8" s="16">
        <f t="shared" ref="C8:C10" si="5">SUMIF($C$4:$Q$4, $A8, $C$2:$Q$2)</f>
        <v>5461</v>
      </c>
      <c r="D8" s="17">
        <f t="shared" ref="D8:D10" si="6">1/B8</f>
        <v>3.000183117</v>
      </c>
      <c r="E8" s="18">
        <f t="shared" ref="E8:G8" si="3">$D8*E$7/100</f>
        <v>2.850173961</v>
      </c>
      <c r="F8" s="18">
        <f t="shared" si="3"/>
        <v>2.700164805</v>
      </c>
      <c r="G8" s="18">
        <f t="shared" si="3"/>
        <v>2.550155649</v>
      </c>
      <c r="I8" s="14" t="s">
        <v>3</v>
      </c>
      <c r="J8" s="14" t="s">
        <v>7</v>
      </c>
    </row>
    <row r="9">
      <c r="A9" s="11">
        <v>2.0</v>
      </c>
      <c r="B9" s="15">
        <f t="shared" si="4"/>
        <v>0.3333740234</v>
      </c>
      <c r="C9" s="16">
        <f t="shared" si="5"/>
        <v>5462</v>
      </c>
      <c r="D9" s="17">
        <f t="shared" si="6"/>
        <v>2.999633834</v>
      </c>
      <c r="E9" s="18">
        <f t="shared" ref="E9:G9" si="7">$D9*E$7/100</f>
        <v>2.849652142</v>
      </c>
      <c r="F9" s="18">
        <f t="shared" si="7"/>
        <v>2.69967045</v>
      </c>
      <c r="G9" s="18">
        <f t="shared" si="7"/>
        <v>2.549688759</v>
      </c>
      <c r="I9" s="14">
        <v>2.8</v>
      </c>
      <c r="J9" s="17">
        <f>I9/D8</f>
        <v>0.9332763672</v>
      </c>
    </row>
    <row r="10">
      <c r="A10" s="12">
        <v>3.0</v>
      </c>
      <c r="B10" s="15">
        <f t="shared" si="4"/>
        <v>0.3333129883</v>
      </c>
      <c r="C10" s="16">
        <f t="shared" si="5"/>
        <v>5461</v>
      </c>
      <c r="D10" s="17">
        <f t="shared" si="6"/>
        <v>3.000183117</v>
      </c>
      <c r="E10" s="18">
        <f t="shared" ref="E10:G10" si="8">$D10*E$7/100</f>
        <v>2.850173961</v>
      </c>
      <c r="F10" s="18">
        <f t="shared" si="8"/>
        <v>2.700164805</v>
      </c>
      <c r="G10" s="18">
        <f t="shared" si="8"/>
        <v>2.550155649</v>
      </c>
    </row>
    <row r="11">
      <c r="B11" s="19">
        <f t="shared" ref="B11:C11" si="9">sum(B8:B10)</f>
        <v>1</v>
      </c>
      <c r="C11" s="20">
        <f t="shared" si="9"/>
        <v>16384</v>
      </c>
    </row>
    <row r="14">
      <c r="A14" s="26" t="s">
        <v>8</v>
      </c>
      <c r="B14" s="22" t="s">
        <v>49</v>
      </c>
    </row>
    <row r="15">
      <c r="A15" s="23" t="s">
        <v>10</v>
      </c>
      <c r="B15" s="23">
        <v>5.0</v>
      </c>
      <c r="C15" s="23"/>
      <c r="D15" s="23"/>
      <c r="E15" s="23"/>
      <c r="F15" s="23"/>
      <c r="G15" s="23"/>
    </row>
    <row r="16">
      <c r="A16" s="23" t="s">
        <v>11</v>
      </c>
      <c r="B16" s="23" t="s">
        <v>12</v>
      </c>
      <c r="C16" s="23" t="s">
        <v>13</v>
      </c>
      <c r="D16" s="23" t="s">
        <v>14</v>
      </c>
      <c r="E16" s="23" t="s">
        <v>15</v>
      </c>
      <c r="F16" s="23" t="s">
        <v>50</v>
      </c>
      <c r="G16" s="23"/>
      <c r="H16" s="26" t="s">
        <v>17</v>
      </c>
    </row>
    <row r="17">
      <c r="A17" s="23">
        <f>B15</f>
        <v>5</v>
      </c>
      <c r="B17" s="24" t="str">
        <f t="shared" ref="B17:B23" si="10">if(A17*2&gt;$B$15,"是","否")</f>
        <v>是</v>
      </c>
      <c r="C17" s="24">
        <f t="shared" ref="C17:C23" si="11">1-_xlfn.BINOM.DIST($A17-1, $B$15, $B$8, TRUE)</f>
        <v>0.004113970623</v>
      </c>
      <c r="D17" s="24">
        <f t="shared" ref="D17:D23" si="12">1-_xlfn.BINOM.DIST($A17-1, $B$15, $B$9, TRUE)</f>
        <v>0.004117738686</v>
      </c>
      <c r="E17" s="24">
        <f t="shared" ref="E17:E23" si="13">1-_xlfn.BINOM.DIST($A17-1, $B$15, $B$10, TRUE)</f>
        <v>0.004113970623</v>
      </c>
      <c r="F17" s="25">
        <f t="shared" ref="F17:F23" si="14">if(B17="是",sum(C17:E17),"-")</f>
        <v>0.01234567993</v>
      </c>
      <c r="H17" s="26" t="s">
        <v>51</v>
      </c>
    </row>
    <row r="18">
      <c r="A18" s="23">
        <f t="shared" ref="A18:A23" si="15">A17-1</f>
        <v>4</v>
      </c>
      <c r="B18" s="24" t="str">
        <f t="shared" si="10"/>
        <v>是</v>
      </c>
      <c r="C18" s="24">
        <f t="shared" si="11"/>
        <v>0.04525744354</v>
      </c>
      <c r="D18" s="24">
        <f t="shared" si="12"/>
        <v>0.04528758666</v>
      </c>
      <c r="E18" s="24">
        <f t="shared" si="13"/>
        <v>0.04525744354</v>
      </c>
      <c r="F18" s="25">
        <f t="shared" si="14"/>
        <v>0.1358024737</v>
      </c>
      <c r="H18" s="26" t="s">
        <v>19</v>
      </c>
    </row>
    <row r="19">
      <c r="A19" s="23">
        <f t="shared" si="15"/>
        <v>3</v>
      </c>
      <c r="B19" s="24" t="str">
        <f t="shared" si="10"/>
        <v>是</v>
      </c>
      <c r="C19" s="24">
        <f t="shared" si="11"/>
        <v>0.2098464033</v>
      </c>
      <c r="D19" s="24">
        <f t="shared" si="12"/>
        <v>0.2099368285</v>
      </c>
      <c r="E19" s="24">
        <f t="shared" si="13"/>
        <v>0.2098464033</v>
      </c>
      <c r="F19" s="25">
        <f t="shared" si="14"/>
        <v>0.6296296351</v>
      </c>
      <c r="H19" s="26" t="s">
        <v>52</v>
      </c>
    </row>
    <row r="20">
      <c r="A20" s="23">
        <f t="shared" si="15"/>
        <v>2</v>
      </c>
      <c r="B20" s="24" t="str">
        <f t="shared" si="10"/>
        <v>否</v>
      </c>
      <c r="C20" s="24">
        <f t="shared" si="11"/>
        <v>0.5390544618</v>
      </c>
      <c r="D20" s="24">
        <f t="shared" si="12"/>
        <v>0.5391750233</v>
      </c>
      <c r="E20" s="24">
        <f t="shared" si="13"/>
        <v>0.5390544618</v>
      </c>
      <c r="F20" s="25" t="str">
        <f t="shared" si="14"/>
        <v>-</v>
      </c>
      <c r="H20" s="26" t="s">
        <v>53</v>
      </c>
    </row>
    <row r="21">
      <c r="A21" s="23">
        <f t="shared" si="15"/>
        <v>1</v>
      </c>
      <c r="B21" s="24" t="str">
        <f t="shared" si="10"/>
        <v>否</v>
      </c>
      <c r="C21" s="24">
        <f t="shared" si="11"/>
        <v>0.8682926621</v>
      </c>
      <c r="D21" s="24">
        <f t="shared" si="12"/>
        <v>0.8683529401</v>
      </c>
      <c r="E21" s="24">
        <f t="shared" si="13"/>
        <v>0.8682926621</v>
      </c>
      <c r="F21" s="25" t="str">
        <f t="shared" si="14"/>
        <v>-</v>
      </c>
      <c r="H21" s="26" t="s">
        <v>54</v>
      </c>
    </row>
    <row r="22">
      <c r="A22" s="23">
        <f t="shared" si="15"/>
        <v>0</v>
      </c>
      <c r="B22" s="24" t="str">
        <f t="shared" si="10"/>
        <v>否</v>
      </c>
      <c r="C22" s="24" t="str">
        <f t="shared" si="11"/>
        <v>#NUM!</v>
      </c>
      <c r="D22" s="24" t="str">
        <f t="shared" si="12"/>
        <v>#NUM!</v>
      </c>
      <c r="E22" s="24" t="str">
        <f t="shared" si="13"/>
        <v>#NUM!</v>
      </c>
      <c r="F22" s="25" t="str">
        <f t="shared" si="14"/>
        <v>-</v>
      </c>
      <c r="H22" s="26" t="s">
        <v>23</v>
      </c>
    </row>
    <row r="23">
      <c r="A23" s="23">
        <f t="shared" si="15"/>
        <v>-1</v>
      </c>
      <c r="B23" s="24" t="str">
        <f t="shared" si="10"/>
        <v>否</v>
      </c>
      <c r="C23" s="24" t="str">
        <f t="shared" si="11"/>
        <v>#NUM!</v>
      </c>
      <c r="D23" s="24" t="str">
        <f t="shared" si="12"/>
        <v>#NUM!</v>
      </c>
      <c r="E23" s="24" t="str">
        <f t="shared" si="13"/>
        <v>#NUM!</v>
      </c>
      <c r="F23" s="25" t="str">
        <f t="shared" si="14"/>
        <v>-</v>
      </c>
    </row>
    <row r="26">
      <c r="A26" s="27" t="s">
        <v>25</v>
      </c>
      <c r="B26" s="27" t="s">
        <v>26</v>
      </c>
      <c r="C26" s="27" t="s">
        <v>27</v>
      </c>
      <c r="D26" s="27" t="s">
        <v>4</v>
      </c>
      <c r="E26" s="23" t="s">
        <v>28</v>
      </c>
      <c r="F26" s="23" t="s">
        <v>29</v>
      </c>
      <c r="G26" s="23" t="s">
        <v>30</v>
      </c>
      <c r="H26" s="23" t="s">
        <v>31</v>
      </c>
      <c r="I26" s="23" t="s">
        <v>32</v>
      </c>
      <c r="K26" s="14" t="s">
        <v>33</v>
      </c>
      <c r="L26" s="14" t="s">
        <v>3</v>
      </c>
      <c r="M26" s="23" t="s">
        <v>34</v>
      </c>
    </row>
    <row r="27">
      <c r="A27" s="23">
        <v>0.0</v>
      </c>
      <c r="B27" s="23">
        <v>0.0</v>
      </c>
      <c r="C27" s="23">
        <v>5.0</v>
      </c>
      <c r="D27" s="28">
        <f t="shared" ref="D27:D47" si="17">FACT($B$15)/(FACT(A27)*FACT(B27)*FACT(C27))*$B$8^A27*$B$9^B27*$B$10^C27</f>
        <v>0.004113970623</v>
      </c>
      <c r="E27" s="24">
        <f t="shared" ref="E27:E47" si="18">max(A27:C27)</f>
        <v>5</v>
      </c>
      <c r="F27" s="24">
        <f t="shared" ref="F27:H27" si="16">VLOOKUP(A27, $K$27:$L$32, 2, FALSE)</f>
        <v>0</v>
      </c>
      <c r="G27" s="24">
        <f t="shared" si="16"/>
        <v>0</v>
      </c>
      <c r="H27" s="24">
        <f t="shared" si="16"/>
        <v>16.95</v>
      </c>
      <c r="I27" s="24">
        <f t="shared" ref="I27:I47" si="20">sum(F27:H27)*D27</f>
        <v>0.06973180207</v>
      </c>
      <c r="K27" s="14">
        <v>5.0</v>
      </c>
      <c r="L27" s="14">
        <f>if(M27=1,C66,C78)</f>
        <v>16.95</v>
      </c>
      <c r="M27" s="23">
        <v>1.0</v>
      </c>
    </row>
    <row r="28">
      <c r="A28" s="23">
        <v>0.0</v>
      </c>
      <c r="B28" s="23">
        <v>1.0</v>
      </c>
      <c r="C28" s="23">
        <v>4.0</v>
      </c>
      <c r="D28" s="28">
        <f t="shared" si="17"/>
        <v>0.0205736198</v>
      </c>
      <c r="E28" s="24">
        <f t="shared" si="18"/>
        <v>4</v>
      </c>
      <c r="F28" s="24">
        <f t="shared" ref="F28:H28" si="19">VLOOKUP(A28, $K$27:$L$32, 2, FALSE)</f>
        <v>0</v>
      </c>
      <c r="G28" s="24">
        <f t="shared" si="19"/>
        <v>0</v>
      </c>
      <c r="H28" s="24">
        <f t="shared" si="19"/>
        <v>4.5</v>
      </c>
      <c r="I28" s="24">
        <f t="shared" si="20"/>
        <v>0.0925812891</v>
      </c>
      <c r="K28" s="14">
        <v>4.0</v>
      </c>
      <c r="L28" s="14">
        <v>4.5</v>
      </c>
    </row>
    <row r="29">
      <c r="A29" s="23">
        <v>0.0</v>
      </c>
      <c r="B29" s="23">
        <v>2.0</v>
      </c>
      <c r="C29" s="23">
        <v>3.0</v>
      </c>
      <c r="D29" s="28">
        <f t="shared" si="17"/>
        <v>0.04115477434</v>
      </c>
      <c r="E29" s="24">
        <f t="shared" si="18"/>
        <v>3</v>
      </c>
      <c r="F29" s="24">
        <f t="shared" ref="F29:H29" si="21">VLOOKUP(A29, $K$27:$L$32, 2, FALSE)</f>
        <v>0</v>
      </c>
      <c r="G29" s="24">
        <f t="shared" si="21"/>
        <v>1</v>
      </c>
      <c r="H29" s="24">
        <f t="shared" si="21"/>
        <v>2.3</v>
      </c>
      <c r="I29" s="24">
        <f t="shared" si="20"/>
        <v>0.1358107553</v>
      </c>
      <c r="K29" s="14">
        <v>3.0</v>
      </c>
      <c r="L29" s="14">
        <v>2.3</v>
      </c>
    </row>
    <row r="30">
      <c r="A30" s="23">
        <v>0.0</v>
      </c>
      <c r="B30" s="23">
        <v>3.0</v>
      </c>
      <c r="C30" s="23">
        <v>2.0</v>
      </c>
      <c r="D30" s="28">
        <f t="shared" si="17"/>
        <v>0.04116231047</v>
      </c>
      <c r="E30" s="24">
        <f t="shared" si="18"/>
        <v>3</v>
      </c>
      <c r="F30" s="24">
        <f t="shared" ref="F30:H30" si="22">VLOOKUP(A30, $K$27:$L$32, 2, FALSE)</f>
        <v>0</v>
      </c>
      <c r="G30" s="24">
        <f t="shared" si="22"/>
        <v>2.3</v>
      </c>
      <c r="H30" s="24">
        <f t="shared" si="22"/>
        <v>1</v>
      </c>
      <c r="I30" s="24">
        <f t="shared" si="20"/>
        <v>0.1358356245</v>
      </c>
      <c r="K30" s="14">
        <v>2.0</v>
      </c>
      <c r="L30" s="14">
        <v>1.0</v>
      </c>
    </row>
    <row r="31">
      <c r="A31" s="23">
        <v>0.0</v>
      </c>
      <c r="B31" s="23">
        <v>4.0</v>
      </c>
      <c r="C31" s="23">
        <v>1.0</v>
      </c>
      <c r="D31" s="28">
        <f t="shared" si="17"/>
        <v>0.02058492399</v>
      </c>
      <c r="E31" s="24">
        <f t="shared" si="18"/>
        <v>4</v>
      </c>
      <c r="F31" s="24">
        <f t="shared" ref="F31:H31" si="23">VLOOKUP(A31, $K$27:$L$32, 2, FALSE)</f>
        <v>0</v>
      </c>
      <c r="G31" s="24">
        <f t="shared" si="23"/>
        <v>4.5</v>
      </c>
      <c r="H31" s="24">
        <f t="shared" si="23"/>
        <v>0</v>
      </c>
      <c r="I31" s="24">
        <f t="shared" si="20"/>
        <v>0.09263215794</v>
      </c>
      <c r="K31" s="14">
        <v>1.0</v>
      </c>
      <c r="L31" s="14">
        <v>0.0</v>
      </c>
    </row>
    <row r="32">
      <c r="A32" s="23">
        <v>0.0</v>
      </c>
      <c r="B32" s="23">
        <v>5.0</v>
      </c>
      <c r="C32" s="23">
        <v>0.0</v>
      </c>
      <c r="D32" s="28">
        <f t="shared" si="17"/>
        <v>0.004117738686</v>
      </c>
      <c r="E32" s="24">
        <f t="shared" si="18"/>
        <v>5</v>
      </c>
      <c r="F32" s="24">
        <f t="shared" ref="F32:H32" si="24">VLOOKUP(A32, $K$27:$L$32, 2, FALSE)</f>
        <v>0</v>
      </c>
      <c r="G32" s="24">
        <f t="shared" si="24"/>
        <v>16.95</v>
      </c>
      <c r="H32" s="24">
        <f t="shared" si="24"/>
        <v>0</v>
      </c>
      <c r="I32" s="24">
        <f t="shared" si="20"/>
        <v>0.06979567072</v>
      </c>
      <c r="K32" s="14">
        <v>0.0</v>
      </c>
      <c r="L32" s="14">
        <v>0.0</v>
      </c>
    </row>
    <row r="33">
      <c r="A33" s="23">
        <v>1.0</v>
      </c>
      <c r="B33" s="23">
        <v>0.0</v>
      </c>
      <c r="C33" s="23">
        <v>4.0</v>
      </c>
      <c r="D33" s="28">
        <f t="shared" si="17"/>
        <v>0.02056985312</v>
      </c>
      <c r="E33" s="24">
        <f t="shared" si="18"/>
        <v>4</v>
      </c>
      <c r="F33" s="24">
        <f t="shared" ref="F33:H33" si="25">VLOOKUP(A33, $K$27:$L$32, 2, FALSE)</f>
        <v>0</v>
      </c>
      <c r="G33" s="24">
        <f t="shared" si="25"/>
        <v>0</v>
      </c>
      <c r="H33" s="24">
        <f t="shared" si="25"/>
        <v>4.5</v>
      </c>
      <c r="I33" s="24">
        <f t="shared" si="20"/>
        <v>0.09256433902</v>
      </c>
      <c r="K33" s="23" t="s">
        <v>35</v>
      </c>
      <c r="L33" s="23">
        <v>1.0</v>
      </c>
    </row>
    <row r="34">
      <c r="A34" s="23">
        <v>1.0</v>
      </c>
      <c r="B34" s="23">
        <v>1.0</v>
      </c>
      <c r="C34" s="23">
        <v>3.0</v>
      </c>
      <c r="D34" s="28">
        <f t="shared" si="17"/>
        <v>0.0822944792</v>
      </c>
      <c r="E34" s="24">
        <f t="shared" si="18"/>
        <v>3</v>
      </c>
      <c r="F34" s="24">
        <f t="shared" ref="F34:H34" si="26">VLOOKUP(A34, $K$27:$L$32, 2, FALSE)</f>
        <v>0</v>
      </c>
      <c r="G34" s="24">
        <f t="shared" si="26"/>
        <v>0</v>
      </c>
      <c r="H34" s="24">
        <f t="shared" si="26"/>
        <v>2.3</v>
      </c>
      <c r="I34" s="24">
        <f t="shared" si="20"/>
        <v>0.1892773022</v>
      </c>
    </row>
    <row r="35">
      <c r="A35" s="23">
        <v>1.0</v>
      </c>
      <c r="B35" s="23">
        <v>2.0</v>
      </c>
      <c r="C35" s="23">
        <v>2.0</v>
      </c>
      <c r="D35" s="28">
        <f t="shared" si="17"/>
        <v>0.123464323</v>
      </c>
      <c r="E35" s="24">
        <f t="shared" si="18"/>
        <v>2</v>
      </c>
      <c r="F35" s="24">
        <f t="shared" ref="F35:H35" si="27">VLOOKUP(A35, $K$27:$L$32, 2, FALSE)</f>
        <v>0</v>
      </c>
      <c r="G35" s="24">
        <f t="shared" si="27"/>
        <v>1</v>
      </c>
      <c r="H35" s="24">
        <f t="shared" si="27"/>
        <v>1</v>
      </c>
      <c r="I35" s="24">
        <f t="shared" si="20"/>
        <v>0.2469286461</v>
      </c>
    </row>
    <row r="36">
      <c r="A36" s="23">
        <v>1.0</v>
      </c>
      <c r="B36" s="23">
        <v>3.0</v>
      </c>
      <c r="C36" s="23">
        <v>1.0</v>
      </c>
      <c r="D36" s="28">
        <f t="shared" si="17"/>
        <v>0.08232462093</v>
      </c>
      <c r="E36" s="24">
        <f t="shared" si="18"/>
        <v>3</v>
      </c>
      <c r="F36" s="24">
        <f t="shared" ref="F36:H36" si="28">VLOOKUP(A36, $K$27:$L$32, 2, FALSE)</f>
        <v>0</v>
      </c>
      <c r="G36" s="24">
        <f t="shared" si="28"/>
        <v>2.3</v>
      </c>
      <c r="H36" s="24">
        <f t="shared" si="28"/>
        <v>0</v>
      </c>
      <c r="I36" s="24">
        <f t="shared" si="20"/>
        <v>0.1893466281</v>
      </c>
    </row>
    <row r="37">
      <c r="A37" s="23">
        <v>1.0</v>
      </c>
      <c r="B37" s="23">
        <v>4.0</v>
      </c>
      <c r="C37" s="23">
        <v>0.0</v>
      </c>
      <c r="D37" s="28">
        <f t="shared" si="17"/>
        <v>0.02058492399</v>
      </c>
      <c r="E37" s="24">
        <f t="shared" si="18"/>
        <v>4</v>
      </c>
      <c r="F37" s="24">
        <f t="shared" ref="F37:H37" si="29">VLOOKUP(A37, $K$27:$L$32, 2, FALSE)</f>
        <v>0</v>
      </c>
      <c r="G37" s="24">
        <f t="shared" si="29"/>
        <v>4.5</v>
      </c>
      <c r="H37" s="24">
        <f t="shared" si="29"/>
        <v>0</v>
      </c>
      <c r="I37" s="24">
        <f t="shared" si="20"/>
        <v>0.09263215794</v>
      </c>
    </row>
    <row r="38">
      <c r="A38" s="23">
        <v>2.0</v>
      </c>
      <c r="B38" s="23">
        <v>0.0</v>
      </c>
      <c r="C38" s="23">
        <v>3.0</v>
      </c>
      <c r="D38" s="28">
        <f t="shared" si="17"/>
        <v>0.04113970623</v>
      </c>
      <c r="E38" s="24">
        <f t="shared" si="18"/>
        <v>3</v>
      </c>
      <c r="F38" s="24">
        <f t="shared" ref="F38:H38" si="30">VLOOKUP(A38, $K$27:$L$32, 2, FALSE)</f>
        <v>1</v>
      </c>
      <c r="G38" s="24">
        <f t="shared" si="30"/>
        <v>0</v>
      </c>
      <c r="H38" s="24">
        <f t="shared" si="30"/>
        <v>2.3</v>
      </c>
      <c r="I38" s="24">
        <f t="shared" si="20"/>
        <v>0.1357610306</v>
      </c>
    </row>
    <row r="39">
      <c r="A39" s="23">
        <v>2.0</v>
      </c>
      <c r="B39" s="23">
        <v>1.0</v>
      </c>
      <c r="C39" s="23">
        <v>2.0</v>
      </c>
      <c r="D39" s="28">
        <f t="shared" si="17"/>
        <v>0.1234417188</v>
      </c>
      <c r="E39" s="24">
        <f t="shared" si="18"/>
        <v>2</v>
      </c>
      <c r="F39" s="24">
        <f t="shared" ref="F39:H39" si="31">VLOOKUP(A39, $K$27:$L$32, 2, FALSE)</f>
        <v>1</v>
      </c>
      <c r="G39" s="24">
        <f t="shared" si="31"/>
        <v>0</v>
      </c>
      <c r="H39" s="24">
        <f t="shared" si="31"/>
        <v>1</v>
      </c>
      <c r="I39" s="24">
        <f t="shared" si="20"/>
        <v>0.2468834376</v>
      </c>
    </row>
    <row r="40">
      <c r="A40" s="23">
        <v>2.0</v>
      </c>
      <c r="B40" s="23">
        <v>2.0</v>
      </c>
      <c r="C40" s="23">
        <v>1.0</v>
      </c>
      <c r="D40" s="28">
        <f t="shared" si="17"/>
        <v>0.123464323</v>
      </c>
      <c r="E40" s="24">
        <f t="shared" si="18"/>
        <v>2</v>
      </c>
      <c r="F40" s="24">
        <f t="shared" ref="F40:H40" si="32">VLOOKUP(A40, $K$27:$L$32, 2, FALSE)</f>
        <v>1</v>
      </c>
      <c r="G40" s="24">
        <f t="shared" si="32"/>
        <v>1</v>
      </c>
      <c r="H40" s="24">
        <f t="shared" si="32"/>
        <v>0</v>
      </c>
      <c r="I40" s="24">
        <f t="shared" si="20"/>
        <v>0.2469286461</v>
      </c>
    </row>
    <row r="41">
      <c r="A41" s="23">
        <v>2.0</v>
      </c>
      <c r="B41" s="23">
        <v>3.0</v>
      </c>
      <c r="C41" s="23">
        <v>0.0</v>
      </c>
      <c r="D41" s="28">
        <f t="shared" si="17"/>
        <v>0.04116231047</v>
      </c>
      <c r="E41" s="24">
        <f t="shared" si="18"/>
        <v>3</v>
      </c>
      <c r="F41" s="24">
        <f t="shared" ref="F41:H41" si="33">VLOOKUP(A41, $K$27:$L$32, 2, FALSE)</f>
        <v>1</v>
      </c>
      <c r="G41" s="24">
        <f t="shared" si="33"/>
        <v>2.3</v>
      </c>
      <c r="H41" s="24">
        <f t="shared" si="33"/>
        <v>0</v>
      </c>
      <c r="I41" s="24">
        <f t="shared" si="20"/>
        <v>0.1358356245</v>
      </c>
    </row>
    <row r="42">
      <c r="A42" s="23">
        <v>3.0</v>
      </c>
      <c r="B42" s="23">
        <v>0.0</v>
      </c>
      <c r="C42" s="23">
        <v>2.0</v>
      </c>
      <c r="D42" s="28">
        <f t="shared" si="17"/>
        <v>0.04113970623</v>
      </c>
      <c r="E42" s="24">
        <f t="shared" si="18"/>
        <v>3</v>
      </c>
      <c r="F42" s="24">
        <f t="shared" ref="F42:H42" si="34">VLOOKUP(A42, $K$27:$L$32, 2, FALSE)</f>
        <v>2.3</v>
      </c>
      <c r="G42" s="24">
        <f t="shared" si="34"/>
        <v>0</v>
      </c>
      <c r="H42" s="24">
        <f t="shared" si="34"/>
        <v>1</v>
      </c>
      <c r="I42" s="24">
        <f t="shared" si="20"/>
        <v>0.1357610306</v>
      </c>
    </row>
    <row r="43">
      <c r="A43" s="23">
        <v>3.0</v>
      </c>
      <c r="B43" s="23">
        <v>1.0</v>
      </c>
      <c r="C43" s="23">
        <v>1.0</v>
      </c>
      <c r="D43" s="28">
        <f t="shared" si="17"/>
        <v>0.0822944792</v>
      </c>
      <c r="E43" s="24">
        <f t="shared" si="18"/>
        <v>3</v>
      </c>
      <c r="F43" s="24">
        <f t="shared" ref="F43:H43" si="35">VLOOKUP(A43, $K$27:$L$32, 2, FALSE)</f>
        <v>2.3</v>
      </c>
      <c r="G43" s="24">
        <f t="shared" si="35"/>
        <v>0</v>
      </c>
      <c r="H43" s="24">
        <f t="shared" si="35"/>
        <v>0</v>
      </c>
      <c r="I43" s="24">
        <f t="shared" si="20"/>
        <v>0.1892773022</v>
      </c>
    </row>
    <row r="44">
      <c r="A44" s="23">
        <v>3.0</v>
      </c>
      <c r="B44" s="23">
        <v>2.0</v>
      </c>
      <c r="C44" s="23">
        <v>0.0</v>
      </c>
      <c r="D44" s="28">
        <f t="shared" si="17"/>
        <v>0.04115477434</v>
      </c>
      <c r="E44" s="24">
        <f t="shared" si="18"/>
        <v>3</v>
      </c>
      <c r="F44" s="24">
        <f t="shared" ref="F44:H44" si="36">VLOOKUP(A44, $K$27:$L$32, 2, FALSE)</f>
        <v>2.3</v>
      </c>
      <c r="G44" s="24">
        <f t="shared" si="36"/>
        <v>1</v>
      </c>
      <c r="H44" s="24">
        <f t="shared" si="36"/>
        <v>0</v>
      </c>
      <c r="I44" s="24">
        <f t="shared" si="20"/>
        <v>0.1358107553</v>
      </c>
    </row>
    <row r="45">
      <c r="A45" s="23">
        <v>4.0</v>
      </c>
      <c r="B45" s="23">
        <v>0.0</v>
      </c>
      <c r="C45" s="23">
        <v>1.0</v>
      </c>
      <c r="D45" s="28">
        <f t="shared" si="17"/>
        <v>0.02056985312</v>
      </c>
      <c r="E45" s="24">
        <f t="shared" si="18"/>
        <v>4</v>
      </c>
      <c r="F45" s="24">
        <f t="shared" ref="F45:H45" si="37">VLOOKUP(A45, $K$27:$L$32, 2, FALSE)</f>
        <v>4.5</v>
      </c>
      <c r="G45" s="24">
        <f t="shared" si="37"/>
        <v>0</v>
      </c>
      <c r="H45" s="24">
        <f t="shared" si="37"/>
        <v>0</v>
      </c>
      <c r="I45" s="24">
        <f t="shared" si="20"/>
        <v>0.09256433902</v>
      </c>
    </row>
    <row r="46">
      <c r="A46" s="23">
        <v>4.0</v>
      </c>
      <c r="B46" s="23">
        <v>1.0</v>
      </c>
      <c r="C46" s="23">
        <v>0.0</v>
      </c>
      <c r="D46" s="28">
        <f t="shared" si="17"/>
        <v>0.0205736198</v>
      </c>
      <c r="E46" s="24">
        <f t="shared" si="18"/>
        <v>4</v>
      </c>
      <c r="F46" s="24">
        <f t="shared" ref="F46:H46" si="38">VLOOKUP(A46, $K$27:$L$32, 2, FALSE)</f>
        <v>4.5</v>
      </c>
      <c r="G46" s="24">
        <f t="shared" si="38"/>
        <v>0</v>
      </c>
      <c r="H46" s="24">
        <f t="shared" si="38"/>
        <v>0</v>
      </c>
      <c r="I46" s="24">
        <f t="shared" si="20"/>
        <v>0.0925812891</v>
      </c>
    </row>
    <row r="47">
      <c r="A47" s="23">
        <v>5.0</v>
      </c>
      <c r="B47" s="23">
        <v>0.0</v>
      </c>
      <c r="C47" s="23">
        <v>0.0</v>
      </c>
      <c r="D47" s="28">
        <f t="shared" si="17"/>
        <v>0.004113970623</v>
      </c>
      <c r="E47" s="24">
        <f t="shared" si="18"/>
        <v>5</v>
      </c>
      <c r="F47" s="24">
        <f t="shared" ref="F47:H47" si="39">VLOOKUP(A47, $K$27:$L$32, 2, FALSE)</f>
        <v>16.95</v>
      </c>
      <c r="G47" s="24">
        <f t="shared" si="39"/>
        <v>0</v>
      </c>
      <c r="H47" s="24">
        <f t="shared" si="39"/>
        <v>0</v>
      </c>
      <c r="I47" s="24">
        <f t="shared" si="20"/>
        <v>0.06973180207</v>
      </c>
    </row>
    <row r="48">
      <c r="H48" s="23" t="s">
        <v>36</v>
      </c>
      <c r="I48" s="24">
        <f>SUM(I27:I47)</f>
        <v>2.88827163</v>
      </c>
    </row>
    <row r="49">
      <c r="H49" s="23" t="s">
        <v>37</v>
      </c>
      <c r="I49" s="24">
        <f>I48*(1/3)</f>
        <v>0.96275721</v>
      </c>
    </row>
    <row r="55">
      <c r="A55" s="29" t="s">
        <v>38</v>
      </c>
      <c r="B55" s="30" t="s">
        <v>39</v>
      </c>
    </row>
    <row r="57">
      <c r="A57" s="31" t="s">
        <v>3</v>
      </c>
      <c r="B57" s="31" t="s">
        <v>4</v>
      </c>
      <c r="C57" s="31" t="s">
        <v>5</v>
      </c>
      <c r="D57" s="14" t="s">
        <v>40</v>
      </c>
      <c r="E57" s="14" t="s">
        <v>41</v>
      </c>
      <c r="F57" s="14" t="s">
        <v>42</v>
      </c>
      <c r="G57" s="14" t="s">
        <v>43</v>
      </c>
    </row>
    <row r="58">
      <c r="A58" s="32">
        <v>10.0</v>
      </c>
      <c r="B58" s="33">
        <v>0.78</v>
      </c>
      <c r="C58" s="2">
        <f t="shared" ref="C58:C65" si="40">A58*B58</f>
        <v>7.8</v>
      </c>
      <c r="D58" s="34">
        <f t="shared" ref="D58:D65" si="41">$F$17*B58</f>
        <v>0.009629630347</v>
      </c>
      <c r="E58" s="17">
        <f t="shared" ref="E58:E65" si="42">1/D58</f>
        <v>103.8461461</v>
      </c>
      <c r="F58" s="14">
        <v>1300.0</v>
      </c>
      <c r="G58" s="17">
        <f t="shared" ref="G58:G65" si="43">E58/F58</f>
        <v>0.07988165085</v>
      </c>
    </row>
    <row r="59">
      <c r="A59" s="32">
        <v>15.0</v>
      </c>
      <c r="B59" s="35">
        <v>0.08</v>
      </c>
      <c r="C59" s="2">
        <f t="shared" si="40"/>
        <v>1.2</v>
      </c>
      <c r="D59" s="34">
        <f t="shared" si="41"/>
        <v>0.0009876543946</v>
      </c>
      <c r="E59" s="17">
        <f t="shared" si="42"/>
        <v>1012.499925</v>
      </c>
      <c r="F59" s="14">
        <v>1300.0</v>
      </c>
      <c r="G59" s="17">
        <f t="shared" si="43"/>
        <v>0.7788460958</v>
      </c>
    </row>
    <row r="60">
      <c r="A60" s="32">
        <v>20.0</v>
      </c>
      <c r="B60" s="35">
        <v>0.06</v>
      </c>
      <c r="C60" s="2">
        <f t="shared" si="40"/>
        <v>1.2</v>
      </c>
      <c r="D60" s="34">
        <f t="shared" si="41"/>
        <v>0.0007407407959</v>
      </c>
      <c r="E60" s="17">
        <f t="shared" si="42"/>
        <v>1349.999899</v>
      </c>
      <c r="F60" s="14">
        <v>1300.0</v>
      </c>
      <c r="G60" s="17">
        <f t="shared" si="43"/>
        <v>1.038461461</v>
      </c>
    </row>
    <row r="61">
      <c r="A61" s="32">
        <v>25.0</v>
      </c>
      <c r="B61" s="35">
        <v>0.02</v>
      </c>
      <c r="C61" s="2">
        <f t="shared" si="40"/>
        <v>0.5</v>
      </c>
      <c r="D61" s="34">
        <f t="shared" si="41"/>
        <v>0.0002469135986</v>
      </c>
      <c r="E61" s="17">
        <f t="shared" si="42"/>
        <v>4049.999698</v>
      </c>
      <c r="F61" s="14">
        <v>1300.0</v>
      </c>
      <c r="G61" s="17">
        <f t="shared" si="43"/>
        <v>3.115384383</v>
      </c>
    </row>
    <row r="62">
      <c r="A62" s="32">
        <v>35.0</v>
      </c>
      <c r="B62" s="35">
        <v>0.03</v>
      </c>
      <c r="C62" s="2">
        <f t="shared" si="40"/>
        <v>1.05</v>
      </c>
      <c r="D62" s="34">
        <f t="shared" si="41"/>
        <v>0.000370370398</v>
      </c>
      <c r="E62" s="17">
        <f t="shared" si="42"/>
        <v>2699.999799</v>
      </c>
      <c r="F62" s="14">
        <v>1300.0</v>
      </c>
      <c r="G62" s="17">
        <f t="shared" si="43"/>
        <v>2.076922922</v>
      </c>
    </row>
    <row r="63">
      <c r="A63" s="14">
        <v>100.0</v>
      </c>
      <c r="B63" s="36">
        <v>0.02</v>
      </c>
      <c r="C63" s="2">
        <f t="shared" si="40"/>
        <v>2</v>
      </c>
      <c r="D63" s="34">
        <f t="shared" si="41"/>
        <v>0.0002469135986</v>
      </c>
      <c r="E63" s="17">
        <f t="shared" si="42"/>
        <v>4049.999698</v>
      </c>
      <c r="F63" s="14">
        <v>1300.0</v>
      </c>
      <c r="G63" s="17">
        <f t="shared" si="43"/>
        <v>3.115384383</v>
      </c>
    </row>
    <row r="64">
      <c r="A64" s="14">
        <v>200.0</v>
      </c>
      <c r="B64" s="36">
        <v>0.006</v>
      </c>
      <c r="C64" s="2">
        <f t="shared" si="40"/>
        <v>1.2</v>
      </c>
      <c r="D64" s="34">
        <f t="shared" si="41"/>
        <v>0.00007407407959</v>
      </c>
      <c r="E64" s="17">
        <f t="shared" si="42"/>
        <v>13499.99899</v>
      </c>
      <c r="F64" s="14">
        <v>1300.0</v>
      </c>
      <c r="G64" s="17">
        <f t="shared" si="43"/>
        <v>10.38461461</v>
      </c>
    </row>
    <row r="65">
      <c r="A65" s="14">
        <v>500.0</v>
      </c>
      <c r="B65" s="36">
        <v>0.004</v>
      </c>
      <c r="C65" s="2">
        <f t="shared" si="40"/>
        <v>2</v>
      </c>
      <c r="D65" s="34">
        <f t="shared" si="41"/>
        <v>0.00004938271973</v>
      </c>
      <c r="E65" s="17">
        <f t="shared" si="42"/>
        <v>20249.99849</v>
      </c>
      <c r="F65" s="14">
        <v>1300.0</v>
      </c>
      <c r="G65" s="17">
        <f t="shared" si="43"/>
        <v>15.57692192</v>
      </c>
    </row>
    <row r="66">
      <c r="B66" s="37">
        <f>SUM(B58:B65)</f>
        <v>1</v>
      </c>
      <c r="C66" s="38">
        <f>sum(C58:C65)</f>
        <v>16.95</v>
      </c>
    </row>
    <row r="69">
      <c r="A69" s="29" t="s">
        <v>44</v>
      </c>
      <c r="B69" s="39" t="s">
        <v>45</v>
      </c>
    </row>
    <row r="71">
      <c r="A71" s="1">
        <v>14.0</v>
      </c>
      <c r="B71" s="2" t="s">
        <v>0</v>
      </c>
      <c r="C71" s="2">
        <v>0.0</v>
      </c>
      <c r="D71" s="2">
        <v>1.0</v>
      </c>
      <c r="E71" s="2">
        <v>2.0</v>
      </c>
      <c r="F71" s="2">
        <v>3.0</v>
      </c>
      <c r="G71" s="2">
        <v>4.0</v>
      </c>
      <c r="H71" s="2">
        <v>5.0</v>
      </c>
      <c r="I71" s="2">
        <v>6.0</v>
      </c>
      <c r="J71" s="2">
        <v>7.0</v>
      </c>
      <c r="K71" s="2">
        <v>8.0</v>
      </c>
      <c r="L71" s="2">
        <v>9.0</v>
      </c>
      <c r="M71" s="2">
        <v>10.0</v>
      </c>
      <c r="N71" s="2">
        <v>11.0</v>
      </c>
      <c r="O71" s="2">
        <v>12.0</v>
      </c>
      <c r="P71" s="2">
        <v>13.0</v>
      </c>
      <c r="Q71" s="2">
        <v>14.0</v>
      </c>
    </row>
    <row r="72">
      <c r="A72" s="4"/>
      <c r="B72" s="2" t="s">
        <v>1</v>
      </c>
      <c r="C72" s="5">
        <f t="shared" ref="C72:Q72" si="44">COMBIN($A$1,C71)</f>
        <v>1</v>
      </c>
      <c r="D72" s="5">
        <f t="shared" si="44"/>
        <v>14</v>
      </c>
      <c r="E72" s="5">
        <f t="shared" si="44"/>
        <v>91</v>
      </c>
      <c r="F72" s="5">
        <f t="shared" si="44"/>
        <v>364</v>
      </c>
      <c r="G72" s="5">
        <f t="shared" si="44"/>
        <v>1001</v>
      </c>
      <c r="H72" s="5">
        <f t="shared" si="44"/>
        <v>2002</v>
      </c>
      <c r="I72" s="5">
        <f t="shared" si="44"/>
        <v>3003</v>
      </c>
      <c r="J72" s="5">
        <f t="shared" si="44"/>
        <v>3432</v>
      </c>
      <c r="K72" s="5">
        <f t="shared" si="44"/>
        <v>3003</v>
      </c>
      <c r="L72" s="5">
        <f t="shared" si="44"/>
        <v>2002</v>
      </c>
      <c r="M72" s="5">
        <f t="shared" si="44"/>
        <v>1001</v>
      </c>
      <c r="N72" s="5">
        <f t="shared" si="44"/>
        <v>364</v>
      </c>
      <c r="O72" s="5">
        <f t="shared" si="44"/>
        <v>91</v>
      </c>
      <c r="P72" s="5">
        <f t="shared" si="44"/>
        <v>14</v>
      </c>
      <c r="Q72" s="5">
        <f t="shared" si="44"/>
        <v>1</v>
      </c>
    </row>
    <row r="73">
      <c r="A73" s="4"/>
      <c r="B73" s="2" t="s">
        <v>2</v>
      </c>
      <c r="C73" s="8">
        <f t="shared" ref="C73:Q73" si="45">C72/$R$2</f>
        <v>0.00006103515625</v>
      </c>
      <c r="D73" s="8">
        <f t="shared" si="45"/>
        <v>0.0008544921875</v>
      </c>
      <c r="E73" s="8">
        <f t="shared" si="45"/>
        <v>0.005554199219</v>
      </c>
      <c r="F73" s="8">
        <f t="shared" si="45"/>
        <v>0.02221679688</v>
      </c>
      <c r="G73" s="8">
        <f t="shared" si="45"/>
        <v>0.06109619141</v>
      </c>
      <c r="H73" s="8">
        <f t="shared" si="45"/>
        <v>0.1221923828</v>
      </c>
      <c r="I73" s="8">
        <f t="shared" si="45"/>
        <v>0.1832885742</v>
      </c>
      <c r="J73" s="8">
        <f t="shared" si="45"/>
        <v>0.2094726563</v>
      </c>
      <c r="K73" s="8">
        <f t="shared" si="45"/>
        <v>0.1832885742</v>
      </c>
      <c r="L73" s="8">
        <f t="shared" si="45"/>
        <v>0.1221923828</v>
      </c>
      <c r="M73" s="8">
        <f t="shared" si="45"/>
        <v>0.06109619141</v>
      </c>
      <c r="N73" s="8">
        <f t="shared" si="45"/>
        <v>0.02221679688</v>
      </c>
      <c r="O73" s="8">
        <f t="shared" si="45"/>
        <v>0.005554199219</v>
      </c>
      <c r="P73" s="8">
        <f t="shared" si="45"/>
        <v>0.0008544921875</v>
      </c>
      <c r="Q73" s="8">
        <f t="shared" si="45"/>
        <v>0.00006103515625</v>
      </c>
    </row>
    <row r="74">
      <c r="A74" s="7"/>
      <c r="B74" s="32" t="s">
        <v>3</v>
      </c>
      <c r="C74" s="32">
        <v>1000.0</v>
      </c>
      <c r="D74" s="14">
        <v>200.0</v>
      </c>
      <c r="E74" s="14">
        <v>100.0</v>
      </c>
      <c r="F74" s="14">
        <v>50.0</v>
      </c>
      <c r="G74" s="14">
        <v>20.0</v>
      </c>
      <c r="H74" s="14">
        <v>15.0</v>
      </c>
      <c r="I74" s="14">
        <v>12.5</v>
      </c>
      <c r="J74" s="14">
        <v>10.0</v>
      </c>
      <c r="K74" s="14">
        <v>12.5</v>
      </c>
      <c r="L74" s="14">
        <v>15.0</v>
      </c>
      <c r="M74" s="14">
        <v>20.0</v>
      </c>
      <c r="N74" s="14">
        <v>50.0</v>
      </c>
      <c r="O74" s="14">
        <v>100.0</v>
      </c>
      <c r="P74" s="14">
        <v>200.0</v>
      </c>
      <c r="Q74" s="14">
        <v>1000.0</v>
      </c>
    </row>
    <row r="75">
      <c r="A75" s="40"/>
      <c r="B75" s="3"/>
      <c r="C75" s="3">
        <f t="shared" ref="C75:Q75" si="46">C74*C73</f>
        <v>0.06103515625</v>
      </c>
      <c r="D75" s="3">
        <f t="shared" si="46"/>
        <v>0.1708984375</v>
      </c>
      <c r="E75" s="3">
        <f t="shared" si="46"/>
        <v>0.5554199219</v>
      </c>
      <c r="F75" s="3">
        <f t="shared" si="46"/>
        <v>1.110839844</v>
      </c>
      <c r="G75" s="3">
        <f t="shared" si="46"/>
        <v>1.221923828</v>
      </c>
      <c r="H75" s="3">
        <f t="shared" si="46"/>
        <v>1.832885742</v>
      </c>
      <c r="I75" s="3">
        <f t="shared" si="46"/>
        <v>2.291107178</v>
      </c>
      <c r="J75" s="3">
        <f t="shared" si="46"/>
        <v>2.094726563</v>
      </c>
      <c r="K75" s="3">
        <f t="shared" si="46"/>
        <v>2.291107178</v>
      </c>
      <c r="L75" s="3">
        <f t="shared" si="46"/>
        <v>1.832885742</v>
      </c>
      <c r="M75" s="3">
        <f t="shared" si="46"/>
        <v>1.221923828</v>
      </c>
      <c r="N75" s="3">
        <f t="shared" si="46"/>
        <v>1.110839844</v>
      </c>
      <c r="O75" s="3">
        <f t="shared" si="46"/>
        <v>0.5554199219</v>
      </c>
      <c r="P75" s="3">
        <f t="shared" si="46"/>
        <v>0.1708984375</v>
      </c>
      <c r="Q75" s="3">
        <f t="shared" si="46"/>
        <v>0.06103515625</v>
      </c>
    </row>
    <row r="76">
      <c r="A76" s="40"/>
      <c r="B76" s="3"/>
      <c r="C76" s="3"/>
    </row>
    <row r="77">
      <c r="A77" s="40"/>
      <c r="B77" s="3"/>
      <c r="C77" s="14" t="s">
        <v>5</v>
      </c>
      <c r="E77" s="14" t="s">
        <v>46</v>
      </c>
      <c r="F77" s="14" t="s">
        <v>47</v>
      </c>
      <c r="G77" s="14" t="s">
        <v>48</v>
      </c>
      <c r="H77" s="14" t="s">
        <v>41</v>
      </c>
      <c r="I77" s="14" t="s">
        <v>42</v>
      </c>
      <c r="J77" s="14" t="s">
        <v>43</v>
      </c>
    </row>
    <row r="78">
      <c r="A78" s="40"/>
      <c r="B78" s="3"/>
      <c r="C78" s="41">
        <f>sum(C75:Q75)</f>
        <v>16.58294678</v>
      </c>
      <c r="E78" s="14">
        <v>1000.0</v>
      </c>
      <c r="F78" s="34">
        <f>C73*2</f>
        <v>0.0001220703125</v>
      </c>
      <c r="G78" s="34">
        <f t="shared" ref="G78:G85" si="47">F78*$F$17</f>
        <v>0.000001507041007</v>
      </c>
      <c r="H78" s="17">
        <f t="shared" ref="H78:H85" si="48">1/G78</f>
        <v>663551.9506</v>
      </c>
      <c r="I78" s="14">
        <v>1300.0</v>
      </c>
      <c r="J78" s="17">
        <f t="shared" ref="J78:J85" si="49">H78/I78</f>
        <v>510.4245774</v>
      </c>
    </row>
    <row r="79">
      <c r="A79" s="40"/>
      <c r="B79" s="3"/>
      <c r="C79" s="3"/>
      <c r="E79" s="14">
        <v>200.0</v>
      </c>
      <c r="F79" s="34">
        <f>D73*2</f>
        <v>0.001708984375</v>
      </c>
      <c r="G79" s="34">
        <f t="shared" si="47"/>
        <v>0.0000210985741</v>
      </c>
      <c r="H79" s="17">
        <f t="shared" si="48"/>
        <v>47396.5679</v>
      </c>
      <c r="I79" s="14">
        <v>1300.0</v>
      </c>
      <c r="J79" s="17">
        <f t="shared" si="49"/>
        <v>36.45889838</v>
      </c>
    </row>
    <row r="80">
      <c r="A80" s="40"/>
      <c r="B80" s="42"/>
      <c r="C80" s="3"/>
      <c r="E80" s="14">
        <v>100.0</v>
      </c>
      <c r="F80" s="34">
        <f>E73*2</f>
        <v>0.01110839844</v>
      </c>
      <c r="G80" s="34">
        <f t="shared" si="47"/>
        <v>0.0001371407317</v>
      </c>
      <c r="H80" s="17">
        <f t="shared" si="48"/>
        <v>7291.779676</v>
      </c>
      <c r="I80" s="14">
        <v>1300.0</v>
      </c>
      <c r="J80" s="17">
        <f t="shared" si="49"/>
        <v>5.60906129</v>
      </c>
    </row>
    <row r="81">
      <c r="A81" s="40"/>
      <c r="B81" s="3"/>
      <c r="C81" s="3"/>
      <c r="E81" s="14">
        <v>50.0</v>
      </c>
      <c r="F81" s="34">
        <f>F73*2</f>
        <v>0.04443359375</v>
      </c>
      <c r="G81" s="34">
        <f t="shared" si="47"/>
        <v>0.0005485629267</v>
      </c>
      <c r="H81" s="17">
        <f t="shared" si="48"/>
        <v>1822.944919</v>
      </c>
      <c r="I81" s="14">
        <v>1300.0</v>
      </c>
      <c r="J81" s="17">
        <f t="shared" si="49"/>
        <v>1.402265322</v>
      </c>
    </row>
    <row r="82">
      <c r="A82" s="40"/>
      <c r="B82" s="3"/>
      <c r="C82" s="3"/>
      <c r="E82" s="14">
        <v>20.0</v>
      </c>
      <c r="F82" s="34">
        <f>G73*2</f>
        <v>0.1221923828</v>
      </c>
      <c r="G82" s="34">
        <f t="shared" si="47"/>
        <v>0.001508548048</v>
      </c>
      <c r="H82" s="17">
        <f t="shared" si="48"/>
        <v>662.8890615</v>
      </c>
      <c r="I82" s="14">
        <v>1300.0</v>
      </c>
      <c r="J82" s="17">
        <f t="shared" si="49"/>
        <v>0.5099146627</v>
      </c>
    </row>
    <row r="83">
      <c r="A83" s="40"/>
      <c r="B83" s="3"/>
      <c r="C83" s="3"/>
      <c r="E83" s="14">
        <v>15.0</v>
      </c>
      <c r="F83" s="34">
        <f>H73*2</f>
        <v>0.2443847656</v>
      </c>
      <c r="G83" s="34">
        <f t="shared" si="47"/>
        <v>0.003017096097</v>
      </c>
      <c r="H83" s="17">
        <f t="shared" si="48"/>
        <v>331.4445307</v>
      </c>
      <c r="I83" s="14">
        <v>1300.0</v>
      </c>
      <c r="J83" s="17">
        <f t="shared" si="49"/>
        <v>0.2549573313</v>
      </c>
    </row>
    <row r="84">
      <c r="A84" s="40"/>
      <c r="B84" s="3"/>
      <c r="C84" s="3"/>
      <c r="E84" s="14">
        <v>12.5</v>
      </c>
      <c r="F84" s="34">
        <f>I73*2</f>
        <v>0.3665771484</v>
      </c>
      <c r="G84" s="34">
        <f t="shared" si="47"/>
        <v>0.004525644145</v>
      </c>
      <c r="H84" s="17">
        <f t="shared" si="48"/>
        <v>220.9630205</v>
      </c>
      <c r="I84" s="14">
        <v>1300.0</v>
      </c>
      <c r="J84" s="17">
        <f t="shared" si="49"/>
        <v>0.1699715542</v>
      </c>
    </row>
    <row r="85">
      <c r="A85" s="23"/>
      <c r="B85" s="24"/>
      <c r="C85" s="3"/>
      <c r="E85" s="14">
        <v>10.0</v>
      </c>
      <c r="F85" s="34">
        <f>J73</f>
        <v>0.2094726563</v>
      </c>
      <c r="G85" s="34">
        <f t="shared" si="47"/>
        <v>0.002586082369</v>
      </c>
      <c r="H85" s="17">
        <f t="shared" si="48"/>
        <v>386.6852859</v>
      </c>
      <c r="I85" s="14">
        <v>1300.0</v>
      </c>
      <c r="J85" s="17">
        <f t="shared" si="49"/>
        <v>0.2974502199</v>
      </c>
    </row>
  </sheetData>
  <mergeCells count="8">
    <mergeCell ref="A1:A3"/>
    <mergeCell ref="E6:G6"/>
    <mergeCell ref="I7:J7"/>
    <mergeCell ref="A55:A56"/>
    <mergeCell ref="B55:C56"/>
    <mergeCell ref="A69:A70"/>
    <mergeCell ref="B69:C70"/>
    <mergeCell ref="A71:A7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20.25"/>
    <col customWidth="1" min="12" max="13" width="15.0"/>
  </cols>
  <sheetData>
    <row r="1">
      <c r="A1" s="1">
        <v>15.0</v>
      </c>
      <c r="B1" s="2" t="s">
        <v>0</v>
      </c>
      <c r="C1" s="2">
        <v>0.0</v>
      </c>
      <c r="D1" s="2">
        <v>1.0</v>
      </c>
      <c r="E1" s="2">
        <v>2.0</v>
      </c>
      <c r="F1" s="2">
        <v>3.0</v>
      </c>
      <c r="G1" s="2">
        <v>4.0</v>
      </c>
      <c r="H1" s="2">
        <v>5.0</v>
      </c>
      <c r="I1" s="2">
        <v>6.0</v>
      </c>
      <c r="J1" s="2">
        <v>7.0</v>
      </c>
      <c r="K1" s="2">
        <v>8.0</v>
      </c>
      <c r="L1" s="2">
        <v>9.0</v>
      </c>
      <c r="M1" s="2">
        <v>10.0</v>
      </c>
      <c r="N1" s="2">
        <v>11.0</v>
      </c>
      <c r="O1" s="2">
        <v>12.0</v>
      </c>
      <c r="P1" s="2">
        <v>13.0</v>
      </c>
      <c r="Q1" s="2">
        <v>14.0</v>
      </c>
      <c r="R1" s="2">
        <v>15.0</v>
      </c>
      <c r="S1" s="3"/>
    </row>
    <row r="2">
      <c r="A2" s="4"/>
      <c r="B2" s="2" t="s">
        <v>1</v>
      </c>
      <c r="C2" s="5">
        <f t="shared" ref="C2:R2" si="1">COMBIN($A$1,C1)</f>
        <v>1</v>
      </c>
      <c r="D2" s="5">
        <f t="shared" si="1"/>
        <v>15</v>
      </c>
      <c r="E2" s="5">
        <f t="shared" si="1"/>
        <v>105</v>
      </c>
      <c r="F2" s="5">
        <f t="shared" si="1"/>
        <v>455</v>
      </c>
      <c r="G2" s="5">
        <f t="shared" si="1"/>
        <v>1365</v>
      </c>
      <c r="H2" s="5">
        <f t="shared" si="1"/>
        <v>3003</v>
      </c>
      <c r="I2" s="5">
        <f t="shared" si="1"/>
        <v>5005</v>
      </c>
      <c r="J2" s="5">
        <f t="shared" si="1"/>
        <v>6435</v>
      </c>
      <c r="K2" s="5">
        <f t="shared" si="1"/>
        <v>6435</v>
      </c>
      <c r="L2" s="5">
        <f t="shared" si="1"/>
        <v>5005</v>
      </c>
      <c r="M2" s="5">
        <f t="shared" si="1"/>
        <v>3003</v>
      </c>
      <c r="N2" s="5">
        <f t="shared" si="1"/>
        <v>1365</v>
      </c>
      <c r="O2" s="5">
        <f t="shared" si="1"/>
        <v>455</v>
      </c>
      <c r="P2" s="5">
        <f t="shared" si="1"/>
        <v>105</v>
      </c>
      <c r="Q2" s="5">
        <f t="shared" si="1"/>
        <v>15</v>
      </c>
      <c r="R2" s="5">
        <f t="shared" si="1"/>
        <v>1</v>
      </c>
      <c r="S2" s="6">
        <f>SUM(C2:R2)</f>
        <v>32768</v>
      </c>
    </row>
    <row r="3">
      <c r="A3" s="7"/>
      <c r="B3" s="2" t="s">
        <v>2</v>
      </c>
      <c r="C3" s="8">
        <f t="shared" ref="C3:R3" si="2">C2/$S$2</f>
        <v>0.00003051757813</v>
      </c>
      <c r="D3" s="8">
        <f t="shared" si="2"/>
        <v>0.0004577636719</v>
      </c>
      <c r="E3" s="8">
        <f t="shared" si="2"/>
        <v>0.003204345703</v>
      </c>
      <c r="F3" s="8">
        <f t="shared" si="2"/>
        <v>0.01388549805</v>
      </c>
      <c r="G3" s="8">
        <f t="shared" si="2"/>
        <v>0.04165649414</v>
      </c>
      <c r="H3" s="8">
        <f t="shared" si="2"/>
        <v>0.09164428711</v>
      </c>
      <c r="I3" s="8">
        <f t="shared" si="2"/>
        <v>0.1527404785</v>
      </c>
      <c r="J3" s="8">
        <f t="shared" si="2"/>
        <v>0.1963806152</v>
      </c>
      <c r="K3" s="8">
        <f t="shared" si="2"/>
        <v>0.1963806152</v>
      </c>
      <c r="L3" s="8">
        <f t="shared" si="2"/>
        <v>0.1527404785</v>
      </c>
      <c r="M3" s="8">
        <f t="shared" si="2"/>
        <v>0.09164428711</v>
      </c>
      <c r="N3" s="8">
        <f t="shared" si="2"/>
        <v>0.04165649414</v>
      </c>
      <c r="O3" s="8">
        <f t="shared" si="2"/>
        <v>0.01388549805</v>
      </c>
      <c r="P3" s="8">
        <f t="shared" si="2"/>
        <v>0.003204345703</v>
      </c>
      <c r="Q3" s="8">
        <f t="shared" si="2"/>
        <v>0.0004577636719</v>
      </c>
      <c r="R3" s="8">
        <f t="shared" si="2"/>
        <v>0.00003051757813</v>
      </c>
      <c r="S3" s="9">
        <f>sum(C3:R3)</f>
        <v>1</v>
      </c>
    </row>
    <row r="4">
      <c r="C4" s="10">
        <v>2.0</v>
      </c>
      <c r="D4" s="10">
        <v>2.0</v>
      </c>
      <c r="E4" s="10">
        <v>2.0</v>
      </c>
      <c r="F4" s="10">
        <v>2.0</v>
      </c>
      <c r="G4" s="10">
        <v>1.0</v>
      </c>
      <c r="H4" s="10">
        <v>1.0</v>
      </c>
      <c r="I4" s="10">
        <v>1.0</v>
      </c>
      <c r="J4" s="10">
        <v>1.0</v>
      </c>
      <c r="K4" s="12">
        <v>2.0</v>
      </c>
      <c r="L4" s="12">
        <v>2.0</v>
      </c>
      <c r="M4" s="12">
        <v>2.0</v>
      </c>
      <c r="N4" s="12">
        <v>2.0</v>
      </c>
      <c r="O4" s="12">
        <v>1.0</v>
      </c>
      <c r="P4" s="12">
        <v>1.0</v>
      </c>
      <c r="Q4" s="12">
        <v>1.0</v>
      </c>
      <c r="R4" s="12">
        <v>1.0</v>
      </c>
    </row>
    <row r="6">
      <c r="E6" s="13" t="s">
        <v>3</v>
      </c>
    </row>
    <row r="7">
      <c r="B7" s="14" t="s">
        <v>4</v>
      </c>
      <c r="C7" s="14" t="s">
        <v>1</v>
      </c>
      <c r="D7" s="14" t="s">
        <v>5</v>
      </c>
      <c r="E7" s="14">
        <v>95.0</v>
      </c>
      <c r="F7" s="14">
        <v>90.0</v>
      </c>
      <c r="G7" s="14">
        <v>85.0</v>
      </c>
      <c r="I7" s="13" t="s">
        <v>6</v>
      </c>
    </row>
    <row r="8">
      <c r="A8" s="10">
        <v>1.0</v>
      </c>
      <c r="B8" s="15">
        <f t="shared" ref="B8:B9" si="4">SUMIF($C$4:$R$4, $A8, $C$3:$R$3)</f>
        <v>0.5</v>
      </c>
      <c r="C8" s="16">
        <f t="shared" ref="C8:C9" si="5">SUMIF($C$4:$R$4, $A8, $C$2:$R$2)</f>
        <v>16384</v>
      </c>
      <c r="D8" s="17">
        <f t="shared" ref="D8:D9" si="6">1/B8</f>
        <v>2</v>
      </c>
      <c r="E8" s="18">
        <f t="shared" ref="E8:G8" si="3">$D8*E$7/100</f>
        <v>1.9</v>
      </c>
      <c r="F8" s="18">
        <f t="shared" si="3"/>
        <v>1.8</v>
      </c>
      <c r="G8" s="18">
        <f t="shared" si="3"/>
        <v>1.7</v>
      </c>
      <c r="I8" s="14" t="s">
        <v>3</v>
      </c>
      <c r="J8" s="14" t="s">
        <v>7</v>
      </c>
    </row>
    <row r="9">
      <c r="A9" s="12">
        <v>2.0</v>
      </c>
      <c r="B9" s="15">
        <f t="shared" si="4"/>
        <v>0.5</v>
      </c>
      <c r="C9" s="16">
        <f t="shared" si="5"/>
        <v>16384</v>
      </c>
      <c r="D9" s="17">
        <f t="shared" si="6"/>
        <v>2</v>
      </c>
      <c r="E9" s="18">
        <f t="shared" ref="E9:G9" si="7">$D9*E$7/100</f>
        <v>1.9</v>
      </c>
      <c r="F9" s="18">
        <f t="shared" si="7"/>
        <v>1.8</v>
      </c>
      <c r="G9" s="18">
        <f t="shared" si="7"/>
        <v>1.7</v>
      </c>
      <c r="I9" s="14">
        <v>2.8</v>
      </c>
      <c r="J9" s="17">
        <f>I9/D8</f>
        <v>1.4</v>
      </c>
    </row>
    <row r="10">
      <c r="A10" s="43"/>
      <c r="B10" s="19"/>
      <c r="C10" s="20"/>
      <c r="D10" s="24"/>
      <c r="E10" s="44"/>
      <c r="F10" s="44"/>
      <c r="G10" s="44"/>
    </row>
    <row r="11">
      <c r="B11" s="19">
        <f t="shared" ref="B11:C11" si="8">sum(B8:B10)</f>
        <v>1</v>
      </c>
      <c r="C11" s="20">
        <f t="shared" si="8"/>
        <v>32768</v>
      </c>
    </row>
    <row r="14">
      <c r="A14" s="21" t="s">
        <v>8</v>
      </c>
      <c r="B14" s="22" t="s">
        <v>9</v>
      </c>
    </row>
    <row r="15">
      <c r="A15" s="23" t="s">
        <v>10</v>
      </c>
      <c r="B15" s="23">
        <v>5.0</v>
      </c>
      <c r="C15" s="23"/>
      <c r="D15" s="23"/>
      <c r="E15" s="23"/>
      <c r="F15" s="23"/>
      <c r="G15" s="23"/>
    </row>
    <row r="16">
      <c r="A16" s="23" t="s">
        <v>55</v>
      </c>
      <c r="B16" s="23" t="s">
        <v>4</v>
      </c>
      <c r="C16" s="23"/>
      <c r="D16" s="23"/>
      <c r="E16" s="23"/>
      <c r="F16" s="23"/>
    </row>
    <row r="17">
      <c r="A17" s="23">
        <f>B15</f>
        <v>5</v>
      </c>
      <c r="B17" s="45">
        <f t="shared" ref="B17:B19" si="9">(COMBIN($B$15,A17)+Combin($B$15,$B$15-A17))*(0.5)^5</f>
        <v>0.0625</v>
      </c>
      <c r="C17" s="24"/>
      <c r="D17" s="24"/>
      <c r="E17" s="25"/>
    </row>
    <row r="18">
      <c r="A18" s="23">
        <f t="shared" ref="A18:A19" si="10">A17-1</f>
        <v>4</v>
      </c>
      <c r="B18" s="45">
        <f t="shared" si="9"/>
        <v>0.3125</v>
      </c>
      <c r="C18" s="24"/>
      <c r="D18" s="24"/>
      <c r="E18" s="25"/>
      <c r="G18" s="26" t="s">
        <v>17</v>
      </c>
    </row>
    <row r="19">
      <c r="A19" s="23">
        <f t="shared" si="10"/>
        <v>3</v>
      </c>
      <c r="B19" s="45">
        <f t="shared" si="9"/>
        <v>0.625</v>
      </c>
      <c r="C19" s="24"/>
      <c r="D19" s="24"/>
      <c r="E19" s="25"/>
      <c r="G19" s="26" t="s">
        <v>18</v>
      </c>
    </row>
    <row r="20">
      <c r="A20" s="23"/>
      <c r="B20" s="24"/>
      <c r="C20" s="24"/>
      <c r="D20" s="24"/>
      <c r="E20" s="25"/>
      <c r="G20" s="26" t="s">
        <v>56</v>
      </c>
    </row>
    <row r="21">
      <c r="A21" s="23"/>
      <c r="B21" s="24"/>
      <c r="C21" s="24"/>
      <c r="D21" s="24"/>
      <c r="E21" s="25"/>
      <c r="G21" s="26" t="s">
        <v>57</v>
      </c>
    </row>
    <row r="22">
      <c r="A22" s="23"/>
      <c r="B22" s="24"/>
      <c r="C22" s="24"/>
      <c r="D22" s="24"/>
      <c r="E22" s="25"/>
      <c r="G22" s="26" t="s">
        <v>58</v>
      </c>
    </row>
    <row r="23">
      <c r="A23" s="23"/>
      <c r="B23" s="24"/>
      <c r="C23" s="24"/>
      <c r="D23" s="24"/>
      <c r="E23" s="25"/>
      <c r="G23" s="26" t="s">
        <v>59</v>
      </c>
    </row>
    <row r="24">
      <c r="G24" s="26" t="s">
        <v>60</v>
      </c>
    </row>
    <row r="25">
      <c r="A25" s="21" t="s">
        <v>24</v>
      </c>
    </row>
    <row r="26">
      <c r="A26" s="27" t="s">
        <v>25</v>
      </c>
      <c r="B26" s="27" t="s">
        <v>26</v>
      </c>
      <c r="C26" s="27" t="s">
        <v>4</v>
      </c>
      <c r="D26" s="23" t="s">
        <v>61</v>
      </c>
      <c r="E26" s="23" t="s">
        <v>28</v>
      </c>
      <c r="F26" s="23" t="s">
        <v>29</v>
      </c>
      <c r="G26" s="23" t="s">
        <v>30</v>
      </c>
      <c r="H26" s="23" t="s">
        <v>32</v>
      </c>
      <c r="I26" s="23" t="s">
        <v>62</v>
      </c>
      <c r="J26" s="14" t="s">
        <v>63</v>
      </c>
      <c r="K26" s="14" t="s">
        <v>3</v>
      </c>
      <c r="L26" s="23" t="s">
        <v>34</v>
      </c>
    </row>
    <row r="27">
      <c r="A27" s="23">
        <v>0.0</v>
      </c>
      <c r="B27" s="23">
        <v>5.0</v>
      </c>
      <c r="C27" s="45">
        <f t="shared" ref="C27:C32" si="11">COMBIN($B$15,A27)*(0.5)^5</f>
        <v>0.03125</v>
      </c>
      <c r="D27" s="46">
        <v>0.005</v>
      </c>
      <c r="E27" s="24">
        <f t="shared" ref="E27:E32" si="12">max(A27:B27)</f>
        <v>5</v>
      </c>
      <c r="F27" s="24">
        <f t="shared" ref="F27:F32" si="13">if(A27=$E27,if(countif($A27:$B27,A27)&gt;1,$K$33,VLOOKUP(A27, $J$27:$K$32, 2, FALSE)),0)</f>
        <v>0</v>
      </c>
      <c r="G27" s="24">
        <f t="shared" ref="G27:G32" si="14">if(B27=$E27,if(countif($A27:$B27,B27)&gt;1,K$33,VLOOKUP(B27, $J$27:$K$32, 2, FALSE)),0)</f>
        <v>5.58203125</v>
      </c>
      <c r="H27" s="24">
        <f t="shared" ref="H27:H32" si="15">sum(F27:G27)*C27</f>
        <v>0.1744384766</v>
      </c>
      <c r="I27" s="24">
        <f t="shared" ref="I27:I32" si="16">sum(F27:G27)*(C27+D27)</f>
        <v>0.2023486328</v>
      </c>
      <c r="J27" s="14">
        <v>5.0</v>
      </c>
      <c r="K27" s="14">
        <f>if(L27=1,C49,C61)</f>
        <v>5.58203125</v>
      </c>
      <c r="L27" s="23">
        <v>2.0</v>
      </c>
    </row>
    <row r="28">
      <c r="A28" s="23">
        <v>1.0</v>
      </c>
      <c r="B28" s="23">
        <v>4.0</v>
      </c>
      <c r="C28" s="45">
        <f t="shared" si="11"/>
        <v>0.15625</v>
      </c>
      <c r="D28" s="46">
        <v>0.0</v>
      </c>
      <c r="E28" s="24">
        <f t="shared" si="12"/>
        <v>4</v>
      </c>
      <c r="F28" s="24">
        <f t="shared" si="13"/>
        <v>0</v>
      </c>
      <c r="G28" s="24">
        <f t="shared" si="14"/>
        <v>2</v>
      </c>
      <c r="H28" s="24">
        <f t="shared" si="15"/>
        <v>0.3125</v>
      </c>
      <c r="I28" s="24">
        <f t="shared" si="16"/>
        <v>0.3125</v>
      </c>
      <c r="J28" s="14">
        <v>4.0</v>
      </c>
      <c r="K28" s="14">
        <v>2.0</v>
      </c>
    </row>
    <row r="29">
      <c r="A29" s="23">
        <v>2.0</v>
      </c>
      <c r="B29" s="23">
        <v>3.0</v>
      </c>
      <c r="C29" s="45">
        <f t="shared" si="11"/>
        <v>0.3125</v>
      </c>
      <c r="D29" s="46">
        <v>0.0</v>
      </c>
      <c r="E29" s="24">
        <f t="shared" si="12"/>
        <v>3</v>
      </c>
      <c r="F29" s="24">
        <f t="shared" si="13"/>
        <v>0</v>
      </c>
      <c r="G29" s="24">
        <f t="shared" si="14"/>
        <v>1.5</v>
      </c>
      <c r="H29" s="24">
        <f t="shared" si="15"/>
        <v>0.46875</v>
      </c>
      <c r="I29" s="24">
        <f t="shared" si="16"/>
        <v>0.46875</v>
      </c>
      <c r="J29" s="14">
        <v>3.0</v>
      </c>
      <c r="K29" s="14">
        <v>1.5</v>
      </c>
    </row>
    <row r="30">
      <c r="A30" s="23">
        <v>3.0</v>
      </c>
      <c r="B30" s="23">
        <v>2.0</v>
      </c>
      <c r="C30" s="45">
        <f t="shared" si="11"/>
        <v>0.3125</v>
      </c>
      <c r="D30" s="46">
        <v>0.0</v>
      </c>
      <c r="E30" s="24">
        <f t="shared" si="12"/>
        <v>3</v>
      </c>
      <c r="F30" s="24">
        <f t="shared" si="13"/>
        <v>1.5</v>
      </c>
      <c r="G30" s="24">
        <f t="shared" si="14"/>
        <v>0</v>
      </c>
      <c r="H30" s="24">
        <f t="shared" si="15"/>
        <v>0.46875</v>
      </c>
      <c r="I30" s="24">
        <f t="shared" si="16"/>
        <v>0.46875</v>
      </c>
      <c r="J30" s="14">
        <v>2.0</v>
      </c>
      <c r="K30" s="14" t="s">
        <v>64</v>
      </c>
      <c r="L30" s="47" t="s">
        <v>65</v>
      </c>
    </row>
    <row r="31">
      <c r="A31" s="23">
        <v>4.0</v>
      </c>
      <c r="B31" s="23">
        <v>1.0</v>
      </c>
      <c r="C31" s="45">
        <f t="shared" si="11"/>
        <v>0.15625</v>
      </c>
      <c r="D31" s="46">
        <v>0.0</v>
      </c>
      <c r="E31" s="24">
        <f t="shared" si="12"/>
        <v>4</v>
      </c>
      <c r="F31" s="24">
        <f t="shared" si="13"/>
        <v>2</v>
      </c>
      <c r="G31" s="24">
        <f t="shared" si="14"/>
        <v>0</v>
      </c>
      <c r="H31" s="24">
        <f t="shared" si="15"/>
        <v>0.3125</v>
      </c>
      <c r="I31" s="24">
        <f t="shared" si="16"/>
        <v>0.3125</v>
      </c>
      <c r="J31" s="14">
        <v>1.0</v>
      </c>
      <c r="K31" s="14" t="s">
        <v>64</v>
      </c>
    </row>
    <row r="32">
      <c r="A32" s="23">
        <v>5.0</v>
      </c>
      <c r="B32" s="23">
        <v>0.0</v>
      </c>
      <c r="C32" s="45">
        <f t="shared" si="11"/>
        <v>0.03125</v>
      </c>
      <c r="D32" s="46">
        <v>0.005</v>
      </c>
      <c r="E32" s="24">
        <f t="shared" si="12"/>
        <v>5</v>
      </c>
      <c r="F32" s="24">
        <f t="shared" si="13"/>
        <v>5.58203125</v>
      </c>
      <c r="G32" s="24">
        <f t="shared" si="14"/>
        <v>0</v>
      </c>
      <c r="H32" s="24">
        <f t="shared" si="15"/>
        <v>0.1744384766</v>
      </c>
      <c r="I32" s="24">
        <f t="shared" si="16"/>
        <v>0.2023486328</v>
      </c>
      <c r="J32" s="14">
        <v>0.0</v>
      </c>
      <c r="K32" s="14" t="s">
        <v>64</v>
      </c>
    </row>
    <row r="33">
      <c r="A33" s="23"/>
      <c r="B33" s="23"/>
      <c r="D33" s="24"/>
      <c r="E33" s="24"/>
      <c r="F33" s="24"/>
      <c r="G33" s="23" t="s">
        <v>36</v>
      </c>
      <c r="H33" s="24">
        <f t="shared" ref="H33:I33" si="17">sum(H27:H32)</f>
        <v>1.911376953</v>
      </c>
      <c r="I33" s="24">
        <f t="shared" si="17"/>
        <v>1.967197266</v>
      </c>
    </row>
    <row r="34">
      <c r="A34" s="23"/>
      <c r="B34" s="23"/>
      <c r="D34" s="24"/>
      <c r="E34" s="24"/>
      <c r="F34" s="24"/>
      <c r="G34" s="23" t="s">
        <v>37</v>
      </c>
      <c r="H34" s="24">
        <f t="shared" ref="H34:I34" si="18">H33*0.5</f>
        <v>0.9556884766</v>
      </c>
      <c r="I34" s="24">
        <f t="shared" si="18"/>
        <v>0.9835986328</v>
      </c>
    </row>
    <row r="35">
      <c r="A35" s="23"/>
      <c r="B35" s="23"/>
      <c r="D35" s="24"/>
      <c r="E35" s="24"/>
      <c r="F35" s="24"/>
      <c r="G35" s="24"/>
    </row>
    <row r="38">
      <c r="A38" s="29" t="s">
        <v>38</v>
      </c>
      <c r="B38" s="30" t="s">
        <v>39</v>
      </c>
    </row>
    <row r="40">
      <c r="A40" s="31" t="s">
        <v>3</v>
      </c>
      <c r="B40" s="31" t="s">
        <v>4</v>
      </c>
      <c r="C40" s="31" t="s">
        <v>5</v>
      </c>
      <c r="D40" s="14" t="s">
        <v>48</v>
      </c>
      <c r="E40" s="14" t="s">
        <v>41</v>
      </c>
      <c r="F40" s="14" t="s">
        <v>66</v>
      </c>
      <c r="G40" s="14" t="s">
        <v>67</v>
      </c>
    </row>
    <row r="41">
      <c r="A41" s="32">
        <v>3.0</v>
      </c>
      <c r="B41" s="35">
        <v>0.81</v>
      </c>
      <c r="C41" s="2">
        <f t="shared" ref="C41:C48" si="19">A41*B41</f>
        <v>2.43</v>
      </c>
      <c r="D41" s="34">
        <f t="shared" ref="D41:D48" si="20">B41*0.5</f>
        <v>0.405</v>
      </c>
      <c r="E41" s="17">
        <f t="shared" ref="E41:E48" si="21">1/D41</f>
        <v>2.469135802</v>
      </c>
      <c r="F41" s="14">
        <v>1300.0</v>
      </c>
      <c r="G41" s="17">
        <f t="shared" ref="G41:G48" si="22">F41/E41</f>
        <v>526.5</v>
      </c>
    </row>
    <row r="42">
      <c r="A42" s="32">
        <v>7.0</v>
      </c>
      <c r="B42" s="35">
        <v>0.07</v>
      </c>
      <c r="C42" s="2">
        <f t="shared" si="19"/>
        <v>0.49</v>
      </c>
      <c r="D42" s="34">
        <f t="shared" si="20"/>
        <v>0.035</v>
      </c>
      <c r="E42" s="17">
        <f t="shared" si="21"/>
        <v>28.57142857</v>
      </c>
      <c r="F42" s="14">
        <v>1300.0</v>
      </c>
      <c r="G42" s="17">
        <f t="shared" si="22"/>
        <v>45.5</v>
      </c>
    </row>
    <row r="43">
      <c r="A43" s="32">
        <v>10.0</v>
      </c>
      <c r="B43" s="35">
        <v>0.05</v>
      </c>
      <c r="C43" s="2">
        <f t="shared" si="19"/>
        <v>0.5</v>
      </c>
      <c r="D43" s="34">
        <f t="shared" si="20"/>
        <v>0.025</v>
      </c>
      <c r="E43" s="17">
        <f t="shared" si="21"/>
        <v>40</v>
      </c>
      <c r="F43" s="14">
        <v>1300.0</v>
      </c>
      <c r="G43" s="17">
        <f t="shared" si="22"/>
        <v>32.5</v>
      </c>
    </row>
    <row r="44">
      <c r="A44" s="32">
        <v>15.0</v>
      </c>
      <c r="B44" s="35">
        <v>0.02</v>
      </c>
      <c r="C44" s="2">
        <f t="shared" si="19"/>
        <v>0.3</v>
      </c>
      <c r="D44" s="34">
        <f t="shared" si="20"/>
        <v>0.01</v>
      </c>
      <c r="E44" s="17">
        <f t="shared" si="21"/>
        <v>100</v>
      </c>
      <c r="F44" s="14">
        <v>1300.0</v>
      </c>
      <c r="G44" s="17">
        <f t="shared" si="22"/>
        <v>13</v>
      </c>
    </row>
    <row r="45">
      <c r="A45" s="32">
        <v>20.0</v>
      </c>
      <c r="B45" s="35">
        <v>0.02</v>
      </c>
      <c r="C45" s="2">
        <f t="shared" si="19"/>
        <v>0.4</v>
      </c>
      <c r="D45" s="34">
        <f t="shared" si="20"/>
        <v>0.01</v>
      </c>
      <c r="E45" s="17">
        <f t="shared" si="21"/>
        <v>100</v>
      </c>
      <c r="F45" s="14">
        <v>1300.0</v>
      </c>
      <c r="G45" s="17">
        <f t="shared" si="22"/>
        <v>13</v>
      </c>
    </row>
    <row r="46">
      <c r="A46" s="14">
        <v>30.0</v>
      </c>
      <c r="B46" s="36">
        <v>0.02</v>
      </c>
      <c r="C46" s="2">
        <f t="shared" si="19"/>
        <v>0.6</v>
      </c>
      <c r="D46" s="34">
        <f t="shared" si="20"/>
        <v>0.01</v>
      </c>
      <c r="E46" s="17">
        <f t="shared" si="21"/>
        <v>100</v>
      </c>
      <c r="F46" s="14">
        <v>1300.0</v>
      </c>
      <c r="G46" s="17">
        <f t="shared" si="22"/>
        <v>13</v>
      </c>
    </row>
    <row r="47">
      <c r="A47" s="14">
        <v>50.0</v>
      </c>
      <c r="B47" s="36">
        <v>0.006</v>
      </c>
      <c r="C47" s="2">
        <f t="shared" si="19"/>
        <v>0.3</v>
      </c>
      <c r="D47" s="34">
        <f t="shared" si="20"/>
        <v>0.003</v>
      </c>
      <c r="E47" s="17">
        <f t="shared" si="21"/>
        <v>333.3333333</v>
      </c>
      <c r="F47" s="14">
        <v>1300.0</v>
      </c>
      <c r="G47" s="17">
        <f t="shared" si="22"/>
        <v>3.9</v>
      </c>
    </row>
    <row r="48">
      <c r="A48" s="14">
        <v>100.0</v>
      </c>
      <c r="B48" s="36">
        <v>0.004</v>
      </c>
      <c r="C48" s="2">
        <f t="shared" si="19"/>
        <v>0.4</v>
      </c>
      <c r="D48" s="34">
        <f t="shared" si="20"/>
        <v>0.002</v>
      </c>
      <c r="E48" s="17">
        <f t="shared" si="21"/>
        <v>500</v>
      </c>
      <c r="F48" s="14">
        <v>1300.0</v>
      </c>
      <c r="G48" s="17">
        <f t="shared" si="22"/>
        <v>2.6</v>
      </c>
    </row>
    <row r="49">
      <c r="B49" s="45">
        <f>SUM(B41:B48)</f>
        <v>1</v>
      </c>
      <c r="C49" s="38">
        <f>sum(C41:C48)</f>
        <v>5.42</v>
      </c>
    </row>
    <row r="52">
      <c r="A52" s="29" t="s">
        <v>44</v>
      </c>
      <c r="B52" s="39" t="s">
        <v>45</v>
      </c>
    </row>
    <row r="54">
      <c r="A54" s="1">
        <v>15.0</v>
      </c>
      <c r="B54" s="2" t="s">
        <v>0</v>
      </c>
      <c r="C54" s="2">
        <v>0.0</v>
      </c>
      <c r="D54" s="2">
        <v>1.0</v>
      </c>
      <c r="E54" s="2">
        <v>2.0</v>
      </c>
      <c r="F54" s="2">
        <v>3.0</v>
      </c>
      <c r="G54" s="2">
        <v>4.0</v>
      </c>
      <c r="H54" s="2">
        <v>5.0</v>
      </c>
      <c r="I54" s="2">
        <v>6.0</v>
      </c>
      <c r="J54" s="2">
        <v>7.0</v>
      </c>
      <c r="K54" s="2">
        <v>8.0</v>
      </c>
      <c r="L54" s="2">
        <v>9.0</v>
      </c>
      <c r="M54" s="2">
        <v>10.0</v>
      </c>
      <c r="N54" s="2">
        <v>11.0</v>
      </c>
      <c r="O54" s="2">
        <v>12.0</v>
      </c>
      <c r="P54" s="2">
        <v>13.0</v>
      </c>
      <c r="Q54" s="2">
        <v>14.0</v>
      </c>
      <c r="R54" s="32">
        <v>15.0</v>
      </c>
    </row>
    <row r="55">
      <c r="A55" s="4"/>
      <c r="B55" s="2" t="s">
        <v>1</v>
      </c>
      <c r="C55" s="5">
        <f t="shared" ref="C55:R55" si="23">COMBIN($A$1,C54)</f>
        <v>1</v>
      </c>
      <c r="D55" s="5">
        <f t="shared" si="23"/>
        <v>15</v>
      </c>
      <c r="E55" s="5">
        <f t="shared" si="23"/>
        <v>105</v>
      </c>
      <c r="F55" s="5">
        <f t="shared" si="23"/>
        <v>455</v>
      </c>
      <c r="G55" s="5">
        <f t="shared" si="23"/>
        <v>1365</v>
      </c>
      <c r="H55" s="5">
        <f t="shared" si="23"/>
        <v>3003</v>
      </c>
      <c r="I55" s="5">
        <f t="shared" si="23"/>
        <v>5005</v>
      </c>
      <c r="J55" s="5">
        <f t="shared" si="23"/>
        <v>6435</v>
      </c>
      <c r="K55" s="5">
        <f t="shared" si="23"/>
        <v>6435</v>
      </c>
      <c r="L55" s="5">
        <f t="shared" si="23"/>
        <v>5005</v>
      </c>
      <c r="M55" s="5">
        <f t="shared" si="23"/>
        <v>3003</v>
      </c>
      <c r="N55" s="5">
        <f t="shared" si="23"/>
        <v>1365</v>
      </c>
      <c r="O55" s="5">
        <f t="shared" si="23"/>
        <v>455</v>
      </c>
      <c r="P55" s="5">
        <f t="shared" si="23"/>
        <v>105</v>
      </c>
      <c r="Q55" s="5">
        <f t="shared" si="23"/>
        <v>15</v>
      </c>
      <c r="R55" s="5">
        <f t="shared" si="23"/>
        <v>1</v>
      </c>
      <c r="S55" s="6">
        <f>SUM(C55:R55)</f>
        <v>32768</v>
      </c>
    </row>
    <row r="56">
      <c r="A56" s="4"/>
      <c r="B56" s="2" t="s">
        <v>2</v>
      </c>
      <c r="C56" s="8">
        <f t="shared" ref="C56:R56" si="24">C55/$S$2</f>
        <v>0.00003051757813</v>
      </c>
      <c r="D56" s="8">
        <f t="shared" si="24"/>
        <v>0.0004577636719</v>
      </c>
      <c r="E56" s="8">
        <f t="shared" si="24"/>
        <v>0.003204345703</v>
      </c>
      <c r="F56" s="8">
        <f t="shared" si="24"/>
        <v>0.01388549805</v>
      </c>
      <c r="G56" s="8">
        <f t="shared" si="24"/>
        <v>0.04165649414</v>
      </c>
      <c r="H56" s="8">
        <f t="shared" si="24"/>
        <v>0.09164428711</v>
      </c>
      <c r="I56" s="8">
        <f t="shared" si="24"/>
        <v>0.1527404785</v>
      </c>
      <c r="J56" s="8">
        <f t="shared" si="24"/>
        <v>0.1963806152</v>
      </c>
      <c r="K56" s="8">
        <f t="shared" si="24"/>
        <v>0.1963806152</v>
      </c>
      <c r="L56" s="8">
        <f t="shared" si="24"/>
        <v>0.1527404785</v>
      </c>
      <c r="M56" s="8">
        <f t="shared" si="24"/>
        <v>0.09164428711</v>
      </c>
      <c r="N56" s="8">
        <f t="shared" si="24"/>
        <v>0.04165649414</v>
      </c>
      <c r="O56" s="8">
        <f t="shared" si="24"/>
        <v>0.01388549805</v>
      </c>
      <c r="P56" s="8">
        <f t="shared" si="24"/>
        <v>0.003204345703</v>
      </c>
      <c r="Q56" s="8">
        <f t="shared" si="24"/>
        <v>0.0004577636719</v>
      </c>
      <c r="R56" s="8">
        <f t="shared" si="24"/>
        <v>0.00003051757813</v>
      </c>
      <c r="S56" s="9">
        <f>sum(C56:R56)</f>
        <v>1</v>
      </c>
    </row>
    <row r="57">
      <c r="A57" s="7"/>
      <c r="B57" s="32" t="s">
        <v>3</v>
      </c>
      <c r="C57" s="32">
        <v>100.0</v>
      </c>
      <c r="D57" s="14">
        <v>50.0</v>
      </c>
      <c r="E57" s="14">
        <v>20.0</v>
      </c>
      <c r="F57" s="14">
        <v>15.0</v>
      </c>
      <c r="G57" s="14">
        <v>12.0</v>
      </c>
      <c r="H57" s="14">
        <v>7.0</v>
      </c>
      <c r="I57" s="14">
        <v>5.0</v>
      </c>
      <c r="J57" s="14">
        <v>3.0</v>
      </c>
      <c r="K57" s="14">
        <v>3.0</v>
      </c>
      <c r="L57" s="14">
        <v>5.0</v>
      </c>
      <c r="M57" s="14">
        <v>7.0</v>
      </c>
      <c r="N57" s="14">
        <v>12.0</v>
      </c>
      <c r="O57" s="14">
        <v>15.0</v>
      </c>
      <c r="P57" s="14">
        <v>20.0</v>
      </c>
      <c r="Q57" s="14">
        <v>50.0</v>
      </c>
      <c r="R57" s="14">
        <v>100.0</v>
      </c>
      <c r="S57" s="6"/>
    </row>
    <row r="58">
      <c r="A58" s="40"/>
      <c r="B58" s="3"/>
      <c r="C58" s="3">
        <f t="shared" ref="C58:R58" si="25">C57*C56</f>
        <v>0.003051757813</v>
      </c>
      <c r="D58" s="3">
        <f t="shared" si="25"/>
        <v>0.02288818359</v>
      </c>
      <c r="E58" s="3">
        <f t="shared" si="25"/>
        <v>0.06408691406</v>
      </c>
      <c r="F58" s="3">
        <f t="shared" si="25"/>
        <v>0.2082824707</v>
      </c>
      <c r="G58" s="3">
        <f t="shared" si="25"/>
        <v>0.4998779297</v>
      </c>
      <c r="H58" s="3">
        <f t="shared" si="25"/>
        <v>0.6415100098</v>
      </c>
      <c r="I58" s="3">
        <f t="shared" si="25"/>
        <v>0.7637023926</v>
      </c>
      <c r="J58" s="3">
        <f t="shared" si="25"/>
        <v>0.5891418457</v>
      </c>
      <c r="K58" s="3">
        <f t="shared" si="25"/>
        <v>0.5891418457</v>
      </c>
      <c r="L58" s="3">
        <f t="shared" si="25"/>
        <v>0.7637023926</v>
      </c>
      <c r="M58" s="3">
        <f t="shared" si="25"/>
        <v>0.6415100098</v>
      </c>
      <c r="N58" s="3">
        <f t="shared" si="25"/>
        <v>0.4998779297</v>
      </c>
      <c r="O58" s="3">
        <f t="shared" si="25"/>
        <v>0.2082824707</v>
      </c>
      <c r="P58" s="3">
        <f t="shared" si="25"/>
        <v>0.06408691406</v>
      </c>
      <c r="Q58" s="3">
        <f t="shared" si="25"/>
        <v>0.02288818359</v>
      </c>
      <c r="R58" s="3">
        <f t="shared" si="25"/>
        <v>0.003051757813</v>
      </c>
      <c r="S58" s="3"/>
    </row>
    <row r="59">
      <c r="A59" s="40"/>
      <c r="B59" s="3"/>
      <c r="C59" s="3"/>
    </row>
    <row r="60">
      <c r="A60" s="40"/>
      <c r="B60" s="3"/>
      <c r="C60" s="14" t="s">
        <v>5</v>
      </c>
      <c r="E60" s="14" t="s">
        <v>46</v>
      </c>
      <c r="F60" s="14" t="s">
        <v>47</v>
      </c>
      <c r="G60" s="14" t="s">
        <v>48</v>
      </c>
      <c r="H60" s="14" t="s">
        <v>41</v>
      </c>
      <c r="I60" s="14" t="s">
        <v>42</v>
      </c>
      <c r="J60" s="14" t="s">
        <v>43</v>
      </c>
    </row>
    <row r="61">
      <c r="A61" s="40"/>
      <c r="B61" s="3"/>
      <c r="C61" s="41">
        <f>sum(C58:Q58)</f>
        <v>5.58203125</v>
      </c>
      <c r="E61" s="14">
        <v>1000.0</v>
      </c>
      <c r="F61" s="34">
        <f>C56*2</f>
        <v>0.00006103515625</v>
      </c>
      <c r="G61" s="34">
        <f t="shared" ref="G61:G68" si="26">F61*0.5</f>
        <v>0.00003051757813</v>
      </c>
      <c r="H61" s="17">
        <f t="shared" ref="H61:H68" si="27">1/G61</f>
        <v>32768</v>
      </c>
      <c r="I61" s="14">
        <v>1300.0</v>
      </c>
      <c r="J61" s="17">
        <f t="shared" ref="J61:J68" si="28">H61/I61</f>
        <v>25.20615385</v>
      </c>
    </row>
    <row r="62">
      <c r="A62" s="40"/>
      <c r="B62" s="3"/>
      <c r="C62" s="3"/>
      <c r="E62" s="14">
        <v>200.0</v>
      </c>
      <c r="F62" s="34">
        <f>D56*2</f>
        <v>0.0009155273438</v>
      </c>
      <c r="G62" s="34">
        <f t="shared" si="26"/>
        <v>0.0004577636719</v>
      </c>
      <c r="H62" s="17">
        <f t="shared" si="27"/>
        <v>2184.533333</v>
      </c>
      <c r="I62" s="14">
        <v>1300.0</v>
      </c>
      <c r="J62" s="17">
        <f t="shared" si="28"/>
        <v>1.680410256</v>
      </c>
    </row>
    <row r="63">
      <c r="A63" s="40"/>
      <c r="B63" s="42"/>
      <c r="C63" s="3"/>
      <c r="E63" s="14">
        <v>100.0</v>
      </c>
      <c r="F63" s="34">
        <f>E56*2</f>
        <v>0.006408691406</v>
      </c>
      <c r="G63" s="34">
        <f t="shared" si="26"/>
        <v>0.003204345703</v>
      </c>
      <c r="H63" s="17">
        <f t="shared" si="27"/>
        <v>312.0761905</v>
      </c>
      <c r="I63" s="14">
        <v>1300.0</v>
      </c>
      <c r="J63" s="17">
        <f t="shared" si="28"/>
        <v>0.2400586081</v>
      </c>
    </row>
    <row r="64">
      <c r="A64" s="40"/>
      <c r="B64" s="3"/>
      <c r="C64" s="3"/>
      <c r="E64" s="14">
        <v>50.0</v>
      </c>
      <c r="F64" s="34">
        <f>F56*2</f>
        <v>0.02777099609</v>
      </c>
      <c r="G64" s="34">
        <f t="shared" si="26"/>
        <v>0.01388549805</v>
      </c>
      <c r="H64" s="17">
        <f t="shared" si="27"/>
        <v>72.01758242</v>
      </c>
      <c r="I64" s="14">
        <v>1300.0</v>
      </c>
      <c r="J64" s="17">
        <f t="shared" si="28"/>
        <v>0.05539814032</v>
      </c>
    </row>
    <row r="65">
      <c r="A65" s="40"/>
      <c r="B65" s="3"/>
      <c r="C65" s="3"/>
      <c r="E65" s="14">
        <v>20.0</v>
      </c>
      <c r="F65" s="34">
        <f>G56*2</f>
        <v>0.08331298828</v>
      </c>
      <c r="G65" s="34">
        <f t="shared" si="26"/>
        <v>0.04165649414</v>
      </c>
      <c r="H65" s="17">
        <f t="shared" si="27"/>
        <v>24.00586081</v>
      </c>
      <c r="I65" s="14">
        <v>1300.0</v>
      </c>
      <c r="J65" s="17">
        <f t="shared" si="28"/>
        <v>0.01846604677</v>
      </c>
    </row>
    <row r="66">
      <c r="A66" s="40"/>
      <c r="B66" s="3"/>
      <c r="C66" s="3"/>
      <c r="E66" s="14">
        <v>15.0</v>
      </c>
      <c r="F66" s="34">
        <f>H56*2</f>
        <v>0.1832885742</v>
      </c>
      <c r="G66" s="34">
        <f t="shared" si="26"/>
        <v>0.09164428711</v>
      </c>
      <c r="H66" s="17">
        <f t="shared" si="27"/>
        <v>10.91175491</v>
      </c>
      <c r="I66" s="14">
        <v>1300.0</v>
      </c>
      <c r="J66" s="17">
        <f t="shared" si="28"/>
        <v>0.008393657624</v>
      </c>
    </row>
    <row r="67">
      <c r="A67" s="40"/>
      <c r="B67" s="3"/>
      <c r="C67" s="3"/>
      <c r="E67" s="14">
        <v>12.5</v>
      </c>
      <c r="F67" s="34">
        <f>I56*2</f>
        <v>0.305480957</v>
      </c>
      <c r="G67" s="34">
        <f t="shared" si="26"/>
        <v>0.1527404785</v>
      </c>
      <c r="H67" s="17">
        <f t="shared" si="27"/>
        <v>6.547052947</v>
      </c>
      <c r="I67" s="14">
        <v>1300.0</v>
      </c>
      <c r="J67" s="17">
        <f t="shared" si="28"/>
        <v>0.005036194575</v>
      </c>
    </row>
    <row r="68">
      <c r="A68" s="23"/>
      <c r="B68" s="24"/>
      <c r="C68" s="3"/>
      <c r="E68" s="14">
        <v>10.0</v>
      </c>
      <c r="F68" s="34">
        <f>J56</f>
        <v>0.1963806152</v>
      </c>
      <c r="G68" s="34">
        <f t="shared" si="26"/>
        <v>0.09819030762</v>
      </c>
      <c r="H68" s="17">
        <f t="shared" si="27"/>
        <v>10.18430458</v>
      </c>
      <c r="I68" s="14">
        <v>1300.0</v>
      </c>
      <c r="J68" s="17">
        <f t="shared" si="28"/>
        <v>0.007834080449</v>
      </c>
    </row>
    <row r="69">
      <c r="A69" s="23"/>
      <c r="B69" s="24"/>
      <c r="C69" s="3"/>
    </row>
    <row r="70">
      <c r="A70" s="23"/>
      <c r="B70" s="24"/>
      <c r="C70" s="3"/>
    </row>
    <row r="71">
      <c r="B71" s="24"/>
      <c r="C71" s="24"/>
    </row>
  </sheetData>
  <mergeCells count="10">
    <mergeCell ref="A52:A53"/>
    <mergeCell ref="B52:C53"/>
    <mergeCell ref="A54:A57"/>
    <mergeCell ref="A1:A3"/>
    <mergeCell ref="E6:G6"/>
    <mergeCell ref="I7:J7"/>
    <mergeCell ref="A25:B25"/>
    <mergeCell ref="L30:L32"/>
    <mergeCell ref="A38:A39"/>
    <mergeCell ref="B38:C39"/>
  </mergeCells>
  <conditionalFormatting sqref="C4:R4">
    <cfRule type="cellIs" dxfId="0" priority="1" operator="equal">
      <formula>1</formula>
    </cfRule>
  </conditionalFormatting>
  <conditionalFormatting sqref="C4:R4">
    <cfRule type="cellIs" dxfId="1" priority="2" operator="equal">
      <formula>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20.25"/>
    <col customWidth="1" min="12" max="13" width="15.0"/>
  </cols>
  <sheetData>
    <row r="1">
      <c r="A1" s="48">
        <v>15.0</v>
      </c>
      <c r="B1" s="49" t="s">
        <v>0</v>
      </c>
      <c r="C1" s="49">
        <v>0.0</v>
      </c>
      <c r="D1" s="49">
        <v>1.0</v>
      </c>
      <c r="E1" s="49">
        <v>2.0</v>
      </c>
      <c r="F1" s="49">
        <v>3.0</v>
      </c>
      <c r="G1" s="49">
        <v>4.0</v>
      </c>
      <c r="H1" s="49">
        <v>5.0</v>
      </c>
      <c r="I1" s="49">
        <v>6.0</v>
      </c>
      <c r="J1" s="49">
        <v>7.0</v>
      </c>
      <c r="K1" s="49">
        <v>8.0</v>
      </c>
      <c r="L1" s="49">
        <v>9.0</v>
      </c>
      <c r="M1" s="49">
        <v>10.0</v>
      </c>
      <c r="N1" s="49">
        <v>11.0</v>
      </c>
      <c r="O1" s="49">
        <v>12.0</v>
      </c>
      <c r="P1" s="49">
        <v>13.0</v>
      </c>
      <c r="Q1" s="49">
        <v>14.0</v>
      </c>
      <c r="R1" s="50">
        <v>15.0</v>
      </c>
    </row>
    <row r="2">
      <c r="A2" s="4"/>
      <c r="B2" s="49" t="s">
        <v>1</v>
      </c>
      <c r="C2" s="51">
        <f t="shared" ref="C2:R2" si="1">COMBIN($A$1,C1)</f>
        <v>1</v>
      </c>
      <c r="D2" s="51">
        <f t="shared" si="1"/>
        <v>15</v>
      </c>
      <c r="E2" s="51">
        <f t="shared" si="1"/>
        <v>105</v>
      </c>
      <c r="F2" s="51">
        <f t="shared" si="1"/>
        <v>455</v>
      </c>
      <c r="G2" s="51">
        <f t="shared" si="1"/>
        <v>1365</v>
      </c>
      <c r="H2" s="51">
        <f t="shared" si="1"/>
        <v>3003</v>
      </c>
      <c r="I2" s="51">
        <f t="shared" si="1"/>
        <v>5005</v>
      </c>
      <c r="J2" s="51">
        <f t="shared" si="1"/>
        <v>6435</v>
      </c>
      <c r="K2" s="51">
        <f t="shared" si="1"/>
        <v>6435</v>
      </c>
      <c r="L2" s="51">
        <f t="shared" si="1"/>
        <v>5005</v>
      </c>
      <c r="M2" s="51">
        <f t="shared" si="1"/>
        <v>3003</v>
      </c>
      <c r="N2" s="51">
        <f t="shared" si="1"/>
        <v>1365</v>
      </c>
      <c r="O2" s="51">
        <f t="shared" si="1"/>
        <v>455</v>
      </c>
      <c r="P2" s="51">
        <f t="shared" si="1"/>
        <v>105</v>
      </c>
      <c r="Q2" s="51">
        <f t="shared" si="1"/>
        <v>15</v>
      </c>
      <c r="R2" s="51">
        <f t="shared" si="1"/>
        <v>1</v>
      </c>
      <c r="S2" s="6">
        <f>SUM(C2:R2)</f>
        <v>32768</v>
      </c>
    </row>
    <row r="3">
      <c r="A3" s="4"/>
      <c r="B3" s="49" t="s">
        <v>2</v>
      </c>
      <c r="C3" s="52">
        <f t="shared" ref="C3:R3" si="2">C2/$S$2</f>
        <v>0.00003051757813</v>
      </c>
      <c r="D3" s="52">
        <f t="shared" si="2"/>
        <v>0.0004577636719</v>
      </c>
      <c r="E3" s="52">
        <f t="shared" si="2"/>
        <v>0.003204345703</v>
      </c>
      <c r="F3" s="52">
        <f t="shared" si="2"/>
        <v>0.01388549805</v>
      </c>
      <c r="G3" s="52">
        <f t="shared" si="2"/>
        <v>0.04165649414</v>
      </c>
      <c r="H3" s="52">
        <f t="shared" si="2"/>
        <v>0.09164428711</v>
      </c>
      <c r="I3" s="52">
        <f t="shared" si="2"/>
        <v>0.1527404785</v>
      </c>
      <c r="J3" s="52">
        <f t="shared" si="2"/>
        <v>0.1963806152</v>
      </c>
      <c r="K3" s="52">
        <f t="shared" si="2"/>
        <v>0.1963806152</v>
      </c>
      <c r="L3" s="52">
        <f t="shared" si="2"/>
        <v>0.1527404785</v>
      </c>
      <c r="M3" s="52">
        <f t="shared" si="2"/>
        <v>0.09164428711</v>
      </c>
      <c r="N3" s="52">
        <f t="shared" si="2"/>
        <v>0.04165649414</v>
      </c>
      <c r="O3" s="52">
        <f t="shared" si="2"/>
        <v>0.01388549805</v>
      </c>
      <c r="P3" s="52">
        <f t="shared" si="2"/>
        <v>0.003204345703</v>
      </c>
      <c r="Q3" s="52">
        <f t="shared" si="2"/>
        <v>0.0004577636719</v>
      </c>
      <c r="R3" s="52">
        <f t="shared" si="2"/>
        <v>0.00003051757813</v>
      </c>
      <c r="S3" s="9">
        <f>sum(C3:R3)</f>
        <v>1</v>
      </c>
    </row>
    <row r="4">
      <c r="A4" s="7"/>
      <c r="B4" s="50" t="s">
        <v>3</v>
      </c>
      <c r="C4" s="53">
        <v>14.0</v>
      </c>
      <c r="D4" s="54">
        <v>7.0</v>
      </c>
      <c r="E4" s="54">
        <v>2.8</v>
      </c>
      <c r="F4" s="54">
        <v>1.5</v>
      </c>
      <c r="G4" s="54">
        <v>1.2</v>
      </c>
      <c r="H4" s="54">
        <v>1.1</v>
      </c>
      <c r="I4" s="54">
        <v>1.0</v>
      </c>
      <c r="J4" s="54">
        <v>0.7</v>
      </c>
      <c r="K4" s="54">
        <v>0.7</v>
      </c>
      <c r="L4" s="54">
        <v>1.0</v>
      </c>
      <c r="M4" s="54">
        <v>1.1</v>
      </c>
      <c r="N4" s="54">
        <v>1.2</v>
      </c>
      <c r="O4" s="54">
        <v>1.5</v>
      </c>
      <c r="P4" s="54">
        <v>2.8</v>
      </c>
      <c r="Q4" s="54">
        <v>7.0</v>
      </c>
      <c r="R4" s="54">
        <v>14.0</v>
      </c>
      <c r="S4" s="6"/>
    </row>
    <row r="5">
      <c r="A5" s="40"/>
      <c r="B5" s="3"/>
      <c r="C5" s="3">
        <f t="shared" ref="C5:R5" si="3">C4*C3</f>
        <v>0.0004272460938</v>
      </c>
      <c r="D5" s="3">
        <f t="shared" si="3"/>
        <v>0.003204345703</v>
      </c>
      <c r="E5" s="3">
        <f t="shared" si="3"/>
        <v>0.008972167969</v>
      </c>
      <c r="F5" s="3">
        <f t="shared" si="3"/>
        <v>0.02082824707</v>
      </c>
      <c r="G5" s="3">
        <f t="shared" si="3"/>
        <v>0.04998779297</v>
      </c>
      <c r="H5" s="3">
        <f t="shared" si="3"/>
        <v>0.1008087158</v>
      </c>
      <c r="I5" s="3">
        <f t="shared" si="3"/>
        <v>0.1527404785</v>
      </c>
      <c r="J5" s="3">
        <f t="shared" si="3"/>
        <v>0.1374664307</v>
      </c>
      <c r="K5" s="3">
        <f t="shared" si="3"/>
        <v>0.1374664307</v>
      </c>
      <c r="L5" s="3">
        <f t="shared" si="3"/>
        <v>0.1527404785</v>
      </c>
      <c r="M5" s="3">
        <f t="shared" si="3"/>
        <v>0.1008087158</v>
      </c>
      <c r="N5" s="3">
        <f t="shared" si="3"/>
        <v>0.04998779297</v>
      </c>
      <c r="O5" s="3">
        <f t="shared" si="3"/>
        <v>0.02082824707</v>
      </c>
      <c r="P5" s="3">
        <f t="shared" si="3"/>
        <v>0.008972167969</v>
      </c>
      <c r="Q5" s="3">
        <f t="shared" si="3"/>
        <v>0.003204345703</v>
      </c>
      <c r="R5" s="3">
        <f t="shared" si="3"/>
        <v>0.0004272460938</v>
      </c>
      <c r="S5" s="3">
        <f>SUM(C5:R5)</f>
        <v>0.9488708496</v>
      </c>
    </row>
    <row r="8">
      <c r="A8" s="55">
        <v>15.0</v>
      </c>
      <c r="B8" s="56" t="s">
        <v>0</v>
      </c>
      <c r="C8" s="56">
        <v>0.0</v>
      </c>
      <c r="D8" s="56">
        <v>1.0</v>
      </c>
      <c r="E8" s="56">
        <v>2.0</v>
      </c>
      <c r="F8" s="56">
        <v>3.0</v>
      </c>
      <c r="G8" s="56">
        <v>4.0</v>
      </c>
      <c r="H8" s="56">
        <v>5.0</v>
      </c>
      <c r="I8" s="56">
        <v>6.0</v>
      </c>
      <c r="J8" s="56">
        <v>7.0</v>
      </c>
      <c r="K8" s="56">
        <v>8.0</v>
      </c>
      <c r="L8" s="56">
        <v>9.0</v>
      </c>
      <c r="M8" s="56">
        <v>10.0</v>
      </c>
      <c r="N8" s="56">
        <v>11.0</v>
      </c>
      <c r="O8" s="56">
        <v>12.0</v>
      </c>
      <c r="P8" s="56">
        <v>13.0</v>
      </c>
      <c r="Q8" s="56">
        <v>14.0</v>
      </c>
      <c r="R8" s="57">
        <v>15.0</v>
      </c>
    </row>
    <row r="9">
      <c r="A9" s="4"/>
      <c r="B9" s="56" t="s">
        <v>1</v>
      </c>
      <c r="C9" s="58">
        <f t="shared" ref="C9:R9" si="4">COMBIN($A$1,C8)</f>
        <v>1</v>
      </c>
      <c r="D9" s="58">
        <f t="shared" si="4"/>
        <v>15</v>
      </c>
      <c r="E9" s="58">
        <f t="shared" si="4"/>
        <v>105</v>
      </c>
      <c r="F9" s="58">
        <f t="shared" si="4"/>
        <v>455</v>
      </c>
      <c r="G9" s="58">
        <f t="shared" si="4"/>
        <v>1365</v>
      </c>
      <c r="H9" s="58">
        <f t="shared" si="4"/>
        <v>3003</v>
      </c>
      <c r="I9" s="58">
        <f t="shared" si="4"/>
        <v>5005</v>
      </c>
      <c r="J9" s="58">
        <f t="shared" si="4"/>
        <v>6435</v>
      </c>
      <c r="K9" s="58">
        <f t="shared" si="4"/>
        <v>6435</v>
      </c>
      <c r="L9" s="58">
        <f t="shared" si="4"/>
        <v>5005</v>
      </c>
      <c r="M9" s="58">
        <f t="shared" si="4"/>
        <v>3003</v>
      </c>
      <c r="N9" s="58">
        <f t="shared" si="4"/>
        <v>1365</v>
      </c>
      <c r="O9" s="58">
        <f t="shared" si="4"/>
        <v>455</v>
      </c>
      <c r="P9" s="58">
        <f t="shared" si="4"/>
        <v>105</v>
      </c>
      <c r="Q9" s="58">
        <f t="shared" si="4"/>
        <v>15</v>
      </c>
      <c r="R9" s="58">
        <f t="shared" si="4"/>
        <v>1</v>
      </c>
    </row>
    <row r="10">
      <c r="A10" s="4"/>
      <c r="B10" s="56" t="s">
        <v>2</v>
      </c>
      <c r="C10" s="59">
        <f t="shared" ref="C10:R10" si="5">C9/$S$2</f>
        <v>0.00003051757813</v>
      </c>
      <c r="D10" s="59">
        <f t="shared" si="5"/>
        <v>0.0004577636719</v>
      </c>
      <c r="E10" s="59">
        <f t="shared" si="5"/>
        <v>0.003204345703</v>
      </c>
      <c r="F10" s="59">
        <f t="shared" si="5"/>
        <v>0.01388549805</v>
      </c>
      <c r="G10" s="59">
        <f t="shared" si="5"/>
        <v>0.04165649414</v>
      </c>
      <c r="H10" s="59">
        <f t="shared" si="5"/>
        <v>0.09164428711</v>
      </c>
      <c r="I10" s="59">
        <f t="shared" si="5"/>
        <v>0.1527404785</v>
      </c>
      <c r="J10" s="59">
        <f t="shared" si="5"/>
        <v>0.1963806152</v>
      </c>
      <c r="K10" s="59">
        <f t="shared" si="5"/>
        <v>0.1963806152</v>
      </c>
      <c r="L10" s="59">
        <f t="shared" si="5"/>
        <v>0.1527404785</v>
      </c>
      <c r="M10" s="59">
        <f t="shared" si="5"/>
        <v>0.09164428711</v>
      </c>
      <c r="N10" s="59">
        <f t="shared" si="5"/>
        <v>0.04165649414</v>
      </c>
      <c r="O10" s="59">
        <f t="shared" si="5"/>
        <v>0.01388549805</v>
      </c>
      <c r="P10" s="59">
        <f t="shared" si="5"/>
        <v>0.003204345703</v>
      </c>
      <c r="Q10" s="59">
        <f t="shared" si="5"/>
        <v>0.0004577636719</v>
      </c>
      <c r="R10" s="59">
        <f t="shared" si="5"/>
        <v>0.00003051757813</v>
      </c>
    </row>
    <row r="11">
      <c r="A11" s="7"/>
      <c r="B11" s="57" t="s">
        <v>3</v>
      </c>
      <c r="C11" s="60">
        <v>85.0</v>
      </c>
      <c r="D11" s="61">
        <v>13.0</v>
      </c>
      <c r="E11" s="61">
        <v>9.0</v>
      </c>
      <c r="F11" s="61">
        <v>4.8</v>
      </c>
      <c r="G11" s="61">
        <v>3.0</v>
      </c>
      <c r="H11" s="61">
        <v>1.2</v>
      </c>
      <c r="I11" s="61">
        <v>0.5</v>
      </c>
      <c r="J11" s="61">
        <v>0.3</v>
      </c>
      <c r="K11" s="61">
        <v>0.3</v>
      </c>
      <c r="L11" s="61">
        <v>0.5</v>
      </c>
      <c r="M11" s="61">
        <v>1.2</v>
      </c>
      <c r="N11" s="61">
        <v>3.0</v>
      </c>
      <c r="O11" s="61">
        <v>4.8</v>
      </c>
      <c r="P11" s="61">
        <v>9.0</v>
      </c>
      <c r="Q11" s="61">
        <v>13.0</v>
      </c>
      <c r="R11" s="61">
        <v>85.0</v>
      </c>
    </row>
    <row r="12">
      <c r="A12" s="40"/>
      <c r="B12" s="3"/>
      <c r="C12" s="3">
        <f t="shared" ref="C12:R12" si="6">C11*C10</f>
        <v>0.002593994141</v>
      </c>
      <c r="D12" s="3">
        <f t="shared" si="6"/>
        <v>0.005950927734</v>
      </c>
      <c r="E12" s="3">
        <f t="shared" si="6"/>
        <v>0.02883911133</v>
      </c>
      <c r="F12" s="3">
        <f t="shared" si="6"/>
        <v>0.06665039063</v>
      </c>
      <c r="G12" s="3">
        <f t="shared" si="6"/>
        <v>0.1249694824</v>
      </c>
      <c r="H12" s="3">
        <f t="shared" si="6"/>
        <v>0.1099731445</v>
      </c>
      <c r="I12" s="3">
        <f t="shared" si="6"/>
        <v>0.07637023926</v>
      </c>
      <c r="J12" s="3">
        <f t="shared" si="6"/>
        <v>0.05891418457</v>
      </c>
      <c r="K12" s="3">
        <f t="shared" si="6"/>
        <v>0.05891418457</v>
      </c>
      <c r="L12" s="3">
        <f t="shared" si="6"/>
        <v>0.07637023926</v>
      </c>
      <c r="M12" s="3">
        <f t="shared" si="6"/>
        <v>0.1099731445</v>
      </c>
      <c r="N12" s="3">
        <f t="shared" si="6"/>
        <v>0.1249694824</v>
      </c>
      <c r="O12" s="3">
        <f t="shared" si="6"/>
        <v>0.06665039063</v>
      </c>
      <c r="P12" s="3">
        <f t="shared" si="6"/>
        <v>0.02883911133</v>
      </c>
      <c r="Q12" s="3">
        <f t="shared" si="6"/>
        <v>0.005950927734</v>
      </c>
      <c r="R12" s="3">
        <f t="shared" si="6"/>
        <v>0.002593994141</v>
      </c>
      <c r="S12" s="28">
        <f>SUM(C12:R12)</f>
        <v>0.9485229492</v>
      </c>
    </row>
    <row r="15">
      <c r="A15" s="62">
        <v>15.0</v>
      </c>
      <c r="B15" s="63" t="s">
        <v>0</v>
      </c>
      <c r="C15" s="63">
        <v>0.0</v>
      </c>
      <c r="D15" s="63">
        <v>1.0</v>
      </c>
      <c r="E15" s="63">
        <v>2.0</v>
      </c>
      <c r="F15" s="63">
        <v>3.0</v>
      </c>
      <c r="G15" s="63">
        <v>4.0</v>
      </c>
      <c r="H15" s="63">
        <v>5.0</v>
      </c>
      <c r="I15" s="63">
        <v>6.0</v>
      </c>
      <c r="J15" s="63">
        <v>7.0</v>
      </c>
      <c r="K15" s="63">
        <v>8.0</v>
      </c>
      <c r="L15" s="63">
        <v>9.0</v>
      </c>
      <c r="M15" s="63">
        <v>10.0</v>
      </c>
      <c r="N15" s="63">
        <v>11.0</v>
      </c>
      <c r="O15" s="63">
        <v>12.0</v>
      </c>
      <c r="P15" s="63">
        <v>13.0</v>
      </c>
      <c r="Q15" s="63">
        <v>14.0</v>
      </c>
      <c r="R15" s="64">
        <v>15.0</v>
      </c>
    </row>
    <row r="16">
      <c r="A16" s="4"/>
      <c r="B16" s="63" t="s">
        <v>1</v>
      </c>
      <c r="C16" s="65">
        <f t="shared" ref="C16:R16" si="7">COMBIN($A$1,C15)</f>
        <v>1</v>
      </c>
      <c r="D16" s="65">
        <f t="shared" si="7"/>
        <v>15</v>
      </c>
      <c r="E16" s="65">
        <f t="shared" si="7"/>
        <v>105</v>
      </c>
      <c r="F16" s="65">
        <f t="shared" si="7"/>
        <v>455</v>
      </c>
      <c r="G16" s="65">
        <f t="shared" si="7"/>
        <v>1365</v>
      </c>
      <c r="H16" s="65">
        <f t="shared" si="7"/>
        <v>3003</v>
      </c>
      <c r="I16" s="65">
        <f t="shared" si="7"/>
        <v>5005</v>
      </c>
      <c r="J16" s="65">
        <f t="shared" si="7"/>
        <v>6435</v>
      </c>
      <c r="K16" s="65">
        <f t="shared" si="7"/>
        <v>6435</v>
      </c>
      <c r="L16" s="65">
        <f t="shared" si="7"/>
        <v>5005</v>
      </c>
      <c r="M16" s="65">
        <f t="shared" si="7"/>
        <v>3003</v>
      </c>
      <c r="N16" s="65">
        <f t="shared" si="7"/>
        <v>1365</v>
      </c>
      <c r="O16" s="65">
        <f t="shared" si="7"/>
        <v>455</v>
      </c>
      <c r="P16" s="65">
        <f t="shared" si="7"/>
        <v>105</v>
      </c>
      <c r="Q16" s="65">
        <f t="shared" si="7"/>
        <v>15</v>
      </c>
      <c r="R16" s="65">
        <f t="shared" si="7"/>
        <v>1</v>
      </c>
    </row>
    <row r="17">
      <c r="A17" s="4"/>
      <c r="B17" s="63" t="s">
        <v>2</v>
      </c>
      <c r="C17" s="66">
        <f t="shared" ref="C17:R17" si="8">C16/$S$2</f>
        <v>0.00003051757813</v>
      </c>
      <c r="D17" s="66">
        <f t="shared" si="8"/>
        <v>0.0004577636719</v>
      </c>
      <c r="E17" s="66">
        <f t="shared" si="8"/>
        <v>0.003204345703</v>
      </c>
      <c r="F17" s="66">
        <f t="shared" si="8"/>
        <v>0.01388549805</v>
      </c>
      <c r="G17" s="66">
        <f t="shared" si="8"/>
        <v>0.04165649414</v>
      </c>
      <c r="H17" s="66">
        <f t="shared" si="8"/>
        <v>0.09164428711</v>
      </c>
      <c r="I17" s="66">
        <f t="shared" si="8"/>
        <v>0.1527404785</v>
      </c>
      <c r="J17" s="66">
        <f t="shared" si="8"/>
        <v>0.1963806152</v>
      </c>
      <c r="K17" s="66">
        <f t="shared" si="8"/>
        <v>0.1963806152</v>
      </c>
      <c r="L17" s="66">
        <f t="shared" si="8"/>
        <v>0.1527404785</v>
      </c>
      <c r="M17" s="66">
        <f t="shared" si="8"/>
        <v>0.09164428711</v>
      </c>
      <c r="N17" s="66">
        <f t="shared" si="8"/>
        <v>0.04165649414</v>
      </c>
      <c r="O17" s="66">
        <f t="shared" si="8"/>
        <v>0.01388549805</v>
      </c>
      <c r="P17" s="66">
        <f t="shared" si="8"/>
        <v>0.003204345703</v>
      </c>
      <c r="Q17" s="66">
        <f t="shared" si="8"/>
        <v>0.0004577636719</v>
      </c>
      <c r="R17" s="66">
        <f t="shared" si="8"/>
        <v>0.00003051757813</v>
      </c>
    </row>
    <row r="18">
      <c r="A18" s="7"/>
      <c r="B18" s="64" t="s">
        <v>3</v>
      </c>
      <c r="C18" s="67">
        <v>600.0</v>
      </c>
      <c r="D18" s="68">
        <v>75.0</v>
      </c>
      <c r="E18" s="68">
        <v>24.0</v>
      </c>
      <c r="F18" s="68">
        <v>7.5</v>
      </c>
      <c r="G18" s="68">
        <v>3.0</v>
      </c>
      <c r="H18" s="68">
        <v>0.5</v>
      </c>
      <c r="I18" s="68">
        <v>0.2</v>
      </c>
      <c r="J18" s="68">
        <v>0.2</v>
      </c>
      <c r="K18" s="68">
        <v>0.2</v>
      </c>
      <c r="L18" s="68">
        <v>0.2</v>
      </c>
      <c r="M18" s="68">
        <v>0.5</v>
      </c>
      <c r="N18" s="68">
        <v>3.0</v>
      </c>
      <c r="O18" s="68">
        <v>7.5</v>
      </c>
      <c r="P18" s="68">
        <v>24.0</v>
      </c>
      <c r="Q18" s="68">
        <v>75.0</v>
      </c>
      <c r="R18" s="68">
        <v>600.0</v>
      </c>
      <c r="S18" s="28">
        <f t="shared" ref="S18:S19" si="10">SUM(C18:R18)</f>
        <v>1420.8</v>
      </c>
    </row>
    <row r="19">
      <c r="A19" s="40"/>
      <c r="B19" s="3"/>
      <c r="C19" s="3">
        <f t="shared" ref="C19:R19" si="9">C18*C17</f>
        <v>0.01831054688</v>
      </c>
      <c r="D19" s="3">
        <f t="shared" si="9"/>
        <v>0.03433227539</v>
      </c>
      <c r="E19" s="3">
        <f t="shared" si="9"/>
        <v>0.07690429688</v>
      </c>
      <c r="F19" s="3">
        <f t="shared" si="9"/>
        <v>0.1041412354</v>
      </c>
      <c r="G19" s="3">
        <f t="shared" si="9"/>
        <v>0.1249694824</v>
      </c>
      <c r="H19" s="3">
        <f t="shared" si="9"/>
        <v>0.04582214355</v>
      </c>
      <c r="I19" s="3">
        <f t="shared" si="9"/>
        <v>0.0305480957</v>
      </c>
      <c r="J19" s="3">
        <f t="shared" si="9"/>
        <v>0.03927612305</v>
      </c>
      <c r="K19" s="3">
        <f t="shared" si="9"/>
        <v>0.03927612305</v>
      </c>
      <c r="L19" s="3">
        <f t="shared" si="9"/>
        <v>0.0305480957</v>
      </c>
      <c r="M19" s="3">
        <f t="shared" si="9"/>
        <v>0.04582214355</v>
      </c>
      <c r="N19" s="3">
        <f t="shared" si="9"/>
        <v>0.1249694824</v>
      </c>
      <c r="O19" s="3">
        <f t="shared" si="9"/>
        <v>0.1041412354</v>
      </c>
      <c r="P19" s="3">
        <f t="shared" si="9"/>
        <v>0.07690429688</v>
      </c>
      <c r="Q19" s="3">
        <f t="shared" si="9"/>
        <v>0.03433227539</v>
      </c>
      <c r="R19" s="3">
        <f t="shared" si="9"/>
        <v>0.01831054688</v>
      </c>
      <c r="S19" s="28">
        <f t="shared" si="10"/>
        <v>0.9486083984</v>
      </c>
    </row>
    <row r="24">
      <c r="G24" s="28">
        <f t="shared" ref="G24:P24" si="11">G28*256</f>
        <v>4.608</v>
      </c>
      <c r="H24" s="28">
        <f t="shared" si="11"/>
        <v>117.76</v>
      </c>
      <c r="I24" s="28">
        <f t="shared" si="11"/>
        <v>4.608</v>
      </c>
      <c r="J24" s="28">
        <f t="shared" si="11"/>
        <v>0.128</v>
      </c>
      <c r="K24" s="28">
        <f t="shared" si="11"/>
        <v>1.664</v>
      </c>
      <c r="L24" s="28">
        <f t="shared" si="11"/>
        <v>2.56</v>
      </c>
      <c r="M24" s="28">
        <f t="shared" si="11"/>
        <v>2.048</v>
      </c>
      <c r="N24" s="28">
        <f t="shared" si="11"/>
        <v>4.608</v>
      </c>
      <c r="O24" s="28">
        <f t="shared" si="11"/>
        <v>117.76</v>
      </c>
      <c r="P24" s="28">
        <f t="shared" si="11"/>
        <v>0.256</v>
      </c>
    </row>
    <row r="25">
      <c r="B25" s="69" t="s">
        <v>68</v>
      </c>
      <c r="C25" s="70" t="s">
        <v>69</v>
      </c>
      <c r="D25" s="71" t="s">
        <v>5</v>
      </c>
      <c r="E25" s="71" t="s">
        <v>70</v>
      </c>
      <c r="F25" s="71" t="s">
        <v>71</v>
      </c>
      <c r="G25" s="72" t="s">
        <v>72</v>
      </c>
      <c r="H25" s="73"/>
      <c r="I25" s="73"/>
      <c r="J25" s="73"/>
      <c r="K25" s="73"/>
      <c r="L25" s="73"/>
      <c r="M25" s="73"/>
      <c r="N25" s="73"/>
      <c r="O25" s="73"/>
      <c r="P25" s="73"/>
      <c r="Q25" s="74"/>
    </row>
    <row r="26">
      <c r="B26" s="4"/>
      <c r="C26" s="4"/>
      <c r="D26" s="75"/>
      <c r="E26" s="75"/>
      <c r="F26" s="75"/>
      <c r="G26" s="76">
        <v>1.0</v>
      </c>
      <c r="H26" s="76">
        <v>2.0</v>
      </c>
      <c r="I26" s="76">
        <v>3.0</v>
      </c>
      <c r="J26" s="77">
        <v>4.0</v>
      </c>
      <c r="K26" s="78">
        <v>5.0</v>
      </c>
      <c r="L26" s="78">
        <v>6.0</v>
      </c>
      <c r="M26" s="78">
        <v>7.0</v>
      </c>
      <c r="N26" s="78">
        <v>8.0</v>
      </c>
      <c r="O26" s="78">
        <v>9.0</v>
      </c>
      <c r="P26" s="78">
        <v>10.0</v>
      </c>
      <c r="Q26" s="79"/>
    </row>
    <row r="27">
      <c r="B27" s="4"/>
      <c r="C27" s="4"/>
      <c r="D27" s="80">
        <f>G27*G28+H27*H28+I27*I28+J27*J28+K27*K28+L27*L28+M27*M28+N27*N28+O27*O28+P27*P28+Q27*Q28</f>
        <v>11.145</v>
      </c>
      <c r="E27" s="70">
        <f>sum(G28:Q28)</f>
        <v>1</v>
      </c>
      <c r="F27" s="81" t="s">
        <v>73</v>
      </c>
      <c r="G27" s="82">
        <v>20.0</v>
      </c>
      <c r="H27" s="82">
        <v>10.0</v>
      </c>
      <c r="I27" s="82">
        <v>20.0</v>
      </c>
      <c r="J27" s="83">
        <v>200.0</v>
      </c>
      <c r="K27" s="82">
        <v>50.0</v>
      </c>
      <c r="L27" s="82">
        <v>15.0</v>
      </c>
      <c r="M27" s="82">
        <v>30.0</v>
      </c>
      <c r="N27" s="82">
        <v>20.0</v>
      </c>
      <c r="O27" s="82">
        <v>10.0</v>
      </c>
      <c r="P27" s="83">
        <v>50.0</v>
      </c>
      <c r="Q27" s="84"/>
    </row>
    <row r="28">
      <c r="B28" s="4"/>
      <c r="C28" s="4"/>
      <c r="D28" s="75"/>
      <c r="E28" s="7"/>
      <c r="F28" s="77" t="s">
        <v>4</v>
      </c>
      <c r="G28" s="77">
        <v>0.018</v>
      </c>
      <c r="H28" s="77">
        <v>0.46</v>
      </c>
      <c r="I28" s="77">
        <v>0.018</v>
      </c>
      <c r="J28" s="77">
        <v>5.0E-4</v>
      </c>
      <c r="K28" s="77">
        <v>0.0065</v>
      </c>
      <c r="L28" s="77">
        <v>0.01</v>
      </c>
      <c r="M28" s="77">
        <v>0.008</v>
      </c>
      <c r="N28" s="77">
        <v>0.018</v>
      </c>
      <c r="O28" s="77">
        <v>0.46</v>
      </c>
      <c r="P28" s="77">
        <v>0.001</v>
      </c>
      <c r="Q28" s="85"/>
    </row>
    <row r="29">
      <c r="B29" s="4"/>
      <c r="C29" s="4"/>
      <c r="D29" s="86"/>
      <c r="E29" s="86"/>
      <c r="F29" s="86"/>
      <c r="G29" s="87">
        <f t="shared" ref="G29:P29" si="12">(32768*256*G28)</f>
        <v>150994.944</v>
      </c>
      <c r="H29" s="87">
        <f t="shared" si="12"/>
        <v>3858759.68</v>
      </c>
      <c r="I29" s="87">
        <f t="shared" si="12"/>
        <v>150994.944</v>
      </c>
      <c r="J29" s="87">
        <f t="shared" si="12"/>
        <v>4194.304</v>
      </c>
      <c r="K29" s="87">
        <f t="shared" si="12"/>
        <v>54525.952</v>
      </c>
      <c r="L29" s="87">
        <f t="shared" si="12"/>
        <v>83886.08</v>
      </c>
      <c r="M29" s="87">
        <f t="shared" si="12"/>
        <v>67108.864</v>
      </c>
      <c r="N29" s="87">
        <f t="shared" si="12"/>
        <v>150994.944</v>
      </c>
      <c r="O29" s="87">
        <f t="shared" si="12"/>
        <v>3858759.68</v>
      </c>
      <c r="P29" s="87">
        <f t="shared" si="12"/>
        <v>8388.608</v>
      </c>
      <c r="Q29" s="86"/>
    </row>
    <row r="30">
      <c r="B30" s="4"/>
      <c r="C30" s="4"/>
      <c r="D30" s="86"/>
      <c r="E30" s="86"/>
      <c r="F30" s="88">
        <f>sum(G30:Q30)</f>
        <v>8388601</v>
      </c>
      <c r="G30" s="89">
        <f t="shared" ref="G30:P30" si="13">rounddown(G29,0)</f>
        <v>150994</v>
      </c>
      <c r="H30" s="89">
        <f t="shared" si="13"/>
        <v>3858759</v>
      </c>
      <c r="I30" s="89">
        <f t="shared" si="13"/>
        <v>150994</v>
      </c>
      <c r="J30" s="89">
        <f t="shared" si="13"/>
        <v>4194</v>
      </c>
      <c r="K30" s="89">
        <f t="shared" si="13"/>
        <v>54525</v>
      </c>
      <c r="L30" s="89">
        <f t="shared" si="13"/>
        <v>83886</v>
      </c>
      <c r="M30" s="89">
        <f t="shared" si="13"/>
        <v>67108</v>
      </c>
      <c r="N30" s="89">
        <f t="shared" si="13"/>
        <v>150994</v>
      </c>
      <c r="O30" s="89">
        <f t="shared" si="13"/>
        <v>3858759</v>
      </c>
      <c r="P30" s="89">
        <f t="shared" si="13"/>
        <v>8388</v>
      </c>
      <c r="Q30" s="86"/>
    </row>
    <row r="31">
      <c r="B31" s="7"/>
      <c r="C31" s="7"/>
      <c r="D31" s="90">
        <f>G27*G31+H27*H31+I27*I31+J27*J31+K27*K31+L27*L31+M27*M31+N27*N31+O27*O31+P27*P31+Q27*Q31</f>
        <v>0.3809326172</v>
      </c>
      <c r="E31" s="91">
        <f>sum(G31:Q31)</f>
        <v>0.0341796875</v>
      </c>
      <c r="F31" s="92" t="s">
        <v>74</v>
      </c>
      <c r="G31" s="93">
        <f t="shared" ref="G31:P31" si="14">($E$2+$F$2+$E$2+$F$2)/$S$2*G28</f>
        <v>0.000615234375</v>
      </c>
      <c r="H31" s="93">
        <f t="shared" si="14"/>
        <v>0.01572265625</v>
      </c>
      <c r="I31" s="93">
        <f t="shared" si="14"/>
        <v>0.000615234375</v>
      </c>
      <c r="J31" s="93">
        <f t="shared" si="14"/>
        <v>0.00001708984375</v>
      </c>
      <c r="K31" s="93">
        <f t="shared" si="14"/>
        <v>0.0002221679688</v>
      </c>
      <c r="L31" s="93">
        <f t="shared" si="14"/>
        <v>0.000341796875</v>
      </c>
      <c r="M31" s="93">
        <f t="shared" si="14"/>
        <v>0.0002734375</v>
      </c>
      <c r="N31" s="93">
        <f t="shared" si="14"/>
        <v>0.000615234375</v>
      </c>
      <c r="O31" s="93">
        <f t="shared" si="14"/>
        <v>0.01572265625</v>
      </c>
      <c r="P31" s="93">
        <f t="shared" si="14"/>
        <v>0.0000341796875</v>
      </c>
      <c r="Q31" s="94"/>
    </row>
  </sheetData>
  <mergeCells count="11">
    <mergeCell ref="F25:F26"/>
    <mergeCell ref="G25:Q25"/>
    <mergeCell ref="D27:D28"/>
    <mergeCell ref="E27:E28"/>
    <mergeCell ref="A1:A4"/>
    <mergeCell ref="A8:A11"/>
    <mergeCell ref="A15:A18"/>
    <mergeCell ref="B25:B31"/>
    <mergeCell ref="C25:C31"/>
    <mergeCell ref="D25:D26"/>
    <mergeCell ref="E25:E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1.0"/>
    <col customWidth="1" min="3" max="4" width="10.75"/>
    <col customWidth="1" min="5" max="5" width="12.63"/>
    <col customWidth="1" min="6" max="6" width="9.38"/>
    <col customWidth="1" min="7" max="7" width="14.38"/>
  </cols>
  <sheetData>
    <row r="1">
      <c r="A1" s="26" t="s">
        <v>75</v>
      </c>
      <c r="B1" s="26"/>
      <c r="C1" s="26"/>
    </row>
    <row r="2">
      <c r="A2" s="26" t="s">
        <v>7</v>
      </c>
      <c r="B2" s="95">
        <v>0.9</v>
      </c>
      <c r="C2" s="26"/>
      <c r="D2" s="26"/>
    </row>
    <row r="3">
      <c r="A3" s="26"/>
      <c r="B3" s="26"/>
      <c r="C3" s="26"/>
      <c r="D3" s="26"/>
    </row>
    <row r="4">
      <c r="A4" s="23" t="s">
        <v>76</v>
      </c>
      <c r="B4" s="23" t="s">
        <v>77</v>
      </c>
      <c r="C4" s="23" t="s">
        <v>78</v>
      </c>
      <c r="D4" s="23" t="s">
        <v>5</v>
      </c>
      <c r="E4" s="23" t="s">
        <v>79</v>
      </c>
      <c r="F4" s="23" t="s">
        <v>3</v>
      </c>
      <c r="G4" s="23" t="s">
        <v>7</v>
      </c>
    </row>
    <row r="5">
      <c r="A5" s="23">
        <v>1.0</v>
      </c>
      <c r="B5" s="23">
        <v>0.0</v>
      </c>
      <c r="C5" s="46">
        <v>0.0</v>
      </c>
      <c r="D5" s="23" t="s">
        <v>64</v>
      </c>
      <c r="E5" s="23" t="s">
        <v>64</v>
      </c>
      <c r="F5" s="23" t="s">
        <v>64</v>
      </c>
      <c r="G5" s="24"/>
    </row>
    <row r="6">
      <c r="A6" s="23">
        <v>2.0</v>
      </c>
      <c r="B6" s="23">
        <v>0.0</v>
      </c>
      <c r="C6" s="46">
        <v>0.0</v>
      </c>
      <c r="D6" s="23" t="s">
        <v>64</v>
      </c>
      <c r="E6" s="23" t="s">
        <v>64</v>
      </c>
      <c r="F6" s="23" t="s">
        <v>64</v>
      </c>
      <c r="G6" s="24"/>
    </row>
    <row r="7">
      <c r="A7" s="13" t="s">
        <v>80</v>
      </c>
      <c r="B7" s="13">
        <v>30.0</v>
      </c>
      <c r="C7" s="96">
        <v>0.0030003</v>
      </c>
      <c r="D7" s="97">
        <f t="shared" ref="D7:D12" si="1">1/C7</f>
        <v>333.3000033</v>
      </c>
      <c r="E7" s="97">
        <f t="shared" ref="E7:E12" si="2">D7*$B$2</f>
        <v>299.970003</v>
      </c>
      <c r="F7" s="13">
        <v>285.0</v>
      </c>
      <c r="G7" s="97">
        <f t="shared" ref="G7:G12" si="3">F7/D7</f>
        <v>0.8550855</v>
      </c>
    </row>
    <row r="8">
      <c r="A8" s="13">
        <v>4.0</v>
      </c>
      <c r="B8" s="13">
        <v>588.0</v>
      </c>
      <c r="C8" s="96">
        <v>0.058805881</v>
      </c>
      <c r="D8" s="97">
        <f t="shared" si="1"/>
        <v>17.00510192</v>
      </c>
      <c r="E8" s="97">
        <f t="shared" si="2"/>
        <v>15.30459173</v>
      </c>
      <c r="F8" s="13">
        <v>16.2</v>
      </c>
      <c r="G8" s="97">
        <f t="shared" si="3"/>
        <v>0.9526552722</v>
      </c>
    </row>
    <row r="9">
      <c r="A9" s="13">
        <v>5.0</v>
      </c>
      <c r="B9" s="13">
        <v>2914.0</v>
      </c>
      <c r="C9" s="96">
        <v>0.291429143</v>
      </c>
      <c r="D9" s="97">
        <f t="shared" si="1"/>
        <v>3.431365819</v>
      </c>
      <c r="E9" s="97">
        <f t="shared" si="2"/>
        <v>3.088229237</v>
      </c>
      <c r="F9" s="13">
        <v>3.28</v>
      </c>
      <c r="G9" s="97">
        <f t="shared" si="3"/>
        <v>0.955887589</v>
      </c>
    </row>
    <row r="10">
      <c r="A10" s="13">
        <v>6.0</v>
      </c>
      <c r="B10" s="13">
        <v>4234.0</v>
      </c>
      <c r="C10" s="96">
        <v>0.423442344</v>
      </c>
      <c r="D10" s="97">
        <f t="shared" si="1"/>
        <v>2.3615966</v>
      </c>
      <c r="E10" s="97">
        <f t="shared" si="2"/>
        <v>2.12543694</v>
      </c>
      <c r="F10" s="13">
        <v>2.25</v>
      </c>
      <c r="G10" s="97">
        <f t="shared" si="3"/>
        <v>0.952745274</v>
      </c>
    </row>
    <row r="11">
      <c r="A11" s="13">
        <v>7.0</v>
      </c>
      <c r="B11" s="13">
        <v>1986.0</v>
      </c>
      <c r="C11" s="96">
        <v>0.198619862</v>
      </c>
      <c r="D11" s="97">
        <f t="shared" si="1"/>
        <v>5.034743202</v>
      </c>
      <c r="E11" s="97">
        <f t="shared" si="2"/>
        <v>4.531268882</v>
      </c>
      <c r="F11" s="13">
        <v>4.8</v>
      </c>
      <c r="G11" s="97">
        <f t="shared" si="3"/>
        <v>0.9533753376</v>
      </c>
    </row>
    <row r="12">
      <c r="A12" s="13" t="s">
        <v>81</v>
      </c>
      <c r="B12" s="13">
        <v>242.0</v>
      </c>
      <c r="C12" s="96">
        <f>2.420242%+C13</f>
        <v>0.02470247</v>
      </c>
      <c r="D12" s="97">
        <f t="shared" si="1"/>
        <v>40.48178178</v>
      </c>
      <c r="E12" s="97">
        <f t="shared" si="2"/>
        <v>36.4336036</v>
      </c>
      <c r="F12" s="13">
        <v>38.5</v>
      </c>
      <c r="G12" s="97">
        <f t="shared" si="3"/>
        <v>0.951045095</v>
      </c>
    </row>
    <row r="13">
      <c r="A13" s="23">
        <v>9.0</v>
      </c>
      <c r="B13" s="23">
        <v>5.0</v>
      </c>
      <c r="C13" s="46">
        <v>5.0005E-4</v>
      </c>
      <c r="D13" s="23" t="s">
        <v>64</v>
      </c>
      <c r="E13" s="23" t="s">
        <v>64</v>
      </c>
      <c r="F13" s="24"/>
      <c r="G13" s="24"/>
    </row>
    <row r="14">
      <c r="A14" s="23">
        <v>10.0</v>
      </c>
      <c r="B14" s="23">
        <v>0.0</v>
      </c>
      <c r="C14" s="46">
        <v>0.0</v>
      </c>
      <c r="D14" s="23" t="s">
        <v>64</v>
      </c>
      <c r="E14" s="23" t="s">
        <v>64</v>
      </c>
      <c r="F14" s="24"/>
      <c r="G14" s="24"/>
    </row>
    <row r="16">
      <c r="A16" s="23" t="s">
        <v>82</v>
      </c>
      <c r="B16" s="23" t="s">
        <v>83</v>
      </c>
      <c r="C16" s="23" t="s">
        <v>4</v>
      </c>
      <c r="D16" s="23" t="s">
        <v>5</v>
      </c>
      <c r="E16" s="23" t="s">
        <v>79</v>
      </c>
      <c r="F16" s="23" t="s">
        <v>3</v>
      </c>
      <c r="G16" s="23" t="s">
        <v>7</v>
      </c>
      <c r="H16" s="23" t="s">
        <v>84</v>
      </c>
      <c r="I16" s="23" t="s">
        <v>7</v>
      </c>
    </row>
    <row r="17">
      <c r="A17" s="23" t="s">
        <v>85</v>
      </c>
      <c r="B17" s="46">
        <v>0.7738</v>
      </c>
      <c r="C17" s="46">
        <f>B17-B18-B19-B20</f>
        <v>0.5386</v>
      </c>
      <c r="D17" s="24">
        <f t="shared" ref="D17:D20" si="4">1/C17</f>
        <v>1.856665429</v>
      </c>
      <c r="E17" s="24">
        <f t="shared" ref="E17:E20" si="5">D17*$B$2</f>
        <v>1.670998886</v>
      </c>
      <c r="F17" s="23">
        <v>1.77</v>
      </c>
      <c r="G17" s="24">
        <f t="shared" ref="G17:G20" si="6">F17/D17</f>
        <v>0.953322</v>
      </c>
      <c r="H17" s="23">
        <v>1.0</v>
      </c>
      <c r="I17" s="24">
        <f t="shared" ref="I17:I20" si="7">H17*C17</f>
        <v>0.5386</v>
      </c>
    </row>
    <row r="18">
      <c r="A18" s="23" t="s">
        <v>86</v>
      </c>
      <c r="B18" s="46">
        <v>0.2042</v>
      </c>
      <c r="C18" s="46">
        <f>B18-B19-B20</f>
        <v>0.1732</v>
      </c>
      <c r="D18" s="24">
        <f t="shared" si="4"/>
        <v>5.773672055</v>
      </c>
      <c r="E18" s="24">
        <f t="shared" si="5"/>
        <v>5.19630485</v>
      </c>
      <c r="F18" s="23">
        <v>5.5</v>
      </c>
      <c r="G18" s="24">
        <f t="shared" si="6"/>
        <v>0.9526</v>
      </c>
      <c r="H18" s="23">
        <v>1.5</v>
      </c>
      <c r="I18" s="24">
        <f t="shared" si="7"/>
        <v>0.2598</v>
      </c>
    </row>
    <row r="19">
      <c r="A19" s="23" t="s">
        <v>87</v>
      </c>
      <c r="B19" s="46">
        <v>0.03</v>
      </c>
      <c r="C19" s="46">
        <f>B19-B20</f>
        <v>0.029</v>
      </c>
      <c r="D19" s="24">
        <f t="shared" si="4"/>
        <v>34.48275862</v>
      </c>
      <c r="E19" s="24">
        <f t="shared" si="5"/>
        <v>31.03448276</v>
      </c>
      <c r="F19" s="23">
        <v>33.0</v>
      </c>
      <c r="G19" s="24">
        <f t="shared" si="6"/>
        <v>0.957</v>
      </c>
      <c r="H19" s="23">
        <v>2.8</v>
      </c>
      <c r="I19" s="24">
        <f t="shared" si="7"/>
        <v>0.0812</v>
      </c>
    </row>
    <row r="20">
      <c r="A20" s="23" t="s">
        <v>88</v>
      </c>
      <c r="B20" s="46">
        <v>0.001</v>
      </c>
      <c r="C20" s="46">
        <f>B20</f>
        <v>0.001</v>
      </c>
      <c r="D20" s="24">
        <f t="shared" si="4"/>
        <v>1000</v>
      </c>
      <c r="E20" s="24">
        <f t="shared" si="5"/>
        <v>900</v>
      </c>
      <c r="F20" s="23">
        <v>850.0</v>
      </c>
      <c r="G20" s="24">
        <f t="shared" si="6"/>
        <v>0.85</v>
      </c>
      <c r="H20" s="23">
        <f>C36</f>
        <v>69.222</v>
      </c>
      <c r="I20" s="24">
        <f t="shared" si="7"/>
        <v>0.069222</v>
      </c>
      <c r="J20" s="13" t="s">
        <v>89</v>
      </c>
    </row>
    <row r="21">
      <c r="A21" s="24"/>
      <c r="B21" s="24"/>
      <c r="C21" s="24"/>
      <c r="D21" s="24"/>
      <c r="E21" s="24"/>
      <c r="F21" s="24"/>
      <c r="G21" s="24"/>
      <c r="H21" s="24"/>
      <c r="I21" s="24">
        <f>SUM(I17:I20)</f>
        <v>0.948822</v>
      </c>
    </row>
    <row r="22">
      <c r="A22" s="24"/>
      <c r="B22" s="24"/>
      <c r="C22" s="24"/>
      <c r="D22" s="24"/>
      <c r="E22" s="24"/>
      <c r="F22" s="24"/>
      <c r="G22" s="24"/>
      <c r="H22" s="24"/>
      <c r="I22" s="24"/>
    </row>
    <row r="25">
      <c r="A25" s="29" t="s">
        <v>38</v>
      </c>
      <c r="B25" s="98"/>
      <c r="C25" s="98"/>
    </row>
    <row r="26">
      <c r="B26" s="98"/>
      <c r="C26" s="98"/>
    </row>
    <row r="27">
      <c r="A27" s="31" t="s">
        <v>3</v>
      </c>
      <c r="B27" s="31" t="s">
        <v>4</v>
      </c>
      <c r="C27" s="31" t="s">
        <v>5</v>
      </c>
      <c r="D27" s="14" t="s">
        <v>40</v>
      </c>
      <c r="E27" s="14" t="s">
        <v>41</v>
      </c>
      <c r="F27" s="14" t="s">
        <v>42</v>
      </c>
      <c r="G27" s="14" t="s">
        <v>43</v>
      </c>
    </row>
    <row r="28">
      <c r="A28" s="32">
        <v>30.0</v>
      </c>
      <c r="B28" s="33">
        <v>0.78</v>
      </c>
      <c r="C28" s="2">
        <f t="shared" ref="C28:C35" si="8">A28*B28</f>
        <v>23.4</v>
      </c>
      <c r="D28" s="34">
        <f t="shared" ref="D28:D35" si="9">$C$20*B28</f>
        <v>0.00078</v>
      </c>
      <c r="E28" s="17">
        <f t="shared" ref="E28:E35" si="10">1/D28</f>
        <v>1282.051282</v>
      </c>
      <c r="F28" s="14">
        <v>1300.0</v>
      </c>
      <c r="G28" s="17">
        <f t="shared" ref="G28:G35" si="11">E28/F28</f>
        <v>0.9861932939</v>
      </c>
    </row>
    <row r="29">
      <c r="A29" s="32">
        <v>77.0</v>
      </c>
      <c r="B29" s="35">
        <v>0.08</v>
      </c>
      <c r="C29" s="2">
        <f t="shared" si="8"/>
        <v>6.16</v>
      </c>
      <c r="D29" s="34">
        <f t="shared" si="9"/>
        <v>0.00008</v>
      </c>
      <c r="E29" s="17">
        <f t="shared" si="10"/>
        <v>12500</v>
      </c>
      <c r="F29" s="14">
        <v>1300.0</v>
      </c>
      <c r="G29" s="17">
        <f t="shared" si="11"/>
        <v>9.615384615</v>
      </c>
    </row>
    <row r="30">
      <c r="A30" s="32">
        <v>100.0</v>
      </c>
      <c r="B30" s="35">
        <v>0.06</v>
      </c>
      <c r="C30" s="2">
        <f t="shared" si="8"/>
        <v>6</v>
      </c>
      <c r="D30" s="34">
        <f t="shared" si="9"/>
        <v>0.00006</v>
      </c>
      <c r="E30" s="17">
        <f t="shared" si="10"/>
        <v>16666.66667</v>
      </c>
      <c r="F30" s="14">
        <v>1300.0</v>
      </c>
      <c r="G30" s="17">
        <f t="shared" si="11"/>
        <v>12.82051282</v>
      </c>
    </row>
    <row r="31">
      <c r="A31" s="32">
        <v>200.0</v>
      </c>
      <c r="B31" s="35">
        <v>0.02</v>
      </c>
      <c r="C31" s="2">
        <f t="shared" si="8"/>
        <v>4</v>
      </c>
      <c r="D31" s="34">
        <f t="shared" si="9"/>
        <v>0.00002</v>
      </c>
      <c r="E31" s="17">
        <f t="shared" si="10"/>
        <v>50000</v>
      </c>
      <c r="F31" s="14">
        <v>1300.0</v>
      </c>
      <c r="G31" s="17">
        <f t="shared" si="11"/>
        <v>38.46153846</v>
      </c>
    </row>
    <row r="32">
      <c r="A32" s="32">
        <v>300.0</v>
      </c>
      <c r="B32" s="35">
        <v>0.03</v>
      </c>
      <c r="C32" s="2">
        <f t="shared" si="8"/>
        <v>9</v>
      </c>
      <c r="D32" s="34">
        <f t="shared" si="9"/>
        <v>0.00003</v>
      </c>
      <c r="E32" s="17">
        <f t="shared" si="10"/>
        <v>33333.33333</v>
      </c>
      <c r="F32" s="14">
        <v>1300.0</v>
      </c>
      <c r="G32" s="17">
        <f t="shared" si="11"/>
        <v>25.64102564</v>
      </c>
    </row>
    <row r="33">
      <c r="A33" s="14">
        <v>600.0</v>
      </c>
      <c r="B33" s="36">
        <v>0.02</v>
      </c>
      <c r="C33" s="2">
        <f t="shared" si="8"/>
        <v>12</v>
      </c>
      <c r="D33" s="34">
        <f t="shared" si="9"/>
        <v>0.00002</v>
      </c>
      <c r="E33" s="17">
        <f t="shared" si="10"/>
        <v>50000</v>
      </c>
      <c r="F33" s="14">
        <v>1300.0</v>
      </c>
      <c r="G33" s="17">
        <f t="shared" si="11"/>
        <v>38.46153846</v>
      </c>
    </row>
    <row r="34">
      <c r="A34" s="14">
        <v>777.0</v>
      </c>
      <c r="B34" s="36">
        <v>0.006</v>
      </c>
      <c r="C34" s="2">
        <f t="shared" si="8"/>
        <v>4.662</v>
      </c>
      <c r="D34" s="34">
        <f t="shared" si="9"/>
        <v>0.000006</v>
      </c>
      <c r="E34" s="17">
        <f t="shared" si="10"/>
        <v>166666.6667</v>
      </c>
      <c r="F34" s="14">
        <v>1300.0</v>
      </c>
      <c r="G34" s="17">
        <f t="shared" si="11"/>
        <v>128.2051282</v>
      </c>
    </row>
    <row r="35">
      <c r="A35" s="14">
        <v>1000.0</v>
      </c>
      <c r="B35" s="36">
        <v>0.004</v>
      </c>
      <c r="C35" s="2">
        <f t="shared" si="8"/>
        <v>4</v>
      </c>
      <c r="D35" s="34">
        <f t="shared" si="9"/>
        <v>0.000004</v>
      </c>
      <c r="E35" s="17">
        <f t="shared" si="10"/>
        <v>250000</v>
      </c>
      <c r="F35" s="14">
        <v>1300.0</v>
      </c>
      <c r="G35" s="17">
        <f t="shared" si="11"/>
        <v>192.3076923</v>
      </c>
    </row>
    <row r="36">
      <c r="B36" s="37">
        <f>SUM(B28:B35)</f>
        <v>1</v>
      </c>
      <c r="C36" s="38">
        <f>sum(C28:C35)</f>
        <v>69.222</v>
      </c>
    </row>
  </sheetData>
  <mergeCells count="2">
    <mergeCell ref="J20:L20"/>
    <mergeCell ref="A25:A2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1.0"/>
    <col customWidth="1" min="3" max="3" width="10.75"/>
    <col customWidth="1" min="4" max="4" width="14.13"/>
    <col customWidth="1" min="5" max="5" width="14.38"/>
    <col customWidth="1" min="6" max="6" width="9.38"/>
    <col customWidth="1" min="7" max="7" width="18.13"/>
    <col customWidth="1" min="8" max="9" width="8.88"/>
    <col customWidth="1" min="10" max="11" width="4.75"/>
    <col customWidth="1" min="12" max="12" width="9.38"/>
  </cols>
  <sheetData>
    <row r="1">
      <c r="A1" s="23" t="s">
        <v>90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</row>
    <row r="2">
      <c r="A2" s="23" t="s">
        <v>7</v>
      </c>
      <c r="B2" s="99">
        <v>0.9</v>
      </c>
      <c r="C2" s="23"/>
      <c r="D2" s="23"/>
      <c r="E2" s="24"/>
      <c r="F2" s="24"/>
      <c r="G2" s="24"/>
      <c r="H2" s="24"/>
      <c r="I2" s="24"/>
      <c r="J2" s="24"/>
      <c r="K2" s="24"/>
      <c r="L2" s="24"/>
    </row>
    <row r="3">
      <c r="A3" s="23"/>
      <c r="B3" s="23"/>
      <c r="C3" s="23"/>
      <c r="D3" s="23"/>
      <c r="E3" s="24"/>
      <c r="F3" s="24"/>
      <c r="G3" s="24"/>
      <c r="H3" s="24"/>
      <c r="I3" s="24"/>
      <c r="J3" s="24"/>
      <c r="K3" s="24"/>
      <c r="L3" s="24"/>
    </row>
    <row r="4">
      <c r="A4" s="23" t="s">
        <v>76</v>
      </c>
      <c r="B4" s="23" t="s">
        <v>4</v>
      </c>
      <c r="C4" s="23" t="s">
        <v>5</v>
      </c>
      <c r="D4" s="23" t="s">
        <v>79</v>
      </c>
      <c r="E4" s="23" t="s">
        <v>3</v>
      </c>
      <c r="F4" s="23" t="s">
        <v>7</v>
      </c>
      <c r="G4" s="24"/>
      <c r="H4" s="24"/>
      <c r="I4" s="24"/>
      <c r="J4" s="24"/>
      <c r="K4" s="24"/>
      <c r="L4" s="24"/>
    </row>
    <row r="5">
      <c r="A5" s="23">
        <v>1.0</v>
      </c>
      <c r="B5" s="25">
        <v>3.0E-5</v>
      </c>
      <c r="C5" s="24">
        <f>1/B5</f>
        <v>33333.33333</v>
      </c>
      <c r="D5" s="24">
        <f t="shared" ref="D5:D9" si="1">C5*$B$2</f>
        <v>30000</v>
      </c>
      <c r="E5" s="23" t="s">
        <v>64</v>
      </c>
      <c r="F5" s="23" t="s">
        <v>64</v>
      </c>
      <c r="G5" s="24"/>
      <c r="H5" s="24"/>
      <c r="I5" s="24"/>
      <c r="J5" s="24"/>
      <c r="K5" s="24"/>
      <c r="L5" s="24"/>
    </row>
    <row r="6">
      <c r="A6" s="23" t="s">
        <v>91</v>
      </c>
      <c r="B6" s="25">
        <v>0.01784</v>
      </c>
      <c r="C6" s="24">
        <f>1/(B6+B5)</f>
        <v>55.95970901</v>
      </c>
      <c r="D6" s="24">
        <f t="shared" si="1"/>
        <v>50.36373811</v>
      </c>
      <c r="E6" s="23">
        <v>53.2</v>
      </c>
      <c r="F6" s="24">
        <f t="shared" ref="F6:F9" si="2">E6/C6</f>
        <v>0.950684</v>
      </c>
      <c r="G6" s="24"/>
      <c r="H6" s="24"/>
      <c r="I6" s="24"/>
      <c r="J6" s="24"/>
      <c r="K6" s="24"/>
      <c r="L6" s="24"/>
    </row>
    <row r="7">
      <c r="A7" s="23">
        <v>3.0</v>
      </c>
      <c r="B7" s="25">
        <v>0.23821</v>
      </c>
      <c r="C7" s="24">
        <f t="shared" ref="C7:C9" si="3">1/B7</f>
        <v>4.197976575</v>
      </c>
      <c r="D7" s="24">
        <f t="shared" si="1"/>
        <v>3.778178918</v>
      </c>
      <c r="E7" s="23">
        <v>4.0</v>
      </c>
      <c r="F7" s="24">
        <f t="shared" si="2"/>
        <v>0.95284</v>
      </c>
      <c r="G7" s="24"/>
      <c r="H7" s="24"/>
      <c r="I7" s="24"/>
      <c r="J7" s="24"/>
      <c r="K7" s="24"/>
      <c r="L7" s="24"/>
    </row>
    <row r="8">
      <c r="A8" s="23">
        <v>4.0</v>
      </c>
      <c r="B8" s="25">
        <v>0.524</v>
      </c>
      <c r="C8" s="24">
        <f t="shared" si="3"/>
        <v>1.908396947</v>
      </c>
      <c r="D8" s="24">
        <f t="shared" si="1"/>
        <v>1.717557252</v>
      </c>
      <c r="E8" s="23">
        <v>1.8</v>
      </c>
      <c r="F8" s="24">
        <f t="shared" si="2"/>
        <v>0.9432</v>
      </c>
      <c r="G8" s="24"/>
      <c r="H8" s="24"/>
      <c r="I8" s="24"/>
      <c r="J8" s="24"/>
      <c r="K8" s="24"/>
      <c r="L8" s="24"/>
    </row>
    <row r="9">
      <c r="A9" s="23">
        <v>5.0</v>
      </c>
      <c r="B9" s="25">
        <v>0.21992</v>
      </c>
      <c r="C9" s="24">
        <f t="shared" si="3"/>
        <v>4.547108039</v>
      </c>
      <c r="D9" s="24">
        <f t="shared" si="1"/>
        <v>4.092397235</v>
      </c>
      <c r="E9" s="23">
        <v>4.0</v>
      </c>
      <c r="F9" s="24">
        <f t="shared" si="2"/>
        <v>0.87968</v>
      </c>
      <c r="G9" s="24"/>
      <c r="H9" s="24"/>
      <c r="I9" s="24"/>
      <c r="J9" s="24"/>
      <c r="K9" s="24"/>
      <c r="L9" s="24"/>
    </row>
    <row r="10">
      <c r="A10" s="23"/>
      <c r="B10" s="23"/>
      <c r="C10" s="46"/>
      <c r="D10" s="24"/>
      <c r="E10" s="24"/>
      <c r="F10" s="23"/>
      <c r="G10" s="24"/>
      <c r="H10" s="24"/>
      <c r="I10" s="24"/>
      <c r="J10" s="24"/>
      <c r="K10" s="24"/>
      <c r="L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>
      <c r="A12" s="23" t="s">
        <v>82</v>
      </c>
      <c r="B12" s="23" t="s">
        <v>83</v>
      </c>
      <c r="C12" s="23" t="s">
        <v>4</v>
      </c>
      <c r="D12" s="23" t="s">
        <v>5</v>
      </c>
      <c r="E12" s="23" t="s">
        <v>79</v>
      </c>
      <c r="F12" s="23" t="s">
        <v>92</v>
      </c>
      <c r="G12" s="23" t="s">
        <v>7</v>
      </c>
      <c r="H12" s="23" t="s">
        <v>84</v>
      </c>
      <c r="I12" s="23" t="s">
        <v>93</v>
      </c>
      <c r="J12" s="24"/>
      <c r="K12" s="24"/>
      <c r="L12" s="24"/>
      <c r="M12" s="24"/>
    </row>
    <row r="13">
      <c r="A13" s="23" t="s">
        <v>94</v>
      </c>
      <c r="B13" s="100">
        <v>0.78011</v>
      </c>
      <c r="C13" s="100">
        <f>B13-B14-B15-B16</f>
        <v>0.67022</v>
      </c>
      <c r="D13" s="24">
        <f t="shared" ref="D13:D16" si="4">1/B13</f>
        <v>1.281870505</v>
      </c>
      <c r="E13" s="24">
        <f t="shared" ref="E13:E16" si="5">D13*$B$2</f>
        <v>1.153683455</v>
      </c>
      <c r="F13" s="23">
        <v>1.22</v>
      </c>
      <c r="G13" s="24">
        <f t="shared" ref="G13:G16" si="6">F13/D13</f>
        <v>0.9517342</v>
      </c>
      <c r="H13" s="23">
        <v>1.0</v>
      </c>
      <c r="I13" s="24">
        <f t="shared" ref="I13:I16" si="7">H13*B13</f>
        <v>0.78011</v>
      </c>
      <c r="J13" s="24"/>
      <c r="K13" s="24"/>
      <c r="L13" s="24"/>
      <c r="M13" s="24"/>
    </row>
    <row r="14">
      <c r="A14" s="23" t="s">
        <v>85</v>
      </c>
      <c r="B14" s="100">
        <v>0.10557</v>
      </c>
      <c r="C14" s="100">
        <f>B14-B15-B16</f>
        <v>0.10125</v>
      </c>
      <c r="D14" s="24">
        <f t="shared" si="4"/>
        <v>9.472387989</v>
      </c>
      <c r="E14" s="24">
        <f t="shared" si="5"/>
        <v>8.52514919</v>
      </c>
      <c r="F14" s="23">
        <v>9.0</v>
      </c>
      <c r="G14" s="24">
        <f t="shared" si="6"/>
        <v>0.95013</v>
      </c>
      <c r="H14" s="23">
        <v>1.5</v>
      </c>
      <c r="I14" s="24">
        <f t="shared" si="7"/>
        <v>0.158355</v>
      </c>
      <c r="J14" s="24"/>
      <c r="K14" s="24"/>
      <c r="L14" s="24"/>
      <c r="M14" s="24"/>
    </row>
    <row r="15">
      <c r="A15" s="23" t="s">
        <v>86</v>
      </c>
      <c r="B15" s="100">
        <v>0.00427</v>
      </c>
      <c r="C15" s="100">
        <f>B15-B16</f>
        <v>0.00422</v>
      </c>
      <c r="D15" s="24">
        <f t="shared" si="4"/>
        <v>234.1920375</v>
      </c>
      <c r="E15" s="24">
        <f t="shared" si="5"/>
        <v>210.7728337</v>
      </c>
      <c r="F15" s="23">
        <v>200.0</v>
      </c>
      <c r="G15" s="24">
        <f t="shared" si="6"/>
        <v>0.854</v>
      </c>
      <c r="H15" s="23">
        <v>2.0</v>
      </c>
      <c r="I15" s="24">
        <f t="shared" si="7"/>
        <v>0.00854</v>
      </c>
      <c r="J15" s="24"/>
      <c r="K15" s="24"/>
      <c r="L15" s="24"/>
      <c r="M15" s="24"/>
    </row>
    <row r="16">
      <c r="A16" s="23" t="s">
        <v>87</v>
      </c>
      <c r="B16" s="100">
        <v>5.0E-5</v>
      </c>
      <c r="C16" s="100">
        <f>B16</f>
        <v>0.00005</v>
      </c>
      <c r="D16" s="24">
        <f t="shared" si="4"/>
        <v>20000</v>
      </c>
      <c r="E16" s="24">
        <f t="shared" si="5"/>
        <v>18000</v>
      </c>
      <c r="F16" s="23">
        <v>17000.0</v>
      </c>
      <c r="G16" s="24">
        <f t="shared" si="6"/>
        <v>0.85</v>
      </c>
      <c r="H16" s="23">
        <f>C45</f>
        <v>69.222</v>
      </c>
      <c r="I16" s="24">
        <f t="shared" si="7"/>
        <v>0.0034611</v>
      </c>
      <c r="J16" s="13" t="s">
        <v>89</v>
      </c>
      <c r="M16" s="24"/>
    </row>
    <row r="17">
      <c r="A17" s="23"/>
      <c r="B17" s="46"/>
      <c r="C17" s="24"/>
      <c r="D17" s="24"/>
      <c r="E17" s="24"/>
      <c r="F17" s="24"/>
      <c r="G17" s="24"/>
      <c r="I17" s="24">
        <f>SUM(I13:I16)</f>
        <v>0.9504661</v>
      </c>
      <c r="J17" s="24"/>
      <c r="K17" s="24"/>
      <c r="L17" s="24"/>
      <c r="M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>
      <c r="A20" s="23" t="s">
        <v>76</v>
      </c>
      <c r="B20" s="23">
        <v>1.0</v>
      </c>
      <c r="C20" s="23">
        <v>2.0</v>
      </c>
      <c r="D20" s="23">
        <v>3.0</v>
      </c>
      <c r="E20" s="23">
        <v>4.0</v>
      </c>
      <c r="F20" s="23">
        <v>5.0</v>
      </c>
      <c r="G20" s="23">
        <v>6.0</v>
      </c>
      <c r="H20" s="23">
        <v>7.0</v>
      </c>
      <c r="I20" s="23">
        <v>8.0</v>
      </c>
      <c r="J20" s="23">
        <v>9.0</v>
      </c>
      <c r="K20" s="23">
        <v>10.0</v>
      </c>
      <c r="L20" s="23" t="s">
        <v>95</v>
      </c>
    </row>
    <row r="21">
      <c r="A21" s="23">
        <v>1.0</v>
      </c>
      <c r="B21" s="23">
        <v>0.0</v>
      </c>
      <c r="C21" s="23">
        <v>0.0</v>
      </c>
      <c r="D21" s="23">
        <v>0.0</v>
      </c>
      <c r="E21" s="23">
        <v>1.0</v>
      </c>
      <c r="F21" s="23">
        <v>0.0</v>
      </c>
      <c r="G21" s="23">
        <v>0.0</v>
      </c>
      <c r="H21" s="23">
        <v>1.0</v>
      </c>
      <c r="I21" s="23">
        <v>1.0</v>
      </c>
      <c r="J21" s="23">
        <v>0.0</v>
      </c>
      <c r="K21" s="23">
        <v>0.0</v>
      </c>
      <c r="L21" s="25">
        <f t="shared" ref="L21:L25" si="8">SUM(B21:K21)/100000</f>
        <v>0.00003</v>
      </c>
    </row>
    <row r="22">
      <c r="A22" s="23">
        <v>2.0</v>
      </c>
      <c r="B22" s="23">
        <v>193.0</v>
      </c>
      <c r="C22" s="23">
        <v>172.0</v>
      </c>
      <c r="D22" s="23">
        <v>175.0</v>
      </c>
      <c r="E22" s="23">
        <v>193.0</v>
      </c>
      <c r="F22" s="23">
        <v>182.0</v>
      </c>
      <c r="G22" s="23">
        <v>191.0</v>
      </c>
      <c r="H22" s="23">
        <v>161.0</v>
      </c>
      <c r="I22" s="23">
        <v>186.0</v>
      </c>
      <c r="J22" s="23">
        <v>160.0</v>
      </c>
      <c r="K22" s="23">
        <v>171.0</v>
      </c>
      <c r="L22" s="25">
        <f t="shared" si="8"/>
        <v>0.01784</v>
      </c>
    </row>
    <row r="23">
      <c r="A23" s="23">
        <v>3.0</v>
      </c>
      <c r="B23" s="23">
        <v>2351.0</v>
      </c>
      <c r="C23" s="23">
        <v>2411.0</v>
      </c>
      <c r="D23" s="23">
        <v>2316.0</v>
      </c>
      <c r="E23" s="23">
        <v>2418.0</v>
      </c>
      <c r="F23" s="23">
        <v>2419.0</v>
      </c>
      <c r="G23" s="23">
        <v>2372.0</v>
      </c>
      <c r="H23" s="23">
        <v>2375.0</v>
      </c>
      <c r="I23" s="23">
        <v>2423.0</v>
      </c>
      <c r="J23" s="23">
        <v>2371.0</v>
      </c>
      <c r="K23" s="23">
        <v>2365.0</v>
      </c>
      <c r="L23" s="25">
        <f t="shared" si="8"/>
        <v>0.23821</v>
      </c>
    </row>
    <row r="24">
      <c r="A24" s="23">
        <v>4.0</v>
      </c>
      <c r="B24" s="23">
        <v>5251.0</v>
      </c>
      <c r="C24" s="23">
        <v>5255.0</v>
      </c>
      <c r="D24" s="23">
        <v>5270.0</v>
      </c>
      <c r="E24" s="23">
        <v>5257.0</v>
      </c>
      <c r="F24" s="23">
        <v>5249.0</v>
      </c>
      <c r="G24" s="23">
        <v>5277.0</v>
      </c>
      <c r="H24" s="23">
        <v>5244.0</v>
      </c>
      <c r="I24" s="23">
        <v>5178.0</v>
      </c>
      <c r="J24" s="23">
        <v>5177.0</v>
      </c>
      <c r="K24" s="23">
        <v>5242.0</v>
      </c>
      <c r="L24" s="25">
        <f t="shared" si="8"/>
        <v>0.524</v>
      </c>
    </row>
    <row r="25">
      <c r="A25" s="23">
        <v>5.0</v>
      </c>
      <c r="B25" s="23">
        <v>2205.0</v>
      </c>
      <c r="C25" s="23">
        <v>2162.0</v>
      </c>
      <c r="D25" s="23">
        <v>2239.0</v>
      </c>
      <c r="E25" s="23">
        <v>2131.0</v>
      </c>
      <c r="F25" s="23">
        <v>2150.0</v>
      </c>
      <c r="G25" s="23">
        <v>2160.0</v>
      </c>
      <c r="H25" s="23">
        <v>2219.0</v>
      </c>
      <c r="I25" s="23">
        <v>2212.0</v>
      </c>
      <c r="J25" s="23">
        <v>2292.0</v>
      </c>
      <c r="K25" s="23">
        <v>2222.0</v>
      </c>
      <c r="L25" s="25">
        <f t="shared" si="8"/>
        <v>0.21992</v>
      </c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>
      <c r="A27" s="23" t="s">
        <v>82</v>
      </c>
      <c r="B27" s="23">
        <v>1.0</v>
      </c>
      <c r="C27" s="23">
        <v>2.0</v>
      </c>
      <c r="D27" s="23">
        <v>3.0</v>
      </c>
      <c r="E27" s="23">
        <v>4.0</v>
      </c>
      <c r="F27" s="23">
        <v>5.0</v>
      </c>
      <c r="G27" s="23">
        <v>6.0</v>
      </c>
      <c r="H27" s="23">
        <v>7.0</v>
      </c>
      <c r="I27" s="23">
        <v>8.0</v>
      </c>
      <c r="J27" s="23">
        <v>9.0</v>
      </c>
      <c r="K27" s="23">
        <v>10.0</v>
      </c>
      <c r="L27" s="23" t="s">
        <v>95</v>
      </c>
    </row>
    <row r="28">
      <c r="A28" s="23" t="s">
        <v>94</v>
      </c>
      <c r="B28" s="23">
        <v>7802.0</v>
      </c>
      <c r="C28" s="23">
        <v>7755.0</v>
      </c>
      <c r="D28" s="23">
        <v>7854.0</v>
      </c>
      <c r="E28" s="23">
        <v>7864.0</v>
      </c>
      <c r="F28" s="23">
        <v>7826.0</v>
      </c>
      <c r="G28" s="23">
        <v>7767.0</v>
      </c>
      <c r="H28" s="23">
        <v>7767.0</v>
      </c>
      <c r="I28" s="23">
        <v>7781.0</v>
      </c>
      <c r="J28" s="23">
        <v>7765.0</v>
      </c>
      <c r="K28" s="23">
        <v>7830.0</v>
      </c>
      <c r="L28" s="24">
        <f t="shared" ref="L28:L31" si="9">sum(B28:K28)/100000</f>
        <v>0.78011</v>
      </c>
    </row>
    <row r="29">
      <c r="A29" s="23" t="s">
        <v>85</v>
      </c>
      <c r="B29" s="23">
        <v>1062.0</v>
      </c>
      <c r="C29" s="23">
        <v>1037.0</v>
      </c>
      <c r="D29" s="23">
        <v>1101.0</v>
      </c>
      <c r="E29" s="23">
        <v>1064.0</v>
      </c>
      <c r="F29" s="23">
        <v>1057.0</v>
      </c>
      <c r="G29" s="23">
        <v>1028.0</v>
      </c>
      <c r="H29" s="23">
        <v>1052.0</v>
      </c>
      <c r="I29" s="23">
        <v>1060.0</v>
      </c>
      <c r="J29" s="23">
        <v>1072.0</v>
      </c>
      <c r="K29" s="23">
        <v>1024.0</v>
      </c>
      <c r="L29" s="24">
        <f t="shared" si="9"/>
        <v>0.10557</v>
      </c>
    </row>
    <row r="30">
      <c r="A30" s="23" t="s">
        <v>86</v>
      </c>
      <c r="B30" s="23">
        <v>52.0</v>
      </c>
      <c r="C30" s="23">
        <v>33.0</v>
      </c>
      <c r="D30" s="23">
        <v>46.0</v>
      </c>
      <c r="E30" s="23">
        <v>45.0</v>
      </c>
      <c r="F30" s="23">
        <v>39.0</v>
      </c>
      <c r="G30" s="23">
        <v>39.0</v>
      </c>
      <c r="H30" s="23">
        <v>44.0</v>
      </c>
      <c r="I30" s="23">
        <v>42.0</v>
      </c>
      <c r="J30" s="23">
        <v>42.0</v>
      </c>
      <c r="K30" s="23">
        <v>45.0</v>
      </c>
      <c r="L30" s="24">
        <f t="shared" si="9"/>
        <v>0.00427</v>
      </c>
    </row>
    <row r="31">
      <c r="A31" s="23" t="s">
        <v>87</v>
      </c>
      <c r="B31" s="23">
        <v>0.0</v>
      </c>
      <c r="C31" s="23">
        <v>1.0</v>
      </c>
      <c r="D31" s="23">
        <v>0.0</v>
      </c>
      <c r="E31" s="23">
        <v>0.0</v>
      </c>
      <c r="F31" s="23">
        <v>1.0</v>
      </c>
      <c r="G31" s="23">
        <v>0.0</v>
      </c>
      <c r="H31" s="23">
        <v>0.0</v>
      </c>
      <c r="I31" s="23">
        <v>0.0</v>
      </c>
      <c r="J31" s="23">
        <v>1.0</v>
      </c>
      <c r="K31" s="23">
        <v>2.0</v>
      </c>
      <c r="L31" s="24">
        <f t="shared" si="9"/>
        <v>0.00005</v>
      </c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>
      <c r="A34" s="29" t="s">
        <v>38</v>
      </c>
      <c r="B34" s="98"/>
      <c r="C34" s="98"/>
      <c r="H34" s="24"/>
      <c r="I34" s="24"/>
      <c r="J34" s="24"/>
      <c r="K34" s="24"/>
      <c r="L34" s="24"/>
    </row>
    <row r="35">
      <c r="B35" s="98"/>
      <c r="C35" s="98"/>
      <c r="H35" s="24"/>
      <c r="I35" s="24"/>
      <c r="J35" s="24"/>
      <c r="K35" s="24"/>
      <c r="L35" s="24"/>
    </row>
    <row r="36">
      <c r="A36" s="31" t="s">
        <v>3</v>
      </c>
      <c r="B36" s="31" t="s">
        <v>4</v>
      </c>
      <c r="C36" s="31" t="s">
        <v>5</v>
      </c>
      <c r="D36" s="14" t="s">
        <v>40</v>
      </c>
      <c r="E36" s="14" t="s">
        <v>41</v>
      </c>
      <c r="F36" s="14" t="s">
        <v>42</v>
      </c>
      <c r="G36" s="14" t="s">
        <v>43</v>
      </c>
      <c r="H36" s="24"/>
      <c r="I36" s="24"/>
      <c r="J36" s="24"/>
      <c r="K36" s="24"/>
      <c r="L36" s="24"/>
    </row>
    <row r="37">
      <c r="A37" s="32">
        <v>30.0</v>
      </c>
      <c r="B37" s="33">
        <v>0.78</v>
      </c>
      <c r="C37" s="2">
        <f t="shared" ref="C37:C44" si="10">A37*B37</f>
        <v>23.4</v>
      </c>
      <c r="D37" s="34">
        <f t="shared" ref="D37:D44" si="11">$C$16*B37</f>
        <v>0.000039</v>
      </c>
      <c r="E37" s="17">
        <f t="shared" ref="E37:E44" si="12">1/D37</f>
        <v>25641.02564</v>
      </c>
      <c r="F37" s="14">
        <v>1300.0</v>
      </c>
      <c r="G37" s="17">
        <f t="shared" ref="G37:G44" si="13">E37/F37</f>
        <v>19.72386588</v>
      </c>
      <c r="H37" s="24"/>
      <c r="I37" s="24"/>
      <c r="J37" s="24"/>
      <c r="K37" s="24"/>
      <c r="L37" s="24"/>
    </row>
    <row r="38">
      <c r="A38" s="32">
        <v>77.0</v>
      </c>
      <c r="B38" s="35">
        <v>0.08</v>
      </c>
      <c r="C38" s="2">
        <f t="shared" si="10"/>
        <v>6.16</v>
      </c>
      <c r="D38" s="34">
        <f t="shared" si="11"/>
        <v>0.000004</v>
      </c>
      <c r="E38" s="17">
        <f t="shared" si="12"/>
        <v>250000</v>
      </c>
      <c r="F38" s="14">
        <v>1300.0</v>
      </c>
      <c r="G38" s="17">
        <f t="shared" si="13"/>
        <v>192.3076923</v>
      </c>
      <c r="H38" s="24"/>
      <c r="I38" s="24"/>
      <c r="J38" s="24"/>
      <c r="K38" s="24"/>
      <c r="L38" s="24"/>
    </row>
    <row r="39">
      <c r="A39" s="32">
        <v>100.0</v>
      </c>
      <c r="B39" s="35">
        <v>0.06</v>
      </c>
      <c r="C39" s="2">
        <f t="shared" si="10"/>
        <v>6</v>
      </c>
      <c r="D39" s="34">
        <f t="shared" si="11"/>
        <v>0.000003</v>
      </c>
      <c r="E39" s="17">
        <f t="shared" si="12"/>
        <v>333333.3333</v>
      </c>
      <c r="F39" s="14">
        <v>1300.0</v>
      </c>
      <c r="G39" s="17">
        <f t="shared" si="13"/>
        <v>256.4102564</v>
      </c>
      <c r="H39" s="24"/>
      <c r="I39" s="24"/>
      <c r="J39" s="24"/>
      <c r="K39" s="24"/>
      <c r="L39" s="24"/>
    </row>
    <row r="40">
      <c r="A40" s="32">
        <v>200.0</v>
      </c>
      <c r="B40" s="35">
        <v>0.02</v>
      </c>
      <c r="C40" s="2">
        <f t="shared" si="10"/>
        <v>4</v>
      </c>
      <c r="D40" s="34">
        <f t="shared" si="11"/>
        <v>0.000001</v>
      </c>
      <c r="E40" s="17">
        <f t="shared" si="12"/>
        <v>1000000</v>
      </c>
      <c r="F40" s="14">
        <v>1300.0</v>
      </c>
      <c r="G40" s="17">
        <f t="shared" si="13"/>
        <v>769.2307692</v>
      </c>
      <c r="H40" s="24"/>
      <c r="I40" s="24"/>
      <c r="J40" s="24"/>
      <c r="K40" s="24"/>
      <c r="L40" s="24"/>
    </row>
    <row r="41">
      <c r="A41" s="32">
        <v>300.0</v>
      </c>
      <c r="B41" s="35">
        <v>0.03</v>
      </c>
      <c r="C41" s="2">
        <f t="shared" si="10"/>
        <v>9</v>
      </c>
      <c r="D41" s="34">
        <f t="shared" si="11"/>
        <v>0.0000015</v>
      </c>
      <c r="E41" s="17">
        <f t="shared" si="12"/>
        <v>666666.6667</v>
      </c>
      <c r="F41" s="14">
        <v>1300.0</v>
      </c>
      <c r="G41" s="17">
        <f t="shared" si="13"/>
        <v>512.8205128</v>
      </c>
      <c r="H41" s="24"/>
      <c r="I41" s="24"/>
      <c r="J41" s="24"/>
      <c r="K41" s="24"/>
      <c r="L41" s="24"/>
    </row>
    <row r="42">
      <c r="A42" s="14">
        <v>600.0</v>
      </c>
      <c r="B42" s="36">
        <v>0.02</v>
      </c>
      <c r="C42" s="2">
        <f t="shared" si="10"/>
        <v>12</v>
      </c>
      <c r="D42" s="34">
        <f t="shared" si="11"/>
        <v>0.000001</v>
      </c>
      <c r="E42" s="17">
        <f t="shared" si="12"/>
        <v>1000000</v>
      </c>
      <c r="F42" s="14">
        <v>1300.0</v>
      </c>
      <c r="G42" s="17">
        <f t="shared" si="13"/>
        <v>769.2307692</v>
      </c>
      <c r="H42" s="24"/>
      <c r="I42" s="24"/>
      <c r="J42" s="24"/>
      <c r="K42" s="24"/>
      <c r="L42" s="24"/>
    </row>
    <row r="43">
      <c r="A43" s="14">
        <v>777.0</v>
      </c>
      <c r="B43" s="36">
        <v>0.006</v>
      </c>
      <c r="C43" s="2">
        <f t="shared" si="10"/>
        <v>4.662</v>
      </c>
      <c r="D43" s="34">
        <f t="shared" si="11"/>
        <v>0.0000003</v>
      </c>
      <c r="E43" s="17">
        <f t="shared" si="12"/>
        <v>3333333.333</v>
      </c>
      <c r="F43" s="14">
        <v>1300.0</v>
      </c>
      <c r="G43" s="17">
        <f t="shared" si="13"/>
        <v>2564.102564</v>
      </c>
      <c r="H43" s="24"/>
      <c r="I43" s="24"/>
      <c r="J43" s="24"/>
      <c r="K43" s="24"/>
      <c r="L43" s="24"/>
    </row>
    <row r="44">
      <c r="A44" s="14">
        <v>1000.0</v>
      </c>
      <c r="B44" s="36">
        <v>0.004</v>
      </c>
      <c r="C44" s="2">
        <f t="shared" si="10"/>
        <v>4</v>
      </c>
      <c r="D44" s="34">
        <f t="shared" si="11"/>
        <v>0.0000002</v>
      </c>
      <c r="E44" s="17">
        <f t="shared" si="12"/>
        <v>5000000</v>
      </c>
      <c r="F44" s="14">
        <v>1300.0</v>
      </c>
      <c r="G44" s="17">
        <f t="shared" si="13"/>
        <v>3846.153846</v>
      </c>
      <c r="H44" s="24"/>
      <c r="I44" s="24"/>
      <c r="J44" s="24"/>
      <c r="K44" s="24"/>
      <c r="L44" s="24"/>
    </row>
    <row r="45">
      <c r="B45" s="37">
        <f>SUM(B37:B44)</f>
        <v>1</v>
      </c>
      <c r="C45" s="38">
        <f>sum(C37:C44)</f>
        <v>69.222</v>
      </c>
      <c r="H45" s="24"/>
      <c r="I45" s="24"/>
      <c r="J45" s="24"/>
      <c r="K45" s="24"/>
      <c r="L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</row>
  </sheetData>
  <mergeCells count="2">
    <mergeCell ref="J16:L16"/>
    <mergeCell ref="A34:A35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1.0"/>
    <col customWidth="1" min="3" max="3" width="10.75"/>
    <col customWidth="1" min="4" max="6" width="14.13"/>
    <col customWidth="1" min="7" max="7" width="14.38"/>
    <col customWidth="1" min="8" max="9" width="9.38"/>
    <col customWidth="1" min="10" max="10" width="18.13"/>
    <col customWidth="1" min="11" max="12" width="11.63"/>
    <col customWidth="1" min="13" max="14" width="4.75"/>
    <col customWidth="1" min="15" max="15" width="9.38"/>
  </cols>
  <sheetData>
    <row r="1">
      <c r="A1" s="23" t="s">
        <v>90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>
      <c r="A2" s="23" t="s">
        <v>7</v>
      </c>
      <c r="B2" s="99">
        <v>0.9</v>
      </c>
      <c r="C2" s="23"/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</row>
    <row r="3">
      <c r="A3" s="23"/>
      <c r="B3" s="23"/>
      <c r="C3" s="23"/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</row>
    <row r="4">
      <c r="A4" s="23" t="s">
        <v>76</v>
      </c>
      <c r="B4" s="23" t="s">
        <v>4</v>
      </c>
      <c r="C4" s="23" t="s">
        <v>5</v>
      </c>
      <c r="D4" s="23"/>
      <c r="E4" s="23"/>
      <c r="F4" s="23" t="s">
        <v>79</v>
      </c>
      <c r="G4" s="23" t="s">
        <v>3</v>
      </c>
      <c r="H4" s="23"/>
      <c r="I4" s="23" t="s">
        <v>7</v>
      </c>
      <c r="J4" s="24"/>
      <c r="K4" s="24"/>
      <c r="L4" s="24"/>
      <c r="M4" s="24"/>
      <c r="N4" s="24"/>
      <c r="O4" s="24"/>
    </row>
    <row r="5">
      <c r="A5" s="23">
        <v>1.0</v>
      </c>
      <c r="B5" s="25">
        <v>3.0E-5</v>
      </c>
      <c r="C5" s="24">
        <f>1/B5</f>
        <v>33333.33333</v>
      </c>
      <c r="D5" s="24"/>
      <c r="E5" s="24"/>
      <c r="F5" s="24">
        <f t="shared" ref="F5:F9" si="1">C5*$B$2</f>
        <v>30000</v>
      </c>
      <c r="G5" s="23" t="s">
        <v>64</v>
      </c>
      <c r="H5" s="23"/>
      <c r="I5" s="23" t="s">
        <v>64</v>
      </c>
      <c r="J5" s="24"/>
      <c r="K5" s="24"/>
      <c r="L5" s="24"/>
      <c r="M5" s="24"/>
      <c r="N5" s="24"/>
      <c r="O5" s="24"/>
    </row>
    <row r="6">
      <c r="A6" s="23" t="s">
        <v>91</v>
      </c>
      <c r="B6" s="25">
        <v>0.01784</v>
      </c>
      <c r="C6" s="24">
        <f>1/(B6+B5)</f>
        <v>55.95970901</v>
      </c>
      <c r="D6" s="24"/>
      <c r="E6" s="24"/>
      <c r="F6" s="24">
        <f t="shared" si="1"/>
        <v>50.36373811</v>
      </c>
      <c r="G6" s="23">
        <v>53.2</v>
      </c>
      <c r="H6" s="24"/>
      <c r="I6" s="24">
        <f t="shared" ref="I6:I9" si="2">G6/C6</f>
        <v>0.950684</v>
      </c>
      <c r="J6" s="24"/>
      <c r="K6" s="24"/>
      <c r="L6" s="24"/>
      <c r="M6" s="24"/>
      <c r="N6" s="24"/>
      <c r="O6" s="24"/>
    </row>
    <row r="7">
      <c r="A7" s="23">
        <v>3.0</v>
      </c>
      <c r="B7" s="25">
        <v>0.23821</v>
      </c>
      <c r="C7" s="24">
        <f t="shared" ref="C7:C9" si="3">1/B7</f>
        <v>4.197976575</v>
      </c>
      <c r="D7" s="24"/>
      <c r="E7" s="24"/>
      <c r="F7" s="24">
        <f t="shared" si="1"/>
        <v>3.778178918</v>
      </c>
      <c r="G7" s="23">
        <v>4.0</v>
      </c>
      <c r="H7" s="24"/>
      <c r="I7" s="24">
        <f t="shared" si="2"/>
        <v>0.95284</v>
      </c>
      <c r="J7" s="24"/>
      <c r="K7" s="24"/>
      <c r="L7" s="24"/>
      <c r="M7" s="24"/>
      <c r="N7" s="24"/>
      <c r="O7" s="24"/>
    </row>
    <row r="8">
      <c r="A8" s="23">
        <v>4.0</v>
      </c>
      <c r="B8" s="25">
        <v>0.524</v>
      </c>
      <c r="C8" s="24">
        <f t="shared" si="3"/>
        <v>1.908396947</v>
      </c>
      <c r="D8" s="24"/>
      <c r="E8" s="24"/>
      <c r="F8" s="24">
        <f t="shared" si="1"/>
        <v>1.717557252</v>
      </c>
      <c r="G8" s="23">
        <v>1.8</v>
      </c>
      <c r="H8" s="24"/>
      <c r="I8" s="24">
        <f t="shared" si="2"/>
        <v>0.9432</v>
      </c>
      <c r="J8" s="24"/>
      <c r="K8" s="24"/>
      <c r="L8" s="24"/>
      <c r="M8" s="24"/>
      <c r="N8" s="24"/>
      <c r="O8" s="24"/>
    </row>
    <row r="9">
      <c r="A9" s="23">
        <v>5.0</v>
      </c>
      <c r="B9" s="25">
        <v>0.21992</v>
      </c>
      <c r="C9" s="24">
        <f t="shared" si="3"/>
        <v>4.547108039</v>
      </c>
      <c r="D9" s="24"/>
      <c r="E9" s="24"/>
      <c r="F9" s="24">
        <f t="shared" si="1"/>
        <v>4.092397235</v>
      </c>
      <c r="G9" s="23">
        <v>4.0</v>
      </c>
      <c r="H9" s="24"/>
      <c r="I9" s="24">
        <f t="shared" si="2"/>
        <v>0.87968</v>
      </c>
      <c r="J9" s="24"/>
      <c r="K9" s="24"/>
      <c r="L9" s="24"/>
      <c r="M9" s="24"/>
      <c r="N9" s="24"/>
      <c r="O9" s="24"/>
    </row>
    <row r="10">
      <c r="A10" s="23"/>
      <c r="B10" s="23"/>
      <c r="C10" s="46"/>
      <c r="D10" s="24"/>
      <c r="E10" s="24"/>
      <c r="F10" s="24"/>
      <c r="G10" s="24"/>
      <c r="H10" s="23"/>
      <c r="I10" s="23"/>
      <c r="J10" s="24"/>
      <c r="K10" s="24"/>
      <c r="L10" s="24"/>
      <c r="M10" s="24"/>
      <c r="N10" s="24"/>
      <c r="O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>
      <c r="A12" s="23" t="s">
        <v>82</v>
      </c>
      <c r="B12" s="23" t="s">
        <v>83</v>
      </c>
      <c r="C12" s="23" t="s">
        <v>4</v>
      </c>
      <c r="D12" s="23"/>
      <c r="E12" s="23"/>
      <c r="F12" s="23" t="s">
        <v>5</v>
      </c>
      <c r="G12" s="23" t="s">
        <v>79</v>
      </c>
      <c r="H12" s="23"/>
      <c r="I12" s="23" t="s">
        <v>92</v>
      </c>
      <c r="J12" s="23" t="s">
        <v>7</v>
      </c>
      <c r="K12" s="23" t="s">
        <v>84</v>
      </c>
      <c r="L12" s="23" t="s">
        <v>93</v>
      </c>
      <c r="M12" s="24"/>
      <c r="N12" s="24"/>
      <c r="O12" s="24"/>
      <c r="P12" s="24"/>
    </row>
    <row r="13">
      <c r="A13" s="23" t="s">
        <v>94</v>
      </c>
      <c r="B13" s="100">
        <v>0.78011</v>
      </c>
      <c r="C13" s="100">
        <f>B13-B14-B15-B16</f>
        <v>0.67022</v>
      </c>
      <c r="D13" s="24"/>
      <c r="E13" s="24"/>
      <c r="F13" s="24">
        <f t="shared" ref="F13:F16" si="4">1/B13</f>
        <v>1.281870505</v>
      </c>
      <c r="G13" s="24">
        <f t="shared" ref="G13:G16" si="5">F13*$B$2</f>
        <v>1.153683455</v>
      </c>
      <c r="H13" s="23"/>
      <c r="I13" s="23">
        <v>1.22</v>
      </c>
      <c r="J13" s="24">
        <f t="shared" ref="J13:J16" si="6">I13/F13</f>
        <v>0.9517342</v>
      </c>
      <c r="K13" s="23">
        <v>1.0</v>
      </c>
      <c r="L13" s="24">
        <f t="shared" ref="L13:L16" si="7">K13*B13</f>
        <v>0.78011</v>
      </c>
      <c r="M13" s="24"/>
      <c r="N13" s="24"/>
      <c r="O13" s="24"/>
      <c r="P13" s="24"/>
    </row>
    <row r="14">
      <c r="A14" s="23" t="s">
        <v>85</v>
      </c>
      <c r="B14" s="100">
        <v>0.10557</v>
      </c>
      <c r="C14" s="100">
        <f>B14-B15-B16</f>
        <v>0.10125</v>
      </c>
      <c r="D14" s="24"/>
      <c r="E14" s="24"/>
      <c r="F14" s="24">
        <f t="shared" si="4"/>
        <v>9.472387989</v>
      </c>
      <c r="G14" s="24">
        <f t="shared" si="5"/>
        <v>8.52514919</v>
      </c>
      <c r="H14" s="23"/>
      <c r="I14" s="23">
        <v>9.0</v>
      </c>
      <c r="J14" s="24">
        <f t="shared" si="6"/>
        <v>0.95013</v>
      </c>
      <c r="K14" s="23">
        <v>1.5</v>
      </c>
      <c r="L14" s="24">
        <f t="shared" si="7"/>
        <v>0.158355</v>
      </c>
      <c r="M14" s="24"/>
      <c r="N14" s="24"/>
      <c r="O14" s="24"/>
      <c r="P14" s="24"/>
    </row>
    <row r="15">
      <c r="A15" s="23" t="s">
        <v>86</v>
      </c>
      <c r="B15" s="100">
        <v>0.00427</v>
      </c>
      <c r="C15" s="100">
        <f>B15-B16</f>
        <v>0.00422</v>
      </c>
      <c r="D15" s="24"/>
      <c r="E15" s="24"/>
      <c r="F15" s="24">
        <f t="shared" si="4"/>
        <v>234.1920375</v>
      </c>
      <c r="G15" s="24">
        <f t="shared" si="5"/>
        <v>210.7728337</v>
      </c>
      <c r="H15" s="23"/>
      <c r="I15" s="23">
        <v>200.0</v>
      </c>
      <c r="J15" s="24">
        <f t="shared" si="6"/>
        <v>0.854</v>
      </c>
      <c r="K15" s="23">
        <v>2.0</v>
      </c>
      <c r="L15" s="24">
        <f t="shared" si="7"/>
        <v>0.00854</v>
      </c>
      <c r="M15" s="24"/>
      <c r="N15" s="24"/>
      <c r="O15" s="24"/>
      <c r="P15" s="24"/>
    </row>
    <row r="16">
      <c r="A16" s="23" t="s">
        <v>87</v>
      </c>
      <c r="B16" s="100">
        <v>5.0E-5</v>
      </c>
      <c r="C16" s="100">
        <f>B16</f>
        <v>0.00005</v>
      </c>
      <c r="D16" s="24"/>
      <c r="E16" s="24"/>
      <c r="F16" s="24">
        <f t="shared" si="4"/>
        <v>20000</v>
      </c>
      <c r="G16" s="24">
        <f t="shared" si="5"/>
        <v>18000</v>
      </c>
      <c r="H16" s="23"/>
      <c r="I16" s="23">
        <v>17000.0</v>
      </c>
      <c r="J16" s="24">
        <f t="shared" si="6"/>
        <v>0.85</v>
      </c>
      <c r="K16" s="23">
        <f>C45</f>
        <v>69.222</v>
      </c>
      <c r="L16" s="24">
        <f t="shared" si="7"/>
        <v>0.0034611</v>
      </c>
      <c r="M16" s="13" t="s">
        <v>89</v>
      </c>
      <c r="P16" s="24"/>
    </row>
    <row r="17">
      <c r="A17" s="23"/>
      <c r="B17" s="46"/>
      <c r="C17" s="24"/>
      <c r="D17" s="24"/>
      <c r="E17" s="24"/>
      <c r="F17" s="24"/>
      <c r="G17" s="24"/>
      <c r="H17" s="24"/>
      <c r="I17" s="24"/>
      <c r="J17" s="24"/>
      <c r="L17" s="24">
        <f>SUM(L13:L16)</f>
        <v>0.9504661</v>
      </c>
      <c r="M17" s="24"/>
      <c r="N17" s="24"/>
      <c r="O17" s="24"/>
      <c r="P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>
      <c r="A20" s="23" t="s">
        <v>76</v>
      </c>
      <c r="B20" s="23">
        <v>1.0</v>
      </c>
      <c r="C20" s="23">
        <v>2.0</v>
      </c>
      <c r="D20" s="23"/>
      <c r="E20" s="23"/>
      <c r="F20" s="23">
        <v>3.0</v>
      </c>
      <c r="G20" s="23">
        <v>4.0</v>
      </c>
      <c r="H20" s="23"/>
      <c r="I20" s="23">
        <v>5.0</v>
      </c>
      <c r="J20" s="23">
        <v>6.0</v>
      </c>
      <c r="K20" s="23">
        <v>7.0</v>
      </c>
      <c r="L20" s="23">
        <v>8.0</v>
      </c>
      <c r="M20" s="23">
        <v>9.0</v>
      </c>
      <c r="N20" s="23">
        <v>10.0</v>
      </c>
      <c r="O20" s="23" t="s">
        <v>95</v>
      </c>
    </row>
    <row r="21">
      <c r="A21" s="23">
        <v>1.0</v>
      </c>
      <c r="B21" s="23">
        <v>0.0</v>
      </c>
      <c r="C21" s="23">
        <v>0.0</v>
      </c>
      <c r="D21" s="23"/>
      <c r="E21" s="23"/>
      <c r="F21" s="23">
        <v>0.0</v>
      </c>
      <c r="G21" s="23">
        <v>1.0</v>
      </c>
      <c r="H21" s="23"/>
      <c r="I21" s="23">
        <v>0.0</v>
      </c>
      <c r="J21" s="23">
        <v>0.0</v>
      </c>
      <c r="K21" s="23">
        <v>1.0</v>
      </c>
      <c r="L21" s="23">
        <v>1.0</v>
      </c>
      <c r="M21" s="23">
        <v>0.0</v>
      </c>
      <c r="N21" s="23">
        <v>0.0</v>
      </c>
      <c r="O21" s="25">
        <f t="shared" ref="O21:O25" si="8">SUM(B21:N21)/100000</f>
        <v>0.00003</v>
      </c>
    </row>
    <row r="22">
      <c r="A22" s="23">
        <v>2.0</v>
      </c>
      <c r="B22" s="23">
        <v>193.0</v>
      </c>
      <c r="C22" s="23">
        <v>172.0</v>
      </c>
      <c r="D22" s="23"/>
      <c r="E22" s="23"/>
      <c r="F22" s="23">
        <v>175.0</v>
      </c>
      <c r="G22" s="23">
        <v>193.0</v>
      </c>
      <c r="H22" s="23"/>
      <c r="I22" s="23">
        <v>182.0</v>
      </c>
      <c r="J22" s="23">
        <v>191.0</v>
      </c>
      <c r="K22" s="23">
        <v>161.0</v>
      </c>
      <c r="L22" s="23">
        <v>186.0</v>
      </c>
      <c r="M22" s="23">
        <v>160.0</v>
      </c>
      <c r="N22" s="23">
        <v>171.0</v>
      </c>
      <c r="O22" s="25">
        <f t="shared" si="8"/>
        <v>0.01784</v>
      </c>
    </row>
    <row r="23">
      <c r="A23" s="23">
        <v>3.0</v>
      </c>
      <c r="B23" s="23">
        <v>2351.0</v>
      </c>
      <c r="C23" s="23">
        <v>2411.0</v>
      </c>
      <c r="D23" s="23"/>
      <c r="E23" s="23"/>
      <c r="F23" s="23">
        <v>2316.0</v>
      </c>
      <c r="G23" s="23">
        <v>2418.0</v>
      </c>
      <c r="H23" s="23"/>
      <c r="I23" s="23">
        <v>2419.0</v>
      </c>
      <c r="J23" s="23">
        <v>2372.0</v>
      </c>
      <c r="K23" s="23">
        <v>2375.0</v>
      </c>
      <c r="L23" s="23">
        <v>2423.0</v>
      </c>
      <c r="M23" s="23">
        <v>2371.0</v>
      </c>
      <c r="N23" s="23">
        <v>2365.0</v>
      </c>
      <c r="O23" s="25">
        <f t="shared" si="8"/>
        <v>0.23821</v>
      </c>
    </row>
    <row r="24">
      <c r="A24" s="23">
        <v>4.0</v>
      </c>
      <c r="B24" s="23">
        <v>5251.0</v>
      </c>
      <c r="C24" s="23">
        <v>5255.0</v>
      </c>
      <c r="D24" s="23"/>
      <c r="E24" s="23"/>
      <c r="F24" s="23">
        <v>5270.0</v>
      </c>
      <c r="G24" s="23">
        <v>5257.0</v>
      </c>
      <c r="H24" s="23"/>
      <c r="I24" s="23">
        <v>5249.0</v>
      </c>
      <c r="J24" s="23">
        <v>5277.0</v>
      </c>
      <c r="K24" s="23">
        <v>5244.0</v>
      </c>
      <c r="L24" s="23">
        <v>5178.0</v>
      </c>
      <c r="M24" s="23">
        <v>5177.0</v>
      </c>
      <c r="N24" s="23">
        <v>5242.0</v>
      </c>
      <c r="O24" s="25">
        <f t="shared" si="8"/>
        <v>0.524</v>
      </c>
    </row>
    <row r="25">
      <c r="A25" s="23">
        <v>5.0</v>
      </c>
      <c r="B25" s="23">
        <v>2205.0</v>
      </c>
      <c r="C25" s="23">
        <v>2162.0</v>
      </c>
      <c r="D25" s="23"/>
      <c r="E25" s="23"/>
      <c r="F25" s="23">
        <v>2239.0</v>
      </c>
      <c r="G25" s="23">
        <v>2131.0</v>
      </c>
      <c r="H25" s="23"/>
      <c r="I25" s="23">
        <v>2150.0</v>
      </c>
      <c r="J25" s="23">
        <v>2160.0</v>
      </c>
      <c r="K25" s="23">
        <v>2219.0</v>
      </c>
      <c r="L25" s="23">
        <v>2212.0</v>
      </c>
      <c r="M25" s="23">
        <v>2292.0</v>
      </c>
      <c r="N25" s="23">
        <v>2222.0</v>
      </c>
      <c r="O25" s="25">
        <f t="shared" si="8"/>
        <v>0.21992</v>
      </c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>
      <c r="A27" s="23" t="s">
        <v>82</v>
      </c>
      <c r="B27" s="23">
        <v>1.0</v>
      </c>
      <c r="C27" s="23">
        <v>2.0</v>
      </c>
      <c r="D27" s="23"/>
      <c r="E27" s="23"/>
      <c r="F27" s="23">
        <v>3.0</v>
      </c>
      <c r="G27" s="23">
        <v>4.0</v>
      </c>
      <c r="H27" s="23"/>
      <c r="I27" s="23">
        <v>5.0</v>
      </c>
      <c r="J27" s="23">
        <v>6.0</v>
      </c>
      <c r="K27" s="23">
        <v>7.0</v>
      </c>
      <c r="L27" s="23">
        <v>8.0</v>
      </c>
      <c r="M27" s="23">
        <v>9.0</v>
      </c>
      <c r="N27" s="23">
        <v>10.0</v>
      </c>
      <c r="O27" s="23" t="s">
        <v>95</v>
      </c>
    </row>
    <row r="28">
      <c r="A28" s="23" t="s">
        <v>94</v>
      </c>
      <c r="B28" s="23">
        <v>7802.0</v>
      </c>
      <c r="C28" s="23">
        <v>7755.0</v>
      </c>
      <c r="D28" s="23"/>
      <c r="E28" s="23"/>
      <c r="F28" s="23">
        <v>7854.0</v>
      </c>
      <c r="G28" s="23">
        <v>7864.0</v>
      </c>
      <c r="H28" s="23"/>
      <c r="I28" s="23">
        <v>7826.0</v>
      </c>
      <c r="J28" s="23">
        <v>7767.0</v>
      </c>
      <c r="K28" s="23">
        <v>7767.0</v>
      </c>
      <c r="L28" s="23">
        <v>7781.0</v>
      </c>
      <c r="M28" s="23">
        <v>7765.0</v>
      </c>
      <c r="N28" s="23">
        <v>7830.0</v>
      </c>
      <c r="O28" s="24">
        <f t="shared" ref="O28:O31" si="9">sum(B28:N28)/100000</f>
        <v>0.78011</v>
      </c>
    </row>
    <row r="29">
      <c r="A29" s="23" t="s">
        <v>85</v>
      </c>
      <c r="B29" s="23">
        <v>1062.0</v>
      </c>
      <c r="C29" s="23">
        <v>1037.0</v>
      </c>
      <c r="D29" s="23"/>
      <c r="E29" s="23"/>
      <c r="F29" s="23">
        <v>1101.0</v>
      </c>
      <c r="G29" s="23">
        <v>1064.0</v>
      </c>
      <c r="H29" s="23"/>
      <c r="I29" s="23">
        <v>1057.0</v>
      </c>
      <c r="J29" s="23">
        <v>1028.0</v>
      </c>
      <c r="K29" s="23">
        <v>1052.0</v>
      </c>
      <c r="L29" s="23">
        <v>1060.0</v>
      </c>
      <c r="M29" s="23">
        <v>1072.0</v>
      </c>
      <c r="N29" s="23">
        <v>1024.0</v>
      </c>
      <c r="O29" s="24">
        <f t="shared" si="9"/>
        <v>0.10557</v>
      </c>
    </row>
    <row r="30">
      <c r="A30" s="23" t="s">
        <v>86</v>
      </c>
      <c r="B30" s="23">
        <v>52.0</v>
      </c>
      <c r="C30" s="23">
        <v>33.0</v>
      </c>
      <c r="D30" s="23"/>
      <c r="E30" s="23"/>
      <c r="F30" s="23">
        <v>46.0</v>
      </c>
      <c r="G30" s="23">
        <v>45.0</v>
      </c>
      <c r="H30" s="23"/>
      <c r="I30" s="23">
        <v>39.0</v>
      </c>
      <c r="J30" s="23">
        <v>39.0</v>
      </c>
      <c r="K30" s="23">
        <v>44.0</v>
      </c>
      <c r="L30" s="23">
        <v>42.0</v>
      </c>
      <c r="M30" s="23">
        <v>42.0</v>
      </c>
      <c r="N30" s="23">
        <v>45.0</v>
      </c>
      <c r="O30" s="24">
        <f t="shared" si="9"/>
        <v>0.00427</v>
      </c>
    </row>
    <row r="31">
      <c r="A31" s="23" t="s">
        <v>87</v>
      </c>
      <c r="B31" s="23">
        <v>0.0</v>
      </c>
      <c r="C31" s="23">
        <v>1.0</v>
      </c>
      <c r="D31" s="23"/>
      <c r="E31" s="23"/>
      <c r="F31" s="23">
        <v>0.0</v>
      </c>
      <c r="G31" s="23">
        <v>0.0</v>
      </c>
      <c r="H31" s="23"/>
      <c r="I31" s="23">
        <v>1.0</v>
      </c>
      <c r="J31" s="23">
        <v>0.0</v>
      </c>
      <c r="K31" s="23">
        <v>0.0</v>
      </c>
      <c r="L31" s="23">
        <v>0.0</v>
      </c>
      <c r="M31" s="23">
        <v>1.0</v>
      </c>
      <c r="N31" s="23">
        <v>2.0</v>
      </c>
      <c r="O31" s="24">
        <f t="shared" si="9"/>
        <v>0.00005</v>
      </c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>
      <c r="A34" s="29" t="s">
        <v>38</v>
      </c>
      <c r="B34" s="98"/>
      <c r="C34" s="98"/>
      <c r="K34" s="24"/>
      <c r="L34" s="24"/>
      <c r="M34" s="24"/>
      <c r="N34" s="24"/>
      <c r="O34" s="24"/>
    </row>
    <row r="35">
      <c r="B35" s="98"/>
      <c r="C35" s="98"/>
      <c r="K35" s="24"/>
      <c r="L35" s="24"/>
      <c r="M35" s="24"/>
      <c r="N35" s="24"/>
      <c r="O35" s="24"/>
    </row>
    <row r="36">
      <c r="A36" s="31" t="s">
        <v>3</v>
      </c>
      <c r="B36" s="31" t="s">
        <v>4</v>
      </c>
      <c r="C36" s="31" t="s">
        <v>5</v>
      </c>
      <c r="D36" s="23"/>
      <c r="E36" s="23"/>
      <c r="F36" s="14" t="s">
        <v>40</v>
      </c>
      <c r="G36" s="14" t="s">
        <v>41</v>
      </c>
      <c r="H36" s="14"/>
      <c r="I36" s="14" t="s">
        <v>42</v>
      </c>
      <c r="J36" s="14" t="s">
        <v>43</v>
      </c>
      <c r="K36" s="24"/>
      <c r="L36" s="24"/>
      <c r="M36" s="24"/>
      <c r="N36" s="24"/>
      <c r="O36" s="24"/>
    </row>
    <row r="37">
      <c r="A37" s="32">
        <v>30.0</v>
      </c>
      <c r="B37" s="33">
        <v>0.78</v>
      </c>
      <c r="C37" s="2">
        <f t="shared" ref="C37:C44" si="10">A37*B37</f>
        <v>23.4</v>
      </c>
      <c r="D37" s="34"/>
      <c r="E37" s="34"/>
      <c r="F37" s="34">
        <f t="shared" ref="F37:F44" si="11">$C$16*B37</f>
        <v>0.000039</v>
      </c>
      <c r="G37" s="17">
        <f t="shared" ref="G37:G44" si="12">1/F37</f>
        <v>25641.02564</v>
      </c>
      <c r="H37" s="14"/>
      <c r="I37" s="14">
        <v>1300.0</v>
      </c>
      <c r="J37" s="17">
        <f t="shared" ref="J37:J44" si="13">G37/I37</f>
        <v>19.72386588</v>
      </c>
      <c r="K37" s="24"/>
      <c r="L37" s="24"/>
      <c r="M37" s="24"/>
      <c r="N37" s="24"/>
      <c r="O37" s="24"/>
    </row>
    <row r="38">
      <c r="A38" s="32">
        <v>77.0</v>
      </c>
      <c r="B38" s="35">
        <v>0.08</v>
      </c>
      <c r="C38" s="2">
        <f t="shared" si="10"/>
        <v>6.16</v>
      </c>
      <c r="D38" s="34"/>
      <c r="E38" s="34"/>
      <c r="F38" s="34">
        <f t="shared" si="11"/>
        <v>0.000004</v>
      </c>
      <c r="G38" s="17">
        <f t="shared" si="12"/>
        <v>250000</v>
      </c>
      <c r="H38" s="14"/>
      <c r="I38" s="14">
        <v>1300.0</v>
      </c>
      <c r="J38" s="17">
        <f t="shared" si="13"/>
        <v>192.3076923</v>
      </c>
      <c r="K38" s="24"/>
      <c r="L38" s="24"/>
      <c r="M38" s="24"/>
      <c r="N38" s="24"/>
      <c r="O38" s="24"/>
    </row>
    <row r="39">
      <c r="A39" s="32">
        <v>100.0</v>
      </c>
      <c r="B39" s="35">
        <v>0.06</v>
      </c>
      <c r="C39" s="2">
        <f t="shared" si="10"/>
        <v>6</v>
      </c>
      <c r="D39" s="34"/>
      <c r="E39" s="34"/>
      <c r="F39" s="34">
        <f t="shared" si="11"/>
        <v>0.000003</v>
      </c>
      <c r="G39" s="17">
        <f t="shared" si="12"/>
        <v>333333.3333</v>
      </c>
      <c r="H39" s="14"/>
      <c r="I39" s="14">
        <v>1300.0</v>
      </c>
      <c r="J39" s="17">
        <f t="shared" si="13"/>
        <v>256.4102564</v>
      </c>
      <c r="K39" s="24"/>
      <c r="L39" s="24"/>
      <c r="M39" s="24"/>
      <c r="N39" s="24"/>
      <c r="O39" s="24"/>
    </row>
    <row r="40">
      <c r="A40" s="32">
        <v>200.0</v>
      </c>
      <c r="B40" s="35">
        <v>0.02</v>
      </c>
      <c r="C40" s="2">
        <f t="shared" si="10"/>
        <v>4</v>
      </c>
      <c r="D40" s="34"/>
      <c r="E40" s="34"/>
      <c r="F40" s="34">
        <f t="shared" si="11"/>
        <v>0.000001</v>
      </c>
      <c r="G40" s="17">
        <f t="shared" si="12"/>
        <v>1000000</v>
      </c>
      <c r="H40" s="14"/>
      <c r="I40" s="14">
        <v>1300.0</v>
      </c>
      <c r="J40" s="17">
        <f t="shared" si="13"/>
        <v>769.2307692</v>
      </c>
      <c r="K40" s="24"/>
      <c r="L40" s="24"/>
      <c r="M40" s="24"/>
      <c r="N40" s="24"/>
      <c r="O40" s="24"/>
    </row>
    <row r="41">
      <c r="A41" s="32">
        <v>300.0</v>
      </c>
      <c r="B41" s="35">
        <v>0.03</v>
      </c>
      <c r="C41" s="2">
        <f t="shared" si="10"/>
        <v>9</v>
      </c>
      <c r="D41" s="34"/>
      <c r="E41" s="34"/>
      <c r="F41" s="34">
        <f t="shared" si="11"/>
        <v>0.0000015</v>
      </c>
      <c r="G41" s="17">
        <f t="shared" si="12"/>
        <v>666666.6667</v>
      </c>
      <c r="H41" s="14"/>
      <c r="I41" s="14">
        <v>1300.0</v>
      </c>
      <c r="J41" s="17">
        <f t="shared" si="13"/>
        <v>512.8205128</v>
      </c>
      <c r="K41" s="24"/>
      <c r="L41" s="24"/>
      <c r="M41" s="24"/>
      <c r="N41" s="24"/>
      <c r="O41" s="24"/>
    </row>
    <row r="42">
      <c r="A42" s="14">
        <v>600.0</v>
      </c>
      <c r="B42" s="36">
        <v>0.02</v>
      </c>
      <c r="C42" s="2">
        <f t="shared" si="10"/>
        <v>12</v>
      </c>
      <c r="D42" s="34"/>
      <c r="E42" s="34"/>
      <c r="F42" s="34">
        <f t="shared" si="11"/>
        <v>0.000001</v>
      </c>
      <c r="G42" s="17">
        <f t="shared" si="12"/>
        <v>1000000</v>
      </c>
      <c r="H42" s="14"/>
      <c r="I42" s="14">
        <v>1300.0</v>
      </c>
      <c r="J42" s="17">
        <f t="shared" si="13"/>
        <v>769.2307692</v>
      </c>
      <c r="K42" s="24"/>
      <c r="L42" s="24"/>
      <c r="M42" s="24"/>
      <c r="N42" s="24"/>
      <c r="O42" s="24"/>
    </row>
    <row r="43">
      <c r="A43" s="14">
        <v>777.0</v>
      </c>
      <c r="B43" s="36">
        <v>0.006</v>
      </c>
      <c r="C43" s="2">
        <f t="shared" si="10"/>
        <v>4.662</v>
      </c>
      <c r="D43" s="34"/>
      <c r="E43" s="34"/>
      <c r="F43" s="34">
        <f t="shared" si="11"/>
        <v>0.0000003</v>
      </c>
      <c r="G43" s="17">
        <f t="shared" si="12"/>
        <v>3333333.333</v>
      </c>
      <c r="H43" s="14"/>
      <c r="I43" s="14">
        <v>1300.0</v>
      </c>
      <c r="J43" s="17">
        <f t="shared" si="13"/>
        <v>2564.102564</v>
      </c>
      <c r="K43" s="24"/>
      <c r="L43" s="24"/>
      <c r="M43" s="24"/>
      <c r="N43" s="24"/>
      <c r="O43" s="24"/>
    </row>
    <row r="44">
      <c r="A44" s="14">
        <v>1000.0</v>
      </c>
      <c r="B44" s="36">
        <v>0.004</v>
      </c>
      <c r="C44" s="2">
        <f t="shared" si="10"/>
        <v>4</v>
      </c>
      <c r="D44" s="34"/>
      <c r="E44" s="34"/>
      <c r="F44" s="34">
        <f t="shared" si="11"/>
        <v>0.0000002</v>
      </c>
      <c r="G44" s="17">
        <f t="shared" si="12"/>
        <v>5000000</v>
      </c>
      <c r="H44" s="14"/>
      <c r="I44" s="14">
        <v>1300.0</v>
      </c>
      <c r="J44" s="17">
        <f t="shared" si="13"/>
        <v>3846.153846</v>
      </c>
      <c r="K44" s="24"/>
      <c r="L44" s="24"/>
      <c r="M44" s="24"/>
      <c r="N44" s="24"/>
      <c r="O44" s="24"/>
    </row>
    <row r="45">
      <c r="B45" s="37">
        <f>SUM(B37:B44)</f>
        <v>1</v>
      </c>
      <c r="C45" s="38">
        <f>sum(C37:C44)</f>
        <v>69.222</v>
      </c>
      <c r="K45" s="24"/>
      <c r="L45" s="24"/>
      <c r="M45" s="24"/>
      <c r="N45" s="24"/>
      <c r="O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>
      <c r="A50" s="23" t="s">
        <v>0</v>
      </c>
      <c r="B50" s="23" t="s">
        <v>77</v>
      </c>
      <c r="C50" s="23" t="s">
        <v>96</v>
      </c>
      <c r="D50" s="23" t="s">
        <v>97</v>
      </c>
      <c r="E50" s="23" t="s">
        <v>98</v>
      </c>
      <c r="F50" s="23" t="s">
        <v>5</v>
      </c>
      <c r="G50" s="23" t="s">
        <v>99</v>
      </c>
      <c r="H50" s="23" t="s">
        <v>100</v>
      </c>
      <c r="I50" s="23" t="s">
        <v>101</v>
      </c>
      <c r="J50" s="23" t="s">
        <v>102</v>
      </c>
      <c r="K50" s="23" t="s">
        <v>103</v>
      </c>
      <c r="L50" s="23" t="s">
        <v>7</v>
      </c>
      <c r="M50" s="24"/>
      <c r="N50" s="24"/>
      <c r="O50" s="24"/>
      <c r="P50" s="24"/>
      <c r="Q50" s="24"/>
    </row>
    <row r="51">
      <c r="A51" s="23">
        <v>1.0</v>
      </c>
      <c r="B51" s="23">
        <f t="shared" ref="B51:B60" si="14">O67</f>
        <v>243</v>
      </c>
      <c r="C51" s="46">
        <f t="shared" ref="C51:C60" si="15">B51/B$61</f>
        <v>0.00243</v>
      </c>
      <c r="D51" s="24">
        <f t="shared" ref="D51:D60" si="16">O79</f>
        <v>1994</v>
      </c>
      <c r="E51" s="45">
        <f t="shared" ref="E51:E60" si="17">D51/2/D$61</f>
        <v>0.00997</v>
      </c>
      <c r="F51" s="24">
        <f t="shared" ref="F51:F60" si="18">1/C51</f>
        <v>411.5226337</v>
      </c>
      <c r="G51" s="24">
        <f t="shared" ref="G51:G60" si="19">F51*$B$2</f>
        <v>370.3703704</v>
      </c>
      <c r="H51" s="23">
        <v>350.0</v>
      </c>
      <c r="I51" s="23">
        <v>1.0</v>
      </c>
      <c r="J51" s="24">
        <f t="shared" ref="J51:J60" si="20">C51*H51</f>
        <v>0.8505</v>
      </c>
      <c r="K51" s="24">
        <f t="shared" ref="K51:K60" si="21">E51*I51</f>
        <v>0.00997</v>
      </c>
      <c r="L51" s="24">
        <f t="shared" ref="L51:L60" si="22">J51+K51</f>
        <v>0.86047</v>
      </c>
      <c r="M51" s="24"/>
      <c r="N51" s="24"/>
      <c r="O51" s="24"/>
      <c r="P51" s="24"/>
      <c r="Q51" s="24"/>
    </row>
    <row r="52">
      <c r="A52" s="23">
        <v>2.0</v>
      </c>
      <c r="B52" s="23">
        <f t="shared" si="14"/>
        <v>1236</v>
      </c>
      <c r="C52" s="46">
        <f t="shared" si="15"/>
        <v>0.01236</v>
      </c>
      <c r="D52" s="24">
        <f t="shared" si="16"/>
        <v>4272</v>
      </c>
      <c r="E52" s="45">
        <f t="shared" si="17"/>
        <v>0.02136</v>
      </c>
      <c r="F52" s="24">
        <f t="shared" si="18"/>
        <v>80.90614887</v>
      </c>
      <c r="G52" s="24">
        <f t="shared" si="19"/>
        <v>72.81553398</v>
      </c>
      <c r="H52" s="23">
        <v>70.0</v>
      </c>
      <c r="I52" s="23">
        <v>1.0</v>
      </c>
      <c r="J52" s="24">
        <f t="shared" si="20"/>
        <v>0.8652</v>
      </c>
      <c r="K52" s="24">
        <f t="shared" si="21"/>
        <v>0.02136</v>
      </c>
      <c r="L52" s="24">
        <f t="shared" si="22"/>
        <v>0.88656</v>
      </c>
      <c r="M52" s="24"/>
      <c r="N52" s="24"/>
      <c r="O52" s="24"/>
      <c r="P52" s="24"/>
      <c r="Q52" s="24"/>
    </row>
    <row r="53">
      <c r="A53" s="23">
        <v>3.0</v>
      </c>
      <c r="B53" s="23">
        <f t="shared" si="14"/>
        <v>4641</v>
      </c>
      <c r="C53" s="46">
        <f t="shared" si="15"/>
        <v>0.04641</v>
      </c>
      <c r="D53" s="24">
        <f t="shared" si="16"/>
        <v>7656</v>
      </c>
      <c r="E53" s="45">
        <f t="shared" si="17"/>
        <v>0.03828</v>
      </c>
      <c r="F53" s="24">
        <f t="shared" si="18"/>
        <v>21.54708037</v>
      </c>
      <c r="G53" s="24">
        <f t="shared" si="19"/>
        <v>19.39237233</v>
      </c>
      <c r="H53" s="23">
        <v>19.0</v>
      </c>
      <c r="I53" s="23">
        <v>1.0</v>
      </c>
      <c r="J53" s="24">
        <f t="shared" si="20"/>
        <v>0.88179</v>
      </c>
      <c r="K53" s="24">
        <f t="shared" si="21"/>
        <v>0.03828</v>
      </c>
      <c r="L53" s="24">
        <f t="shared" si="22"/>
        <v>0.92007</v>
      </c>
      <c r="M53" s="24"/>
      <c r="N53" s="24"/>
      <c r="O53" s="24"/>
      <c r="P53" s="24"/>
      <c r="Q53" s="24"/>
    </row>
    <row r="54">
      <c r="A54" s="23">
        <v>4.0</v>
      </c>
      <c r="B54" s="23">
        <f t="shared" si="14"/>
        <v>10256</v>
      </c>
      <c r="C54" s="46">
        <f t="shared" si="15"/>
        <v>0.10256</v>
      </c>
      <c r="D54" s="24">
        <f t="shared" si="16"/>
        <v>11142</v>
      </c>
      <c r="E54" s="45">
        <f t="shared" si="17"/>
        <v>0.05571</v>
      </c>
      <c r="F54" s="24">
        <f t="shared" si="18"/>
        <v>9.750390016</v>
      </c>
      <c r="G54" s="24">
        <f t="shared" si="19"/>
        <v>8.775351014</v>
      </c>
      <c r="H54" s="23">
        <v>8.8</v>
      </c>
      <c r="I54" s="23">
        <v>1.0</v>
      </c>
      <c r="J54" s="24">
        <f t="shared" si="20"/>
        <v>0.902528</v>
      </c>
      <c r="K54" s="24">
        <f t="shared" si="21"/>
        <v>0.05571</v>
      </c>
      <c r="L54" s="24">
        <f t="shared" si="22"/>
        <v>0.958238</v>
      </c>
      <c r="M54" s="24"/>
      <c r="N54" s="24"/>
      <c r="O54" s="24"/>
      <c r="P54" s="24"/>
      <c r="Q54" s="24"/>
    </row>
    <row r="55">
      <c r="A55" s="23">
        <v>5.0</v>
      </c>
      <c r="B55" s="23">
        <f t="shared" si="14"/>
        <v>14838</v>
      </c>
      <c r="C55" s="46">
        <f t="shared" si="15"/>
        <v>0.14838</v>
      </c>
      <c r="D55" s="24">
        <f t="shared" si="16"/>
        <v>12377</v>
      </c>
      <c r="E55" s="45">
        <f t="shared" si="17"/>
        <v>0.061885</v>
      </c>
      <c r="F55" s="24">
        <f t="shared" si="18"/>
        <v>6.739452756</v>
      </c>
      <c r="G55" s="24">
        <f t="shared" si="19"/>
        <v>6.065507481</v>
      </c>
      <c r="H55" s="23">
        <v>6.0</v>
      </c>
      <c r="I55" s="23">
        <v>1.0</v>
      </c>
      <c r="J55" s="24">
        <f t="shared" si="20"/>
        <v>0.89028</v>
      </c>
      <c r="K55" s="24">
        <f t="shared" si="21"/>
        <v>0.061885</v>
      </c>
      <c r="L55" s="24">
        <f t="shared" si="22"/>
        <v>0.952165</v>
      </c>
      <c r="M55" s="24"/>
      <c r="N55" s="24"/>
      <c r="O55" s="24"/>
      <c r="P55" s="24"/>
      <c r="Q55" s="24"/>
    </row>
    <row r="56">
      <c r="A56" s="23">
        <v>6.0</v>
      </c>
      <c r="B56" s="23">
        <f t="shared" si="14"/>
        <v>14739</v>
      </c>
      <c r="C56" s="46">
        <f t="shared" si="15"/>
        <v>0.14739</v>
      </c>
      <c r="D56" s="24">
        <f t="shared" si="16"/>
        <v>12661</v>
      </c>
      <c r="E56" s="45">
        <f t="shared" si="17"/>
        <v>0.063305</v>
      </c>
      <c r="F56" s="24">
        <f t="shared" si="18"/>
        <v>6.784720809</v>
      </c>
      <c r="G56" s="24">
        <f t="shared" si="19"/>
        <v>6.106248728</v>
      </c>
      <c r="H56" s="23">
        <v>6.0</v>
      </c>
      <c r="I56" s="23">
        <v>1.0</v>
      </c>
      <c r="J56" s="24">
        <f t="shared" si="20"/>
        <v>0.88434</v>
      </c>
      <c r="K56" s="24">
        <f t="shared" si="21"/>
        <v>0.063305</v>
      </c>
      <c r="L56" s="24">
        <f t="shared" si="22"/>
        <v>0.947645</v>
      </c>
      <c r="M56" s="24"/>
      <c r="N56" s="24"/>
      <c r="O56" s="24"/>
      <c r="P56" s="24"/>
      <c r="Q56" s="24"/>
    </row>
    <row r="57">
      <c r="A57" s="23">
        <v>7.0</v>
      </c>
      <c r="B57" s="23">
        <f t="shared" si="14"/>
        <v>9989</v>
      </c>
      <c r="C57" s="46">
        <f t="shared" si="15"/>
        <v>0.09989</v>
      </c>
      <c r="D57" s="24">
        <f t="shared" si="16"/>
        <v>11380</v>
      </c>
      <c r="E57" s="45">
        <f t="shared" si="17"/>
        <v>0.0569</v>
      </c>
      <c r="F57" s="24">
        <f t="shared" si="18"/>
        <v>10.01101211</v>
      </c>
      <c r="G57" s="24">
        <f t="shared" si="19"/>
        <v>9.009910902</v>
      </c>
      <c r="H57" s="23">
        <v>8.8</v>
      </c>
      <c r="I57" s="23">
        <v>1.0</v>
      </c>
      <c r="J57" s="24">
        <f t="shared" si="20"/>
        <v>0.879032</v>
      </c>
      <c r="K57" s="24">
        <f t="shared" si="21"/>
        <v>0.0569</v>
      </c>
      <c r="L57" s="24">
        <f t="shared" si="22"/>
        <v>0.935932</v>
      </c>
      <c r="M57" s="24"/>
      <c r="N57" s="24"/>
      <c r="O57" s="24"/>
      <c r="P57" s="24"/>
      <c r="Q57" s="24"/>
    </row>
    <row r="58">
      <c r="A58" s="23">
        <v>8.0</v>
      </c>
      <c r="B58" s="23">
        <f t="shared" si="14"/>
        <v>4623</v>
      </c>
      <c r="C58" s="46">
        <f t="shared" si="15"/>
        <v>0.04623</v>
      </c>
      <c r="D58" s="24">
        <f t="shared" si="16"/>
        <v>8036</v>
      </c>
      <c r="E58" s="45">
        <f t="shared" si="17"/>
        <v>0.04018</v>
      </c>
      <c r="F58" s="24">
        <f t="shared" si="18"/>
        <v>21.63097556</v>
      </c>
      <c r="G58" s="24">
        <f t="shared" si="19"/>
        <v>19.467878</v>
      </c>
      <c r="H58" s="23">
        <v>19.0</v>
      </c>
      <c r="I58" s="23">
        <v>1.0</v>
      </c>
      <c r="J58" s="24">
        <f t="shared" si="20"/>
        <v>0.87837</v>
      </c>
      <c r="K58" s="24">
        <f t="shared" si="21"/>
        <v>0.04018</v>
      </c>
      <c r="L58" s="24">
        <f t="shared" si="22"/>
        <v>0.91855</v>
      </c>
      <c r="M58" s="24"/>
      <c r="N58" s="24"/>
      <c r="O58" s="24"/>
      <c r="P58" s="24"/>
      <c r="Q58" s="24"/>
    </row>
    <row r="59">
      <c r="A59" s="23">
        <v>9.0</v>
      </c>
      <c r="B59" s="23">
        <f t="shared" si="14"/>
        <v>1190</v>
      </c>
      <c r="C59" s="46">
        <f t="shared" si="15"/>
        <v>0.0119</v>
      </c>
      <c r="D59" s="24">
        <f t="shared" si="16"/>
        <v>4363</v>
      </c>
      <c r="E59" s="45">
        <f t="shared" si="17"/>
        <v>0.021815</v>
      </c>
      <c r="F59" s="24">
        <f t="shared" si="18"/>
        <v>84.03361345</v>
      </c>
      <c r="G59" s="24">
        <f t="shared" si="19"/>
        <v>75.6302521</v>
      </c>
      <c r="H59" s="23">
        <v>70.0</v>
      </c>
      <c r="I59" s="23">
        <v>1.0</v>
      </c>
      <c r="J59" s="24">
        <f t="shared" si="20"/>
        <v>0.833</v>
      </c>
      <c r="K59" s="24">
        <f t="shared" si="21"/>
        <v>0.021815</v>
      </c>
      <c r="L59" s="24">
        <f t="shared" si="22"/>
        <v>0.854815</v>
      </c>
      <c r="M59" s="24"/>
      <c r="N59" s="24"/>
      <c r="O59" s="24"/>
      <c r="P59" s="24"/>
      <c r="Q59" s="24"/>
    </row>
    <row r="60">
      <c r="A60" s="23">
        <v>10.0</v>
      </c>
      <c r="B60" s="23">
        <f t="shared" si="14"/>
        <v>243</v>
      </c>
      <c r="C60" s="46">
        <f t="shared" si="15"/>
        <v>0.00243</v>
      </c>
      <c r="D60" s="24">
        <f t="shared" si="16"/>
        <v>2123</v>
      </c>
      <c r="E60" s="45">
        <f t="shared" si="17"/>
        <v>0.010615</v>
      </c>
      <c r="F60" s="24">
        <f t="shared" si="18"/>
        <v>411.5226337</v>
      </c>
      <c r="G60" s="24">
        <f t="shared" si="19"/>
        <v>370.3703704</v>
      </c>
      <c r="H60" s="23">
        <v>350.0</v>
      </c>
      <c r="I60" s="23">
        <v>1.0</v>
      </c>
      <c r="J60" s="24">
        <f t="shared" si="20"/>
        <v>0.8505</v>
      </c>
      <c r="K60" s="24">
        <f t="shared" si="21"/>
        <v>0.010615</v>
      </c>
      <c r="L60" s="24">
        <f t="shared" si="22"/>
        <v>0.861115</v>
      </c>
      <c r="M60" s="24"/>
      <c r="N60" s="24"/>
      <c r="O60" s="24"/>
      <c r="P60" s="24"/>
      <c r="Q60" s="24"/>
    </row>
    <row r="61">
      <c r="A61" s="23" t="s">
        <v>104</v>
      </c>
      <c r="B61" s="23">
        <v>100000.0</v>
      </c>
      <c r="C61" s="46">
        <f>sum(C51:C60)</f>
        <v>0.61998</v>
      </c>
      <c r="D61" s="23">
        <v>100000.0</v>
      </c>
      <c r="E61" s="45">
        <f>suM(E51:E60)</f>
        <v>0.38002</v>
      </c>
      <c r="F61" s="24"/>
      <c r="G61" s="24"/>
      <c r="H61" s="24"/>
      <c r="I61" s="24"/>
      <c r="J61" s="24"/>
      <c r="K61" s="101" t="s">
        <v>105</v>
      </c>
      <c r="L61" s="102">
        <f>max(L51:L60)</f>
        <v>0.958238</v>
      </c>
      <c r="M61" s="24"/>
      <c r="N61" s="24"/>
      <c r="O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101" t="s">
        <v>106</v>
      </c>
      <c r="L62" s="102">
        <f>min(L51:L60)</f>
        <v>0.854815</v>
      </c>
      <c r="M62" s="24"/>
      <c r="N62" s="24"/>
      <c r="O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>
      <c r="A66" s="23" t="s">
        <v>0</v>
      </c>
      <c r="B66" s="23">
        <v>1.0</v>
      </c>
      <c r="C66" s="26">
        <v>2.0</v>
      </c>
      <c r="D66" s="26"/>
      <c r="E66" s="26"/>
      <c r="F66" s="26">
        <v>3.0</v>
      </c>
      <c r="G66" s="26">
        <v>4.0</v>
      </c>
      <c r="H66" s="26"/>
      <c r="I66" s="26">
        <v>5.0</v>
      </c>
      <c r="J66" s="26">
        <v>6.0</v>
      </c>
      <c r="K66" s="26">
        <v>7.0</v>
      </c>
      <c r="L66" s="23">
        <v>8.0</v>
      </c>
      <c r="M66" s="23">
        <v>9.0</v>
      </c>
      <c r="N66" s="23">
        <v>10.0</v>
      </c>
      <c r="O66" s="24"/>
    </row>
    <row r="67">
      <c r="A67" s="23">
        <v>1.0</v>
      </c>
      <c r="B67" s="23">
        <v>35.0</v>
      </c>
      <c r="C67" s="23">
        <v>24.0</v>
      </c>
      <c r="D67" s="23"/>
      <c r="E67" s="23"/>
      <c r="F67" s="23">
        <v>17.0</v>
      </c>
      <c r="G67" s="23">
        <v>23.0</v>
      </c>
      <c r="H67" s="23"/>
      <c r="I67" s="23">
        <v>22.0</v>
      </c>
      <c r="J67" s="23">
        <v>28.0</v>
      </c>
      <c r="K67" s="23">
        <v>23.0</v>
      </c>
      <c r="L67" s="23">
        <v>24.0</v>
      </c>
      <c r="M67" s="23">
        <v>25.0</v>
      </c>
      <c r="N67" s="23">
        <v>22.0</v>
      </c>
      <c r="O67" s="24">
        <f t="shared" ref="O67:O76" si="23">sum(B67:N67)</f>
        <v>243</v>
      </c>
    </row>
    <row r="68">
      <c r="A68" s="23">
        <v>2.0</v>
      </c>
      <c r="B68" s="23">
        <v>120.0</v>
      </c>
      <c r="C68" s="23">
        <v>116.0</v>
      </c>
      <c r="D68" s="23"/>
      <c r="E68" s="23"/>
      <c r="F68" s="23">
        <v>122.0</v>
      </c>
      <c r="G68" s="23">
        <v>138.0</v>
      </c>
      <c r="H68" s="23"/>
      <c r="I68" s="23">
        <v>140.0</v>
      </c>
      <c r="J68" s="23">
        <v>125.0</v>
      </c>
      <c r="K68" s="23">
        <v>110.0</v>
      </c>
      <c r="L68" s="23">
        <v>124.0</v>
      </c>
      <c r="M68" s="23">
        <v>115.0</v>
      </c>
      <c r="N68" s="23">
        <v>126.0</v>
      </c>
      <c r="O68" s="24">
        <f t="shared" si="23"/>
        <v>1236</v>
      </c>
    </row>
    <row r="69">
      <c r="A69" s="23">
        <v>3.0</v>
      </c>
      <c r="B69" s="23">
        <v>453.0</v>
      </c>
      <c r="C69" s="23">
        <v>453.0</v>
      </c>
      <c r="D69" s="23"/>
      <c r="E69" s="23"/>
      <c r="F69" s="23">
        <v>485.0</v>
      </c>
      <c r="G69" s="23">
        <v>455.0</v>
      </c>
      <c r="H69" s="23"/>
      <c r="I69" s="23">
        <v>463.0</v>
      </c>
      <c r="J69" s="23">
        <v>482.0</v>
      </c>
      <c r="K69" s="23">
        <v>478.0</v>
      </c>
      <c r="L69" s="23">
        <v>461.0</v>
      </c>
      <c r="M69" s="23">
        <v>446.0</v>
      </c>
      <c r="N69" s="23">
        <v>465.0</v>
      </c>
      <c r="O69" s="24">
        <f t="shared" si="23"/>
        <v>4641</v>
      </c>
    </row>
    <row r="70">
      <c r="A70" s="23">
        <v>4.0</v>
      </c>
      <c r="B70" s="23">
        <v>984.0</v>
      </c>
      <c r="C70" s="23">
        <v>1010.0</v>
      </c>
      <c r="D70" s="23"/>
      <c r="E70" s="23"/>
      <c r="F70" s="23">
        <v>1061.0</v>
      </c>
      <c r="G70" s="23">
        <v>1024.0</v>
      </c>
      <c r="H70" s="23"/>
      <c r="I70" s="23">
        <v>979.0</v>
      </c>
      <c r="J70" s="23">
        <v>1018.0</v>
      </c>
      <c r="K70" s="23">
        <v>1015.0</v>
      </c>
      <c r="L70" s="23">
        <v>1039.0</v>
      </c>
      <c r="M70" s="23">
        <v>1097.0</v>
      </c>
      <c r="N70" s="23">
        <v>1029.0</v>
      </c>
      <c r="O70" s="24">
        <f t="shared" si="23"/>
        <v>10256</v>
      </c>
    </row>
    <row r="71">
      <c r="A71" s="23">
        <v>5.0</v>
      </c>
      <c r="B71" s="23">
        <v>1534.0</v>
      </c>
      <c r="C71" s="23">
        <v>1477.0</v>
      </c>
      <c r="D71" s="23"/>
      <c r="E71" s="23"/>
      <c r="F71" s="23">
        <v>1511.0</v>
      </c>
      <c r="G71" s="23">
        <v>1458.0</v>
      </c>
      <c r="H71" s="23"/>
      <c r="I71" s="23">
        <v>1516.0</v>
      </c>
      <c r="J71" s="23">
        <v>1421.0</v>
      </c>
      <c r="K71" s="23">
        <v>1461.0</v>
      </c>
      <c r="L71" s="23">
        <v>1539.0</v>
      </c>
      <c r="M71" s="23">
        <v>1459.0</v>
      </c>
      <c r="N71" s="23">
        <v>1462.0</v>
      </c>
      <c r="O71" s="24">
        <f t="shared" si="23"/>
        <v>14838</v>
      </c>
    </row>
    <row r="72">
      <c r="A72" s="23">
        <v>6.0</v>
      </c>
      <c r="B72" s="23">
        <v>1501.0</v>
      </c>
      <c r="C72" s="23">
        <v>1446.0</v>
      </c>
      <c r="D72" s="23"/>
      <c r="E72" s="23"/>
      <c r="F72" s="23">
        <v>1558.0</v>
      </c>
      <c r="G72" s="23">
        <v>1480.0</v>
      </c>
      <c r="H72" s="23"/>
      <c r="I72" s="23">
        <v>1479.0</v>
      </c>
      <c r="J72" s="23">
        <v>1457.0</v>
      </c>
      <c r="K72" s="23">
        <v>1424.0</v>
      </c>
      <c r="L72" s="23">
        <v>1401.0</v>
      </c>
      <c r="M72" s="23">
        <v>1460.0</v>
      </c>
      <c r="N72" s="23">
        <v>1533.0</v>
      </c>
      <c r="O72" s="24">
        <f t="shared" si="23"/>
        <v>14739</v>
      </c>
    </row>
    <row r="73">
      <c r="A73" s="23">
        <v>7.0</v>
      </c>
      <c r="B73" s="23">
        <v>975.0</v>
      </c>
      <c r="C73" s="23">
        <v>986.0</v>
      </c>
      <c r="D73" s="23"/>
      <c r="E73" s="23"/>
      <c r="F73" s="23">
        <v>942.0</v>
      </c>
      <c r="G73" s="23">
        <v>1019.0</v>
      </c>
      <c r="H73" s="23"/>
      <c r="I73" s="23">
        <v>1006.0</v>
      </c>
      <c r="J73" s="23">
        <v>1049.0</v>
      </c>
      <c r="K73" s="23">
        <v>1022.0</v>
      </c>
      <c r="L73" s="23">
        <v>1022.0</v>
      </c>
      <c r="M73" s="23">
        <v>1005.0</v>
      </c>
      <c r="N73" s="23">
        <v>963.0</v>
      </c>
      <c r="O73" s="24">
        <f t="shared" si="23"/>
        <v>9989</v>
      </c>
    </row>
    <row r="74">
      <c r="A74" s="23">
        <v>8.0</v>
      </c>
      <c r="B74" s="23">
        <v>501.0</v>
      </c>
      <c r="C74" s="23">
        <v>481.0</v>
      </c>
      <c r="D74" s="23"/>
      <c r="E74" s="23"/>
      <c r="F74" s="23">
        <v>454.0</v>
      </c>
      <c r="G74" s="23">
        <v>448.0</v>
      </c>
      <c r="H74" s="23"/>
      <c r="I74" s="23">
        <v>476.0</v>
      </c>
      <c r="J74" s="23">
        <v>458.0</v>
      </c>
      <c r="K74" s="23">
        <v>470.0</v>
      </c>
      <c r="L74" s="23">
        <v>445.0</v>
      </c>
      <c r="M74" s="23">
        <v>434.0</v>
      </c>
      <c r="N74" s="23">
        <v>456.0</v>
      </c>
      <c r="O74" s="24">
        <f t="shared" si="23"/>
        <v>4623</v>
      </c>
    </row>
    <row r="75">
      <c r="A75" s="23">
        <v>9.0</v>
      </c>
      <c r="B75" s="23">
        <v>135.0</v>
      </c>
      <c r="C75" s="23">
        <v>120.0</v>
      </c>
      <c r="D75" s="23"/>
      <c r="E75" s="23"/>
      <c r="F75" s="23">
        <v>104.0</v>
      </c>
      <c r="G75" s="23">
        <v>111.0</v>
      </c>
      <c r="H75" s="23"/>
      <c r="I75" s="23">
        <v>113.0</v>
      </c>
      <c r="J75" s="23">
        <v>115.0</v>
      </c>
      <c r="K75" s="23">
        <v>116.0</v>
      </c>
      <c r="L75" s="23">
        <v>118.0</v>
      </c>
      <c r="M75" s="23">
        <v>130.0</v>
      </c>
      <c r="N75" s="23">
        <v>128.0</v>
      </c>
      <c r="O75" s="24">
        <f t="shared" si="23"/>
        <v>1190</v>
      </c>
    </row>
    <row r="76">
      <c r="A76" s="23">
        <v>10.0</v>
      </c>
      <c r="B76" s="23">
        <v>31.0</v>
      </c>
      <c r="C76" s="23">
        <v>23.0</v>
      </c>
      <c r="D76" s="23"/>
      <c r="E76" s="23"/>
      <c r="F76" s="23">
        <v>19.0</v>
      </c>
      <c r="G76" s="23">
        <v>23.0</v>
      </c>
      <c r="H76" s="23"/>
      <c r="I76" s="23">
        <v>23.0</v>
      </c>
      <c r="J76" s="23">
        <v>17.0</v>
      </c>
      <c r="K76" s="23">
        <v>24.0</v>
      </c>
      <c r="L76" s="23">
        <v>34.0</v>
      </c>
      <c r="M76" s="23">
        <v>18.0</v>
      </c>
      <c r="N76" s="23">
        <v>31.0</v>
      </c>
      <c r="O76" s="24">
        <f t="shared" si="23"/>
        <v>243</v>
      </c>
    </row>
    <row r="77">
      <c r="A77" s="23" t="s">
        <v>107</v>
      </c>
      <c r="B77" s="23"/>
      <c r="C77" s="46"/>
      <c r="D77" s="24"/>
      <c r="E77" s="24"/>
      <c r="F77" s="24"/>
      <c r="G77" s="24"/>
      <c r="H77" s="24"/>
      <c r="I77" s="24"/>
      <c r="J77" s="24"/>
      <c r="K77" s="23"/>
      <c r="L77" s="23"/>
      <c r="M77" s="23"/>
      <c r="N77" s="23"/>
      <c r="O77" s="24"/>
    </row>
    <row r="78">
      <c r="A78" s="23" t="s">
        <v>0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</row>
    <row r="79">
      <c r="A79" s="23">
        <v>1.0</v>
      </c>
      <c r="B79" s="23">
        <v>206.0</v>
      </c>
      <c r="C79" s="23">
        <v>197.0</v>
      </c>
      <c r="D79" s="23"/>
      <c r="E79" s="23"/>
      <c r="F79" s="23">
        <v>215.0</v>
      </c>
      <c r="G79" s="23">
        <v>214.0</v>
      </c>
      <c r="H79" s="23"/>
      <c r="I79" s="23">
        <v>194.0</v>
      </c>
      <c r="J79" s="23">
        <v>189.0</v>
      </c>
      <c r="K79" s="23">
        <v>197.0</v>
      </c>
      <c r="L79" s="23">
        <v>200.0</v>
      </c>
      <c r="M79" s="23">
        <v>183.0</v>
      </c>
      <c r="N79" s="23">
        <v>199.0</v>
      </c>
      <c r="O79" s="24">
        <f t="shared" ref="O79:O88" si="24">sum(B79:N79)</f>
        <v>1994</v>
      </c>
    </row>
    <row r="80">
      <c r="A80" s="23">
        <v>2.0</v>
      </c>
      <c r="B80" s="23">
        <v>459.0</v>
      </c>
      <c r="C80" s="23">
        <v>415.0</v>
      </c>
      <c r="D80" s="23"/>
      <c r="E80" s="23"/>
      <c r="F80" s="23">
        <v>418.0</v>
      </c>
      <c r="G80" s="23">
        <v>438.0</v>
      </c>
      <c r="H80" s="23"/>
      <c r="I80" s="23">
        <v>428.0</v>
      </c>
      <c r="J80" s="23">
        <v>416.0</v>
      </c>
      <c r="K80" s="23">
        <v>434.0</v>
      </c>
      <c r="L80" s="23">
        <v>430.0</v>
      </c>
      <c r="M80" s="23">
        <v>423.0</v>
      </c>
      <c r="N80" s="23">
        <v>411.0</v>
      </c>
      <c r="O80" s="24">
        <f t="shared" si="24"/>
        <v>4272</v>
      </c>
    </row>
    <row r="81">
      <c r="A81" s="23">
        <v>3.0</v>
      </c>
      <c r="B81" s="23">
        <v>709.0</v>
      </c>
      <c r="C81" s="23">
        <v>804.0</v>
      </c>
      <c r="D81" s="23"/>
      <c r="E81" s="23"/>
      <c r="F81" s="23">
        <v>762.0</v>
      </c>
      <c r="G81" s="23">
        <v>756.0</v>
      </c>
      <c r="H81" s="23"/>
      <c r="I81" s="23">
        <v>768.0</v>
      </c>
      <c r="J81" s="23">
        <v>807.0</v>
      </c>
      <c r="K81" s="23">
        <v>765.0</v>
      </c>
      <c r="L81" s="23">
        <v>757.0</v>
      </c>
      <c r="M81" s="23">
        <v>775.0</v>
      </c>
      <c r="N81" s="23">
        <v>753.0</v>
      </c>
      <c r="O81" s="24">
        <f t="shared" si="24"/>
        <v>7656</v>
      </c>
    </row>
    <row r="82">
      <c r="A82" s="23">
        <v>4.0</v>
      </c>
      <c r="B82" s="23">
        <v>1076.0</v>
      </c>
      <c r="C82" s="23">
        <v>1169.0</v>
      </c>
      <c r="D82" s="23"/>
      <c r="E82" s="23"/>
      <c r="F82" s="23">
        <v>1100.0</v>
      </c>
      <c r="G82" s="23">
        <v>1123.0</v>
      </c>
      <c r="H82" s="23"/>
      <c r="I82" s="23">
        <v>1100.0</v>
      </c>
      <c r="J82" s="23">
        <v>1123.0</v>
      </c>
      <c r="K82" s="23">
        <v>1141.0</v>
      </c>
      <c r="L82" s="23">
        <v>1080.0</v>
      </c>
      <c r="M82" s="23">
        <v>1074.0</v>
      </c>
      <c r="N82" s="23">
        <v>1156.0</v>
      </c>
      <c r="O82" s="24">
        <f t="shared" si="24"/>
        <v>11142</v>
      </c>
    </row>
    <row r="83">
      <c r="A83" s="23">
        <v>5.0</v>
      </c>
      <c r="B83" s="23">
        <v>1274.0</v>
      </c>
      <c r="C83" s="23">
        <v>1270.0</v>
      </c>
      <c r="D83" s="23"/>
      <c r="E83" s="23"/>
      <c r="F83" s="23">
        <v>1196.0</v>
      </c>
      <c r="G83" s="23">
        <v>1240.0</v>
      </c>
      <c r="H83" s="23"/>
      <c r="I83" s="23">
        <v>1191.0</v>
      </c>
      <c r="J83" s="23">
        <v>1280.0</v>
      </c>
      <c r="K83" s="23">
        <v>1222.0</v>
      </c>
      <c r="L83" s="23">
        <v>1262.0</v>
      </c>
      <c r="M83" s="23">
        <v>1244.0</v>
      </c>
      <c r="N83" s="23">
        <v>1198.0</v>
      </c>
      <c r="O83" s="24">
        <f t="shared" si="24"/>
        <v>12377</v>
      </c>
    </row>
    <row r="84">
      <c r="A84" s="23">
        <v>6.0</v>
      </c>
      <c r="B84" s="23">
        <v>1235.0</v>
      </c>
      <c r="C84" s="23">
        <v>1220.0</v>
      </c>
      <c r="D84" s="23"/>
      <c r="E84" s="23"/>
      <c r="F84" s="23">
        <v>1195.0</v>
      </c>
      <c r="G84" s="23">
        <v>1260.0</v>
      </c>
      <c r="H84" s="23"/>
      <c r="I84" s="23">
        <v>1280.0</v>
      </c>
      <c r="J84" s="23">
        <v>1275.0</v>
      </c>
      <c r="K84" s="23">
        <v>1328.0</v>
      </c>
      <c r="L84" s="23">
        <v>1275.0</v>
      </c>
      <c r="M84" s="23">
        <v>1340.0</v>
      </c>
      <c r="N84" s="23">
        <v>1253.0</v>
      </c>
      <c r="O84" s="24">
        <f t="shared" si="24"/>
        <v>12661</v>
      </c>
    </row>
    <row r="85">
      <c r="A85" s="23">
        <v>7.0</v>
      </c>
      <c r="B85" s="23">
        <v>1085.0</v>
      </c>
      <c r="C85" s="23">
        <v>1129.0</v>
      </c>
      <c r="D85" s="23"/>
      <c r="E85" s="23"/>
      <c r="F85" s="23">
        <v>1166.0</v>
      </c>
      <c r="G85" s="23">
        <v>1153.0</v>
      </c>
      <c r="H85" s="23"/>
      <c r="I85" s="23">
        <v>1128.0</v>
      </c>
      <c r="J85" s="23">
        <v>1129.0</v>
      </c>
      <c r="K85" s="23">
        <v>1169.0</v>
      </c>
      <c r="L85" s="23">
        <v>1130.0</v>
      </c>
      <c r="M85" s="23">
        <v>1133.0</v>
      </c>
      <c r="N85" s="23">
        <v>1158.0</v>
      </c>
      <c r="O85" s="24">
        <f t="shared" si="24"/>
        <v>11380</v>
      </c>
    </row>
    <row r="86">
      <c r="A86" s="23">
        <v>8.0</v>
      </c>
      <c r="B86" s="23">
        <v>771.0</v>
      </c>
      <c r="C86" s="23">
        <v>844.0</v>
      </c>
      <c r="D86" s="23"/>
      <c r="E86" s="23"/>
      <c r="F86" s="23">
        <v>821.0</v>
      </c>
      <c r="G86" s="23">
        <v>838.0</v>
      </c>
      <c r="H86" s="23"/>
      <c r="I86" s="23">
        <v>784.0</v>
      </c>
      <c r="J86" s="23">
        <v>828.0</v>
      </c>
      <c r="K86" s="23">
        <v>802.0</v>
      </c>
      <c r="L86" s="23">
        <v>768.0</v>
      </c>
      <c r="M86" s="23">
        <v>795.0</v>
      </c>
      <c r="N86" s="23">
        <v>785.0</v>
      </c>
      <c r="O86" s="24">
        <f t="shared" si="24"/>
        <v>8036</v>
      </c>
    </row>
    <row r="87">
      <c r="A87" s="23">
        <v>9.0</v>
      </c>
      <c r="B87" s="23">
        <v>421.0</v>
      </c>
      <c r="C87" s="23">
        <v>449.0</v>
      </c>
      <c r="D87" s="23"/>
      <c r="E87" s="23"/>
      <c r="F87" s="23">
        <v>381.0</v>
      </c>
      <c r="G87" s="23">
        <v>430.0</v>
      </c>
      <c r="H87" s="23"/>
      <c r="I87" s="23">
        <v>480.0</v>
      </c>
      <c r="J87" s="23">
        <v>412.0</v>
      </c>
      <c r="K87" s="23">
        <v>437.0</v>
      </c>
      <c r="L87" s="23">
        <v>489.0</v>
      </c>
      <c r="M87" s="23">
        <v>429.0</v>
      </c>
      <c r="N87" s="23">
        <v>435.0</v>
      </c>
      <c r="O87" s="24">
        <f t="shared" si="24"/>
        <v>4363</v>
      </c>
    </row>
    <row r="88">
      <c r="A88" s="23">
        <v>10.0</v>
      </c>
      <c r="B88" s="23">
        <v>226.0</v>
      </c>
      <c r="C88" s="23">
        <v>231.0</v>
      </c>
      <c r="D88" s="23"/>
      <c r="E88" s="23"/>
      <c r="F88" s="23">
        <v>200.0</v>
      </c>
      <c r="G88" s="23">
        <v>190.0</v>
      </c>
      <c r="H88" s="23"/>
      <c r="I88" s="23">
        <v>213.0</v>
      </c>
      <c r="J88" s="23">
        <v>201.0</v>
      </c>
      <c r="K88" s="23">
        <v>219.0</v>
      </c>
      <c r="L88" s="23">
        <v>195.0</v>
      </c>
      <c r="M88" s="23">
        <v>226.0</v>
      </c>
      <c r="N88" s="23">
        <v>222.0</v>
      </c>
      <c r="O88" s="24">
        <f t="shared" si="24"/>
        <v>2123</v>
      </c>
    </row>
    <row r="89">
      <c r="A89" s="23"/>
      <c r="B89" s="23">
        <f t="shared" ref="B89:C89" si="25">sum(B79:B88)/2</f>
        <v>3731</v>
      </c>
      <c r="C89" s="23">
        <f t="shared" si="25"/>
        <v>3864</v>
      </c>
      <c r="D89" s="23"/>
      <c r="E89" s="23"/>
      <c r="F89" s="23">
        <f t="shared" ref="F89:G89" si="26">sum(F79:F88)/2</f>
        <v>3727</v>
      </c>
      <c r="G89" s="23">
        <f t="shared" si="26"/>
        <v>3821</v>
      </c>
      <c r="H89" s="23"/>
      <c r="I89" s="23">
        <f t="shared" ref="I89:O89" si="27">sum(I79:I88)/2</f>
        <v>3783</v>
      </c>
      <c r="J89" s="23">
        <f t="shared" si="27"/>
        <v>3830</v>
      </c>
      <c r="K89" s="23">
        <f t="shared" si="27"/>
        <v>3857</v>
      </c>
      <c r="L89" s="23">
        <f t="shared" si="27"/>
        <v>3793</v>
      </c>
      <c r="M89" s="23">
        <f t="shared" si="27"/>
        <v>3811</v>
      </c>
      <c r="N89" s="23">
        <f t="shared" si="27"/>
        <v>3785</v>
      </c>
      <c r="O89" s="23">
        <f t="shared" si="27"/>
        <v>38002</v>
      </c>
    </row>
    <row r="90">
      <c r="A90" s="23"/>
      <c r="B90" s="24">
        <f t="shared" ref="B90:C90" si="28">sum(B67:B76)+B89</f>
        <v>10000</v>
      </c>
      <c r="C90" s="24">
        <f t="shared" si="28"/>
        <v>10000</v>
      </c>
      <c r="D90" s="24"/>
      <c r="E90" s="24"/>
      <c r="F90" s="24">
        <f t="shared" ref="F90:G90" si="29">sum(F67:F76)+F89</f>
        <v>10000</v>
      </c>
      <c r="G90" s="24">
        <f t="shared" si="29"/>
        <v>10000</v>
      </c>
      <c r="H90" s="24"/>
      <c r="I90" s="24">
        <f t="shared" ref="I90:O90" si="30">sum(I67:I76)+I89</f>
        <v>10000</v>
      </c>
      <c r="J90" s="24">
        <f t="shared" si="30"/>
        <v>10000</v>
      </c>
      <c r="K90" s="24">
        <f t="shared" si="30"/>
        <v>10000</v>
      </c>
      <c r="L90" s="24">
        <f t="shared" si="30"/>
        <v>10000</v>
      </c>
      <c r="M90" s="24">
        <f t="shared" si="30"/>
        <v>10000</v>
      </c>
      <c r="N90" s="24">
        <f t="shared" si="30"/>
        <v>10000</v>
      </c>
      <c r="O90" s="24">
        <f t="shared" si="30"/>
        <v>100000</v>
      </c>
    </row>
    <row r="91">
      <c r="A91" s="23"/>
      <c r="B91" s="23"/>
      <c r="C91" s="46"/>
      <c r="D91" s="23"/>
      <c r="E91" s="23"/>
      <c r="F91" s="23"/>
      <c r="G91" s="23"/>
      <c r="H91" s="23"/>
      <c r="I91" s="23"/>
      <c r="K91" s="24"/>
      <c r="L91" s="24"/>
      <c r="M91" s="24"/>
      <c r="N91" s="24"/>
      <c r="O91" s="24"/>
    </row>
    <row r="92">
      <c r="A92" s="23"/>
      <c r="B92" s="23"/>
      <c r="C92" s="46"/>
      <c r="D92" s="23"/>
      <c r="E92" s="23"/>
      <c r="F92" s="23"/>
      <c r="G92" s="23"/>
      <c r="H92" s="23"/>
      <c r="I92" s="23"/>
      <c r="K92" s="24"/>
      <c r="L92" s="24"/>
      <c r="M92" s="24"/>
      <c r="N92" s="24"/>
      <c r="O92" s="24"/>
    </row>
    <row r="93">
      <c r="A93" s="23"/>
      <c r="B93" s="23"/>
      <c r="C93" s="46"/>
      <c r="D93" s="23"/>
      <c r="E93" s="23"/>
      <c r="F93" s="23"/>
      <c r="G93" s="23"/>
      <c r="H93" s="23"/>
      <c r="I93" s="23"/>
      <c r="K93" s="24"/>
      <c r="L93" s="24"/>
      <c r="M93" s="24"/>
      <c r="N93" s="24"/>
      <c r="O93" s="24"/>
    </row>
    <row r="94">
      <c r="A94" s="23"/>
      <c r="B94" s="23"/>
      <c r="C94" s="46"/>
      <c r="D94" s="23"/>
      <c r="E94" s="23"/>
      <c r="F94" s="23"/>
      <c r="G94" s="23"/>
      <c r="H94" s="23"/>
      <c r="I94" s="23"/>
      <c r="K94" s="24"/>
      <c r="L94" s="24"/>
      <c r="M94" s="24"/>
      <c r="N94" s="24"/>
      <c r="O94" s="24"/>
    </row>
    <row r="95">
      <c r="A95" s="23"/>
      <c r="B95" s="23"/>
      <c r="C95" s="46"/>
      <c r="D95" s="23"/>
      <c r="E95" s="23"/>
      <c r="F95" s="23"/>
      <c r="G95" s="23"/>
      <c r="H95" s="23"/>
      <c r="I95" s="23"/>
      <c r="K95" s="24"/>
      <c r="L95" s="24"/>
      <c r="M95" s="24"/>
      <c r="N95" s="24"/>
      <c r="O95" s="24"/>
    </row>
    <row r="96">
      <c r="A96" s="23"/>
      <c r="B96" s="23"/>
      <c r="C96" s="46"/>
      <c r="D96" s="23"/>
      <c r="E96" s="23"/>
      <c r="F96" s="23"/>
      <c r="G96" s="23"/>
      <c r="H96" s="23"/>
      <c r="I96" s="23"/>
      <c r="K96" s="24"/>
      <c r="L96" s="24"/>
      <c r="M96" s="24"/>
      <c r="N96" s="24"/>
      <c r="O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</row>
  </sheetData>
  <mergeCells count="2">
    <mergeCell ref="M16:O16"/>
    <mergeCell ref="A34:A3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38"/>
  </cols>
  <sheetData>
    <row r="1">
      <c r="A1" s="103" t="s">
        <v>108</v>
      </c>
      <c r="B1" s="104"/>
      <c r="C1" s="104"/>
    </row>
    <row r="2">
      <c r="A2" s="105" t="s">
        <v>3</v>
      </c>
      <c r="B2" s="105" t="s">
        <v>4</v>
      </c>
      <c r="C2" s="105" t="s">
        <v>5</v>
      </c>
    </row>
    <row r="3">
      <c r="A3" s="3">
        <v>77.0</v>
      </c>
      <c r="B3" s="106">
        <v>0.003</v>
      </c>
      <c r="C3" s="3">
        <f t="shared" ref="C3:C6" si="1">A3*B3</f>
        <v>0.231</v>
      </c>
    </row>
    <row r="4">
      <c r="A4" s="3">
        <v>30.0</v>
      </c>
      <c r="B4" s="106">
        <v>0.008</v>
      </c>
      <c r="C4" s="3">
        <f t="shared" si="1"/>
        <v>0.24</v>
      </c>
    </row>
    <row r="5">
      <c r="A5" s="3">
        <v>15.0</v>
      </c>
      <c r="B5" s="106">
        <v>0.01</v>
      </c>
      <c r="C5" s="3">
        <f t="shared" si="1"/>
        <v>0.15</v>
      </c>
    </row>
    <row r="6">
      <c r="A6" s="3">
        <v>5.0</v>
      </c>
      <c r="B6" s="106">
        <f>100%-B3-B4-B5</f>
        <v>0.979</v>
      </c>
      <c r="C6" s="3">
        <f t="shared" si="1"/>
        <v>4.895</v>
      </c>
    </row>
    <row r="7">
      <c r="A7" s="107"/>
      <c r="B7" s="106">
        <f t="shared" ref="B7:C7" si="2">SUM(B3:B6)</f>
        <v>1</v>
      </c>
      <c r="C7" s="3">
        <f t="shared" si="2"/>
        <v>5.516</v>
      </c>
    </row>
    <row r="18">
      <c r="A18" s="103" t="s">
        <v>109</v>
      </c>
      <c r="B18" s="104"/>
    </row>
    <row r="19">
      <c r="A19" s="105" t="s">
        <v>3</v>
      </c>
      <c r="B19" s="105" t="s">
        <v>4</v>
      </c>
      <c r="C19" s="105" t="s">
        <v>5</v>
      </c>
      <c r="E19" s="26" t="s">
        <v>40</v>
      </c>
      <c r="F19" s="26" t="s">
        <v>110</v>
      </c>
      <c r="G19" s="26" t="s">
        <v>42</v>
      </c>
      <c r="H19" s="26" t="s">
        <v>43</v>
      </c>
    </row>
    <row r="20">
      <c r="A20" s="40">
        <v>10.0</v>
      </c>
      <c r="B20" s="42">
        <v>0.8</v>
      </c>
      <c r="C20" s="3">
        <f t="shared" ref="C20:C27" si="3">A20*B20</f>
        <v>8</v>
      </c>
      <c r="E20" s="108">
        <f>B27*'3色-顆數最高顏色獲勝'!F17</f>
        <v>0.00004938271973</v>
      </c>
      <c r="F20" s="28">
        <f>1/E20</f>
        <v>20249.99849</v>
      </c>
      <c r="G20" s="26">
        <v>1300.0</v>
      </c>
      <c r="H20" s="28">
        <f>F20/G20</f>
        <v>15.57692192</v>
      </c>
    </row>
    <row r="21">
      <c r="A21" s="40">
        <v>15.0</v>
      </c>
      <c r="B21" s="42">
        <v>0.08</v>
      </c>
      <c r="C21" s="3">
        <f t="shared" si="3"/>
        <v>1.2</v>
      </c>
      <c r="E21" s="109">
        <v>1.447E-4</v>
      </c>
    </row>
    <row r="22">
      <c r="A22" s="40">
        <v>20.0</v>
      </c>
      <c r="B22" s="42">
        <v>0.06</v>
      </c>
      <c r="C22" s="3">
        <f t="shared" si="3"/>
        <v>1.2</v>
      </c>
    </row>
    <row r="23">
      <c r="A23" s="40">
        <v>25.0</v>
      </c>
      <c r="B23" s="42">
        <v>0.02</v>
      </c>
      <c r="C23" s="3">
        <f t="shared" si="3"/>
        <v>0.5</v>
      </c>
    </row>
    <row r="24">
      <c r="A24" s="40">
        <v>35.0</v>
      </c>
      <c r="B24" s="42">
        <v>0.03</v>
      </c>
      <c r="C24" s="3">
        <f t="shared" si="3"/>
        <v>1.05</v>
      </c>
      <c r="H24" s="110"/>
    </row>
    <row r="25">
      <c r="A25" s="23">
        <v>100.0</v>
      </c>
      <c r="B25" s="46">
        <v>0.02</v>
      </c>
      <c r="C25" s="3">
        <f t="shared" si="3"/>
        <v>2</v>
      </c>
    </row>
    <row r="26">
      <c r="A26" s="23">
        <v>200.0</v>
      </c>
      <c r="B26" s="46">
        <v>0.006</v>
      </c>
      <c r="C26" s="3">
        <f t="shared" si="3"/>
        <v>1.2</v>
      </c>
    </row>
    <row r="27">
      <c r="A27" s="23">
        <v>500.0</v>
      </c>
      <c r="B27" s="46">
        <v>0.004</v>
      </c>
      <c r="C27" s="3">
        <f t="shared" si="3"/>
        <v>2</v>
      </c>
    </row>
    <row r="28">
      <c r="B28" s="45">
        <f>SUM(B20:B27)</f>
        <v>1.02</v>
      </c>
      <c r="C28" s="24">
        <f>sum(C20:C27)</f>
        <v>17.15</v>
      </c>
    </row>
  </sheetData>
  <drawing r:id="rId1"/>
</worksheet>
</file>