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charts/style1.xml" ContentType="application/vnd.ms-office.chartstyle+xml"/>
  <Override PartName="/xl/charts/colors1.xml" ContentType="application/vnd.ms-office.chartcolorstyle+xml"/>
  <Override PartName="/xl/charts/chart18.xml" ContentType="application/vnd.openxmlformats-officedocument.drawingml.chart+xml"/>
  <Override PartName="/xl/charts/style2.xml" ContentType="application/vnd.ms-office.chartstyle+xml"/>
  <Override PartName="/xl/charts/colors2.xml" ContentType="application/vnd.ms-office.chartcolorstyle+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2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58b\AC\Temp\"/>
    </mc:Choice>
  </mc:AlternateContent>
  <xr:revisionPtr revIDLastSave="0" documentId="8_{F87E6D38-E870-4168-A5F5-2F92608D3D70}" xr6:coauthVersionLast="45" xr6:coauthVersionMax="45" xr10:uidLastSave="{00000000-0000-0000-0000-000000000000}"/>
  <bookViews>
    <workbookView xWindow="0" yWindow="0" windowWidth="0" windowHeight="0" firstSheet="3" activeTab="3" xr2:uid="{00000000-000D-0000-FFFF-FFFF00000000}"/>
  </bookViews>
  <sheets>
    <sheet name="SubStepping" sheetId="1" r:id="rId1"/>
    <sheet name="Campaign" sheetId="2" r:id="rId2"/>
    <sheet name="Analysis" sheetId="3" r:id="rId3"/>
    <sheet name="Carla_Tests" sheetId="4" r:id="rId4"/>
    <sheet name="Mean CPUGPU Utilisation" sheetId="5" r:id="rId5"/>
    <sheet name="Mean-Max CPUGPU Utilisation" sheetId="10" r:id="rId6"/>
    <sheet name="PreAndPostCollision" sheetId="6" r:id="rId7"/>
    <sheet name="Sheet7" sheetId="7" r:id="rId8"/>
    <sheet name="Sheet8" sheetId="8" r:id="rId9"/>
    <sheet name="Sheet9" sheetId="9" r:id="rId10"/>
    <sheet name="NICE" sheetId="11" r:id="rId1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11" l="1"/>
  <c r="E38" i="11"/>
  <c r="E37" i="11"/>
  <c r="B36" i="11" l="1"/>
  <c r="B37" i="11" l="1"/>
  <c r="B38" i="11"/>
  <c r="F32" i="11" l="1"/>
  <c r="F31" i="11"/>
  <c r="F30" i="11"/>
  <c r="E31" i="11"/>
  <c r="E30" i="11"/>
  <c r="D31" i="11"/>
  <c r="D30" i="11"/>
  <c r="C31" i="11"/>
  <c r="C30" i="11"/>
  <c r="B32" i="11"/>
  <c r="B31" i="11"/>
  <c r="B30" i="11"/>
  <c r="D26" i="11"/>
  <c r="D22" i="11"/>
  <c r="C26" i="11"/>
  <c r="C25" i="11"/>
  <c r="C24" i="11"/>
  <c r="C23" i="11"/>
  <c r="C22" i="11"/>
  <c r="B26" i="11"/>
  <c r="B25" i="11"/>
  <c r="B24" i="11"/>
  <c r="B23" i="11"/>
  <c r="B22" i="11"/>
  <c r="K21" i="10" l="1"/>
  <c r="K19" i="10"/>
  <c r="K18" i="10"/>
  <c r="K17" i="10"/>
  <c r="K16" i="10"/>
  <c r="K15" i="10"/>
  <c r="I13" i="6"/>
  <c r="I5" i="6"/>
  <c r="H5" i="6"/>
  <c r="J16" i="10"/>
  <c r="J18" i="10" l="1"/>
  <c r="J17" i="10"/>
  <c r="J19" i="10"/>
  <c r="J21" i="10"/>
  <c r="J15" i="10"/>
  <c r="H13" i="6"/>
  <c r="I16" i="10" l="1"/>
  <c r="I17" i="10"/>
  <c r="I18" i="10"/>
  <c r="I19" i="10"/>
  <c r="I20" i="10"/>
  <c r="I21" i="10"/>
  <c r="I22" i="10"/>
  <c r="I15" i="10"/>
  <c r="C11" i="6" l="1"/>
  <c r="B11" i="6"/>
  <c r="E3" i="8" l="1"/>
  <c r="D3" i="8"/>
  <c r="C3" i="8"/>
  <c r="B3" i="8"/>
  <c r="D3" i="7"/>
  <c r="C3" i="7"/>
  <c r="B3" i="7"/>
  <c r="E11" i="6"/>
  <c r="D11" i="6"/>
  <c r="D3" i="6"/>
  <c r="C3" i="6"/>
  <c r="B3" i="6"/>
  <c r="Y22" i="4"/>
  <c r="X22" i="4"/>
  <c r="W22" i="4"/>
  <c r="V22" i="4"/>
  <c r="U22" i="4"/>
  <c r="Y21" i="4"/>
  <c r="X21" i="4"/>
  <c r="W21" i="4"/>
  <c r="V21" i="4"/>
  <c r="U21" i="4"/>
  <c r="Y20" i="4"/>
  <c r="X20" i="4"/>
  <c r="W20" i="4"/>
  <c r="V20" i="4"/>
  <c r="U20" i="4"/>
  <c r="Y19" i="4"/>
  <c r="X19" i="4"/>
  <c r="W19" i="4"/>
  <c r="V19" i="4"/>
  <c r="U19" i="4"/>
  <c r="Y18" i="4"/>
  <c r="X18" i="4"/>
  <c r="W18" i="4"/>
  <c r="V18" i="4"/>
  <c r="U18" i="4"/>
  <c r="Y17" i="4"/>
  <c r="X17" i="4"/>
  <c r="W17" i="4"/>
  <c r="V17" i="4"/>
  <c r="U17" i="4"/>
  <c r="Y16" i="4"/>
  <c r="X16" i="4"/>
  <c r="W16" i="4"/>
  <c r="V16" i="4"/>
  <c r="U16" i="4"/>
  <c r="Y15" i="4"/>
  <c r="X15" i="4"/>
  <c r="W15" i="4"/>
  <c r="V15" i="4"/>
  <c r="U15" i="4"/>
  <c r="I3" i="4"/>
  <c r="M62" i="2"/>
  <c r="G62" i="2"/>
  <c r="N62" i="2" s="1"/>
  <c r="M61" i="2"/>
  <c r="G61" i="2"/>
  <c r="N61" i="2" s="1"/>
  <c r="M60" i="2"/>
  <c r="G60" i="2"/>
  <c r="N60" i="2" s="1"/>
  <c r="M59" i="2"/>
  <c r="G59" i="2"/>
  <c r="N59" i="2" s="1"/>
  <c r="M58" i="2"/>
  <c r="G58" i="2"/>
  <c r="N58" i="2" s="1"/>
  <c r="M57" i="2"/>
  <c r="G57" i="2"/>
  <c r="N57" i="2" s="1"/>
  <c r="M56" i="2"/>
  <c r="G56" i="2"/>
  <c r="N56" i="2" s="1"/>
  <c r="G50" i="2"/>
  <c r="G49" i="2"/>
  <c r="G48" i="2"/>
  <c r="G47" i="2"/>
  <c r="M44" i="2"/>
  <c r="L44" i="2"/>
  <c r="G44" i="2"/>
  <c r="N44" i="2" s="1"/>
  <c r="M43" i="2"/>
  <c r="L43" i="2"/>
  <c r="G43" i="2"/>
  <c r="N43" i="2" s="1"/>
  <c r="M42" i="2"/>
  <c r="L42" i="2"/>
  <c r="G42" i="2"/>
  <c r="N42" i="2" s="1"/>
  <c r="M41" i="2"/>
  <c r="L41" i="2"/>
  <c r="G41" i="2"/>
  <c r="N41" i="2" s="1"/>
  <c r="M40" i="2"/>
  <c r="L40" i="2"/>
  <c r="G40" i="2"/>
  <c r="N40" i="2" s="1"/>
  <c r="M39" i="2"/>
  <c r="L39" i="2"/>
  <c r="G39" i="2"/>
  <c r="N39" i="2" s="1"/>
  <c r="M38" i="2"/>
  <c r="L38" i="2"/>
  <c r="G38" i="2"/>
  <c r="N38" i="2" s="1"/>
  <c r="M37" i="2"/>
  <c r="L37" i="2"/>
  <c r="G37" i="2"/>
  <c r="N37" i="2" s="1"/>
  <c r="M36" i="2"/>
  <c r="L36" i="2"/>
  <c r="G36" i="2"/>
  <c r="N36" i="2" s="1"/>
  <c r="M35" i="2"/>
  <c r="L35" i="2"/>
  <c r="G35" i="2"/>
  <c r="N35" i="2" s="1"/>
  <c r="L30" i="2"/>
  <c r="G30" i="2"/>
  <c r="N30" i="2" s="1"/>
  <c r="L29" i="2"/>
  <c r="G29" i="2"/>
  <c r="N29" i="2" s="1"/>
  <c r="L28" i="2"/>
  <c r="G28" i="2"/>
  <c r="N28" i="2" s="1"/>
  <c r="L27" i="2"/>
  <c r="G27" i="2"/>
  <c r="N27" i="2" s="1"/>
  <c r="L26" i="2"/>
  <c r="G26" i="2"/>
  <c r="N26" i="2" s="1"/>
  <c r="L25" i="2"/>
  <c r="G25" i="2"/>
  <c r="N25" i="2" s="1"/>
  <c r="L24" i="2"/>
  <c r="G24" i="2"/>
  <c r="N24" i="2" s="1"/>
  <c r="L23" i="2"/>
  <c r="G23" i="2"/>
  <c r="N23" i="2" s="1"/>
  <c r="L22" i="2"/>
  <c r="G22" i="2"/>
  <c r="N22" i="2" s="1"/>
  <c r="L21" i="2"/>
  <c r="G21" i="2"/>
  <c r="N21" i="2" s="1"/>
  <c r="L20" i="2"/>
  <c r="G20" i="2"/>
  <c r="N20" i="2" s="1"/>
  <c r="L19" i="2"/>
  <c r="G19" i="2"/>
  <c r="N19" i="2" s="1"/>
  <c r="L18" i="2"/>
  <c r="G18" i="2"/>
  <c r="N18" i="2" s="1"/>
  <c r="L17" i="2"/>
  <c r="G17" i="2"/>
  <c r="N17" i="2" s="1"/>
  <c r="L16" i="2"/>
  <c r="G16" i="2"/>
  <c r="N16" i="2" s="1"/>
  <c r="L15" i="2"/>
  <c r="G15" i="2"/>
  <c r="N15" i="2" s="1"/>
  <c r="G14" i="2"/>
  <c r="N14" i="2" s="1"/>
  <c r="K286" i="1"/>
  <c r="L286" i="1" s="1"/>
  <c r="K285" i="1"/>
  <c r="L285" i="1" s="1"/>
  <c r="K284" i="1"/>
  <c r="L284" i="1" s="1"/>
  <c r="K283" i="1"/>
  <c r="L283" i="1" s="1"/>
  <c r="K282" i="1"/>
  <c r="L282" i="1" s="1"/>
  <c r="K281" i="1"/>
  <c r="L281" i="1" s="1"/>
  <c r="K274" i="1"/>
  <c r="L274" i="1" s="1"/>
  <c r="K273" i="1"/>
  <c r="L273" i="1" s="1"/>
  <c r="K271" i="1"/>
  <c r="L271" i="1" s="1"/>
  <c r="K268" i="1"/>
  <c r="L268" i="1" s="1"/>
  <c r="K267" i="1"/>
  <c r="L267" i="1" s="1"/>
  <c r="K265" i="1"/>
  <c r="L265"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K234" i="1"/>
  <c r="L234" i="1" s="1"/>
  <c r="K233" i="1"/>
  <c r="L233" i="1" s="1"/>
  <c r="K231" i="1"/>
  <c r="L231" i="1" s="1"/>
  <c r="K230" i="1"/>
  <c r="L230" i="1" s="1"/>
  <c r="K229" i="1"/>
  <c r="L229" i="1" s="1"/>
  <c r="K228" i="1"/>
  <c r="L228" i="1" s="1"/>
  <c r="K227" i="1"/>
  <c r="L227" i="1" s="1"/>
  <c r="K226" i="1"/>
  <c r="L226" i="1" s="1"/>
  <c r="K225" i="1"/>
  <c r="L225" i="1" s="1"/>
  <c r="K224" i="1"/>
  <c r="L224" i="1" s="1"/>
  <c r="K223" i="1"/>
  <c r="L223" i="1" s="1"/>
  <c r="K222" i="1"/>
  <c r="L222" i="1" s="1"/>
  <c r="K218" i="1"/>
  <c r="L218" i="1" s="1"/>
  <c r="L217" i="1"/>
  <c r="K216" i="1"/>
  <c r="L216" i="1" s="1"/>
  <c r="K215" i="1"/>
  <c r="L215" i="1" s="1"/>
  <c r="K214" i="1"/>
  <c r="L214" i="1" s="1"/>
  <c r="K213" i="1"/>
  <c r="L213" i="1" s="1"/>
  <c r="L212" i="1"/>
  <c r="L211" i="1"/>
  <c r="L210" i="1"/>
  <c r="L209" i="1"/>
  <c r="K208" i="1"/>
  <c r="L208" i="1" s="1"/>
  <c r="K207" i="1"/>
  <c r="L207" i="1" s="1"/>
  <c r="K206" i="1"/>
  <c r="L206" i="1" s="1"/>
  <c r="K205" i="1"/>
  <c r="L205" i="1" s="1"/>
  <c r="K204" i="1"/>
  <c r="L204" i="1" s="1"/>
  <c r="K203" i="1"/>
  <c r="L203" i="1" s="1"/>
  <c r="K202" i="1"/>
  <c r="L202" i="1" s="1"/>
  <c r="K201" i="1"/>
  <c r="L201" i="1" s="1"/>
  <c r="K200" i="1"/>
  <c r="L200" i="1" s="1"/>
  <c r="K199" i="1"/>
  <c r="L199" i="1" s="1"/>
  <c r="K198" i="1"/>
  <c r="L198" i="1" s="1"/>
  <c r="K197" i="1"/>
  <c r="L197" i="1" s="1"/>
  <c r="K193" i="1"/>
  <c r="K192" i="1"/>
  <c r="K191" i="1"/>
  <c r="K190" i="1"/>
  <c r="K189" i="1"/>
  <c r="K188" i="1"/>
  <c r="K187" i="1"/>
  <c r="K179" i="1"/>
  <c r="K178" i="1"/>
  <c r="K177" i="1"/>
  <c r="K176" i="1"/>
  <c r="K175" i="1"/>
  <c r="K174" i="1"/>
  <c r="K173" i="1"/>
  <c r="K172" i="1"/>
  <c r="K171" i="1"/>
  <c r="K170" i="1"/>
  <c r="K169" i="1"/>
  <c r="K168" i="1"/>
  <c r="K167" i="1"/>
  <c r="K166" i="1"/>
  <c r="K165" i="1"/>
  <c r="K138" i="1"/>
  <c r="K137" i="1"/>
  <c r="K136" i="1"/>
  <c r="K135" i="1"/>
  <c r="K129" i="1"/>
  <c r="K128" i="1"/>
  <c r="K127" i="1"/>
  <c r="K126" i="1"/>
  <c r="K125" i="1"/>
  <c r="K124" i="1"/>
  <c r="K123" i="1"/>
  <c r="K122" i="1"/>
  <c r="K121" i="1"/>
  <c r="K120" i="1"/>
  <c r="K119" i="1"/>
  <c r="K118" i="1"/>
  <c r="K117" i="1"/>
  <c r="K116" i="1"/>
  <c r="K115" i="1"/>
  <c r="K114" i="1"/>
  <c r="K113" i="1"/>
  <c r="K112" i="1"/>
  <c r="K111" i="1"/>
  <c r="K110" i="1"/>
  <c r="K109" i="1"/>
  <c r="K108" i="1"/>
  <c r="K102" i="1"/>
  <c r="K101" i="1"/>
  <c r="K100" i="1"/>
  <c r="K99" i="1"/>
  <c r="K98" i="1"/>
  <c r="K97" i="1"/>
  <c r="K96" i="1"/>
  <c r="K95" i="1"/>
  <c r="K94" i="1"/>
  <c r="K93" i="1"/>
  <c r="K92" i="1"/>
  <c r="K91" i="1"/>
  <c r="K90" i="1"/>
  <c r="K89" i="1"/>
  <c r="K88" i="1"/>
  <c r="K87" i="1"/>
  <c r="K86" i="1"/>
  <c r="K85" i="1"/>
  <c r="K80" i="1"/>
  <c r="K79" i="1"/>
  <c r="K78" i="1"/>
  <c r="K68" i="1"/>
  <c r="K67" i="1"/>
  <c r="K66" i="1"/>
  <c r="K65" i="1"/>
  <c r="K59" i="1"/>
  <c r="K58" i="1"/>
  <c r="K57" i="1"/>
  <c r="A47" i="1"/>
  <c r="H48" i="2" l="1"/>
  <c r="H49" i="2"/>
  <c r="H50" i="2"/>
</calcChain>
</file>

<file path=xl/sharedStrings.xml><?xml version="1.0" encoding="utf-8"?>
<sst xmlns="http://schemas.openxmlformats.org/spreadsheetml/2006/main" count="1171" uniqueCount="341">
  <si>
    <t>Experiment no.</t>
  </si>
  <si>
    <t>repeats</t>
  </si>
  <si>
    <t>Substepping (ON/OFF)</t>
  </si>
  <si>
    <t>Max Substep Delta Time</t>
  </si>
  <si>
    <t>Max Substeps</t>
  </si>
  <si>
    <t>Stress: GPU</t>
  </si>
  <si>
    <t>mean(S(x))</t>
  </si>
  <si>
    <t>mean(S(y))</t>
  </si>
  <si>
    <t>OFF</t>
  </si>
  <si>
    <t>-</t>
  </si>
  <si>
    <t>4x GPU stress</t>
  </si>
  <si>
    <t>DONE</t>
  </si>
  <si>
    <t>ON</t>
  </si>
  <si>
    <t>4x GPU stress = 4 instances of GPU test running at 1600x1000 using "FUR" test</t>
  </si>
  <si>
    <t>Stress: CPU</t>
  </si>
  <si>
    <t>32 threads</t>
  </si>
  <si>
    <t>stress -c 32</t>
  </si>
  <si>
    <t>Stress: CPU &amp; GPU</t>
  </si>
  <si>
    <t>32 threads + 4x GPU stress</t>
  </si>
  <si>
    <t>33 threads + 4x GPU stress</t>
  </si>
  <si>
    <t>34 threads + 4x GPU stress</t>
  </si>
  <si>
    <t>35 threads + 4x GPU stress</t>
  </si>
  <si>
    <t>36 threads + 4x GPU stress</t>
  </si>
  <si>
    <t>Stress: None</t>
  </si>
  <si>
    <t>None</t>
  </si>
  <si>
    <t>Enhanced Determinism on!</t>
  </si>
  <si>
    <t>Showing deviation in UE units (cm)</t>
  </si>
  <si>
    <t>mean(S(xy))</t>
  </si>
  <si>
    <t>Stress</t>
  </si>
  <si>
    <t>control</t>
  </si>
  <si>
    <t>S1</t>
  </si>
  <si>
    <t>S2</t>
  </si>
  <si>
    <t>S3</t>
  </si>
  <si>
    <t>S4</t>
  </si>
  <si>
    <t>none</t>
  </si>
  <si>
    <t>CPU</t>
  </si>
  <si>
    <t>GPU</t>
  </si>
  <si>
    <t>CPU+GPU</t>
  </si>
  <si>
    <t>k-Test</t>
  </si>
  <si>
    <t>Run sufficient tests on a few setting to observe bounds of the problem</t>
  </si>
  <si>
    <t>Stress:</t>
  </si>
  <si>
    <t>Velocity</t>
  </si>
  <si>
    <t>Compete?</t>
  </si>
  <si>
    <t>PhysX Tree Rebuild Rate</t>
  </si>
  <si>
    <t>https://docs.nvidia.com/gameworks/content/gameworkslibrary/physx/guide/Manual/SceneQueries.html</t>
  </si>
  <si>
    <t>The number of frames it takes to rebuild the PhysX Scene query AABB tree</t>
  </si>
  <si>
    <t>RebuildRate</t>
  </si>
  <si>
    <t>mean(S)</t>
  </si>
  <si>
    <t>4001/9001</t>
  </si>
  <si>
    <t>1000 (as above)</t>
  </si>
  <si>
    <t>10 (default)</t>
  </si>
  <si>
    <t>4 (min)</t>
  </si>
  <si>
    <t>2147483647 (max)</t>
  </si>
  <si>
    <t>EnableEnhancedDeterminism</t>
  </si>
  <si>
    <t>EED</t>
  </si>
  <si>
    <t>2001/4001</t>
  </si>
  <si>
    <t>8006/4002</t>
  </si>
  <si>
    <t>Other options?</t>
  </si>
  <si>
    <t>Enable 2D Physics</t>
  </si>
  <si>
    <t>Min/max contact offset</t>
  </si>
  <si>
    <t>E2DP</t>
  </si>
  <si>
    <t>1003/4002</t>
  </si>
  <si>
    <t>Contact offset</t>
  </si>
  <si>
    <t>CO-multiplier</t>
  </si>
  <si>
    <t>Min Contact Offset</t>
  </si>
  <si>
    <t>Max</t>
  </si>
  <si>
    <t>Mult</t>
  </si>
  <si>
    <t>CO-min</t>
  </si>
  <si>
    <t>2001/1004</t>
  </si>
  <si>
    <t>default</t>
  </si>
  <si>
    <t>improvement!</t>
  </si>
  <si>
    <t>best</t>
  </si>
  <si>
    <t>re-run not as good!</t>
  </si>
  <si>
    <t>re-run best</t>
  </si>
  <si>
    <t>bifurcation</t>
  </si>
  <si>
    <t>Voxelization</t>
  </si>
  <si>
    <t>Navmesh generation cell size</t>
  </si>
  <si>
    <t>1.8 ratio</t>
  </si>
  <si>
    <t>NV[0.05,0.1,100]</t>
  </si>
  <si>
    <t>MSE1.2</t>
  </si>
  <si>
    <t>Plot cell size / height with mean(S) and bifurcation</t>
  </si>
  <si>
    <t>no bifurcation</t>
  </si>
  <si>
    <t>Cell Size</t>
  </si>
  <si>
    <t>Cell Height</t>
  </si>
  <si>
    <t>SubStep</t>
  </si>
  <si>
    <t>bifurcate</t>
  </si>
  <si>
    <t>Size</t>
  </si>
  <si>
    <t>3001/2009</t>
  </si>
  <si>
    <t>no</t>
  </si>
  <si>
    <t>yes many identical</t>
  </si>
  <si>
    <t>1.05/15.8/23</t>
  </si>
  <si>
    <t>3007a</t>
  </si>
  <si>
    <t>1? maybe</t>
  </si>
  <si>
    <t>3007b</t>
  </si>
  <si>
    <t>wow</t>
  </si>
  <si>
    <t>No obvious trend wrt mean(S) or bifurcation patterns</t>
  </si>
  <si>
    <t>MaxSimpErr</t>
  </si>
  <si>
    <t>AgentRad=2</t>
  </si>
  <si>
    <t>MSE=1.2</t>
  </si>
  <si>
    <t>AgentRad=5</t>
  </si>
  <si>
    <t>MSE=100</t>
  </si>
  <si>
    <t>AgentRad=10</t>
  </si>
  <si>
    <t>MSE=500</t>
  </si>
  <si>
    <t>EED=OFF</t>
  </si>
  <si>
    <t>EED=ON</t>
  </si>
  <si>
    <t>Max Physics Delta Time</t>
  </si>
  <si>
    <t>Cell size =19</t>
  </si>
  <si>
    <t>agent Radius = 10</t>
  </si>
  <si>
    <t>MinConOff=0.05</t>
  </si>
  <si>
    <t>MPDT</t>
  </si>
  <si>
    <t>Cell Height = 10</t>
  </si>
  <si>
    <t>ConOffMult=100</t>
  </si>
  <si>
    <t>MaxConOff=0.1</t>
  </si>
  <si>
    <t>SS</t>
  </si>
  <si>
    <t>CPU14(50%)</t>
  </si>
  <si>
    <t>Pysics Error Correction</t>
  </si>
  <si>
    <t>Ping Extrapolation 0-&gt;1</t>
  </si>
  <si>
    <t>Error per cm</t>
  </si>
  <si>
    <t>MPDT 1, none</t>
  </si>
  <si>
    <t>Position LERP</t>
  </si>
  <si>
    <t>MPDT 0.001, none</t>
  </si>
  <si>
    <t>MPDT 1, CPU14(50%)</t>
  </si>
  <si>
    <t>MPDT 0.001, CPU14(50%)</t>
  </si>
  <si>
    <t>MPDT=0.001</t>
  </si>
  <si>
    <t>PingEx</t>
  </si>
  <si>
    <t>S2 (1,16)</t>
  </si>
  <si>
    <t>Error Per Linear/Angualr Difference</t>
  </si>
  <si>
    <t>PingEx=0.1</t>
  </si>
  <si>
    <t>EPLD</t>
  </si>
  <si>
    <t>EPAD</t>
  </si>
  <si>
    <t>UE4Editor -Deterministic</t>
  </si>
  <si>
    <t>UE4.21.2</t>
  </si>
  <si>
    <t>log mean(S)</t>
  </si>
  <si>
    <t>S0</t>
  </si>
  <si>
    <t>MSE=1</t>
  </si>
  <si>
    <t>COM0.02, MCO2.0, MaxCO8.0</t>
  </si>
  <si>
    <t>S0 SubStepAsync=TRUE</t>
  </si>
  <si>
    <t>S0 2Dphysics(XY)</t>
  </si>
  <si>
    <t>S2 SubStepAsync=TRUE</t>
  </si>
  <si>
    <t>3Dphysics</t>
  </si>
  <si>
    <t>-Deterministic /fp:strict</t>
  </si>
  <si>
    <t>S2 SubStepAsync=FALSE</t>
  </si>
  <si>
    <t>-Deterministic</t>
  </si>
  <si>
    <t>no_substep</t>
  </si>
  <si>
    <t>3D</t>
  </si>
  <si>
    <t>-deterministic</t>
  </si>
  <si>
    <t>CASE SENSITIVE???</t>
  </si>
  <si>
    <t xml:space="preserve">bifurcated! </t>
  </si>
  <si>
    <t>was using other screen</t>
  </si>
  <si>
    <t>-FixedSeed</t>
  </si>
  <si>
    <t>Exp no.</t>
  </si>
  <si>
    <t>option</t>
  </si>
  <si>
    <t>launch</t>
  </si>
  <si>
    <t>log sx</t>
  </si>
  <si>
    <t>log sy</t>
  </si>
  <si>
    <t>mean log s</t>
  </si>
  <si>
    <t>mean s</t>
  </si>
  <si>
    <t>CL -Deterministic /fp:strict</t>
  </si>
  <si>
    <t>S1 (1,1)</t>
  </si>
  <si>
    <t>S3 (0.001,1)</t>
  </si>
  <si>
    <t>S4(0.001,16)</t>
  </si>
  <si>
    <t>1k</t>
  </si>
  <si>
    <t>UE4.20</t>
  </si>
  <si>
    <t>QT -Deterministic /fp:strict</t>
  </si>
  <si>
    <t>CL Editor -Deterministic /fp:strict</t>
  </si>
  <si>
    <t>QT Editor -Deterministic /fp:strict</t>
  </si>
  <si>
    <t>check random seed</t>
  </si>
  <si>
    <t>week3 meeting Epic?</t>
  </si>
  <si>
    <t>W16, T17_9am, T17_2pm, F18_2pm</t>
  </si>
  <si>
    <t>Deployed no -det flag!</t>
  </si>
  <si>
    <t>Launcher -Deterministic /fp:strict (build, cook, alunch)</t>
  </si>
  <si>
    <t>Launcher -Deterministic -nullrhi /fp:strict (build, cook, alunch)</t>
  </si>
  <si>
    <t>Launcher -nullrhi /fp:strict (build, cook, alunch)</t>
  </si>
  <si>
    <t>Launcher -Det -nullrhi /fp:strict (build, cook, alunch)</t>
  </si>
  <si>
    <t>Launcher -Det -nullrhi (build, cook, alunch)</t>
  </si>
  <si>
    <t>Launcher</t>
  </si>
  <si>
    <t>Launcher -nullrhi</t>
  </si>
  <si>
    <t>Launcher /fp:strict</t>
  </si>
  <si>
    <t>Launcher -Det</t>
  </si>
  <si>
    <t>settings</t>
  </si>
  <si>
    <t>agentRadius</t>
  </si>
  <si>
    <t>agentHeight</t>
  </si>
  <si>
    <t>MinConOff=2</t>
  </si>
  <si>
    <t>MaxConOff=8</t>
  </si>
  <si>
    <t>ConOffMult=0.02</t>
  </si>
  <si>
    <t>Editor</t>
  </si>
  <si>
    <t>Default settings</t>
  </si>
  <si>
    <t>options</t>
  </si>
  <si>
    <t>no options</t>
  </si>
  <si>
    <t>na/</t>
  </si>
  <si>
    <t>-nullrhi</t>
  </si>
  <si>
    <t>/fp:strict</t>
  </si>
  <si>
    <t>/fp:strict -nullrhi</t>
  </si>
  <si>
    <t>-deterministic -nullrhi</t>
  </si>
  <si>
    <t>-deterministic /fp:strict (1011 above)</t>
  </si>
  <si>
    <t>-deterministic /fp:strict -nullrhi</t>
  </si>
  <si>
    <t>-game -deterministic</t>
  </si>
  <si>
    <t>-game</t>
  </si>
  <si>
    <t>Pedestrian &amp; Collision Callback</t>
  </si>
  <si>
    <t>Editor Mode -deterministic</t>
  </si>
  <si>
    <t>ped only (box speed 1)</t>
  </si>
  <si>
    <t>ped + collision (1002 above)</t>
  </si>
  <si>
    <t>car only</t>
  </si>
  <si>
    <t>car &amp; colision</t>
  </si>
  <si>
    <t>car &amp; ped</t>
  </si>
  <si>
    <t>car&amp; ped &amp; collision</t>
  </si>
  <si>
    <t>MaxSimpError</t>
  </si>
  <si>
    <t>PhysXRebuildRate</t>
  </si>
  <si>
    <t>Agent Radius</t>
  </si>
  <si>
    <t>Block V</t>
  </si>
  <si>
    <t>Max CO</t>
  </si>
  <si>
    <t>CO Multiplier</t>
  </si>
  <si>
    <t>CPU Stress</t>
  </si>
  <si>
    <t>Request CPU</t>
  </si>
  <si>
    <t>Actual CPU Util. (%)</t>
  </si>
  <si>
    <t>Mean(S) (cm)</t>
  </si>
  <si>
    <t>GPU Stress</t>
  </si>
  <si>
    <t>sm</t>
  </si>
  <si>
    <t>mem</t>
  </si>
  <si>
    <t>mclk</t>
  </si>
  <si>
    <t>pclk</t>
  </si>
  <si>
    <t>sm*mem</t>
  </si>
  <si>
    <t>Actual GPU Util. (%)</t>
  </si>
  <si>
    <t>1=fur test @ 1200x1000 pixels</t>
  </si>
  <si>
    <t>0.75=fur test @</t>
  </si>
  <si>
    <t>0.5=fur test @ 800*750</t>
  </si>
  <si>
    <t>0.25=fur test @ 600*500</t>
  </si>
  <si>
    <t>GPU &amp; CPU Stress</t>
  </si>
  <si>
    <t>sm %</t>
  </si>
  <si>
    <t>mem %</t>
  </si>
  <si>
    <t>Combined</t>
  </si>
  <si>
    <t>All Data from 5001.csv</t>
  </si>
  <si>
    <t>Here we plot X and Y position of the agent during the block test. In the first graph the position is plotted against array index (current method) and in the second graph the position is plotted against game time.</t>
  </si>
  <si>
    <t>Game time is irregular due to task scheduling and therefore using index is inadvisable.</t>
  </si>
  <si>
    <t>It is also eveident the need to interpolate, large gaps in the data could also be an issue in further simulations</t>
  </si>
  <si>
    <t>No Stress</t>
  </si>
  <si>
    <t>50% CPU Stress</t>
  </si>
  <si>
    <t>50% GPU Stress</t>
  </si>
  <si>
    <t>25% Combined Stress</t>
  </si>
  <si>
    <t>50% Combined Stress</t>
  </si>
  <si>
    <t>75% Combined Stress</t>
  </si>
  <si>
    <t>95% Combined Stress</t>
  </si>
  <si>
    <t>Test_Name</t>
  </si>
  <si>
    <t>Repeats</t>
  </si>
  <si>
    <t xml:space="preserve">Look distance/m </t>
  </si>
  <si>
    <t>Test description (all explicit trajectories)</t>
  </si>
  <si>
    <t>State</t>
  </si>
  <si>
    <t>Notes</t>
  </si>
  <si>
    <t>ID</t>
  </si>
  <si>
    <t>Variance</t>
  </si>
  <si>
    <t>mean(S) (m)</t>
  </si>
  <si>
    <t>Test_Cars</t>
  </si>
  <si>
    <t>Two cars, no collsion</t>
  </si>
  <si>
    <t>Test_CarsCollision</t>
  </si>
  <si>
    <t>Two cars with collision</t>
  </si>
  <si>
    <t>_C (for CPU) _G (for GPU) _CG</t>
  </si>
  <si>
    <t>Test_CarsPeople</t>
  </si>
  <si>
    <t>Two Cars and a walker, no collsion</t>
  </si>
  <si>
    <t>Test_People</t>
  </si>
  <si>
    <t>Two walkers with not path intersecion</t>
  </si>
  <si>
    <t>Test_PeopleCollision_000</t>
  </si>
  <si>
    <t>&lt;0.4</t>
  </si>
  <si>
    <t xml:space="preserve">Two walkers with path intersection </t>
  </si>
  <si>
    <t>gets stuck at intersection</t>
  </si>
  <si>
    <t>Test_PeopleCollision_L4_CG</t>
  </si>
  <si>
    <t>Test_PeopleCollision_L20_CG</t>
  </si>
  <si>
    <t>Test_PeopleCollision_L200_CG</t>
  </si>
  <si>
    <t>Test_CarsPeopleCollision</t>
  </si>
  <si>
    <t>Two Cars and a walker, collsion</t>
  </si>
  <si>
    <t>car hits ped</t>
  </si>
  <si>
    <t>NOTE:</t>
  </si>
  <si>
    <t>25% stress</t>
  </si>
  <si>
    <t>Filename convention suffix</t>
  </si>
  <si>
    <t>CPU = 8 threads</t>
  </si>
  <si>
    <t>Stress Level</t>
  </si>
  <si>
    <t>_C50</t>
  </si>
  <si>
    <t>50% CPU</t>
  </si>
  <si>
    <t xml:space="preserve">25% GPU =fur test @ 600*500 </t>
  </si>
  <si>
    <t>Cars Only</t>
  </si>
  <si>
    <t>_G50</t>
  </si>
  <si>
    <t>50% GPU stress</t>
  </si>
  <si>
    <t>Cars + Collision</t>
  </si>
  <si>
    <t>_CG50</t>
  </si>
  <si>
    <t>50% combined stress</t>
  </si>
  <si>
    <t>50% stress</t>
  </si>
  <si>
    <t>Cars + People</t>
  </si>
  <si>
    <t>CPU = 16 threads</t>
  </si>
  <si>
    <t>People Only</t>
  </si>
  <si>
    <t>GPU 1=fur test @ 1200x1000 pixels</t>
  </si>
  <si>
    <t>Test_PeopleCollision_L4</t>
  </si>
  <si>
    <t>Test_PeopleCollision_L20</t>
  </si>
  <si>
    <t>75% stress</t>
  </si>
  <si>
    <t>Test_PeopleCollision_L200</t>
  </si>
  <si>
    <t>CPU = 24 threads</t>
  </si>
  <si>
    <t>Test_CarsPeopleCollision_L20</t>
  </si>
  <si>
    <t>GPU 2x fur test @ 1200x1000 pixels</t>
  </si>
  <si>
    <t>95% stress</t>
  </si>
  <si>
    <t>CPU = 32/32 threads</t>
  </si>
  <si>
    <t>GPU 4x fur test @ 1200x1000 pixels</t>
  </si>
  <si>
    <t>CG25</t>
  </si>
  <si>
    <t>CG50</t>
  </si>
  <si>
    <t>CG75</t>
  </si>
  <si>
    <t>CG95</t>
  </si>
  <si>
    <t>Mean</t>
  </si>
  <si>
    <t>pre-collision with 75% max RU</t>
  </si>
  <si>
    <t>unrestricted</t>
  </si>
  <si>
    <t>restricted</t>
  </si>
  <si>
    <t>50% restriction</t>
  </si>
  <si>
    <t>Cars Collsion</t>
  </si>
  <si>
    <t>Average Pre Collsion Deviation /m</t>
  </si>
  <si>
    <t>pre-collision</t>
  </si>
  <si>
    <t>Average Post Collsion Deviation /m</t>
  </si>
  <si>
    <t>with 75% restriction</t>
  </si>
  <si>
    <t>Max Pre Collsion Deviation /m</t>
  </si>
  <si>
    <t>Max Post Collsion Deviation /m</t>
  </si>
  <si>
    <t>Cars People Collsion (average obtained for agents involved in crash only)</t>
  </si>
  <si>
    <t>Cars Collsion (n = 100 runs)</t>
  </si>
  <si>
    <t>Note: ignore the pre collsion data since I am cutting the using the index found emprically by eye to cut between the pre and post. So if the run takes longer this might shift.</t>
  </si>
  <si>
    <t>pre/post collision</t>
  </si>
  <si>
    <t>NICE value</t>
  </si>
  <si>
    <t>pre</t>
  </si>
  <si>
    <t>post</t>
  </si>
  <si>
    <t>Max deviation (with NICE priority = 19) (least priority)</t>
  </si>
  <si>
    <t>Max deviation (with NICE priority = 0) (normal)</t>
  </si>
  <si>
    <t>Max deviation (with NICE priority = -5)</t>
  </si>
  <si>
    <t>Max deviation (with NICE priority = -10)</t>
  </si>
  <si>
    <t>Max deviation (with NICE priority = -15)</t>
  </si>
  <si>
    <t>Max deviation (with NICE priority = -20) (full)</t>
  </si>
  <si>
    <t>Cars Collsion (n = 1000 runs)</t>
  </si>
  <si>
    <t>NICE = 0</t>
  </si>
  <si>
    <t>NICE = -20</t>
  </si>
  <si>
    <t>NICE = 19</t>
  </si>
  <si>
    <t>Nice value for 100 runs</t>
  </si>
  <si>
    <t>Stress = 0</t>
  </si>
  <si>
    <t>Stress = 25</t>
  </si>
  <si>
    <t>Stress = 50</t>
  </si>
  <si>
    <t xml:space="preserve"> Stress =75</t>
  </si>
  <si>
    <t>Stress = 95</t>
  </si>
  <si>
    <t>Nice value for 1000 runs</t>
  </si>
  <si>
    <t>cm-level</t>
  </si>
  <si>
    <t>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</si>
</sst>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809]#,##0.00"/>
  </numFmts>
  <fonts count="9">
    <font>
      <sz val="10"/>
      <color rgb="FF000000"/>
      <name val="Arial"/>
    </font>
    <font>
      <b/>
      <sz val="10"/>
      <name val="Arial"/>
    </font>
    <font>
      <sz val="10"/>
      <name val="Arial"/>
    </font>
    <font>
      <b/>
      <sz val="10"/>
      <color rgb="FFFFFFFF"/>
      <name val="Arial"/>
    </font>
    <font>
      <sz val="10"/>
      <color rgb="FFFFFFFF"/>
      <name val="Arial"/>
    </font>
    <font>
      <sz val="10"/>
      <color rgb="FFF3F3F3"/>
      <name val="Arial"/>
    </font>
    <font>
      <u/>
      <sz val="10"/>
      <color rgb="FF0000FF"/>
      <name val="Arial"/>
    </font>
    <font>
      <sz val="10"/>
      <color rgb="FF000000"/>
      <name val="Arial"/>
    </font>
    <font>
      <sz val="11"/>
      <name val="Arial"/>
    </font>
  </fonts>
  <fills count="36">
    <fill>
      <patternFill patternType="none"/>
    </fill>
    <fill>
      <patternFill patternType="gray125"/>
    </fill>
    <fill>
      <patternFill patternType="solid">
        <fgColor rgb="FFBF9000"/>
        <bgColor rgb="FFBF9000"/>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rgb="FF38761D"/>
        <bgColor rgb="FF38761D"/>
      </patternFill>
    </fill>
    <fill>
      <patternFill patternType="solid">
        <fgColor rgb="FF274E13"/>
        <bgColor rgb="FF274E13"/>
      </patternFill>
    </fill>
    <fill>
      <patternFill patternType="solid">
        <fgColor rgb="FFFFF2CC"/>
        <bgColor rgb="FFFFF2CC"/>
      </patternFill>
    </fill>
    <fill>
      <patternFill patternType="solid">
        <fgColor rgb="FFFFD966"/>
        <bgColor rgb="FFFFD966"/>
      </patternFill>
    </fill>
    <fill>
      <patternFill patternType="solid">
        <fgColor rgb="FFABDDC5"/>
        <bgColor rgb="FFABDDC5"/>
      </patternFill>
    </fill>
    <fill>
      <patternFill patternType="solid">
        <fgColor rgb="FFCC4125"/>
        <bgColor rgb="FFCC4125"/>
      </patternFill>
    </fill>
    <fill>
      <patternFill patternType="solid">
        <fgColor rgb="FFE6B8AF"/>
        <bgColor rgb="FFE6B8AF"/>
      </patternFill>
    </fill>
    <fill>
      <patternFill patternType="solid">
        <fgColor rgb="FFE06666"/>
        <bgColor rgb="FFE06666"/>
      </patternFill>
    </fill>
    <fill>
      <patternFill patternType="solid">
        <fgColor rgb="FFF4CCCC"/>
        <bgColor rgb="FFF4CCCC"/>
      </patternFill>
    </fill>
    <fill>
      <patternFill patternType="solid">
        <fgColor rgb="FFF6B26B"/>
        <bgColor rgb="FFF6B26B"/>
      </patternFill>
    </fill>
    <fill>
      <patternFill patternType="solid">
        <fgColor rgb="FFFCE5CD"/>
        <bgColor rgb="FFFCE5CD"/>
      </patternFill>
    </fill>
    <fill>
      <patternFill patternType="solid">
        <fgColor rgb="FF3D85C6"/>
        <bgColor rgb="FF3D85C6"/>
      </patternFill>
    </fill>
    <fill>
      <patternFill patternType="solid">
        <fgColor rgb="FF0B5394"/>
        <bgColor rgb="FF0B5394"/>
      </patternFill>
    </fill>
    <fill>
      <patternFill patternType="solid">
        <fgColor rgb="FF9FC5E8"/>
        <bgColor rgb="FF9FC5E8"/>
      </patternFill>
    </fill>
    <fill>
      <patternFill patternType="solid">
        <fgColor rgb="FF00FF00"/>
        <bgColor rgb="FF00FF00"/>
      </patternFill>
    </fill>
    <fill>
      <patternFill patternType="solid">
        <fgColor rgb="FFDD7E6B"/>
        <bgColor rgb="FFDD7E6B"/>
      </patternFill>
    </fill>
    <fill>
      <patternFill patternType="solid">
        <fgColor rgb="FFF3F3F3"/>
        <bgColor rgb="FFF3F3F3"/>
      </patternFill>
    </fill>
    <fill>
      <patternFill patternType="solid">
        <fgColor rgb="FFFF0000"/>
        <bgColor rgb="FFFF0000"/>
      </patternFill>
    </fill>
    <fill>
      <patternFill patternType="solid">
        <fgColor rgb="FFB7B7B7"/>
        <bgColor rgb="FFB7B7B7"/>
      </patternFill>
    </fill>
    <fill>
      <patternFill patternType="solid">
        <fgColor rgb="FF7F6000"/>
        <bgColor rgb="FF7F6000"/>
      </patternFill>
    </fill>
    <fill>
      <patternFill patternType="solid">
        <fgColor rgb="FFF1C232"/>
        <bgColor rgb="FFF1C232"/>
      </patternFill>
    </fill>
    <fill>
      <patternFill patternType="solid">
        <fgColor rgb="FFFF9900"/>
        <bgColor rgb="FFFF9900"/>
      </patternFill>
    </fill>
    <fill>
      <patternFill patternType="solid">
        <fgColor rgb="FFEA9999"/>
        <bgColor rgb="FFEA9999"/>
      </patternFill>
    </fill>
    <fill>
      <patternFill patternType="solid">
        <fgColor rgb="FFFFFF00"/>
        <bgColor indexed="64"/>
      </patternFill>
    </fill>
    <fill>
      <patternFill patternType="solid">
        <fgColor rgb="FFBF8F00"/>
        <bgColor indexed="64"/>
      </patternFill>
    </fill>
    <fill>
      <patternFill patternType="solid">
        <fgColor rgb="FF9BC2E6"/>
        <bgColor indexed="64"/>
      </patternFill>
    </fill>
    <fill>
      <patternFill patternType="solid">
        <fgColor rgb="FFBDD7EE"/>
        <bgColor indexed="64"/>
      </patternFill>
    </fill>
    <fill>
      <patternFill patternType="solid">
        <fgColor rgb="FFDDEBF7"/>
        <bgColor indexed="64"/>
      </patternFill>
    </fill>
    <fill>
      <patternFill patternType="solid">
        <fgColor rgb="FFD9E1F2"/>
        <bgColor indexed="64"/>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36">
    <xf numFmtId="0" fontId="0" fillId="0" borderId="0" xfId="0" applyFont="1" applyAlignment="1"/>
    <xf numFmtId="0" fontId="1" fillId="0" borderId="0" xfId="0" applyFont="1" applyAlignment="1"/>
    <xf numFmtId="0" fontId="2" fillId="0" borderId="0" xfId="0"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0" fontId="1" fillId="4" borderId="0" xfId="0" applyFont="1" applyFill="1"/>
    <xf numFmtId="0" fontId="1" fillId="5" borderId="0" xfId="0" applyFont="1" applyFill="1" applyAlignment="1"/>
    <xf numFmtId="0" fontId="1" fillId="5" borderId="0" xfId="0" applyFont="1" applyFill="1"/>
    <xf numFmtId="0" fontId="1" fillId="6" borderId="0" xfId="0" applyFont="1" applyFill="1" applyAlignment="1"/>
    <xf numFmtId="0" fontId="1" fillId="6" borderId="0" xfId="0" applyFont="1" applyFill="1"/>
    <xf numFmtId="0" fontId="1" fillId="7" borderId="0" xfId="0" applyFont="1" applyFill="1" applyAlignment="1"/>
    <xf numFmtId="0" fontId="1" fillId="7" borderId="0" xfId="0" applyFont="1" applyFill="1"/>
    <xf numFmtId="0" fontId="3" fillId="8" borderId="0" xfId="0" applyFont="1" applyFill="1" applyAlignment="1"/>
    <xf numFmtId="0" fontId="3" fillId="8" borderId="0" xfId="0" applyFont="1" applyFill="1"/>
    <xf numFmtId="0" fontId="2" fillId="9" borderId="0" xfId="0" applyFont="1" applyFill="1" applyAlignment="1"/>
    <xf numFmtId="11" fontId="2" fillId="3" borderId="0" xfId="0" applyNumberFormat="1" applyFont="1" applyFill="1" applyAlignment="1"/>
    <xf numFmtId="11" fontId="2" fillId="3" borderId="0" xfId="0" applyNumberFormat="1" applyFont="1" applyFill="1"/>
    <xf numFmtId="0" fontId="2" fillId="4" borderId="0" xfId="0" applyFont="1" applyFill="1"/>
    <xf numFmtId="0" fontId="2" fillId="5" borderId="0" xfId="0" applyFont="1" applyFill="1"/>
    <xf numFmtId="11" fontId="2" fillId="5" borderId="0" xfId="0" applyNumberFormat="1" applyFont="1" applyFill="1" applyAlignment="1"/>
    <xf numFmtId="11" fontId="2" fillId="6" borderId="0" xfId="0" applyNumberFormat="1" applyFont="1" applyFill="1" applyAlignment="1"/>
    <xf numFmtId="0" fontId="2" fillId="6" borderId="0" xfId="0" applyFont="1" applyFill="1" applyAlignment="1"/>
    <xf numFmtId="11" fontId="2" fillId="7" borderId="0" xfId="0" applyNumberFormat="1" applyFont="1" applyFill="1" applyAlignment="1"/>
    <xf numFmtId="11" fontId="4" fillId="8" borderId="0" xfId="0" applyNumberFormat="1" applyFont="1" applyFill="1" applyAlignment="1"/>
    <xf numFmtId="0" fontId="4" fillId="8" borderId="0" xfId="0" applyFont="1" applyFill="1" applyAlignment="1"/>
    <xf numFmtId="11" fontId="2" fillId="4" borderId="0" xfId="0" applyNumberFormat="1" applyFont="1" applyFill="1" applyAlignment="1"/>
    <xf numFmtId="0" fontId="2" fillId="4" borderId="0" xfId="0" applyFont="1" applyFill="1" applyAlignment="1"/>
    <xf numFmtId="0" fontId="2" fillId="5" borderId="0" xfId="0" applyFont="1" applyFill="1" applyAlignment="1"/>
    <xf numFmtId="0" fontId="2" fillId="7" borderId="0" xfId="0" applyFont="1" applyFill="1" applyAlignment="1"/>
    <xf numFmtId="0" fontId="2" fillId="6" borderId="0" xfId="0" applyFont="1" applyFill="1"/>
    <xf numFmtId="0" fontId="2" fillId="7" borderId="0" xfId="0" applyFont="1" applyFill="1"/>
    <xf numFmtId="0" fontId="4" fillId="8" borderId="0" xfId="0" applyFont="1" applyFill="1"/>
    <xf numFmtId="164" fontId="2" fillId="0" borderId="0" xfId="0" applyNumberFormat="1" applyFont="1"/>
    <xf numFmtId="0" fontId="2" fillId="9" borderId="0" xfId="0" applyFont="1" applyFill="1" applyAlignment="1">
      <alignment horizontal="right"/>
    </xf>
    <xf numFmtId="4" fontId="2" fillId="3" borderId="0" xfId="0" applyNumberFormat="1" applyFont="1" applyFill="1"/>
    <xf numFmtId="0" fontId="2" fillId="10" borderId="0" xfId="0" applyFont="1" applyFill="1" applyAlignment="1"/>
    <xf numFmtId="0" fontId="1" fillId="10" borderId="0" xfId="0" applyFont="1" applyFill="1" applyAlignment="1"/>
    <xf numFmtId="0" fontId="2" fillId="11" borderId="0" xfId="0" applyFont="1" applyFill="1" applyAlignment="1"/>
    <xf numFmtId="0" fontId="2" fillId="0" borderId="0" xfId="0" applyFont="1" applyAlignment="1">
      <alignment horizontal="center"/>
    </xf>
    <xf numFmtId="9" fontId="2" fillId="0" borderId="0" xfId="0" applyNumberFormat="1" applyFont="1" applyAlignment="1"/>
    <xf numFmtId="3" fontId="2" fillId="0" borderId="0" xfId="0" applyNumberFormat="1" applyFont="1" applyAlignment="1"/>
    <xf numFmtId="0" fontId="2" fillId="12" borderId="0" xfId="0" applyFont="1" applyFill="1" applyAlignment="1"/>
    <xf numFmtId="0" fontId="1" fillId="12" borderId="0" xfId="0" applyFont="1" applyFill="1" applyAlignment="1"/>
    <xf numFmtId="0" fontId="2" fillId="13" borderId="0" xfId="0" applyFont="1" applyFill="1" applyAlignment="1"/>
    <xf numFmtId="9" fontId="2" fillId="0" borderId="0" xfId="0" applyNumberFormat="1" applyFont="1"/>
    <xf numFmtId="0" fontId="2" fillId="13" borderId="0" xfId="0" applyFont="1" applyFill="1" applyAlignment="1">
      <alignment horizontal="center"/>
    </xf>
    <xf numFmtId="4" fontId="2" fillId="13" borderId="0" xfId="0" applyNumberFormat="1" applyFont="1" applyFill="1" applyAlignment="1"/>
    <xf numFmtId="3" fontId="2" fillId="0" borderId="0" xfId="0" applyNumberFormat="1" applyFont="1"/>
    <xf numFmtId="0" fontId="2" fillId="14" borderId="0" xfId="0" applyFont="1" applyFill="1" applyAlignment="1"/>
    <xf numFmtId="0" fontId="2" fillId="14" borderId="0" xfId="0" applyFont="1" applyFill="1"/>
    <xf numFmtId="0" fontId="2" fillId="15" borderId="0" xfId="0" applyFont="1" applyFill="1" applyAlignment="1"/>
    <xf numFmtId="0" fontId="2" fillId="15" borderId="0" xfId="0" applyFont="1" applyFill="1" applyAlignment="1">
      <alignment horizontal="center"/>
    </xf>
    <xf numFmtId="4" fontId="2" fillId="15" borderId="0" xfId="0" applyNumberFormat="1" applyFont="1" applyFill="1" applyAlignment="1"/>
    <xf numFmtId="0" fontId="2" fillId="16" borderId="0" xfId="0" applyFont="1" applyFill="1" applyAlignment="1"/>
    <xf numFmtId="0" fontId="2" fillId="16" borderId="0" xfId="0" applyFont="1" applyFill="1"/>
    <xf numFmtId="0" fontId="2" fillId="17" borderId="0" xfId="0" applyFont="1" applyFill="1" applyAlignment="1"/>
    <xf numFmtId="0" fontId="2" fillId="17" borderId="0" xfId="0" applyFont="1" applyFill="1" applyAlignment="1">
      <alignment horizontal="center"/>
    </xf>
    <xf numFmtId="4" fontId="2" fillId="17" borderId="0" xfId="0" applyNumberFormat="1" applyFont="1" applyFill="1" applyAlignment="1"/>
    <xf numFmtId="0" fontId="2" fillId="10" borderId="0" xfId="0" applyFont="1" applyFill="1"/>
    <xf numFmtId="0" fontId="2" fillId="9" borderId="0" xfId="0" applyFont="1" applyFill="1" applyAlignment="1">
      <alignment horizontal="center"/>
    </xf>
    <xf numFmtId="4" fontId="2" fillId="9" borderId="0" xfId="0" applyNumberFormat="1" applyFont="1" applyFill="1" applyAlignment="1"/>
    <xf numFmtId="4" fontId="2" fillId="0" borderId="0" xfId="0" applyNumberFormat="1" applyFont="1"/>
    <xf numFmtId="0" fontId="3" fillId="18" borderId="0" xfId="0" applyFont="1" applyFill="1" applyAlignment="1"/>
    <xf numFmtId="0" fontId="4" fillId="18" borderId="0" xfId="0" applyFont="1" applyFill="1"/>
    <xf numFmtId="0" fontId="4" fillId="18" borderId="0" xfId="0" applyFont="1" applyFill="1" applyAlignment="1"/>
    <xf numFmtId="0" fontId="5" fillId="19" borderId="0" xfId="0" applyFont="1" applyFill="1" applyAlignment="1"/>
    <xf numFmtId="0" fontId="2" fillId="20" borderId="0" xfId="0" applyFont="1" applyFill="1" applyAlignment="1"/>
    <xf numFmtId="0" fontId="1" fillId="0" borderId="0" xfId="0" applyFont="1"/>
    <xf numFmtId="0" fontId="2" fillId="21" borderId="0" xfId="0" applyFont="1" applyFill="1"/>
    <xf numFmtId="0" fontId="6" fillId="0" borderId="0" xfId="0" applyFont="1" applyAlignment="1"/>
    <xf numFmtId="165" fontId="2" fillId="9" borderId="0" xfId="0" applyNumberFormat="1" applyFont="1" applyFill="1" applyAlignment="1"/>
    <xf numFmtId="0" fontId="2" fillId="22" borderId="1" xfId="0" applyFont="1" applyFill="1" applyBorder="1"/>
    <xf numFmtId="0" fontId="1" fillId="13" borderId="2" xfId="0" applyFont="1" applyFill="1" applyBorder="1" applyAlignment="1"/>
    <xf numFmtId="0" fontId="2" fillId="13" borderId="3" xfId="0" applyFont="1" applyFill="1" applyBorder="1"/>
    <xf numFmtId="0" fontId="2" fillId="13" borderId="4" xfId="0" applyFont="1" applyFill="1" applyBorder="1"/>
    <xf numFmtId="0" fontId="1" fillId="22" borderId="5" xfId="0" applyFont="1" applyFill="1" applyBorder="1" applyAlignment="1"/>
    <xf numFmtId="0" fontId="2" fillId="13" borderId="6" xfId="0" applyFont="1" applyFill="1" applyBorder="1" applyAlignment="1"/>
    <xf numFmtId="0" fontId="2" fillId="13" borderId="7" xfId="0" applyFont="1" applyFill="1" applyBorder="1" applyAlignment="1"/>
    <xf numFmtId="0" fontId="2" fillId="13" borderId="8" xfId="0" applyFont="1" applyFill="1" applyBorder="1" applyAlignment="1"/>
    <xf numFmtId="0" fontId="2" fillId="22" borderId="5" xfId="0" applyFont="1" applyFill="1" applyBorder="1" applyAlignment="1"/>
    <xf numFmtId="0" fontId="2" fillId="23" borderId="9" xfId="0" applyFont="1" applyFill="1" applyBorder="1"/>
    <xf numFmtId="0" fontId="2" fillId="23" borderId="9" xfId="0" applyFont="1" applyFill="1" applyBorder="1" applyAlignment="1"/>
    <xf numFmtId="0" fontId="2" fillId="24" borderId="0" xfId="0" applyFont="1" applyFill="1" applyAlignment="1"/>
    <xf numFmtId="0" fontId="2" fillId="22" borderId="10" xfId="0" applyFont="1" applyFill="1" applyBorder="1" applyAlignment="1"/>
    <xf numFmtId="0" fontId="2" fillId="24" borderId="0" xfId="0" applyFont="1" applyFill="1"/>
    <xf numFmtId="0" fontId="2" fillId="25" borderId="0" xfId="0" applyFont="1" applyFill="1" applyAlignment="1"/>
    <xf numFmtId="165" fontId="2" fillId="24" borderId="9" xfId="0" applyNumberFormat="1" applyFont="1" applyFill="1" applyBorder="1" applyAlignment="1"/>
    <xf numFmtId="165" fontId="2" fillId="0" borderId="9" xfId="0" applyNumberFormat="1" applyFont="1" applyBorder="1"/>
    <xf numFmtId="0" fontId="2" fillId="26" borderId="0" xfId="0" applyFont="1" applyFill="1" applyAlignment="1"/>
    <xf numFmtId="0" fontId="2" fillId="26" borderId="0" xfId="0" applyFont="1" applyFill="1"/>
    <xf numFmtId="0" fontId="2" fillId="27" borderId="0" xfId="0" applyFont="1" applyFill="1" applyAlignment="1"/>
    <xf numFmtId="0" fontId="2" fillId="2" borderId="0" xfId="0" applyFont="1" applyFill="1" applyAlignment="1"/>
    <xf numFmtId="165" fontId="2" fillId="21" borderId="9" xfId="0" applyNumberFormat="1" applyFont="1" applyFill="1" applyBorder="1" applyAlignment="1"/>
    <xf numFmtId="165" fontId="2" fillId="0" borderId="9" xfId="0" applyNumberFormat="1" applyFont="1" applyBorder="1" applyAlignment="1"/>
    <xf numFmtId="165" fontId="2" fillId="28" borderId="9" xfId="0" applyNumberFormat="1" applyFont="1" applyFill="1" applyBorder="1" applyAlignment="1"/>
    <xf numFmtId="3" fontId="2" fillId="9" borderId="0" xfId="0" applyNumberFormat="1" applyFont="1" applyFill="1" applyAlignment="1"/>
    <xf numFmtId="0" fontId="2" fillId="9" borderId="0" xfId="0" applyFont="1" applyFill="1"/>
    <xf numFmtId="0" fontId="7" fillId="0" borderId="0" xfId="0" applyFont="1" applyAlignment="1"/>
    <xf numFmtId="0" fontId="8" fillId="10" borderId="0" xfId="0" applyFont="1" applyFill="1"/>
    <xf numFmtId="166" fontId="2" fillId="0" borderId="0" xfId="0" applyNumberFormat="1" applyFont="1"/>
    <xf numFmtId="11" fontId="2" fillId="9" borderId="0" xfId="0" applyNumberFormat="1" applyFont="1" applyFill="1" applyAlignment="1"/>
    <xf numFmtId="2" fontId="2" fillId="9" borderId="0" xfId="0" applyNumberFormat="1" applyFont="1" applyFill="1" applyAlignment="1"/>
    <xf numFmtId="11" fontId="2" fillId="0" borderId="0" xfId="0" applyNumberFormat="1" applyFont="1" applyAlignment="1"/>
    <xf numFmtId="0" fontId="2" fillId="29" borderId="0" xfId="0" applyFont="1" applyFill="1" applyAlignment="1"/>
    <xf numFmtId="0" fontId="2" fillId="4" borderId="0" xfId="0" applyFont="1" applyFill="1" applyAlignment="1">
      <alignment horizontal="right"/>
    </xf>
    <xf numFmtId="3" fontId="2" fillId="9" borderId="0" xfId="0" applyNumberFormat="1" applyFont="1" applyFill="1" applyAlignment="1">
      <alignment horizontal="right"/>
    </xf>
    <xf numFmtId="0" fontId="2" fillId="0" borderId="0" xfId="0" applyFont="1" applyAlignment="1">
      <alignment horizontal="right"/>
    </xf>
    <xf numFmtId="11" fontId="2" fillId="5" borderId="0" xfId="0" applyNumberFormat="1" applyFont="1" applyFill="1" applyAlignment="1">
      <alignment horizontal="right"/>
    </xf>
    <xf numFmtId="11" fontId="2" fillId="6" borderId="0" xfId="0" applyNumberFormat="1" applyFont="1" applyFill="1" applyAlignment="1">
      <alignment horizontal="right"/>
    </xf>
    <xf numFmtId="11" fontId="2" fillId="7" borderId="0" xfId="0" applyNumberFormat="1" applyFont="1" applyFill="1" applyAlignment="1">
      <alignment horizontal="right"/>
    </xf>
    <xf numFmtId="11" fontId="4" fillId="8" borderId="0" xfId="0" applyNumberFormat="1" applyFont="1" applyFill="1" applyAlignment="1">
      <alignment horizontal="right"/>
    </xf>
    <xf numFmtId="11" fontId="2" fillId="3" borderId="0" xfId="0" applyNumberFormat="1" applyFont="1" applyFill="1" applyAlignment="1">
      <alignment horizontal="right"/>
    </xf>
    <xf numFmtId="0" fontId="2" fillId="8" borderId="0" xfId="0" applyFont="1" applyFill="1" applyAlignment="1"/>
    <xf numFmtId="0" fontId="0" fillId="0" borderId="0" xfId="0" applyFont="1" applyFill="1" applyAlignment="1"/>
    <xf numFmtId="0" fontId="2" fillId="0" borderId="0" xfId="0" applyFont="1" applyFill="1" applyAlignment="1"/>
    <xf numFmtId="0" fontId="2" fillId="0" borderId="0" xfId="0" applyFont="1" applyFill="1" applyAlignment="1">
      <alignment horizontal="right"/>
    </xf>
    <xf numFmtId="11" fontId="2" fillId="0" borderId="0" xfId="0" applyNumberFormat="1" applyFont="1" applyFill="1"/>
    <xf numFmtId="11" fontId="2" fillId="0" borderId="0" xfId="0" applyNumberFormat="1" applyFont="1" applyFill="1" applyAlignment="1"/>
    <xf numFmtId="0" fontId="4" fillId="0" borderId="0" xfId="0" applyFont="1" applyFill="1" applyAlignment="1"/>
    <xf numFmtId="11" fontId="2" fillId="0" borderId="0" xfId="0" applyNumberFormat="1" applyFont="1" applyFill="1" applyAlignment="1">
      <alignment horizontal="right"/>
    </xf>
    <xf numFmtId="11" fontId="4" fillId="0" borderId="0" xfId="0" applyNumberFormat="1" applyFont="1" applyFill="1" applyAlignment="1">
      <alignment horizontal="right"/>
    </xf>
    <xf numFmtId="0" fontId="0" fillId="0" borderId="0" xfId="0" applyFont="1" applyFill="1" applyAlignment="1">
      <alignment vertical="center"/>
    </xf>
    <xf numFmtId="11" fontId="2" fillId="10" borderId="0" xfId="0" applyNumberFormat="1" applyFont="1" applyFill="1" applyAlignment="1"/>
    <xf numFmtId="11" fontId="0" fillId="0" borderId="0" xfId="0" applyNumberFormat="1" applyFont="1" applyAlignment="1"/>
    <xf numFmtId="9" fontId="0" fillId="0" borderId="0" xfId="0" applyNumberFormat="1" applyFont="1" applyAlignment="1"/>
    <xf numFmtId="0" fontId="2" fillId="33" borderId="0" xfId="0" applyFont="1" applyFill="1" applyAlignment="1"/>
    <xf numFmtId="11" fontId="2" fillId="34" borderId="0" xfId="0" applyNumberFormat="1" applyFont="1" applyFill="1" applyAlignment="1"/>
    <xf numFmtId="0" fontId="2" fillId="33" borderId="0" xfId="0" applyFont="1" applyFill="1" applyAlignment="1">
      <alignment horizontal="center"/>
    </xf>
    <xf numFmtId="0" fontId="2" fillId="33" borderId="0" xfId="0" applyFont="1" applyFill="1" applyAlignment="1">
      <alignment vertical="center"/>
    </xf>
    <xf numFmtId="11" fontId="2" fillId="35" borderId="0" xfId="0" applyNumberFormat="1" applyFont="1" applyFill="1" applyAlignment="1"/>
    <xf numFmtId="0" fontId="0" fillId="0" borderId="0" xfId="0" applyFont="1" applyAlignment="1">
      <alignment horizontal="left" wrapText="1"/>
    </xf>
    <xf numFmtId="0" fontId="0" fillId="31" borderId="0" xfId="0" applyFont="1" applyFill="1" applyAlignment="1">
      <alignment horizontal="center" vertical="center"/>
    </xf>
    <xf numFmtId="0" fontId="0" fillId="30" borderId="0" xfId="0" applyFont="1" applyFill="1" applyAlignment="1">
      <alignment horizontal="center" vertical="center"/>
    </xf>
    <xf numFmtId="0" fontId="2" fillId="32" borderId="0" xfId="0" applyFont="1" applyFill="1" applyAlignment="1">
      <alignment horizontal="center"/>
    </xf>
    <xf numFmtId="0" fontId="0"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tx>
            <c:strRef>
              <c:f>SubStepping!$K$107</c:f>
              <c:strCache>
                <c:ptCount val="1"/>
                <c:pt idx="0">
                  <c:v>mean(S)</c:v>
                </c:pt>
              </c:strCache>
            </c:strRef>
          </c:tx>
          <c:spPr>
            <a:ln w="47625">
              <a:noFill/>
            </a:ln>
          </c:spPr>
          <c:marker>
            <c:symbol val="circle"/>
            <c:size val="7"/>
            <c:spPr>
              <a:solidFill>
                <a:srgbClr val="4285F4"/>
              </a:solidFill>
              <a:ln cmpd="sng">
                <a:solidFill>
                  <a:srgbClr val="4285F4"/>
                </a:solidFill>
              </a:ln>
            </c:spPr>
          </c:marker>
          <c:xVal>
            <c:numRef>
              <c:f>SubStepping!$C$108:$C$121</c:f>
              <c:numCache>
                <c:formatCode>General</c:formatCode>
                <c:ptCount val="14"/>
                <c:pt idx="0">
                  <c:v>19</c:v>
                </c:pt>
                <c:pt idx="1">
                  <c:v>19</c:v>
                </c:pt>
                <c:pt idx="2">
                  <c:v>9</c:v>
                </c:pt>
                <c:pt idx="3">
                  <c:v>38</c:v>
                </c:pt>
                <c:pt idx="4">
                  <c:v>30</c:v>
                </c:pt>
                <c:pt idx="5">
                  <c:v>15</c:v>
                </c:pt>
                <c:pt idx="6">
                  <c:v>24</c:v>
                </c:pt>
                <c:pt idx="7">
                  <c:v>24</c:v>
                </c:pt>
                <c:pt idx="8">
                  <c:v>17</c:v>
                </c:pt>
                <c:pt idx="9">
                  <c:v>22</c:v>
                </c:pt>
                <c:pt idx="10">
                  <c:v>26</c:v>
                </c:pt>
                <c:pt idx="11">
                  <c:v>24</c:v>
                </c:pt>
                <c:pt idx="12">
                  <c:v>19</c:v>
                </c:pt>
                <c:pt idx="13">
                  <c:v>19</c:v>
                </c:pt>
              </c:numCache>
            </c:numRef>
          </c:xVal>
          <c:yVal>
            <c:numRef>
              <c:f>SubStepping!$K$108:$K$123</c:f>
              <c:numCache>
                <c:formatCode>General</c:formatCode>
                <c:ptCount val="16"/>
                <c:pt idx="0">
                  <c:v>3</c:v>
                </c:pt>
                <c:pt idx="1">
                  <c:v>3.5</c:v>
                </c:pt>
                <c:pt idx="2">
                  <c:v>35.950000000000003</c:v>
                </c:pt>
                <c:pt idx="3">
                  <c:v>2.85</c:v>
                </c:pt>
                <c:pt idx="4">
                  <c:v>16.2</c:v>
                </c:pt>
                <c:pt idx="5">
                  <c:v>5.8000000000000007</c:v>
                </c:pt>
                <c:pt idx="6">
                  <c:v>15.8</c:v>
                </c:pt>
                <c:pt idx="7">
                  <c:v>1.05</c:v>
                </c:pt>
                <c:pt idx="8">
                  <c:v>50.900000000000006</c:v>
                </c:pt>
                <c:pt idx="9">
                  <c:v>23.9</c:v>
                </c:pt>
                <c:pt idx="10">
                  <c:v>3.3</c:v>
                </c:pt>
                <c:pt idx="11">
                  <c:v>23</c:v>
                </c:pt>
                <c:pt idx="12">
                  <c:v>67.3</c:v>
                </c:pt>
                <c:pt idx="13">
                  <c:v>3.1</c:v>
                </c:pt>
                <c:pt idx="14">
                  <c:v>2.6</c:v>
                </c:pt>
                <c:pt idx="15">
                  <c:v>2.2999999999999998</c:v>
                </c:pt>
              </c:numCache>
            </c:numRef>
          </c:yVal>
          <c:smooth val="1"/>
          <c:extLst>
            <c:ext xmlns:c16="http://schemas.microsoft.com/office/drawing/2014/chart" uri="{C3380CC4-5D6E-409C-BE32-E72D297353CC}">
              <c16:uniqueId val="{00000000-0780-480F-A510-0ACF1A8392AF}"/>
            </c:ext>
          </c:extLst>
        </c:ser>
        <c:dLbls>
          <c:showLegendKey val="0"/>
          <c:showVal val="0"/>
          <c:showCatName val="0"/>
          <c:showSerName val="0"/>
          <c:showPercent val="0"/>
          <c:showBubbleSize val="0"/>
        </c:dLbls>
        <c:axId val="906416802"/>
        <c:axId val="791079860"/>
      </c:scatterChart>
      <c:valAx>
        <c:axId val="906416802"/>
        <c:scaling>
          <c:orientation val="minMax"/>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NavMesh Voxelisation Cell Size (uu)</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791079860"/>
        <c:crosses val="autoZero"/>
        <c:crossBetween val="midCat"/>
      </c:valAx>
      <c:valAx>
        <c:axId val="791079860"/>
        <c:scaling>
          <c:orientation val="minMax"/>
          <c:max val="10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mean(S(xy))</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906416802"/>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tx>
            <c:strRef>
              <c:f>Campaign!$N$34</c:f>
              <c:strCache>
                <c:ptCount val="1"/>
                <c:pt idx="0">
                  <c:v>Mean(S) (cm)</c:v>
                </c:pt>
              </c:strCache>
            </c:strRef>
          </c:tx>
          <c:spPr>
            <a:ln w="47625">
              <a:noFill/>
            </a:ln>
          </c:spPr>
          <c:marker>
            <c:symbol val="circle"/>
            <c:size val="7"/>
            <c:spPr>
              <a:solidFill>
                <a:srgbClr val="4285F4"/>
              </a:solidFill>
              <a:ln cmpd="sng">
                <a:solidFill>
                  <a:srgbClr val="4285F4"/>
                </a:solidFill>
              </a:ln>
            </c:spPr>
          </c:marker>
          <c:xVal>
            <c:numRef>
              <c:f>Campaign!$M$35:$M$45</c:f>
              <c:numCache>
                <c:formatCode>#,##0</c:formatCode>
                <c:ptCount val="11"/>
                <c:pt idx="0">
                  <c:v>37</c:v>
                </c:pt>
                <c:pt idx="1">
                  <c:v>55.000000000000007</c:v>
                </c:pt>
                <c:pt idx="2">
                  <c:v>84</c:v>
                </c:pt>
                <c:pt idx="3">
                  <c:v>81</c:v>
                </c:pt>
                <c:pt idx="4">
                  <c:v>78</c:v>
                </c:pt>
                <c:pt idx="5">
                  <c:v>87</c:v>
                </c:pt>
                <c:pt idx="6">
                  <c:v>88</c:v>
                </c:pt>
                <c:pt idx="7">
                  <c:v>79</c:v>
                </c:pt>
                <c:pt idx="8">
                  <c:v>0</c:v>
                </c:pt>
                <c:pt idx="9">
                  <c:v>0</c:v>
                </c:pt>
              </c:numCache>
            </c:numRef>
          </c:xVal>
          <c:yVal>
            <c:numRef>
              <c:f>Campaign!$N$35:$N$45</c:f>
              <c:numCache>
                <c:formatCode>General</c:formatCode>
                <c:ptCount val="11"/>
                <c:pt idx="0">
                  <c:v>2</c:v>
                </c:pt>
                <c:pt idx="1">
                  <c:v>6.2</c:v>
                </c:pt>
                <c:pt idx="2">
                  <c:v>9.5</c:v>
                </c:pt>
                <c:pt idx="3">
                  <c:v>9.1499999999999986</c:v>
                </c:pt>
                <c:pt idx="4">
                  <c:v>22.35</c:v>
                </c:pt>
                <c:pt idx="5">
                  <c:v>23.05</c:v>
                </c:pt>
                <c:pt idx="6">
                  <c:v>23.5</c:v>
                </c:pt>
                <c:pt idx="7">
                  <c:v>53.8</c:v>
                </c:pt>
                <c:pt idx="8">
                  <c:v>0</c:v>
                </c:pt>
                <c:pt idx="9">
                  <c:v>0</c:v>
                </c:pt>
              </c:numCache>
            </c:numRef>
          </c:yVal>
          <c:smooth val="1"/>
          <c:extLst>
            <c:ext xmlns:c16="http://schemas.microsoft.com/office/drawing/2014/chart" uri="{C3380CC4-5D6E-409C-BE32-E72D297353CC}">
              <c16:uniqueId val="{00000000-D272-498F-8B7D-3CF0490DC874}"/>
            </c:ext>
          </c:extLst>
        </c:ser>
        <c:dLbls>
          <c:showLegendKey val="0"/>
          <c:showVal val="0"/>
          <c:showCatName val="0"/>
          <c:showSerName val="0"/>
          <c:showPercent val="0"/>
          <c:showBubbleSize val="0"/>
        </c:dLbls>
        <c:axId val="1550160853"/>
        <c:axId val="1340005370"/>
      </c:scatterChart>
      <c:valAx>
        <c:axId val="1550160853"/>
        <c:scaling>
          <c:orientation val="minMax"/>
          <c:max val="100"/>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GPU Streaming Multiprocessor Utilisation (%)</a:t>
                </a: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340005370"/>
        <c:crosses val="autoZero"/>
        <c:crossBetween val="midCat"/>
      </c:valAx>
      <c:valAx>
        <c:axId val="1340005370"/>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 (cm)</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550160853"/>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tx>
            <c:strRef>
              <c:f>Campaign!$N$34</c:f>
              <c:strCache>
                <c:ptCount val="1"/>
                <c:pt idx="0">
                  <c:v>Mean(S) (cm)</c:v>
                </c:pt>
              </c:strCache>
            </c:strRef>
          </c:tx>
          <c:spPr>
            <a:ln w="47625">
              <a:noFill/>
            </a:ln>
          </c:spPr>
          <c:marker>
            <c:symbol val="circle"/>
            <c:size val="7"/>
            <c:spPr>
              <a:solidFill>
                <a:srgbClr val="4285F4"/>
              </a:solidFill>
              <a:ln cmpd="sng">
                <a:solidFill>
                  <a:srgbClr val="4285F4"/>
                </a:solidFill>
              </a:ln>
            </c:spPr>
          </c:marker>
          <c:xVal>
            <c:numRef>
              <c:f>Campaign!$I$35:$I$42</c:f>
              <c:numCache>
                <c:formatCode>0%</c:formatCode>
                <c:ptCount val="8"/>
                <c:pt idx="0">
                  <c:v>0.04</c:v>
                </c:pt>
                <c:pt idx="1">
                  <c:v>0.27</c:v>
                </c:pt>
                <c:pt idx="2">
                  <c:v>0.49</c:v>
                </c:pt>
                <c:pt idx="3">
                  <c:v>0.5</c:v>
                </c:pt>
                <c:pt idx="4">
                  <c:v>0.5</c:v>
                </c:pt>
                <c:pt idx="5">
                  <c:v>0.59</c:v>
                </c:pt>
                <c:pt idx="6">
                  <c:v>0.62</c:v>
                </c:pt>
                <c:pt idx="7">
                  <c:v>0.56999999999999995</c:v>
                </c:pt>
              </c:numCache>
            </c:numRef>
          </c:xVal>
          <c:yVal>
            <c:numRef>
              <c:f>Campaign!$N$35:$N$42</c:f>
              <c:numCache>
                <c:formatCode>General</c:formatCode>
                <c:ptCount val="8"/>
                <c:pt idx="0">
                  <c:v>2</c:v>
                </c:pt>
                <c:pt idx="1">
                  <c:v>6.2</c:v>
                </c:pt>
                <c:pt idx="2">
                  <c:v>9.5</c:v>
                </c:pt>
                <c:pt idx="3">
                  <c:v>9.1499999999999986</c:v>
                </c:pt>
                <c:pt idx="4">
                  <c:v>22.35</c:v>
                </c:pt>
                <c:pt idx="5">
                  <c:v>23.05</c:v>
                </c:pt>
                <c:pt idx="6">
                  <c:v>23.5</c:v>
                </c:pt>
                <c:pt idx="7">
                  <c:v>53.8</c:v>
                </c:pt>
              </c:numCache>
            </c:numRef>
          </c:yVal>
          <c:smooth val="1"/>
          <c:extLst>
            <c:ext xmlns:c16="http://schemas.microsoft.com/office/drawing/2014/chart" uri="{C3380CC4-5D6E-409C-BE32-E72D297353CC}">
              <c16:uniqueId val="{00000000-4AF8-4207-B367-51055A7E690D}"/>
            </c:ext>
          </c:extLst>
        </c:ser>
        <c:dLbls>
          <c:showLegendKey val="0"/>
          <c:showVal val="0"/>
          <c:showCatName val="0"/>
          <c:showSerName val="0"/>
          <c:showPercent val="0"/>
          <c:showBubbleSize val="0"/>
        </c:dLbls>
        <c:axId val="727062739"/>
        <c:axId val="821639541"/>
      </c:scatterChart>
      <c:valAx>
        <c:axId val="727062739"/>
        <c:scaling>
          <c:orientation val="minMax"/>
          <c:max val="0.8"/>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GPU Memory Utilisation (%)</a:t>
                </a: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821639541"/>
        <c:crosses val="autoZero"/>
        <c:crossBetween val="midCat"/>
      </c:valAx>
      <c:valAx>
        <c:axId val="821639541"/>
        <c:scaling>
          <c:orientation val="minMax"/>
          <c:max val="6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 (cm)</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727062739"/>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tx>
            <c:strRef>
              <c:f>Campaign!$N$55</c:f>
              <c:strCache>
                <c:ptCount val="1"/>
                <c:pt idx="0">
                  <c:v>Mean(S) (cm)</c:v>
                </c:pt>
              </c:strCache>
            </c:strRef>
          </c:tx>
          <c:spPr>
            <a:ln w="47625">
              <a:noFill/>
            </a:ln>
          </c:spPr>
          <c:marker>
            <c:symbol val="circle"/>
            <c:size val="7"/>
            <c:spPr>
              <a:solidFill>
                <a:srgbClr val="4285F4"/>
              </a:solidFill>
              <a:ln cmpd="sng">
                <a:solidFill>
                  <a:srgbClr val="4285F4"/>
                </a:solidFill>
              </a:ln>
            </c:spPr>
          </c:marker>
          <c:xVal>
            <c:numRef>
              <c:f>Campaign!$M$56:$M$62</c:f>
              <c:numCache>
                <c:formatCode>#,##0</c:formatCode>
                <c:ptCount val="7"/>
                <c:pt idx="0">
                  <c:v>23</c:v>
                </c:pt>
                <c:pt idx="1">
                  <c:v>29</c:v>
                </c:pt>
                <c:pt idx="2">
                  <c:v>34</c:v>
                </c:pt>
                <c:pt idx="3">
                  <c:v>38.5</c:v>
                </c:pt>
                <c:pt idx="4">
                  <c:v>43</c:v>
                </c:pt>
                <c:pt idx="5">
                  <c:v>70</c:v>
                </c:pt>
                <c:pt idx="6">
                  <c:v>81.5</c:v>
                </c:pt>
              </c:numCache>
            </c:numRef>
          </c:xVal>
          <c:yVal>
            <c:numRef>
              <c:f>Campaign!$N$56:$N$62</c:f>
              <c:numCache>
                <c:formatCode>General</c:formatCode>
                <c:ptCount val="7"/>
                <c:pt idx="0">
                  <c:v>1.65</c:v>
                </c:pt>
                <c:pt idx="1">
                  <c:v>5.8999999999999995</c:v>
                </c:pt>
                <c:pt idx="2">
                  <c:v>6.55</c:v>
                </c:pt>
                <c:pt idx="3">
                  <c:v>7.4</c:v>
                </c:pt>
                <c:pt idx="4">
                  <c:v>6.3500000000000005</c:v>
                </c:pt>
                <c:pt idx="5">
                  <c:v>5.85</c:v>
                </c:pt>
                <c:pt idx="6">
                  <c:v>38.9</c:v>
                </c:pt>
              </c:numCache>
            </c:numRef>
          </c:yVal>
          <c:smooth val="1"/>
          <c:extLst>
            <c:ext xmlns:c16="http://schemas.microsoft.com/office/drawing/2014/chart" uri="{C3380CC4-5D6E-409C-BE32-E72D297353CC}">
              <c16:uniqueId val="{00000000-0EAE-4168-A1EC-C9D9F06C4AA0}"/>
            </c:ext>
          </c:extLst>
        </c:ser>
        <c:dLbls>
          <c:showLegendKey val="0"/>
          <c:showVal val="0"/>
          <c:showCatName val="0"/>
          <c:showSerName val="0"/>
          <c:showPercent val="0"/>
          <c:showBubbleSize val="0"/>
        </c:dLbls>
        <c:axId val="901801987"/>
        <c:axId val="1638022163"/>
      </c:scatterChart>
      <c:valAx>
        <c:axId val="901801987"/>
        <c:scaling>
          <c:orientation val="minMax"/>
          <c:max val="100"/>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Combined CPU &amp; GPU Utilisation (%)</a:t>
                </a: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638022163"/>
        <c:crosses val="autoZero"/>
        <c:crossBetween val="midCat"/>
      </c:valAx>
      <c:valAx>
        <c:axId val="1638022163"/>
        <c:scaling>
          <c:orientation val="minMax"/>
          <c:max val="6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 (cm)</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901801987"/>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000000"/>
                </a:solidFill>
                <a:latin typeface="Roboto"/>
              </a:defRPr>
            </a:pPr>
            <a:r>
              <a:rPr lang="en-US"/>
              <a:t>mean(S) for CPU/GPU Utilisation</a:t>
            </a:r>
          </a:p>
        </c:rich>
      </c:tx>
      <c:overlay val="0"/>
    </c:title>
    <c:autoTitleDeleted val="0"/>
    <c:plotArea>
      <c:layout/>
      <c:lineChart>
        <c:grouping val="standard"/>
        <c:varyColors val="1"/>
        <c:ser>
          <c:idx val="0"/>
          <c:order val="0"/>
          <c:tx>
            <c:strRef>
              <c:f>Carla_Tests!$H$15</c:f>
              <c:strCache>
                <c:ptCount val="1"/>
                <c:pt idx="0">
                  <c:v>Cars Only</c:v>
                </c:pt>
              </c:strCache>
            </c:strRef>
          </c:tx>
          <c:marker>
            <c:symbol val="none"/>
          </c:marker>
          <c:cat>
            <c:numRef>
              <c:f>Carla_Tests!$I$14:$Q$14</c:f>
              <c:numCache>
                <c:formatCode>General</c:formatCode>
                <c:ptCount val="5"/>
                <c:pt idx="0">
                  <c:v>0</c:v>
                </c:pt>
                <c:pt idx="1">
                  <c:v>25</c:v>
                </c:pt>
                <c:pt idx="2">
                  <c:v>50</c:v>
                </c:pt>
                <c:pt idx="3">
                  <c:v>75</c:v>
                </c:pt>
                <c:pt idx="4">
                  <c:v>95</c:v>
                </c:pt>
              </c:numCache>
            </c:numRef>
          </c:cat>
          <c:val>
            <c:numRef>
              <c:f>Carla_Tests!$I$15:$Q$15</c:f>
              <c:numCache>
                <c:formatCode>0.00E+00</c:formatCode>
                <c:ptCount val="5"/>
                <c:pt idx="0">
                  <c:v>3.7584571302597025E-13</c:v>
                </c:pt>
                <c:pt idx="1">
                  <c:v>4.2294999999999998E-14</c:v>
                </c:pt>
                <c:pt idx="2" formatCode="General">
                  <c:v>3.3E-3</c:v>
                </c:pt>
                <c:pt idx="3">
                  <c:v>9.0415999999999999E-4</c:v>
                </c:pt>
                <c:pt idx="4" formatCode="General">
                  <c:v>1.1900000000000001E-2</c:v>
                </c:pt>
              </c:numCache>
            </c:numRef>
          </c:val>
          <c:smooth val="0"/>
          <c:extLst>
            <c:ext xmlns:c16="http://schemas.microsoft.com/office/drawing/2014/chart" uri="{C3380CC4-5D6E-409C-BE32-E72D297353CC}">
              <c16:uniqueId val="{00000000-D92F-462B-AE54-C05B45934057}"/>
            </c:ext>
          </c:extLst>
        </c:ser>
        <c:ser>
          <c:idx val="1"/>
          <c:order val="1"/>
          <c:tx>
            <c:strRef>
              <c:f>Carla_Tests!$H$16</c:f>
              <c:strCache>
                <c:ptCount val="1"/>
                <c:pt idx="0">
                  <c:v>Cars + Collision</c:v>
                </c:pt>
              </c:strCache>
            </c:strRef>
          </c:tx>
          <c:marker>
            <c:symbol val="none"/>
          </c:marker>
          <c:cat>
            <c:numRef>
              <c:f>Carla_Tests!$I$14:$Q$14</c:f>
              <c:numCache>
                <c:formatCode>General</c:formatCode>
                <c:ptCount val="5"/>
                <c:pt idx="0">
                  <c:v>0</c:v>
                </c:pt>
                <c:pt idx="1">
                  <c:v>25</c:v>
                </c:pt>
                <c:pt idx="2">
                  <c:v>50</c:v>
                </c:pt>
                <c:pt idx="3">
                  <c:v>75</c:v>
                </c:pt>
                <c:pt idx="4">
                  <c:v>95</c:v>
                </c:pt>
              </c:numCache>
            </c:numRef>
          </c:cat>
          <c:val>
            <c:numRef>
              <c:f>Carla_Tests!$I$16:$Q$16</c:f>
              <c:numCache>
                <c:formatCode>General</c:formatCode>
                <c:ptCount val="5"/>
                <c:pt idx="0" formatCode="0.00E+00">
                  <c:v>3.7000000000000002E-3</c:v>
                </c:pt>
                <c:pt idx="1">
                  <c:v>3.5999999999999999E-3</c:v>
                </c:pt>
                <c:pt idx="2">
                  <c:v>3.5999999999999999E-3</c:v>
                </c:pt>
                <c:pt idx="3">
                  <c:v>0.44469999999999998</c:v>
                </c:pt>
                <c:pt idx="4">
                  <c:v>0.91649999999999998</c:v>
                </c:pt>
              </c:numCache>
            </c:numRef>
          </c:val>
          <c:smooth val="0"/>
          <c:extLst>
            <c:ext xmlns:c16="http://schemas.microsoft.com/office/drawing/2014/chart" uri="{C3380CC4-5D6E-409C-BE32-E72D297353CC}">
              <c16:uniqueId val="{00000001-D92F-462B-AE54-C05B45934057}"/>
            </c:ext>
          </c:extLst>
        </c:ser>
        <c:ser>
          <c:idx val="2"/>
          <c:order val="2"/>
          <c:tx>
            <c:strRef>
              <c:f>Carla_Tests!$H$17</c:f>
              <c:strCache>
                <c:ptCount val="1"/>
                <c:pt idx="0">
                  <c:v>Cars + People</c:v>
                </c:pt>
              </c:strCache>
            </c:strRef>
          </c:tx>
          <c:marker>
            <c:symbol val="none"/>
          </c:marker>
          <c:cat>
            <c:numRef>
              <c:f>Carla_Tests!$I$14:$Q$14</c:f>
              <c:numCache>
                <c:formatCode>General</c:formatCode>
                <c:ptCount val="5"/>
                <c:pt idx="0">
                  <c:v>0</c:v>
                </c:pt>
                <c:pt idx="1">
                  <c:v>25</c:v>
                </c:pt>
                <c:pt idx="2">
                  <c:v>50</c:v>
                </c:pt>
                <c:pt idx="3">
                  <c:v>75</c:v>
                </c:pt>
                <c:pt idx="4">
                  <c:v>95</c:v>
                </c:pt>
              </c:numCache>
            </c:numRef>
          </c:cat>
          <c:val>
            <c:numRef>
              <c:f>Carla_Tests!$I$17:$Q$17</c:f>
              <c:numCache>
                <c:formatCode>0.00E+00</c:formatCode>
                <c:ptCount val="5"/>
                <c:pt idx="0">
                  <c:v>9.7328999999999996E-6</c:v>
                </c:pt>
                <c:pt idx="1">
                  <c:v>3.6258000000000002E-14</c:v>
                </c:pt>
                <c:pt idx="2">
                  <c:v>3.6258000000000002E-14</c:v>
                </c:pt>
                <c:pt idx="3">
                  <c:v>8.2311999999999994E-5</c:v>
                </c:pt>
                <c:pt idx="4" formatCode="General">
                  <c:v>1.52E-2</c:v>
                </c:pt>
              </c:numCache>
            </c:numRef>
          </c:val>
          <c:smooth val="0"/>
          <c:extLst>
            <c:ext xmlns:c16="http://schemas.microsoft.com/office/drawing/2014/chart" uri="{C3380CC4-5D6E-409C-BE32-E72D297353CC}">
              <c16:uniqueId val="{00000002-D92F-462B-AE54-C05B45934057}"/>
            </c:ext>
          </c:extLst>
        </c:ser>
        <c:ser>
          <c:idx val="3"/>
          <c:order val="3"/>
          <c:tx>
            <c:strRef>
              <c:f>Carla_Tests!$H$18</c:f>
              <c:strCache>
                <c:ptCount val="1"/>
                <c:pt idx="0">
                  <c:v>People Only</c:v>
                </c:pt>
              </c:strCache>
            </c:strRef>
          </c:tx>
          <c:marker>
            <c:symbol val="none"/>
          </c:marker>
          <c:cat>
            <c:numRef>
              <c:f>Carla_Tests!$I$14:$Q$14</c:f>
              <c:numCache>
                <c:formatCode>General</c:formatCode>
                <c:ptCount val="5"/>
                <c:pt idx="0">
                  <c:v>0</c:v>
                </c:pt>
                <c:pt idx="1">
                  <c:v>25</c:v>
                </c:pt>
                <c:pt idx="2">
                  <c:v>50</c:v>
                </c:pt>
                <c:pt idx="3">
                  <c:v>75</c:v>
                </c:pt>
                <c:pt idx="4">
                  <c:v>95</c:v>
                </c:pt>
              </c:numCache>
            </c:numRef>
          </c:cat>
          <c:val>
            <c:numRef>
              <c:f>Carla_Tests!$I$18:$Q$18</c:f>
              <c:numCache>
                <c:formatCode>0.00E+00</c:formatCode>
                <c:ptCount val="5"/>
                <c:pt idx="0">
                  <c:v>1.4390999999999999E-13</c:v>
                </c:pt>
                <c:pt idx="1">
                  <c:v>1.7071E-14</c:v>
                </c:pt>
                <c:pt idx="2">
                  <c:v>1.7071E-14</c:v>
                </c:pt>
                <c:pt idx="3">
                  <c:v>1.7071E-14</c:v>
                </c:pt>
                <c:pt idx="4">
                  <c:v>1.7071E-14</c:v>
                </c:pt>
              </c:numCache>
            </c:numRef>
          </c:val>
          <c:smooth val="0"/>
          <c:extLst>
            <c:ext xmlns:c16="http://schemas.microsoft.com/office/drawing/2014/chart" uri="{C3380CC4-5D6E-409C-BE32-E72D297353CC}">
              <c16:uniqueId val="{00000003-D92F-462B-AE54-C05B45934057}"/>
            </c:ext>
          </c:extLst>
        </c:ser>
        <c:ser>
          <c:idx val="4"/>
          <c:order val="4"/>
          <c:tx>
            <c:strRef>
              <c:f>Carla_Tests!$H$19</c:f>
              <c:strCache>
                <c:ptCount val="1"/>
                <c:pt idx="0">
                  <c:v>Test_PeopleCollision_L4</c:v>
                </c:pt>
              </c:strCache>
            </c:strRef>
          </c:tx>
          <c:marker>
            <c:symbol val="none"/>
          </c:marker>
          <c:cat>
            <c:numRef>
              <c:f>Carla_Tests!$I$14:$Q$14</c:f>
              <c:numCache>
                <c:formatCode>General</c:formatCode>
                <c:ptCount val="5"/>
                <c:pt idx="0">
                  <c:v>0</c:v>
                </c:pt>
                <c:pt idx="1">
                  <c:v>25</c:v>
                </c:pt>
                <c:pt idx="2">
                  <c:v>50</c:v>
                </c:pt>
                <c:pt idx="3">
                  <c:v>75</c:v>
                </c:pt>
                <c:pt idx="4">
                  <c:v>95</c:v>
                </c:pt>
              </c:numCache>
            </c:numRef>
          </c:cat>
          <c:val>
            <c:numRef>
              <c:f>Carla_Tests!$I$19:$Q$19</c:f>
              <c:numCache>
                <c:formatCode>0.00E+00</c:formatCode>
                <c:ptCount val="5"/>
                <c:pt idx="0">
                  <c:v>1.8872E-13</c:v>
                </c:pt>
                <c:pt idx="1">
                  <c:v>2.3821999999999999E-14</c:v>
                </c:pt>
                <c:pt idx="2">
                  <c:v>2.3821999999999999E-14</c:v>
                </c:pt>
                <c:pt idx="3">
                  <c:v>2.3821999999999999E-14</c:v>
                </c:pt>
                <c:pt idx="4">
                  <c:v>2.3821999999999999E-14</c:v>
                </c:pt>
              </c:numCache>
            </c:numRef>
          </c:val>
          <c:smooth val="0"/>
          <c:extLst>
            <c:ext xmlns:c16="http://schemas.microsoft.com/office/drawing/2014/chart" uri="{C3380CC4-5D6E-409C-BE32-E72D297353CC}">
              <c16:uniqueId val="{00000004-D92F-462B-AE54-C05B45934057}"/>
            </c:ext>
          </c:extLst>
        </c:ser>
        <c:ser>
          <c:idx val="5"/>
          <c:order val="5"/>
          <c:tx>
            <c:strRef>
              <c:f>Carla_Tests!$H$20</c:f>
              <c:strCache>
                <c:ptCount val="1"/>
                <c:pt idx="0">
                  <c:v>Test_PeopleCollision_L20</c:v>
                </c:pt>
              </c:strCache>
            </c:strRef>
          </c:tx>
          <c:marker>
            <c:symbol val="none"/>
          </c:marker>
          <c:cat>
            <c:numRef>
              <c:f>Carla_Tests!$I$14:$Q$14</c:f>
              <c:numCache>
                <c:formatCode>General</c:formatCode>
                <c:ptCount val="5"/>
                <c:pt idx="0">
                  <c:v>0</c:v>
                </c:pt>
                <c:pt idx="1">
                  <c:v>25</c:v>
                </c:pt>
                <c:pt idx="2">
                  <c:v>50</c:v>
                </c:pt>
                <c:pt idx="3">
                  <c:v>75</c:v>
                </c:pt>
                <c:pt idx="4">
                  <c:v>95</c:v>
                </c:pt>
              </c:numCache>
            </c:numRef>
          </c:cat>
          <c:val>
            <c:numRef>
              <c:f>Carla_Tests!$I$20:$Q$20</c:f>
              <c:numCache>
                <c:formatCode>0.00E+00</c:formatCode>
                <c:ptCount val="5"/>
                <c:pt idx="0">
                  <c:v>1.8946000000000001E-13</c:v>
                </c:pt>
                <c:pt idx="1">
                  <c:v>2.3821999999999999E-14</c:v>
                </c:pt>
                <c:pt idx="2">
                  <c:v>2.3821999999999999E-14</c:v>
                </c:pt>
                <c:pt idx="3">
                  <c:v>2.3821999999999999E-14</c:v>
                </c:pt>
                <c:pt idx="4">
                  <c:v>2.3821999999999999E-14</c:v>
                </c:pt>
              </c:numCache>
            </c:numRef>
          </c:val>
          <c:smooth val="0"/>
          <c:extLst>
            <c:ext xmlns:c16="http://schemas.microsoft.com/office/drawing/2014/chart" uri="{C3380CC4-5D6E-409C-BE32-E72D297353CC}">
              <c16:uniqueId val="{00000005-D92F-462B-AE54-C05B45934057}"/>
            </c:ext>
          </c:extLst>
        </c:ser>
        <c:ser>
          <c:idx val="6"/>
          <c:order val="6"/>
          <c:tx>
            <c:strRef>
              <c:f>Carla_Tests!$H$21</c:f>
              <c:strCache>
                <c:ptCount val="1"/>
                <c:pt idx="0">
                  <c:v>Test_PeopleCollision_L200</c:v>
                </c:pt>
              </c:strCache>
            </c:strRef>
          </c:tx>
          <c:marker>
            <c:symbol val="none"/>
          </c:marker>
          <c:cat>
            <c:numRef>
              <c:f>Carla_Tests!$I$14:$Q$14</c:f>
              <c:numCache>
                <c:formatCode>General</c:formatCode>
                <c:ptCount val="5"/>
                <c:pt idx="0">
                  <c:v>0</c:v>
                </c:pt>
                <c:pt idx="1">
                  <c:v>25</c:v>
                </c:pt>
                <c:pt idx="2">
                  <c:v>50</c:v>
                </c:pt>
                <c:pt idx="3">
                  <c:v>75</c:v>
                </c:pt>
                <c:pt idx="4">
                  <c:v>95</c:v>
                </c:pt>
              </c:numCache>
            </c:numRef>
          </c:cat>
          <c:val>
            <c:numRef>
              <c:f>Carla_Tests!$I$21:$Q$21</c:f>
              <c:numCache>
                <c:formatCode>0.00E+00</c:formatCode>
                <c:ptCount val="5"/>
                <c:pt idx="0">
                  <c:v>2.0647E-13</c:v>
                </c:pt>
                <c:pt idx="1">
                  <c:v>2.3821999999999999E-14</c:v>
                </c:pt>
                <c:pt idx="2">
                  <c:v>2.3821999999999999E-14</c:v>
                </c:pt>
                <c:pt idx="3">
                  <c:v>2.3821999999999999E-14</c:v>
                </c:pt>
                <c:pt idx="4">
                  <c:v>2.3821999999999999E-14</c:v>
                </c:pt>
              </c:numCache>
            </c:numRef>
          </c:val>
          <c:smooth val="0"/>
          <c:extLst>
            <c:ext xmlns:c16="http://schemas.microsoft.com/office/drawing/2014/chart" uri="{C3380CC4-5D6E-409C-BE32-E72D297353CC}">
              <c16:uniqueId val="{00000006-D92F-462B-AE54-C05B45934057}"/>
            </c:ext>
          </c:extLst>
        </c:ser>
        <c:ser>
          <c:idx val="7"/>
          <c:order val="7"/>
          <c:tx>
            <c:strRef>
              <c:f>Carla_Tests!$H$22</c:f>
              <c:strCache>
                <c:ptCount val="1"/>
                <c:pt idx="0">
                  <c:v>Test_CarsPeopleCollision</c:v>
                </c:pt>
              </c:strCache>
            </c:strRef>
          </c:tx>
          <c:marker>
            <c:symbol val="none"/>
          </c:marker>
          <c:cat>
            <c:numRef>
              <c:f>Carla_Tests!$I$14:$Q$14</c:f>
              <c:numCache>
                <c:formatCode>General</c:formatCode>
                <c:ptCount val="5"/>
                <c:pt idx="0">
                  <c:v>0</c:v>
                </c:pt>
                <c:pt idx="1">
                  <c:v>25</c:v>
                </c:pt>
                <c:pt idx="2">
                  <c:v>50</c:v>
                </c:pt>
                <c:pt idx="3">
                  <c:v>75</c:v>
                </c:pt>
                <c:pt idx="4">
                  <c:v>95</c:v>
                </c:pt>
              </c:numCache>
            </c:numRef>
          </c:cat>
          <c:val>
            <c:numRef>
              <c:f>Carla_Tests!$I$22:$Q$22</c:f>
              <c:numCache>
                <c:formatCode>0.00E+00</c:formatCode>
                <c:ptCount val="5"/>
                <c:pt idx="0">
                  <c:v>0.28039999999999998</c:v>
                </c:pt>
                <c:pt idx="1">
                  <c:v>0.28039999999999998</c:v>
                </c:pt>
                <c:pt idx="2">
                  <c:v>0.28039999999999998</c:v>
                </c:pt>
                <c:pt idx="3">
                  <c:v>0.28039999999999998</c:v>
                </c:pt>
                <c:pt idx="4">
                  <c:v>0.28039999999999998</c:v>
                </c:pt>
              </c:numCache>
            </c:numRef>
          </c:val>
          <c:smooth val="0"/>
          <c:extLst>
            <c:ext xmlns:c16="http://schemas.microsoft.com/office/drawing/2014/chart" uri="{C3380CC4-5D6E-409C-BE32-E72D297353CC}">
              <c16:uniqueId val="{00000007-D92F-462B-AE54-C05B45934057}"/>
            </c:ext>
          </c:extLst>
        </c:ser>
        <c:dLbls>
          <c:showLegendKey val="0"/>
          <c:showVal val="0"/>
          <c:showCatName val="0"/>
          <c:showSerName val="0"/>
          <c:showPercent val="0"/>
          <c:showBubbleSize val="0"/>
        </c:dLbls>
        <c:smooth val="0"/>
        <c:axId val="1153743922"/>
        <c:axId val="1809319560"/>
      </c:lineChart>
      <c:catAx>
        <c:axId val="1153743922"/>
        <c:scaling>
          <c:orientation val="minMax"/>
          <c:max val="100"/>
        </c:scaling>
        <c:delete val="0"/>
        <c:axPos val="b"/>
        <c:title>
          <c:tx>
            <c:rich>
              <a:bodyPr/>
              <a:lstStyle/>
              <a:p>
                <a:pPr lvl="0">
                  <a:defRPr b="0">
                    <a:solidFill>
                      <a:srgbClr val="000000"/>
                    </a:solidFill>
                    <a:latin typeface="Roboto"/>
                  </a:defRPr>
                </a:pPr>
                <a:r>
                  <a:rPr lang="en-US"/>
                  <a:t>CPU &amp; GPU Utilisation (approx. %)</a:t>
                </a:r>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en-US"/>
          </a:p>
        </c:txPr>
        <c:crossAx val="1809319560"/>
        <c:crosses val="autoZero"/>
        <c:auto val="1"/>
        <c:lblAlgn val="ctr"/>
        <c:lblOffset val="100"/>
        <c:noMultiLvlLbl val="1"/>
      </c:catAx>
      <c:valAx>
        <c:axId val="1809319560"/>
        <c:scaling>
          <c:orientation val="minMax"/>
          <c:max val="1"/>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00E+0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153743922"/>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000000"/>
                </a:solidFill>
                <a:latin typeface="Roboto"/>
              </a:defRPr>
            </a:pPr>
            <a:r>
              <a:rPr lang="en-US"/>
              <a:t>mean(S) for CPU/GPU Utilisation</a:t>
            </a:r>
          </a:p>
        </c:rich>
      </c:tx>
      <c:overlay val="0"/>
    </c:title>
    <c:autoTitleDeleted val="0"/>
    <c:plotArea>
      <c:layout/>
      <c:lineChart>
        <c:grouping val="standard"/>
        <c:varyColors val="1"/>
        <c:ser>
          <c:idx val="0"/>
          <c:order val="0"/>
          <c:tx>
            <c:strRef>
              <c:f>Carla_Tests!$T$15</c:f>
              <c:strCache>
                <c:ptCount val="1"/>
                <c:pt idx="0">
                  <c:v>Cars Only</c:v>
                </c:pt>
              </c:strCache>
            </c:strRef>
          </c:tx>
          <c:marker>
            <c:symbol val="none"/>
          </c:marker>
          <c:cat>
            <c:numRef>
              <c:f>Carla_Tests!$U$14:$Y$14</c:f>
              <c:numCache>
                <c:formatCode>General</c:formatCode>
                <c:ptCount val="5"/>
                <c:pt idx="0">
                  <c:v>0</c:v>
                </c:pt>
                <c:pt idx="1">
                  <c:v>25</c:v>
                </c:pt>
                <c:pt idx="2">
                  <c:v>50</c:v>
                </c:pt>
                <c:pt idx="3">
                  <c:v>75</c:v>
                </c:pt>
                <c:pt idx="4">
                  <c:v>95</c:v>
                </c:pt>
              </c:numCache>
            </c:numRef>
          </c:cat>
          <c:val>
            <c:numRef>
              <c:f>Carla_Tests!$U$15:$Y$15</c:f>
              <c:numCache>
                <c:formatCode>#,##0.00</c:formatCode>
                <c:ptCount val="5"/>
                <c:pt idx="0">
                  <c:v>-12.424990399042425</c:v>
                </c:pt>
                <c:pt idx="1">
                  <c:v>-13.373710970704323</c:v>
                </c:pt>
                <c:pt idx="2">
                  <c:v>-2.4814860601221125</c:v>
                </c:pt>
                <c:pt idx="3">
                  <c:v>-3.0437547100461768</c:v>
                </c:pt>
                <c:pt idx="4">
                  <c:v>-1.924453038607469</c:v>
                </c:pt>
              </c:numCache>
            </c:numRef>
          </c:val>
          <c:smooth val="0"/>
          <c:extLst>
            <c:ext xmlns:c16="http://schemas.microsoft.com/office/drawing/2014/chart" uri="{C3380CC4-5D6E-409C-BE32-E72D297353CC}">
              <c16:uniqueId val="{00000000-B9B1-40E4-B262-9DE4F8032F86}"/>
            </c:ext>
          </c:extLst>
        </c:ser>
        <c:ser>
          <c:idx val="1"/>
          <c:order val="1"/>
          <c:tx>
            <c:strRef>
              <c:f>Carla_Tests!$T$16</c:f>
              <c:strCache>
                <c:ptCount val="1"/>
                <c:pt idx="0">
                  <c:v>Cars + Collision</c:v>
                </c:pt>
              </c:strCache>
            </c:strRef>
          </c:tx>
          <c:marker>
            <c:symbol val="none"/>
          </c:marker>
          <c:cat>
            <c:numRef>
              <c:f>Carla_Tests!$U$14:$Y$14</c:f>
              <c:numCache>
                <c:formatCode>General</c:formatCode>
                <c:ptCount val="5"/>
                <c:pt idx="0">
                  <c:v>0</c:v>
                </c:pt>
                <c:pt idx="1">
                  <c:v>25</c:v>
                </c:pt>
                <c:pt idx="2">
                  <c:v>50</c:v>
                </c:pt>
                <c:pt idx="3">
                  <c:v>75</c:v>
                </c:pt>
                <c:pt idx="4">
                  <c:v>95</c:v>
                </c:pt>
              </c:numCache>
            </c:numRef>
          </c:cat>
          <c:val>
            <c:numRef>
              <c:f>Carla_Tests!$U$16:$Y$16</c:f>
              <c:numCache>
                <c:formatCode>#,##0.00</c:formatCode>
                <c:ptCount val="5"/>
                <c:pt idx="0">
                  <c:v>-2.4317982759330046</c:v>
                </c:pt>
                <c:pt idx="1">
                  <c:v>-2.4436974992327127</c:v>
                </c:pt>
                <c:pt idx="2">
                  <c:v>-2.4436974992327127</c:v>
                </c:pt>
                <c:pt idx="3">
                  <c:v>-0.35193287055106537</c:v>
                </c:pt>
                <c:pt idx="4">
                  <c:v>-3.7867530701764532E-2</c:v>
                </c:pt>
              </c:numCache>
            </c:numRef>
          </c:val>
          <c:smooth val="0"/>
          <c:extLst>
            <c:ext xmlns:c16="http://schemas.microsoft.com/office/drawing/2014/chart" uri="{C3380CC4-5D6E-409C-BE32-E72D297353CC}">
              <c16:uniqueId val="{00000001-B9B1-40E4-B262-9DE4F8032F86}"/>
            </c:ext>
          </c:extLst>
        </c:ser>
        <c:ser>
          <c:idx val="2"/>
          <c:order val="2"/>
          <c:tx>
            <c:strRef>
              <c:f>Carla_Tests!$T$17</c:f>
              <c:strCache>
                <c:ptCount val="1"/>
                <c:pt idx="0">
                  <c:v>Cars + People</c:v>
                </c:pt>
              </c:strCache>
            </c:strRef>
          </c:tx>
          <c:marker>
            <c:symbol val="none"/>
          </c:marker>
          <c:cat>
            <c:numRef>
              <c:f>Carla_Tests!$U$14:$Y$14</c:f>
              <c:numCache>
                <c:formatCode>General</c:formatCode>
                <c:ptCount val="5"/>
                <c:pt idx="0">
                  <c:v>0</c:v>
                </c:pt>
                <c:pt idx="1">
                  <c:v>25</c:v>
                </c:pt>
                <c:pt idx="2">
                  <c:v>50</c:v>
                </c:pt>
                <c:pt idx="3">
                  <c:v>75</c:v>
                </c:pt>
                <c:pt idx="4">
                  <c:v>95</c:v>
                </c:pt>
              </c:numCache>
            </c:numRef>
          </c:cat>
          <c:val>
            <c:numRef>
              <c:f>Carla_Tests!$U$17:$Y$17</c:f>
              <c:numCache>
                <c:formatCode>#,##0.00</c:formatCode>
                <c:ptCount val="5"/>
                <c:pt idx="0">
                  <c:v>-5.0117577387299628</c:v>
                </c:pt>
                <c:pt idx="1">
                  <c:v>-13.440596155367899</c:v>
                </c:pt>
                <c:pt idx="2">
                  <c:v>-13.440596155367899</c:v>
                </c:pt>
                <c:pt idx="3">
                  <c:v>-4.084536845785566</c:v>
                </c:pt>
                <c:pt idx="4">
                  <c:v>-1.8181564120552272</c:v>
                </c:pt>
              </c:numCache>
            </c:numRef>
          </c:val>
          <c:smooth val="0"/>
          <c:extLst>
            <c:ext xmlns:c16="http://schemas.microsoft.com/office/drawing/2014/chart" uri="{C3380CC4-5D6E-409C-BE32-E72D297353CC}">
              <c16:uniqueId val="{00000002-B9B1-40E4-B262-9DE4F8032F86}"/>
            </c:ext>
          </c:extLst>
        </c:ser>
        <c:ser>
          <c:idx val="3"/>
          <c:order val="3"/>
          <c:tx>
            <c:strRef>
              <c:f>Carla_Tests!$T$18</c:f>
              <c:strCache>
                <c:ptCount val="1"/>
                <c:pt idx="0">
                  <c:v>People Only</c:v>
                </c:pt>
              </c:strCache>
            </c:strRef>
          </c:tx>
          <c:marker>
            <c:symbol val="none"/>
          </c:marker>
          <c:cat>
            <c:numRef>
              <c:f>Carla_Tests!$U$14:$Y$14</c:f>
              <c:numCache>
                <c:formatCode>General</c:formatCode>
                <c:ptCount val="5"/>
                <c:pt idx="0">
                  <c:v>0</c:v>
                </c:pt>
                <c:pt idx="1">
                  <c:v>25</c:v>
                </c:pt>
                <c:pt idx="2">
                  <c:v>50</c:v>
                </c:pt>
                <c:pt idx="3">
                  <c:v>75</c:v>
                </c:pt>
                <c:pt idx="4">
                  <c:v>95</c:v>
                </c:pt>
              </c:numCache>
            </c:numRef>
          </c:cat>
          <c:val>
            <c:numRef>
              <c:f>Carla_Tests!$U$18:$Y$18</c:f>
              <c:numCache>
                <c:formatCode>#,##0.00</c:formatCode>
                <c:ptCount val="5"/>
                <c:pt idx="0">
                  <c:v>-12.84190902681444</c:v>
                </c:pt>
                <c:pt idx="1">
                  <c:v>-13.767741037657297</c:v>
                </c:pt>
                <c:pt idx="2">
                  <c:v>-13.767741037657297</c:v>
                </c:pt>
                <c:pt idx="3">
                  <c:v>-13.767741037657297</c:v>
                </c:pt>
                <c:pt idx="4">
                  <c:v>-13.767741037657297</c:v>
                </c:pt>
              </c:numCache>
            </c:numRef>
          </c:val>
          <c:smooth val="0"/>
          <c:extLst>
            <c:ext xmlns:c16="http://schemas.microsoft.com/office/drawing/2014/chart" uri="{C3380CC4-5D6E-409C-BE32-E72D297353CC}">
              <c16:uniqueId val="{00000003-B9B1-40E4-B262-9DE4F8032F86}"/>
            </c:ext>
          </c:extLst>
        </c:ser>
        <c:ser>
          <c:idx val="4"/>
          <c:order val="4"/>
          <c:tx>
            <c:strRef>
              <c:f>Carla_Tests!$T$19</c:f>
              <c:strCache>
                <c:ptCount val="1"/>
                <c:pt idx="0">
                  <c:v>Test_PeopleCollision_L4</c:v>
                </c:pt>
              </c:strCache>
            </c:strRef>
          </c:tx>
          <c:marker>
            <c:symbol val="none"/>
          </c:marker>
          <c:cat>
            <c:numRef>
              <c:f>Carla_Tests!$U$14:$Y$14</c:f>
              <c:numCache>
                <c:formatCode>General</c:formatCode>
                <c:ptCount val="5"/>
                <c:pt idx="0">
                  <c:v>0</c:v>
                </c:pt>
                <c:pt idx="1">
                  <c:v>25</c:v>
                </c:pt>
                <c:pt idx="2">
                  <c:v>50</c:v>
                </c:pt>
                <c:pt idx="3">
                  <c:v>75</c:v>
                </c:pt>
                <c:pt idx="4">
                  <c:v>95</c:v>
                </c:pt>
              </c:numCache>
            </c:numRef>
          </c:cat>
          <c:val>
            <c:numRef>
              <c:f>Carla_Tests!$U$19:$Y$19</c:f>
              <c:numCache>
                <c:formatCode>#,##0.00</c:formatCode>
                <c:ptCount val="5"/>
                <c:pt idx="0">
                  <c:v>-12.72418207212246</c:v>
                </c:pt>
                <c:pt idx="1">
                  <c:v>-13.623021779691982</c:v>
                </c:pt>
                <c:pt idx="2">
                  <c:v>-13.623021779691982</c:v>
                </c:pt>
                <c:pt idx="3">
                  <c:v>-13.623021779691982</c:v>
                </c:pt>
                <c:pt idx="4">
                  <c:v>-13.623021779691982</c:v>
                </c:pt>
              </c:numCache>
            </c:numRef>
          </c:val>
          <c:smooth val="0"/>
          <c:extLst>
            <c:ext xmlns:c16="http://schemas.microsoft.com/office/drawing/2014/chart" uri="{C3380CC4-5D6E-409C-BE32-E72D297353CC}">
              <c16:uniqueId val="{00000004-B9B1-40E4-B262-9DE4F8032F86}"/>
            </c:ext>
          </c:extLst>
        </c:ser>
        <c:ser>
          <c:idx val="5"/>
          <c:order val="5"/>
          <c:tx>
            <c:strRef>
              <c:f>Carla_Tests!$T$20</c:f>
              <c:strCache>
                <c:ptCount val="1"/>
                <c:pt idx="0">
                  <c:v>Test_PeopleCollision_L20</c:v>
                </c:pt>
              </c:strCache>
            </c:strRef>
          </c:tx>
          <c:marker>
            <c:symbol val="none"/>
          </c:marker>
          <c:cat>
            <c:numRef>
              <c:f>Carla_Tests!$U$14:$Y$14</c:f>
              <c:numCache>
                <c:formatCode>General</c:formatCode>
                <c:ptCount val="5"/>
                <c:pt idx="0">
                  <c:v>0</c:v>
                </c:pt>
                <c:pt idx="1">
                  <c:v>25</c:v>
                </c:pt>
                <c:pt idx="2">
                  <c:v>50</c:v>
                </c:pt>
                <c:pt idx="3">
                  <c:v>75</c:v>
                </c:pt>
                <c:pt idx="4">
                  <c:v>95</c:v>
                </c:pt>
              </c:numCache>
            </c:numRef>
          </c:cat>
          <c:val>
            <c:numRef>
              <c:f>Carla_Tests!$U$20:$Y$20</c:f>
              <c:numCache>
                <c:formatCode>#,##0.00</c:formatCode>
                <c:ptCount val="5"/>
                <c:pt idx="0">
                  <c:v>-12.722482467030828</c:v>
                </c:pt>
                <c:pt idx="1">
                  <c:v>-13.623021779691982</c:v>
                </c:pt>
                <c:pt idx="2">
                  <c:v>-13.623021779691982</c:v>
                </c:pt>
                <c:pt idx="3">
                  <c:v>-13.623021779691982</c:v>
                </c:pt>
                <c:pt idx="4">
                  <c:v>-13.623021779691982</c:v>
                </c:pt>
              </c:numCache>
            </c:numRef>
          </c:val>
          <c:smooth val="0"/>
          <c:extLst>
            <c:ext xmlns:c16="http://schemas.microsoft.com/office/drawing/2014/chart" uri="{C3380CC4-5D6E-409C-BE32-E72D297353CC}">
              <c16:uniqueId val="{00000005-B9B1-40E4-B262-9DE4F8032F86}"/>
            </c:ext>
          </c:extLst>
        </c:ser>
        <c:ser>
          <c:idx val="6"/>
          <c:order val="6"/>
          <c:tx>
            <c:strRef>
              <c:f>Carla_Tests!$T$21</c:f>
              <c:strCache>
                <c:ptCount val="1"/>
                <c:pt idx="0">
                  <c:v>Test_PeopleCollision_L200</c:v>
                </c:pt>
              </c:strCache>
            </c:strRef>
          </c:tx>
          <c:marker>
            <c:symbol val="none"/>
          </c:marker>
          <c:cat>
            <c:numRef>
              <c:f>Carla_Tests!$U$14:$Y$14</c:f>
              <c:numCache>
                <c:formatCode>General</c:formatCode>
                <c:ptCount val="5"/>
                <c:pt idx="0">
                  <c:v>0</c:v>
                </c:pt>
                <c:pt idx="1">
                  <c:v>25</c:v>
                </c:pt>
                <c:pt idx="2">
                  <c:v>50</c:v>
                </c:pt>
                <c:pt idx="3">
                  <c:v>75</c:v>
                </c:pt>
                <c:pt idx="4">
                  <c:v>95</c:v>
                </c:pt>
              </c:numCache>
            </c:numRef>
          </c:cat>
          <c:val>
            <c:numRef>
              <c:f>Carla_Tests!$U$21:$Y$21</c:f>
              <c:numCache>
                <c:formatCode>#,##0.00</c:formatCode>
                <c:ptCount val="5"/>
                <c:pt idx="0">
                  <c:v>-12.685143042220428</c:v>
                </c:pt>
                <c:pt idx="1">
                  <c:v>-13.623021779691982</c:v>
                </c:pt>
                <c:pt idx="2">
                  <c:v>-13.623021779691982</c:v>
                </c:pt>
                <c:pt idx="3">
                  <c:v>-13.623021779691982</c:v>
                </c:pt>
                <c:pt idx="4">
                  <c:v>-13.623021779691982</c:v>
                </c:pt>
              </c:numCache>
            </c:numRef>
          </c:val>
          <c:smooth val="0"/>
          <c:extLst>
            <c:ext xmlns:c16="http://schemas.microsoft.com/office/drawing/2014/chart" uri="{C3380CC4-5D6E-409C-BE32-E72D297353CC}">
              <c16:uniqueId val="{00000006-B9B1-40E4-B262-9DE4F8032F86}"/>
            </c:ext>
          </c:extLst>
        </c:ser>
        <c:ser>
          <c:idx val="7"/>
          <c:order val="7"/>
          <c:tx>
            <c:strRef>
              <c:f>Carla_Tests!$T$22</c:f>
              <c:strCache>
                <c:ptCount val="1"/>
                <c:pt idx="0">
                  <c:v>Test_CarsPeopleCollision_L20</c:v>
                </c:pt>
              </c:strCache>
            </c:strRef>
          </c:tx>
          <c:marker>
            <c:symbol val="none"/>
          </c:marker>
          <c:cat>
            <c:numRef>
              <c:f>Carla_Tests!$U$14:$Y$14</c:f>
              <c:numCache>
                <c:formatCode>General</c:formatCode>
                <c:ptCount val="5"/>
                <c:pt idx="0">
                  <c:v>0</c:v>
                </c:pt>
                <c:pt idx="1">
                  <c:v>25</c:v>
                </c:pt>
                <c:pt idx="2">
                  <c:v>50</c:v>
                </c:pt>
                <c:pt idx="3">
                  <c:v>75</c:v>
                </c:pt>
                <c:pt idx="4">
                  <c:v>95</c:v>
                </c:pt>
              </c:numCache>
            </c:numRef>
          </c:cat>
          <c:val>
            <c:numRef>
              <c:f>Carla_Tests!$U$22:$Y$22</c:f>
              <c:numCache>
                <c:formatCode>#,##0.00</c:formatCode>
                <c:ptCount val="5"/>
                <c:pt idx="0">
                  <c:v>-0.55222199070537892</c:v>
                </c:pt>
                <c:pt idx="1">
                  <c:v>-0.55222199070537892</c:v>
                </c:pt>
                <c:pt idx="2">
                  <c:v>-0.55222199070537892</c:v>
                </c:pt>
                <c:pt idx="3">
                  <c:v>-0.55222199070537892</c:v>
                </c:pt>
                <c:pt idx="4">
                  <c:v>-0.55222199070537892</c:v>
                </c:pt>
              </c:numCache>
            </c:numRef>
          </c:val>
          <c:smooth val="0"/>
          <c:extLst>
            <c:ext xmlns:c16="http://schemas.microsoft.com/office/drawing/2014/chart" uri="{C3380CC4-5D6E-409C-BE32-E72D297353CC}">
              <c16:uniqueId val="{00000007-B9B1-40E4-B262-9DE4F8032F86}"/>
            </c:ext>
          </c:extLst>
        </c:ser>
        <c:dLbls>
          <c:showLegendKey val="0"/>
          <c:showVal val="0"/>
          <c:showCatName val="0"/>
          <c:showSerName val="0"/>
          <c:showPercent val="0"/>
          <c:showBubbleSize val="0"/>
        </c:dLbls>
        <c:smooth val="0"/>
        <c:axId val="777892238"/>
        <c:axId val="1510328670"/>
      </c:lineChart>
      <c:catAx>
        <c:axId val="777892238"/>
        <c:scaling>
          <c:orientation val="minMax"/>
          <c:max val="100"/>
        </c:scaling>
        <c:delete val="0"/>
        <c:axPos val="b"/>
        <c:title>
          <c:tx>
            <c:rich>
              <a:bodyPr/>
              <a:lstStyle/>
              <a:p>
                <a:pPr lvl="0">
                  <a:defRPr b="0">
                    <a:solidFill>
                      <a:srgbClr val="000000"/>
                    </a:solidFill>
                    <a:latin typeface="Roboto"/>
                  </a:defRPr>
                </a:pPr>
                <a:r>
                  <a:rPr lang="en-US"/>
                  <a:t>CPU &amp; GPU Utilisation (approx. %)</a:t>
                </a:r>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en-US"/>
          </a:p>
        </c:txPr>
        <c:crossAx val="1510328670"/>
        <c:crosses val="autoZero"/>
        <c:auto val="1"/>
        <c:lblAlgn val="ctr"/>
        <c:lblOffset val="100"/>
        <c:noMultiLvlLbl val="1"/>
      </c:catAx>
      <c:valAx>
        <c:axId val="1510328670"/>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LOG(mean(S))</a:t>
                </a: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777892238"/>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000000"/>
                </a:solidFill>
                <a:latin typeface="Roboto"/>
              </a:defRPr>
            </a:pPr>
            <a:r>
              <a:rPr lang="en-US"/>
              <a:t>CarsCollision</a:t>
            </a:r>
          </a:p>
        </c:rich>
      </c:tx>
      <c:overlay val="0"/>
    </c:title>
    <c:autoTitleDeleted val="0"/>
    <c:plotArea>
      <c:layout/>
      <c:scatterChart>
        <c:scatterStyle val="lineMarker"/>
        <c:varyColors val="1"/>
        <c:ser>
          <c:idx val="0"/>
          <c:order val="0"/>
          <c:tx>
            <c:strRef>
              <c:f>PreAndPostCollision!$B$3</c:f>
              <c:strCache>
                <c:ptCount val="1"/>
                <c:pt idx="0">
                  <c:v>1.7687E-06</c:v>
                </c:pt>
              </c:strCache>
            </c:strRef>
          </c:tx>
          <c:spPr>
            <a:ln w="47625">
              <a:noFill/>
            </a:ln>
          </c:spPr>
          <c:marker>
            <c:symbol val="circle"/>
            <c:size val="7"/>
            <c:spPr>
              <a:solidFill>
                <a:srgbClr val="4285F4"/>
              </a:solidFill>
              <a:ln cmpd="sng">
                <a:solidFill>
                  <a:srgbClr val="4285F4"/>
                </a:solidFill>
              </a:ln>
            </c:spPr>
          </c:marker>
          <c:xVal>
            <c:numRef>
              <c:f>PreAndPostCollision!$C$2:$F$2</c:f>
              <c:numCache>
                <c:formatCode>General</c:formatCode>
                <c:ptCount val="4"/>
                <c:pt idx="0">
                  <c:v>25</c:v>
                </c:pt>
                <c:pt idx="1">
                  <c:v>50</c:v>
                </c:pt>
                <c:pt idx="2">
                  <c:v>75</c:v>
                </c:pt>
                <c:pt idx="3">
                  <c:v>95</c:v>
                </c:pt>
              </c:numCache>
            </c:numRef>
          </c:xVal>
          <c:yVal>
            <c:numRef>
              <c:f>PreAndPostCollision!$C$3:$F$3</c:f>
              <c:numCache>
                <c:formatCode>General</c:formatCode>
                <c:ptCount val="4"/>
                <c:pt idx="0">
                  <c:v>1.7766999999999999E-6</c:v>
                </c:pt>
                <c:pt idx="1">
                  <c:v>1.7766999999999999E-6</c:v>
                </c:pt>
                <c:pt idx="2">
                  <c:v>5.1000000000000004E-3</c:v>
                </c:pt>
                <c:pt idx="3">
                  <c:v>1.4999999999999999E-2</c:v>
                </c:pt>
              </c:numCache>
            </c:numRef>
          </c:yVal>
          <c:smooth val="1"/>
          <c:extLst>
            <c:ext xmlns:c16="http://schemas.microsoft.com/office/drawing/2014/chart" uri="{C3380CC4-5D6E-409C-BE32-E72D297353CC}">
              <c16:uniqueId val="{00000000-C696-4FB9-BCCC-18FA848B89EB}"/>
            </c:ext>
          </c:extLst>
        </c:ser>
        <c:ser>
          <c:idx val="1"/>
          <c:order val="1"/>
          <c:tx>
            <c:strRef>
              <c:f>PreAndPostCollision!$B$4</c:f>
              <c:strCache>
                <c:ptCount val="1"/>
                <c:pt idx="0">
                  <c:v>0.0038</c:v>
                </c:pt>
              </c:strCache>
            </c:strRef>
          </c:tx>
          <c:spPr>
            <a:ln w="47625">
              <a:noFill/>
            </a:ln>
          </c:spPr>
          <c:marker>
            <c:symbol val="circle"/>
            <c:size val="7"/>
            <c:spPr>
              <a:solidFill>
                <a:srgbClr val="DB4437"/>
              </a:solidFill>
              <a:ln cmpd="sng">
                <a:solidFill>
                  <a:srgbClr val="DB4437"/>
                </a:solidFill>
              </a:ln>
            </c:spPr>
          </c:marker>
          <c:xVal>
            <c:numRef>
              <c:f>PreAndPostCollision!$C$2:$F$2</c:f>
              <c:numCache>
                <c:formatCode>General</c:formatCode>
                <c:ptCount val="4"/>
                <c:pt idx="0">
                  <c:v>25</c:v>
                </c:pt>
                <c:pt idx="1">
                  <c:v>50</c:v>
                </c:pt>
                <c:pt idx="2">
                  <c:v>75</c:v>
                </c:pt>
                <c:pt idx="3">
                  <c:v>95</c:v>
                </c:pt>
              </c:numCache>
            </c:numRef>
          </c:xVal>
          <c:yVal>
            <c:numRef>
              <c:f>PreAndPostCollision!$C$4:$F$4</c:f>
              <c:numCache>
                <c:formatCode>General</c:formatCode>
                <c:ptCount val="4"/>
                <c:pt idx="0">
                  <c:v>3.7000000000000002E-3</c:v>
                </c:pt>
                <c:pt idx="1">
                  <c:v>3.7000000000000002E-3</c:v>
                </c:pt>
                <c:pt idx="2">
                  <c:v>9.1200000000000003E-2</c:v>
                </c:pt>
                <c:pt idx="3">
                  <c:v>0.1885</c:v>
                </c:pt>
              </c:numCache>
            </c:numRef>
          </c:yVal>
          <c:smooth val="1"/>
          <c:extLst>
            <c:ext xmlns:c16="http://schemas.microsoft.com/office/drawing/2014/chart" uri="{C3380CC4-5D6E-409C-BE32-E72D297353CC}">
              <c16:uniqueId val="{00000001-C696-4FB9-BCCC-18FA848B89EB}"/>
            </c:ext>
          </c:extLst>
        </c:ser>
        <c:dLbls>
          <c:showLegendKey val="0"/>
          <c:showVal val="0"/>
          <c:showCatName val="0"/>
          <c:showSerName val="0"/>
          <c:showPercent val="0"/>
          <c:showBubbleSize val="0"/>
        </c:dLbls>
        <c:axId val="2128698591"/>
        <c:axId val="537317649"/>
      </c:scatterChart>
      <c:valAx>
        <c:axId val="2128698591"/>
        <c:scaling>
          <c:orientation val="minMax"/>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Stress</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537317649"/>
        <c:crosses val="autoZero"/>
        <c:crossBetween val="midCat"/>
      </c:valAx>
      <c:valAx>
        <c:axId val="537317649"/>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Average Post Collsion Deviation /m</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2128698591"/>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000000"/>
                </a:solidFill>
                <a:latin typeface="Roboto"/>
              </a:defRPr>
            </a:pPr>
            <a:r>
              <a:rPr lang="en-US"/>
              <a:t>CarsPeopleCollsion</a:t>
            </a:r>
          </a:p>
        </c:rich>
      </c:tx>
      <c:overlay val="0"/>
    </c:title>
    <c:autoTitleDeleted val="0"/>
    <c:plotArea>
      <c:layout/>
      <c:scatterChart>
        <c:scatterStyle val="lineMarker"/>
        <c:varyColors val="1"/>
        <c:ser>
          <c:idx val="0"/>
          <c:order val="0"/>
          <c:tx>
            <c:strRef>
              <c:f>PreAndPostCollision!$B$11</c:f>
              <c:strCache>
                <c:ptCount val="1"/>
                <c:pt idx="0">
                  <c:v>6.9701E-14</c:v>
                </c:pt>
              </c:strCache>
            </c:strRef>
          </c:tx>
          <c:spPr>
            <a:ln w="47625">
              <a:noFill/>
            </a:ln>
          </c:spPr>
          <c:marker>
            <c:symbol val="circle"/>
            <c:size val="7"/>
            <c:spPr>
              <a:solidFill>
                <a:srgbClr val="4285F4"/>
              </a:solidFill>
              <a:ln cmpd="sng">
                <a:solidFill>
                  <a:srgbClr val="4285F4"/>
                </a:solidFill>
              </a:ln>
            </c:spPr>
          </c:marker>
          <c:xVal>
            <c:numRef>
              <c:f>PreAndPostCollision!$C$2:$F$2</c:f>
              <c:numCache>
                <c:formatCode>General</c:formatCode>
                <c:ptCount val="4"/>
                <c:pt idx="0">
                  <c:v>25</c:v>
                </c:pt>
                <c:pt idx="1">
                  <c:v>50</c:v>
                </c:pt>
                <c:pt idx="2">
                  <c:v>75</c:v>
                </c:pt>
                <c:pt idx="3">
                  <c:v>95</c:v>
                </c:pt>
              </c:numCache>
            </c:numRef>
          </c:xVal>
          <c:yVal>
            <c:numRef>
              <c:f>PreAndPostCollision!$C$11:$F$11</c:f>
              <c:numCache>
                <c:formatCode>General</c:formatCode>
                <c:ptCount val="4"/>
                <c:pt idx="0">
                  <c:v>6.9027000000000007E-15</c:v>
                </c:pt>
                <c:pt idx="1">
                  <c:v>6.9027000000000007E-15</c:v>
                </c:pt>
                <c:pt idx="2">
                  <c:v>6.9027000000000007E-15</c:v>
                </c:pt>
                <c:pt idx="3">
                  <c:v>4.7000000000000002E-3</c:v>
                </c:pt>
              </c:numCache>
            </c:numRef>
          </c:yVal>
          <c:smooth val="1"/>
          <c:extLst>
            <c:ext xmlns:c16="http://schemas.microsoft.com/office/drawing/2014/chart" uri="{C3380CC4-5D6E-409C-BE32-E72D297353CC}">
              <c16:uniqueId val="{00000000-57B5-427F-8A6D-5CCF54945FA2}"/>
            </c:ext>
          </c:extLst>
        </c:ser>
        <c:ser>
          <c:idx val="1"/>
          <c:order val="1"/>
          <c:tx>
            <c:strRef>
              <c:f>PreAndPostCollision!$B$12</c:f>
              <c:strCache>
                <c:ptCount val="1"/>
                <c:pt idx="0">
                  <c:v>0.0957</c:v>
                </c:pt>
              </c:strCache>
            </c:strRef>
          </c:tx>
          <c:spPr>
            <a:ln w="47625">
              <a:noFill/>
            </a:ln>
          </c:spPr>
          <c:marker>
            <c:symbol val="circle"/>
            <c:size val="7"/>
            <c:spPr>
              <a:solidFill>
                <a:srgbClr val="DB4437"/>
              </a:solidFill>
              <a:ln cmpd="sng">
                <a:solidFill>
                  <a:srgbClr val="DB4437"/>
                </a:solidFill>
              </a:ln>
            </c:spPr>
          </c:marker>
          <c:xVal>
            <c:numRef>
              <c:f>PreAndPostCollision!$C$2:$F$2</c:f>
              <c:numCache>
                <c:formatCode>General</c:formatCode>
                <c:ptCount val="4"/>
                <c:pt idx="0">
                  <c:v>25</c:v>
                </c:pt>
                <c:pt idx="1">
                  <c:v>50</c:v>
                </c:pt>
                <c:pt idx="2">
                  <c:v>75</c:v>
                </c:pt>
                <c:pt idx="3">
                  <c:v>95</c:v>
                </c:pt>
              </c:numCache>
            </c:numRef>
          </c:xVal>
          <c:yVal>
            <c:numRef>
              <c:f>PreAndPostCollision!$C$12:$F$12</c:f>
              <c:numCache>
                <c:formatCode>General</c:formatCode>
                <c:ptCount val="4"/>
                <c:pt idx="0">
                  <c:v>8.2600000000000007E-2</c:v>
                </c:pt>
                <c:pt idx="1">
                  <c:v>6.3899999999999998E-2</c:v>
                </c:pt>
                <c:pt idx="2">
                  <c:v>5.5899999999999998E-2</c:v>
                </c:pt>
                <c:pt idx="3">
                  <c:v>0.1232</c:v>
                </c:pt>
              </c:numCache>
            </c:numRef>
          </c:yVal>
          <c:smooth val="1"/>
          <c:extLst>
            <c:ext xmlns:c16="http://schemas.microsoft.com/office/drawing/2014/chart" uri="{C3380CC4-5D6E-409C-BE32-E72D297353CC}">
              <c16:uniqueId val="{00000001-57B5-427F-8A6D-5CCF54945FA2}"/>
            </c:ext>
          </c:extLst>
        </c:ser>
        <c:dLbls>
          <c:showLegendKey val="0"/>
          <c:showVal val="0"/>
          <c:showCatName val="0"/>
          <c:showSerName val="0"/>
          <c:showPercent val="0"/>
          <c:showBubbleSize val="0"/>
        </c:dLbls>
        <c:axId val="991596983"/>
        <c:axId val="1115725324"/>
      </c:scatterChart>
      <c:valAx>
        <c:axId val="991596983"/>
        <c:scaling>
          <c:orientation val="minMax"/>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Stress</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115725324"/>
        <c:crosses val="autoZero"/>
        <c:crossBetween val="midCat"/>
      </c:valAx>
      <c:valAx>
        <c:axId val="1115725324"/>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Average Post Collsion Deviation /m</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991596983"/>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NICE!$B$21</c:f>
              <c:strCache>
                <c:ptCount val="1"/>
                <c:pt idx="0">
                  <c:v>NICE = 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NICE!$A$22:$A$26</c:f>
              <c:numCache>
                <c:formatCode>General</c:formatCode>
                <c:ptCount val="5"/>
                <c:pt idx="0">
                  <c:v>0</c:v>
                </c:pt>
                <c:pt idx="1">
                  <c:v>25</c:v>
                </c:pt>
                <c:pt idx="2">
                  <c:v>50</c:v>
                </c:pt>
                <c:pt idx="3">
                  <c:v>75</c:v>
                </c:pt>
                <c:pt idx="4">
                  <c:v>95</c:v>
                </c:pt>
              </c:numCache>
            </c:numRef>
          </c:xVal>
          <c:yVal>
            <c:numRef>
              <c:f>NICE!$B$22:$B$26</c:f>
              <c:numCache>
                <c:formatCode>0.00E+00</c:formatCode>
                <c:ptCount val="5"/>
                <c:pt idx="0">
                  <c:v>0.126310189229729</c:v>
                </c:pt>
                <c:pt idx="1">
                  <c:v>2.0106165279777499E-2</c:v>
                </c:pt>
                <c:pt idx="2">
                  <c:v>2.0104208353920801E-2</c:v>
                </c:pt>
                <c:pt idx="3">
                  <c:v>0.10144200717832599</c:v>
                </c:pt>
                <c:pt idx="4">
                  <c:v>0.40216219825355998</c:v>
                </c:pt>
              </c:numCache>
            </c:numRef>
          </c:yVal>
          <c:smooth val="1"/>
          <c:extLst>
            <c:ext xmlns:c16="http://schemas.microsoft.com/office/drawing/2014/chart" uri="{C3380CC4-5D6E-409C-BE32-E72D297353CC}">
              <c16:uniqueId val="{00000048-6D57-4470-816E-BC1FA121AD78}"/>
            </c:ext>
          </c:extLst>
        </c:ser>
        <c:ser>
          <c:idx val="1"/>
          <c:order val="1"/>
          <c:tx>
            <c:strRef>
              <c:f>NICE!$C$21</c:f>
              <c:strCache>
                <c:ptCount val="1"/>
                <c:pt idx="0">
                  <c:v>NICE = -20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NICE!$A$22:$A$26</c:f>
              <c:numCache>
                <c:formatCode>General</c:formatCode>
                <c:ptCount val="5"/>
                <c:pt idx="0">
                  <c:v>0</c:v>
                </c:pt>
                <c:pt idx="1">
                  <c:v>25</c:v>
                </c:pt>
                <c:pt idx="2">
                  <c:v>50</c:v>
                </c:pt>
                <c:pt idx="3">
                  <c:v>75</c:v>
                </c:pt>
                <c:pt idx="4">
                  <c:v>95</c:v>
                </c:pt>
              </c:numCache>
            </c:numRef>
          </c:xVal>
          <c:yVal>
            <c:numRef>
              <c:f>NICE!$C$22:$C$26</c:f>
              <c:numCache>
                <c:formatCode>0.00E+00</c:formatCode>
                <c:ptCount val="5"/>
                <c:pt idx="0">
                  <c:v>2.32596584084502E-2</c:v>
                </c:pt>
                <c:pt idx="1">
                  <c:v>2.5717884335922599E-2</c:v>
                </c:pt>
                <c:pt idx="2">
                  <c:v>2.0104208353920801E-2</c:v>
                </c:pt>
                <c:pt idx="3">
                  <c:v>2.3182288030515402E-2</c:v>
                </c:pt>
                <c:pt idx="4">
                  <c:v>0.36746589344719999</c:v>
                </c:pt>
              </c:numCache>
            </c:numRef>
          </c:yVal>
          <c:smooth val="1"/>
          <c:extLst>
            <c:ext xmlns:c16="http://schemas.microsoft.com/office/drawing/2014/chart" uri="{C3380CC4-5D6E-409C-BE32-E72D297353CC}">
              <c16:uniqueId val="{0000004A-6D57-4470-816E-BC1FA121AD78}"/>
            </c:ext>
          </c:extLst>
        </c:ser>
        <c:ser>
          <c:idx val="2"/>
          <c:order val="2"/>
          <c:tx>
            <c:strRef>
              <c:f>NICE!$D$21</c:f>
              <c:strCache>
                <c:ptCount val="1"/>
                <c:pt idx="0">
                  <c:v>NICE = 19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NICE!$A$22:$A$26</c:f>
              <c:numCache>
                <c:formatCode>General</c:formatCode>
                <c:ptCount val="5"/>
                <c:pt idx="0">
                  <c:v>0</c:v>
                </c:pt>
                <c:pt idx="1">
                  <c:v>25</c:v>
                </c:pt>
                <c:pt idx="2">
                  <c:v>50</c:v>
                </c:pt>
                <c:pt idx="3">
                  <c:v>75</c:v>
                </c:pt>
                <c:pt idx="4">
                  <c:v>95</c:v>
                </c:pt>
              </c:numCache>
            </c:numRef>
          </c:xVal>
          <c:yVal>
            <c:numRef>
              <c:f>NICE!$D$22:$D$26</c:f>
              <c:numCache>
                <c:formatCode>General</c:formatCode>
                <c:ptCount val="5"/>
                <c:pt idx="0" formatCode="0.00E+00">
                  <c:v>2.0104353395183201E-2</c:v>
                </c:pt>
                <c:pt idx="4" formatCode="0.00E+00">
                  <c:v>7.7553734398046303E-2</c:v>
                </c:pt>
              </c:numCache>
            </c:numRef>
          </c:yVal>
          <c:smooth val="1"/>
          <c:extLst>
            <c:ext xmlns:c16="http://schemas.microsoft.com/office/drawing/2014/chart" uri="{C3380CC4-5D6E-409C-BE32-E72D297353CC}">
              <c16:uniqueId val="{0000004C-6D57-4470-816E-BC1FA121AD78}"/>
            </c:ext>
          </c:extLst>
        </c:ser>
        <c:dLbls>
          <c:showLegendKey val="0"/>
          <c:showVal val="0"/>
          <c:showCatName val="0"/>
          <c:showSerName val="0"/>
          <c:showPercent val="0"/>
          <c:showBubbleSize val="0"/>
        </c:dLbls>
        <c:axId val="1315595672"/>
        <c:axId val="1316209896"/>
      </c:scatterChart>
      <c:valAx>
        <c:axId val="1315595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CPU&amp;GPU resource utilisation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09896"/>
        <c:crosses val="autoZero"/>
        <c:crossBetween val="midCat"/>
      </c:valAx>
      <c:valAx>
        <c:axId val="1316209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sigma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595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NICE!$B$29</c:f>
              <c:strCache>
                <c:ptCount val="1"/>
                <c:pt idx="0">
                  <c:v>Stress = 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NICE!$A$30:$A$32</c:f>
              <c:numCache>
                <c:formatCode>General</c:formatCode>
                <c:ptCount val="3"/>
                <c:pt idx="0">
                  <c:v>-20</c:v>
                </c:pt>
                <c:pt idx="1">
                  <c:v>0</c:v>
                </c:pt>
                <c:pt idx="2">
                  <c:v>19</c:v>
                </c:pt>
              </c:numCache>
            </c:numRef>
          </c:xVal>
          <c:yVal>
            <c:numRef>
              <c:f>NICE!$B$30:$B$32</c:f>
              <c:numCache>
                <c:formatCode>0.00E+00</c:formatCode>
                <c:ptCount val="3"/>
                <c:pt idx="0">
                  <c:v>2.32596584084502E-2</c:v>
                </c:pt>
                <c:pt idx="1">
                  <c:v>0.126310189229729</c:v>
                </c:pt>
                <c:pt idx="2">
                  <c:v>2.0104353395183201E-2</c:v>
                </c:pt>
              </c:numCache>
            </c:numRef>
          </c:yVal>
          <c:smooth val="1"/>
          <c:extLst>
            <c:ext xmlns:c16="http://schemas.microsoft.com/office/drawing/2014/chart" uri="{C3380CC4-5D6E-409C-BE32-E72D297353CC}">
              <c16:uniqueId val="{00000001-B310-4C3C-BEED-FB078E24EFA5}"/>
            </c:ext>
          </c:extLst>
        </c:ser>
        <c:ser>
          <c:idx val="1"/>
          <c:order val="1"/>
          <c:tx>
            <c:strRef>
              <c:f>NICE!$C$29</c:f>
              <c:strCache>
                <c:ptCount val="1"/>
                <c:pt idx="0">
                  <c:v>Stress = 25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NICE!$A$30:$A$32</c:f>
              <c:numCache>
                <c:formatCode>General</c:formatCode>
                <c:ptCount val="3"/>
                <c:pt idx="0">
                  <c:v>-20</c:v>
                </c:pt>
                <c:pt idx="1">
                  <c:v>0</c:v>
                </c:pt>
                <c:pt idx="2">
                  <c:v>19</c:v>
                </c:pt>
              </c:numCache>
            </c:numRef>
          </c:xVal>
          <c:yVal>
            <c:numRef>
              <c:f>NICE!$C$30:$C$32</c:f>
              <c:numCache>
                <c:formatCode>0.00E+00</c:formatCode>
                <c:ptCount val="3"/>
                <c:pt idx="0">
                  <c:v>2.5717884335922599E-2</c:v>
                </c:pt>
                <c:pt idx="1">
                  <c:v>2.0106165279777499E-2</c:v>
                </c:pt>
              </c:numCache>
            </c:numRef>
          </c:yVal>
          <c:smooth val="1"/>
          <c:extLst>
            <c:ext xmlns:c16="http://schemas.microsoft.com/office/drawing/2014/chart" uri="{C3380CC4-5D6E-409C-BE32-E72D297353CC}">
              <c16:uniqueId val="{00000003-B310-4C3C-BEED-FB078E24EFA5}"/>
            </c:ext>
          </c:extLst>
        </c:ser>
        <c:ser>
          <c:idx val="2"/>
          <c:order val="2"/>
          <c:tx>
            <c:strRef>
              <c:f>NICE!$D$29</c:f>
              <c:strCache>
                <c:ptCount val="1"/>
                <c:pt idx="0">
                  <c:v>Stress = 50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NICE!$A$30:$A$32</c:f>
              <c:numCache>
                <c:formatCode>General</c:formatCode>
                <c:ptCount val="3"/>
                <c:pt idx="0">
                  <c:v>-20</c:v>
                </c:pt>
                <c:pt idx="1">
                  <c:v>0</c:v>
                </c:pt>
                <c:pt idx="2">
                  <c:v>19</c:v>
                </c:pt>
              </c:numCache>
            </c:numRef>
          </c:xVal>
          <c:yVal>
            <c:numRef>
              <c:f>NICE!$D$30:$D$32</c:f>
              <c:numCache>
                <c:formatCode>0.00E+00</c:formatCode>
                <c:ptCount val="3"/>
                <c:pt idx="0">
                  <c:v>2.0104208353920801E-2</c:v>
                </c:pt>
                <c:pt idx="1">
                  <c:v>2.0104208353920801E-2</c:v>
                </c:pt>
              </c:numCache>
            </c:numRef>
          </c:yVal>
          <c:smooth val="1"/>
          <c:extLst>
            <c:ext xmlns:c16="http://schemas.microsoft.com/office/drawing/2014/chart" uri="{C3380CC4-5D6E-409C-BE32-E72D297353CC}">
              <c16:uniqueId val="{00000005-B310-4C3C-BEED-FB078E24EFA5}"/>
            </c:ext>
          </c:extLst>
        </c:ser>
        <c:ser>
          <c:idx val="3"/>
          <c:order val="3"/>
          <c:tx>
            <c:strRef>
              <c:f>NICE!$E$29</c:f>
              <c:strCache>
                <c:ptCount val="1"/>
                <c:pt idx="0">
                  <c:v> Stress =75</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NICE!$A$30:$A$32</c:f>
              <c:numCache>
                <c:formatCode>General</c:formatCode>
                <c:ptCount val="3"/>
                <c:pt idx="0">
                  <c:v>-20</c:v>
                </c:pt>
                <c:pt idx="1">
                  <c:v>0</c:v>
                </c:pt>
                <c:pt idx="2">
                  <c:v>19</c:v>
                </c:pt>
              </c:numCache>
            </c:numRef>
          </c:xVal>
          <c:yVal>
            <c:numRef>
              <c:f>NICE!$E$30:$E$32</c:f>
              <c:numCache>
                <c:formatCode>0.00E+00</c:formatCode>
                <c:ptCount val="3"/>
                <c:pt idx="0">
                  <c:v>2.3182288030515402E-2</c:v>
                </c:pt>
                <c:pt idx="1">
                  <c:v>0.10144200717832599</c:v>
                </c:pt>
              </c:numCache>
            </c:numRef>
          </c:yVal>
          <c:smooth val="1"/>
          <c:extLst>
            <c:ext xmlns:c16="http://schemas.microsoft.com/office/drawing/2014/chart" uri="{C3380CC4-5D6E-409C-BE32-E72D297353CC}">
              <c16:uniqueId val="{00000007-B310-4C3C-BEED-FB078E24EFA5}"/>
            </c:ext>
          </c:extLst>
        </c:ser>
        <c:ser>
          <c:idx val="4"/>
          <c:order val="4"/>
          <c:tx>
            <c:strRef>
              <c:f>NICE!$F$29</c:f>
              <c:strCache>
                <c:ptCount val="1"/>
                <c:pt idx="0">
                  <c:v>Stress = 95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NICE!$A$30:$A$32</c:f>
              <c:numCache>
                <c:formatCode>General</c:formatCode>
                <c:ptCount val="3"/>
                <c:pt idx="0">
                  <c:v>-20</c:v>
                </c:pt>
                <c:pt idx="1">
                  <c:v>0</c:v>
                </c:pt>
                <c:pt idx="2">
                  <c:v>19</c:v>
                </c:pt>
              </c:numCache>
            </c:numRef>
          </c:xVal>
          <c:yVal>
            <c:numRef>
              <c:f>NICE!$F$30:$F$32</c:f>
              <c:numCache>
                <c:formatCode>0.00E+00</c:formatCode>
                <c:ptCount val="3"/>
                <c:pt idx="0">
                  <c:v>0.36746589344719999</c:v>
                </c:pt>
                <c:pt idx="1">
                  <c:v>0.40216219825355998</c:v>
                </c:pt>
                <c:pt idx="2">
                  <c:v>7.7553734398046303E-2</c:v>
                </c:pt>
              </c:numCache>
            </c:numRef>
          </c:yVal>
          <c:smooth val="1"/>
          <c:extLst>
            <c:ext xmlns:c16="http://schemas.microsoft.com/office/drawing/2014/chart" uri="{C3380CC4-5D6E-409C-BE32-E72D297353CC}">
              <c16:uniqueId val="{00000009-B310-4C3C-BEED-FB078E24EFA5}"/>
            </c:ext>
          </c:extLst>
        </c:ser>
        <c:dLbls>
          <c:showLegendKey val="0"/>
          <c:showVal val="0"/>
          <c:showCatName val="0"/>
          <c:showSerName val="0"/>
          <c:showPercent val="0"/>
          <c:showBubbleSize val="0"/>
        </c:dLbls>
        <c:axId val="1315595672"/>
        <c:axId val="1316209896"/>
      </c:scatterChart>
      <c:valAx>
        <c:axId val="1315595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&lt;-----Increasing Priority ------------ NICE value ------------ Decreasing priority -----&gt;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09896"/>
        <c:crosses val="autoZero"/>
        <c:crossBetween val="midCat"/>
      </c:valAx>
      <c:valAx>
        <c:axId val="1316209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sigma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595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NICE!$B$35</c:f>
              <c:strCache>
                <c:ptCount val="1"/>
                <c:pt idx="0">
                  <c:v>Stress = 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NICE!$A$36:$A$38</c:f>
              <c:numCache>
                <c:formatCode>General</c:formatCode>
                <c:ptCount val="3"/>
                <c:pt idx="0">
                  <c:v>-20</c:v>
                </c:pt>
                <c:pt idx="1">
                  <c:v>0</c:v>
                </c:pt>
                <c:pt idx="2">
                  <c:v>19</c:v>
                </c:pt>
              </c:numCache>
            </c:numRef>
          </c:xVal>
          <c:yVal>
            <c:numRef>
              <c:f>NICE!$B$36:$B$38</c:f>
              <c:numCache>
                <c:formatCode>0.00E+00</c:formatCode>
                <c:ptCount val="3"/>
                <c:pt idx="0">
                  <c:v>2.0165304014232999E-2</c:v>
                </c:pt>
                <c:pt idx="1">
                  <c:v>2.9286293883367901E-2</c:v>
                </c:pt>
                <c:pt idx="2">
                  <c:v>0.11341598020240901</c:v>
                </c:pt>
              </c:numCache>
            </c:numRef>
          </c:yVal>
          <c:smooth val="1"/>
          <c:extLst>
            <c:ext xmlns:c16="http://schemas.microsoft.com/office/drawing/2014/chart" uri="{C3380CC4-5D6E-409C-BE32-E72D297353CC}">
              <c16:uniqueId val="{00000002-1157-4F76-968A-601855D24A73}"/>
            </c:ext>
          </c:extLst>
        </c:ser>
        <c:ser>
          <c:idx val="1"/>
          <c:order val="1"/>
          <c:tx>
            <c:strRef>
              <c:f>NICE!$C$35</c:f>
              <c:strCache>
                <c:ptCount val="1"/>
                <c:pt idx="0">
                  <c:v>Stress = 25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NICE!$A$36:$A$38</c:f>
              <c:numCache>
                <c:formatCode>General</c:formatCode>
                <c:ptCount val="3"/>
                <c:pt idx="0">
                  <c:v>-20</c:v>
                </c:pt>
                <c:pt idx="1">
                  <c:v>0</c:v>
                </c:pt>
                <c:pt idx="2">
                  <c:v>19</c:v>
                </c:pt>
              </c:numCache>
            </c:numRef>
          </c:xVal>
          <c:yVal>
            <c:numRef>
              <c:f>NICE!$C$36:$C$38</c:f>
              <c:numCache>
                <c:formatCode>0.00E+00</c:formatCode>
                <c:ptCount val="3"/>
              </c:numCache>
            </c:numRef>
          </c:yVal>
          <c:smooth val="1"/>
          <c:extLst>
            <c:ext xmlns:c16="http://schemas.microsoft.com/office/drawing/2014/chart" uri="{C3380CC4-5D6E-409C-BE32-E72D297353CC}">
              <c16:uniqueId val="{00000004-1157-4F76-968A-601855D24A73}"/>
            </c:ext>
          </c:extLst>
        </c:ser>
        <c:ser>
          <c:idx val="2"/>
          <c:order val="2"/>
          <c:tx>
            <c:strRef>
              <c:f>NICE!$D$35</c:f>
              <c:strCache>
                <c:ptCount val="1"/>
                <c:pt idx="0">
                  <c:v>Stress = 50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NICE!$A$36:$A$38</c:f>
              <c:numCache>
                <c:formatCode>General</c:formatCode>
                <c:ptCount val="3"/>
                <c:pt idx="0">
                  <c:v>-20</c:v>
                </c:pt>
                <c:pt idx="1">
                  <c:v>0</c:v>
                </c:pt>
                <c:pt idx="2">
                  <c:v>19</c:v>
                </c:pt>
              </c:numCache>
            </c:numRef>
          </c:xVal>
          <c:yVal>
            <c:numRef>
              <c:f>NICE!$D$36:$D$38</c:f>
              <c:numCache>
                <c:formatCode>0.00E+00</c:formatCode>
                <c:ptCount val="3"/>
              </c:numCache>
            </c:numRef>
          </c:yVal>
          <c:smooth val="1"/>
          <c:extLst>
            <c:ext xmlns:c16="http://schemas.microsoft.com/office/drawing/2014/chart" uri="{C3380CC4-5D6E-409C-BE32-E72D297353CC}">
              <c16:uniqueId val="{00000006-1157-4F76-968A-601855D24A73}"/>
            </c:ext>
          </c:extLst>
        </c:ser>
        <c:ser>
          <c:idx val="3"/>
          <c:order val="3"/>
          <c:tx>
            <c:strRef>
              <c:f>NICE!$E$35</c:f>
              <c:strCache>
                <c:ptCount val="1"/>
                <c:pt idx="0">
                  <c:v> Stress =75</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NICE!$A$36:$A$38</c:f>
              <c:numCache>
                <c:formatCode>General</c:formatCode>
                <c:ptCount val="3"/>
                <c:pt idx="0">
                  <c:v>-20</c:v>
                </c:pt>
                <c:pt idx="1">
                  <c:v>0</c:v>
                </c:pt>
                <c:pt idx="2">
                  <c:v>19</c:v>
                </c:pt>
              </c:numCache>
            </c:numRef>
          </c:xVal>
          <c:yVal>
            <c:numRef>
              <c:f>NICE!$E$36:$E$38</c:f>
              <c:numCache>
                <c:formatCode>0.00E+00</c:formatCode>
                <c:ptCount val="3"/>
                <c:pt idx="0">
                  <c:v>3.7019192359279203E-2</c:v>
                </c:pt>
                <c:pt idx="1">
                  <c:v>0.25588948069128897</c:v>
                </c:pt>
                <c:pt idx="2">
                  <c:v>0.22974538804842001</c:v>
                </c:pt>
              </c:numCache>
            </c:numRef>
          </c:yVal>
          <c:smooth val="1"/>
          <c:extLst>
            <c:ext xmlns:c16="http://schemas.microsoft.com/office/drawing/2014/chart" uri="{C3380CC4-5D6E-409C-BE32-E72D297353CC}">
              <c16:uniqueId val="{00000008-1157-4F76-968A-601855D24A73}"/>
            </c:ext>
          </c:extLst>
        </c:ser>
        <c:ser>
          <c:idx val="4"/>
          <c:order val="4"/>
          <c:tx>
            <c:strRef>
              <c:f>NICE!$F$35</c:f>
              <c:strCache>
                <c:ptCount val="1"/>
                <c:pt idx="0">
                  <c:v>Stress = 95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NICE!$A$36:$A$38</c:f>
              <c:numCache>
                <c:formatCode>General</c:formatCode>
                <c:ptCount val="3"/>
                <c:pt idx="0">
                  <c:v>-20</c:v>
                </c:pt>
                <c:pt idx="1">
                  <c:v>0</c:v>
                </c:pt>
                <c:pt idx="2">
                  <c:v>19</c:v>
                </c:pt>
              </c:numCache>
            </c:numRef>
          </c:xVal>
          <c:yVal>
            <c:numRef>
              <c:f>NICE!$F$36:$F$38</c:f>
              <c:numCache>
                <c:formatCode>0.00E+00</c:formatCode>
                <c:ptCount val="3"/>
              </c:numCache>
            </c:numRef>
          </c:yVal>
          <c:smooth val="1"/>
          <c:extLst>
            <c:ext xmlns:c16="http://schemas.microsoft.com/office/drawing/2014/chart" uri="{C3380CC4-5D6E-409C-BE32-E72D297353CC}">
              <c16:uniqueId val="{0000000A-1157-4F76-968A-601855D24A73}"/>
            </c:ext>
          </c:extLst>
        </c:ser>
        <c:ser>
          <c:idx val="5"/>
          <c:order val="5"/>
          <c:tx>
            <c:strRef>
              <c:f>NICE!$G$35</c:f>
              <c:strCache>
                <c:ptCount val="1"/>
                <c:pt idx="0">
                  <c:v>cm-level</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NICE!$A$36:$A$38</c:f>
              <c:numCache>
                <c:formatCode>General</c:formatCode>
                <c:ptCount val="3"/>
                <c:pt idx="0">
                  <c:v>-20</c:v>
                </c:pt>
                <c:pt idx="1">
                  <c:v>0</c:v>
                </c:pt>
                <c:pt idx="2">
                  <c:v>19</c:v>
                </c:pt>
              </c:numCache>
            </c:numRef>
          </c:xVal>
          <c:yVal>
            <c:numRef>
              <c:f>NICE!$G$36:$G$38</c:f>
              <c:numCache>
                <c:formatCode>0.00E+00</c:formatCode>
                <c:ptCount val="3"/>
                <c:pt idx="0">
                  <c:v>0.01</c:v>
                </c:pt>
                <c:pt idx="1">
                  <c:v>0.01</c:v>
                </c:pt>
                <c:pt idx="2">
                  <c:v>0.01</c:v>
                </c:pt>
              </c:numCache>
            </c:numRef>
          </c:yVal>
          <c:smooth val="1"/>
          <c:extLst>
            <c:ext xmlns:c16="http://schemas.microsoft.com/office/drawing/2014/chart" uri="{C3380CC4-5D6E-409C-BE32-E72D297353CC}">
              <c16:uniqueId val="{0000000C-1157-4F76-968A-601855D24A73}"/>
            </c:ext>
          </c:extLst>
        </c:ser>
        <c:dLbls>
          <c:showLegendKey val="0"/>
          <c:showVal val="0"/>
          <c:showCatName val="0"/>
          <c:showSerName val="0"/>
          <c:showPercent val="0"/>
          <c:showBubbleSize val="0"/>
        </c:dLbls>
        <c:axId val="1315595672"/>
        <c:axId val="1316209896"/>
      </c:scatterChart>
      <c:valAx>
        <c:axId val="1315595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&lt;-----Increasing Priority ------------ NICE value ------------ Decreasing priority -----&gt;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09896"/>
        <c:crosses val="autoZero"/>
        <c:crossBetween val="midCat"/>
      </c:valAx>
      <c:valAx>
        <c:axId val="131620989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sigma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595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xVal>
            <c:numRef>
              <c:f>SubStepping!$D$85:$D$104</c:f>
              <c:numCache>
                <c:formatCode>General</c:formatCode>
                <c:ptCount val="20"/>
                <c:pt idx="0">
                  <c:v>8</c:v>
                </c:pt>
                <c:pt idx="1">
                  <c:v>2</c:v>
                </c:pt>
                <c:pt idx="2">
                  <c:v>0.5</c:v>
                </c:pt>
                <c:pt idx="3">
                  <c:v>1</c:v>
                </c:pt>
                <c:pt idx="4">
                  <c:v>2</c:v>
                </c:pt>
                <c:pt idx="5">
                  <c:v>2</c:v>
                </c:pt>
                <c:pt idx="6">
                  <c:v>2</c:v>
                </c:pt>
                <c:pt idx="7">
                  <c:v>2</c:v>
                </c:pt>
                <c:pt idx="8">
                  <c:v>0.1</c:v>
                </c:pt>
                <c:pt idx="9">
                  <c:v>0.01</c:v>
                </c:pt>
                <c:pt idx="10">
                  <c:v>0.01</c:v>
                </c:pt>
                <c:pt idx="11">
                  <c:v>0.1</c:v>
                </c:pt>
                <c:pt idx="12">
                  <c:v>0.1</c:v>
                </c:pt>
                <c:pt idx="13">
                  <c:v>0.02</c:v>
                </c:pt>
                <c:pt idx="14">
                  <c:v>0.02</c:v>
                </c:pt>
                <c:pt idx="15">
                  <c:v>0.02</c:v>
                </c:pt>
                <c:pt idx="16">
                  <c:v>2</c:v>
                </c:pt>
                <c:pt idx="17">
                  <c:v>0.1</c:v>
                </c:pt>
              </c:numCache>
            </c:numRef>
          </c:xVal>
          <c:yVal>
            <c:numRef>
              <c:f>SubStepping!$K$85:$K$104</c:f>
              <c:numCache>
                <c:formatCode>General</c:formatCode>
                <c:ptCount val="20"/>
                <c:pt idx="0">
                  <c:v>3.3</c:v>
                </c:pt>
                <c:pt idx="1">
                  <c:v>3.55</c:v>
                </c:pt>
                <c:pt idx="2">
                  <c:v>2.9</c:v>
                </c:pt>
                <c:pt idx="3">
                  <c:v>2.95</c:v>
                </c:pt>
                <c:pt idx="4">
                  <c:v>2.2999999999999998</c:v>
                </c:pt>
                <c:pt idx="5">
                  <c:v>2.8499999999999996</c:v>
                </c:pt>
                <c:pt idx="6">
                  <c:v>2.85</c:v>
                </c:pt>
                <c:pt idx="7">
                  <c:v>3.1500000000000004</c:v>
                </c:pt>
                <c:pt idx="8">
                  <c:v>3.3</c:v>
                </c:pt>
                <c:pt idx="9">
                  <c:v>2.95</c:v>
                </c:pt>
                <c:pt idx="10">
                  <c:v>3.75</c:v>
                </c:pt>
                <c:pt idx="11">
                  <c:v>2.1</c:v>
                </c:pt>
                <c:pt idx="12">
                  <c:v>2.6500000000000004</c:v>
                </c:pt>
                <c:pt idx="13">
                  <c:v>3.2</c:v>
                </c:pt>
                <c:pt idx="14">
                  <c:v>3.45</c:v>
                </c:pt>
                <c:pt idx="15">
                  <c:v>3</c:v>
                </c:pt>
                <c:pt idx="16">
                  <c:v>3.3</c:v>
                </c:pt>
                <c:pt idx="17">
                  <c:v>3.05</c:v>
                </c:pt>
              </c:numCache>
            </c:numRef>
          </c:yVal>
          <c:smooth val="1"/>
          <c:extLst>
            <c:ext xmlns:c16="http://schemas.microsoft.com/office/drawing/2014/chart" uri="{C3380CC4-5D6E-409C-BE32-E72D297353CC}">
              <c16:uniqueId val="{00000000-F554-4D2C-AE1E-53D0DF6F50CD}"/>
            </c:ext>
          </c:extLst>
        </c:ser>
        <c:dLbls>
          <c:showLegendKey val="0"/>
          <c:showVal val="0"/>
          <c:showCatName val="0"/>
          <c:showSerName val="0"/>
          <c:showPercent val="0"/>
          <c:showBubbleSize val="0"/>
        </c:dLbls>
        <c:axId val="1847227419"/>
        <c:axId val="134726039"/>
      </c:scatterChart>
      <c:valAx>
        <c:axId val="1847227419"/>
        <c:scaling>
          <c:orientation val="minMax"/>
          <c:max val="10"/>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CO max</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34726039"/>
        <c:crosses val="autoZero"/>
        <c:crossBetween val="midCat"/>
      </c:valAx>
      <c:valAx>
        <c:axId val="134726039"/>
        <c:scaling>
          <c:orientation val="minMax"/>
          <c:max val="1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847227419"/>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xVal>
            <c:numRef>
              <c:f>SubStepping!$C$85:$C$104</c:f>
              <c:numCache>
                <c:formatCode>General</c:formatCode>
                <c:ptCount val="20"/>
                <c:pt idx="0">
                  <c:v>2</c:v>
                </c:pt>
                <c:pt idx="1">
                  <c:v>1</c:v>
                </c:pt>
                <c:pt idx="2">
                  <c:v>0.5</c:v>
                </c:pt>
                <c:pt idx="3">
                  <c:v>1</c:v>
                </c:pt>
                <c:pt idx="4">
                  <c:v>1</c:v>
                </c:pt>
                <c:pt idx="5">
                  <c:v>1</c:v>
                </c:pt>
                <c:pt idx="6">
                  <c:v>1</c:v>
                </c:pt>
                <c:pt idx="7">
                  <c:v>1</c:v>
                </c:pt>
                <c:pt idx="8">
                  <c:v>0.1</c:v>
                </c:pt>
                <c:pt idx="9">
                  <c:v>0.01</c:v>
                </c:pt>
                <c:pt idx="10">
                  <c:v>0.01</c:v>
                </c:pt>
                <c:pt idx="11">
                  <c:v>0.05</c:v>
                </c:pt>
                <c:pt idx="12">
                  <c:v>0.05</c:v>
                </c:pt>
                <c:pt idx="13">
                  <c:v>0.01</c:v>
                </c:pt>
                <c:pt idx="14">
                  <c:v>0.01</c:v>
                </c:pt>
                <c:pt idx="15">
                  <c:v>0.01</c:v>
                </c:pt>
                <c:pt idx="16">
                  <c:v>1</c:v>
                </c:pt>
                <c:pt idx="17">
                  <c:v>0.05</c:v>
                </c:pt>
              </c:numCache>
            </c:numRef>
          </c:xVal>
          <c:yVal>
            <c:numRef>
              <c:f>SubStepping!$K$85:$K$104</c:f>
              <c:numCache>
                <c:formatCode>General</c:formatCode>
                <c:ptCount val="20"/>
                <c:pt idx="0">
                  <c:v>3.3</c:v>
                </c:pt>
                <c:pt idx="1">
                  <c:v>3.55</c:v>
                </c:pt>
                <c:pt idx="2">
                  <c:v>2.9</c:v>
                </c:pt>
                <c:pt idx="3">
                  <c:v>2.95</c:v>
                </c:pt>
                <c:pt idx="4">
                  <c:v>2.2999999999999998</c:v>
                </c:pt>
                <c:pt idx="5">
                  <c:v>2.8499999999999996</c:v>
                </c:pt>
                <c:pt idx="6">
                  <c:v>2.85</c:v>
                </c:pt>
                <c:pt idx="7">
                  <c:v>3.1500000000000004</c:v>
                </c:pt>
                <c:pt idx="8">
                  <c:v>3.3</c:v>
                </c:pt>
                <c:pt idx="9">
                  <c:v>2.95</c:v>
                </c:pt>
                <c:pt idx="10">
                  <c:v>3.75</c:v>
                </c:pt>
                <c:pt idx="11">
                  <c:v>2.1</c:v>
                </c:pt>
                <c:pt idx="12">
                  <c:v>2.6500000000000004</c:v>
                </c:pt>
                <c:pt idx="13">
                  <c:v>3.2</c:v>
                </c:pt>
                <c:pt idx="14">
                  <c:v>3.45</c:v>
                </c:pt>
                <c:pt idx="15">
                  <c:v>3</c:v>
                </c:pt>
                <c:pt idx="16">
                  <c:v>3.3</c:v>
                </c:pt>
                <c:pt idx="17">
                  <c:v>3.05</c:v>
                </c:pt>
              </c:numCache>
            </c:numRef>
          </c:yVal>
          <c:smooth val="1"/>
          <c:extLst>
            <c:ext xmlns:c16="http://schemas.microsoft.com/office/drawing/2014/chart" uri="{C3380CC4-5D6E-409C-BE32-E72D297353CC}">
              <c16:uniqueId val="{00000000-2A66-4367-9DCC-6E2C0636EEFA}"/>
            </c:ext>
          </c:extLst>
        </c:ser>
        <c:dLbls>
          <c:showLegendKey val="0"/>
          <c:showVal val="0"/>
          <c:showCatName val="0"/>
          <c:showSerName val="0"/>
          <c:showPercent val="0"/>
          <c:showBubbleSize val="0"/>
        </c:dLbls>
        <c:axId val="414953831"/>
        <c:axId val="562031473"/>
      </c:scatterChart>
      <c:valAx>
        <c:axId val="414953831"/>
        <c:scaling>
          <c:orientation val="minMax"/>
          <c:max val="10"/>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CO min</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562031473"/>
        <c:crosses val="autoZero"/>
        <c:crossBetween val="midCat"/>
      </c:valAx>
      <c:valAx>
        <c:axId val="562031473"/>
        <c:scaling>
          <c:orientation val="minMax"/>
          <c:max val="1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414953831"/>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xVal>
            <c:numRef>
              <c:f>SubStepping!$E$85:$E$104</c:f>
              <c:numCache>
                <c:formatCode>General</c:formatCode>
                <c:ptCount val="20"/>
                <c:pt idx="0">
                  <c:v>0.02</c:v>
                </c:pt>
                <c:pt idx="1">
                  <c:v>0.02</c:v>
                </c:pt>
                <c:pt idx="2">
                  <c:v>0.02</c:v>
                </c:pt>
                <c:pt idx="3">
                  <c:v>0.02</c:v>
                </c:pt>
                <c:pt idx="4">
                  <c:v>0.5</c:v>
                </c:pt>
                <c:pt idx="5">
                  <c:v>10</c:v>
                </c:pt>
                <c:pt idx="6">
                  <c:v>10</c:v>
                </c:pt>
                <c:pt idx="7">
                  <c:v>100</c:v>
                </c:pt>
                <c:pt idx="8">
                  <c:v>100</c:v>
                </c:pt>
                <c:pt idx="9">
                  <c:v>1000</c:v>
                </c:pt>
                <c:pt idx="10">
                  <c:v>100</c:v>
                </c:pt>
                <c:pt idx="11">
                  <c:v>100</c:v>
                </c:pt>
                <c:pt idx="12">
                  <c:v>500</c:v>
                </c:pt>
                <c:pt idx="13">
                  <c:v>500</c:v>
                </c:pt>
                <c:pt idx="14">
                  <c:v>5000</c:v>
                </c:pt>
                <c:pt idx="15">
                  <c:v>5000</c:v>
                </c:pt>
                <c:pt idx="16">
                  <c:v>0.5</c:v>
                </c:pt>
                <c:pt idx="17">
                  <c:v>100</c:v>
                </c:pt>
              </c:numCache>
            </c:numRef>
          </c:xVal>
          <c:yVal>
            <c:numRef>
              <c:f>SubStepping!$K$85:$K$104</c:f>
              <c:numCache>
                <c:formatCode>General</c:formatCode>
                <c:ptCount val="20"/>
                <c:pt idx="0">
                  <c:v>3.3</c:v>
                </c:pt>
                <c:pt idx="1">
                  <c:v>3.55</c:v>
                </c:pt>
                <c:pt idx="2">
                  <c:v>2.9</c:v>
                </c:pt>
                <c:pt idx="3">
                  <c:v>2.95</c:v>
                </c:pt>
                <c:pt idx="4">
                  <c:v>2.2999999999999998</c:v>
                </c:pt>
                <c:pt idx="5">
                  <c:v>2.8499999999999996</c:v>
                </c:pt>
                <c:pt idx="6">
                  <c:v>2.85</c:v>
                </c:pt>
                <c:pt idx="7">
                  <c:v>3.1500000000000004</c:v>
                </c:pt>
                <c:pt idx="8">
                  <c:v>3.3</c:v>
                </c:pt>
                <c:pt idx="9">
                  <c:v>2.95</c:v>
                </c:pt>
                <c:pt idx="10">
                  <c:v>3.75</c:v>
                </c:pt>
                <c:pt idx="11">
                  <c:v>2.1</c:v>
                </c:pt>
                <c:pt idx="12">
                  <c:v>2.6500000000000004</c:v>
                </c:pt>
                <c:pt idx="13">
                  <c:v>3.2</c:v>
                </c:pt>
                <c:pt idx="14">
                  <c:v>3.45</c:v>
                </c:pt>
                <c:pt idx="15">
                  <c:v>3</c:v>
                </c:pt>
                <c:pt idx="16">
                  <c:v>3.3</c:v>
                </c:pt>
                <c:pt idx="17">
                  <c:v>3.05</c:v>
                </c:pt>
              </c:numCache>
            </c:numRef>
          </c:yVal>
          <c:smooth val="1"/>
          <c:extLst>
            <c:ext xmlns:c16="http://schemas.microsoft.com/office/drawing/2014/chart" uri="{C3380CC4-5D6E-409C-BE32-E72D297353CC}">
              <c16:uniqueId val="{00000000-C594-4656-A86D-35CDD80E35AF}"/>
            </c:ext>
          </c:extLst>
        </c:ser>
        <c:dLbls>
          <c:showLegendKey val="0"/>
          <c:showVal val="0"/>
          <c:showCatName val="0"/>
          <c:showSerName val="0"/>
          <c:showPercent val="0"/>
          <c:showBubbleSize val="0"/>
        </c:dLbls>
        <c:axId val="308257738"/>
        <c:axId val="1338265699"/>
      </c:scatterChart>
      <c:valAx>
        <c:axId val="308257738"/>
        <c:scaling>
          <c:orientation val="minMax"/>
          <c:max val="2000"/>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CO multipllier</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338265699"/>
        <c:crosses val="autoZero"/>
        <c:crossBetween val="midCat"/>
      </c:valAx>
      <c:valAx>
        <c:axId val="1338265699"/>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308257738"/>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xVal>
            <c:numRef>
              <c:f>SubStepping!$F$120:$F$124</c:f>
              <c:numCache>
                <c:formatCode>#,##0</c:formatCode>
                <c:ptCount val="5"/>
                <c:pt idx="0">
                  <c:v>0.5</c:v>
                </c:pt>
                <c:pt idx="1">
                  <c:v>2</c:v>
                </c:pt>
                <c:pt idx="2">
                  <c:v>10</c:v>
                </c:pt>
                <c:pt idx="3">
                  <c:v>100</c:v>
                </c:pt>
                <c:pt idx="4">
                  <c:v>500</c:v>
                </c:pt>
              </c:numCache>
            </c:numRef>
          </c:xVal>
          <c:yVal>
            <c:numRef>
              <c:f>SubStepping!$K$120:$K$124</c:f>
              <c:numCache>
                <c:formatCode>General</c:formatCode>
                <c:ptCount val="5"/>
                <c:pt idx="0">
                  <c:v>67.3</c:v>
                </c:pt>
                <c:pt idx="1">
                  <c:v>3.1</c:v>
                </c:pt>
                <c:pt idx="2">
                  <c:v>2.6</c:v>
                </c:pt>
                <c:pt idx="3">
                  <c:v>2.2999999999999998</c:v>
                </c:pt>
                <c:pt idx="4">
                  <c:v>1.75</c:v>
                </c:pt>
              </c:numCache>
            </c:numRef>
          </c:yVal>
          <c:smooth val="1"/>
          <c:extLst>
            <c:ext xmlns:c16="http://schemas.microsoft.com/office/drawing/2014/chart" uri="{C3380CC4-5D6E-409C-BE32-E72D297353CC}">
              <c16:uniqueId val="{00000000-3D78-4BE7-B252-0B6F1A580AF6}"/>
            </c:ext>
          </c:extLst>
        </c:ser>
        <c:dLbls>
          <c:showLegendKey val="0"/>
          <c:showVal val="0"/>
          <c:showCatName val="0"/>
          <c:showSerName val="0"/>
          <c:showPercent val="0"/>
          <c:showBubbleSize val="0"/>
        </c:dLbls>
        <c:axId val="542272775"/>
        <c:axId val="1453222606"/>
      </c:scatterChart>
      <c:valAx>
        <c:axId val="542272775"/>
        <c:scaling>
          <c:orientation val="minMax"/>
          <c:max val="500"/>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Max Simplification Error (AU)</a:t>
                </a: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453222606"/>
        <c:crosses val="autoZero"/>
        <c:crossBetween val="midCat"/>
      </c:valAx>
      <c:valAx>
        <c:axId val="1453222606"/>
        <c:scaling>
          <c:orientation val="minMax"/>
          <c:max val="10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 (cm)</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542272775"/>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spPr>
            <a:solidFill>
              <a:srgbClr val="4285F4"/>
            </a:solidFill>
          </c:spPr>
          <c:invertIfNegative val="1"/>
          <c:cat>
            <c:strRef>
              <c:f>SubStepping!$E$143:$E$146</c:f>
              <c:strCache>
                <c:ptCount val="4"/>
                <c:pt idx="0">
                  <c:v>MPDT 1, none</c:v>
                </c:pt>
                <c:pt idx="1">
                  <c:v>MPDT 0.001, none</c:v>
                </c:pt>
                <c:pt idx="2">
                  <c:v>MPDT 1, CPU14(50%)</c:v>
                </c:pt>
                <c:pt idx="3">
                  <c:v>MPDT 0.001, CPU14(50%)</c:v>
                </c:pt>
              </c:strCache>
            </c:strRef>
          </c:cat>
          <c:val>
            <c:numRef>
              <c:f>SubStepping!$F$143:$F$146</c:f>
              <c:numCache>
                <c:formatCode>General</c:formatCode>
                <c:ptCount val="4"/>
                <c:pt idx="0">
                  <c:v>1.65</c:v>
                </c:pt>
                <c:pt idx="1">
                  <c:v>1.85</c:v>
                </c:pt>
                <c:pt idx="2">
                  <c:v>3</c:v>
                </c:pt>
                <c:pt idx="3">
                  <c:v>1.8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985-4263-8785-1308383FE639}"/>
            </c:ext>
          </c:extLst>
        </c:ser>
        <c:dLbls>
          <c:showLegendKey val="0"/>
          <c:showVal val="0"/>
          <c:showCatName val="0"/>
          <c:showSerName val="0"/>
          <c:showPercent val="0"/>
          <c:showBubbleSize val="0"/>
        </c:dLbls>
        <c:gapWidth val="150"/>
        <c:axId val="602383870"/>
        <c:axId val="894696811"/>
      </c:barChart>
      <c:catAx>
        <c:axId val="602383870"/>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en-US"/>
          </a:p>
        </c:txPr>
        <c:crossAx val="894696811"/>
        <c:crosses val="autoZero"/>
        <c:auto val="1"/>
        <c:lblAlgn val="ctr"/>
        <c:lblOffset val="100"/>
        <c:noMultiLvlLbl val="1"/>
      </c:catAx>
      <c:valAx>
        <c:axId val="894696811"/>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602383870"/>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xVal>
            <c:numRef>
              <c:f>SubStepping!$C$165:$C$179</c:f>
              <c:numCache>
                <c:formatCode>General</c:formatCode>
                <c:ptCount val="15"/>
                <c:pt idx="0">
                  <c:v>0.1</c:v>
                </c:pt>
                <c:pt idx="1">
                  <c:v>0.25</c:v>
                </c:pt>
                <c:pt idx="2">
                  <c:v>0.5</c:v>
                </c:pt>
                <c:pt idx="3">
                  <c:v>0.75</c:v>
                </c:pt>
                <c:pt idx="4">
                  <c:v>1</c:v>
                </c:pt>
                <c:pt idx="5">
                  <c:v>0.05</c:v>
                </c:pt>
                <c:pt idx="6">
                  <c:v>0.15</c:v>
                </c:pt>
                <c:pt idx="7">
                  <c:v>0.3</c:v>
                </c:pt>
                <c:pt idx="8">
                  <c:v>0.01</c:v>
                </c:pt>
                <c:pt idx="9">
                  <c:v>1E-3</c:v>
                </c:pt>
                <c:pt idx="10" formatCode="0.00E+00">
                  <c:v>1E-4</c:v>
                </c:pt>
                <c:pt idx="11" formatCode="0.00E+00">
                  <c:v>1.0000000000000001E-5</c:v>
                </c:pt>
                <c:pt idx="12" formatCode="0.00E+00">
                  <c:v>9.9999999999999995E-7</c:v>
                </c:pt>
                <c:pt idx="13" formatCode="0.00E+00">
                  <c:v>9.9999999999999995E-8</c:v>
                </c:pt>
                <c:pt idx="14" formatCode="0.00E+00">
                  <c:v>1.0000000000000001E-5</c:v>
                </c:pt>
              </c:numCache>
            </c:numRef>
          </c:xVal>
          <c:yVal>
            <c:numRef>
              <c:f>SubStepping!$K$165:$K$179</c:f>
              <c:numCache>
                <c:formatCode>General</c:formatCode>
                <c:ptCount val="15"/>
                <c:pt idx="0">
                  <c:v>2.95</c:v>
                </c:pt>
                <c:pt idx="1">
                  <c:v>1.75</c:v>
                </c:pt>
                <c:pt idx="2">
                  <c:v>3.05</c:v>
                </c:pt>
                <c:pt idx="3">
                  <c:v>3.2</c:v>
                </c:pt>
                <c:pt idx="4">
                  <c:v>3.4</c:v>
                </c:pt>
                <c:pt idx="5">
                  <c:v>2.25</c:v>
                </c:pt>
                <c:pt idx="6">
                  <c:v>3.15</c:v>
                </c:pt>
                <c:pt idx="7">
                  <c:v>3.45</c:v>
                </c:pt>
                <c:pt idx="8">
                  <c:v>3</c:v>
                </c:pt>
                <c:pt idx="9">
                  <c:v>2.35</c:v>
                </c:pt>
                <c:pt idx="10">
                  <c:v>2.5499999999999998</c:v>
                </c:pt>
                <c:pt idx="11">
                  <c:v>1</c:v>
                </c:pt>
                <c:pt idx="12">
                  <c:v>3.1</c:v>
                </c:pt>
                <c:pt idx="13">
                  <c:v>2.6</c:v>
                </c:pt>
                <c:pt idx="14">
                  <c:v>2.6</c:v>
                </c:pt>
              </c:numCache>
            </c:numRef>
          </c:yVal>
          <c:smooth val="1"/>
          <c:extLst>
            <c:ext xmlns:c16="http://schemas.microsoft.com/office/drawing/2014/chart" uri="{C3380CC4-5D6E-409C-BE32-E72D297353CC}">
              <c16:uniqueId val="{00000000-1940-4A45-8614-C63684B08F7F}"/>
            </c:ext>
          </c:extLst>
        </c:ser>
        <c:dLbls>
          <c:showLegendKey val="0"/>
          <c:showVal val="0"/>
          <c:showCatName val="0"/>
          <c:showSerName val="0"/>
          <c:showPercent val="0"/>
          <c:showBubbleSize val="0"/>
        </c:dLbls>
        <c:axId val="257704273"/>
        <c:axId val="1763844249"/>
      </c:scatterChart>
      <c:valAx>
        <c:axId val="257704273"/>
        <c:scaling>
          <c:orientation val="minMax"/>
          <c:max val="1"/>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Ping Extraolation</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763844249"/>
        <c:crosses val="autoZero"/>
        <c:crossBetween val="midCat"/>
      </c:valAx>
      <c:valAx>
        <c:axId val="1763844249"/>
        <c:scaling>
          <c:orientation val="minMax"/>
          <c:max val="4"/>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 (cm)</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257704273"/>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xVal>
            <c:numRef>
              <c:f>SubStepping!$C$187:$C$193</c:f>
              <c:numCache>
                <c:formatCode>General</c:formatCode>
                <c:ptCount val="7"/>
                <c:pt idx="0">
                  <c:v>1</c:v>
                </c:pt>
                <c:pt idx="1">
                  <c:v>0.5</c:v>
                </c:pt>
                <c:pt idx="2">
                  <c:v>0.25</c:v>
                </c:pt>
                <c:pt idx="3">
                  <c:v>0.1</c:v>
                </c:pt>
              </c:numCache>
            </c:numRef>
          </c:xVal>
          <c:yVal>
            <c:numRef>
              <c:f>SubStepping!$K$187:$K$193</c:f>
              <c:numCache>
                <c:formatCode>General</c:formatCode>
                <c:ptCount val="7"/>
                <c:pt idx="0">
                  <c:v>2.95</c:v>
                </c:pt>
                <c:pt idx="1">
                  <c:v>2.4500000000000002</c:v>
                </c:pt>
                <c:pt idx="2">
                  <c:v>2.2000000000000002</c:v>
                </c:pt>
                <c:pt idx="3">
                  <c:v>3.35</c:v>
                </c:pt>
                <c:pt idx="4">
                  <c:v>0</c:v>
                </c:pt>
                <c:pt idx="5">
                  <c:v>0</c:v>
                </c:pt>
                <c:pt idx="6">
                  <c:v>0</c:v>
                </c:pt>
              </c:numCache>
            </c:numRef>
          </c:yVal>
          <c:smooth val="1"/>
          <c:extLst>
            <c:ext xmlns:c16="http://schemas.microsoft.com/office/drawing/2014/chart" uri="{C3380CC4-5D6E-409C-BE32-E72D297353CC}">
              <c16:uniqueId val="{00000000-784B-4FA8-9BCB-7A30098C753E}"/>
            </c:ext>
          </c:extLst>
        </c:ser>
        <c:dLbls>
          <c:showLegendKey val="0"/>
          <c:showVal val="0"/>
          <c:showCatName val="0"/>
          <c:showSerName val="0"/>
          <c:showPercent val="0"/>
          <c:showBubbleSize val="0"/>
        </c:dLbls>
        <c:axId val="1792838382"/>
        <c:axId val="677522199"/>
      </c:scatterChart>
      <c:valAx>
        <c:axId val="1792838382"/>
        <c:scaling>
          <c:orientation val="minMax"/>
          <c:max val="1"/>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Error per Linear/Angular Difference</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677522199"/>
        <c:crosses val="autoZero"/>
        <c:crossBetween val="midCat"/>
      </c:valAx>
      <c:valAx>
        <c:axId val="677522199"/>
        <c:scaling>
          <c:orientation val="minMax"/>
          <c:max val="4"/>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 (cm)</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792838382"/>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trendline>
            <c:spPr>
              <a:ln w="19050">
                <a:solidFill>
                  <a:srgbClr val="999999"/>
                </a:solidFill>
              </a:ln>
            </c:spPr>
            <c:trendlineType val="exp"/>
            <c:dispRSqr val="0"/>
            <c:dispEq val="0"/>
          </c:trendline>
          <c:xVal>
            <c:numRef>
              <c:f>Campaign!$M$14:$M$30</c:f>
              <c:numCache>
                <c:formatCode>General</c:formatCode>
                <c:ptCount val="17"/>
                <c:pt idx="0">
                  <c:v>8.6999999999999993</c:v>
                </c:pt>
                <c:pt idx="1">
                  <c:v>14</c:v>
                </c:pt>
                <c:pt idx="2">
                  <c:v>21.2</c:v>
                </c:pt>
                <c:pt idx="3">
                  <c:v>27.5</c:v>
                </c:pt>
                <c:pt idx="4">
                  <c:v>33.1</c:v>
                </c:pt>
                <c:pt idx="5">
                  <c:v>39.4</c:v>
                </c:pt>
                <c:pt idx="6">
                  <c:v>45.4</c:v>
                </c:pt>
                <c:pt idx="7">
                  <c:v>52.2</c:v>
                </c:pt>
                <c:pt idx="8">
                  <c:v>57.6</c:v>
                </c:pt>
                <c:pt idx="9">
                  <c:v>61.3</c:v>
                </c:pt>
                <c:pt idx="10">
                  <c:v>70.8</c:v>
                </c:pt>
                <c:pt idx="11">
                  <c:v>77.2</c:v>
                </c:pt>
                <c:pt idx="12">
                  <c:v>83.7</c:v>
                </c:pt>
                <c:pt idx="13">
                  <c:v>89.4</c:v>
                </c:pt>
                <c:pt idx="14">
                  <c:v>94.7</c:v>
                </c:pt>
                <c:pt idx="15">
                  <c:v>99.2</c:v>
                </c:pt>
                <c:pt idx="16">
                  <c:v>99.6</c:v>
                </c:pt>
              </c:numCache>
            </c:numRef>
          </c:xVal>
          <c:yVal>
            <c:numRef>
              <c:f>Campaign!$N$14:$N$30</c:f>
              <c:numCache>
                <c:formatCode>General</c:formatCode>
                <c:ptCount val="17"/>
                <c:pt idx="0">
                  <c:v>1.75</c:v>
                </c:pt>
                <c:pt idx="1">
                  <c:v>1.9000000000000001</c:v>
                </c:pt>
                <c:pt idx="2">
                  <c:v>2.5500000000000003</c:v>
                </c:pt>
                <c:pt idx="3">
                  <c:v>2.35</c:v>
                </c:pt>
                <c:pt idx="4">
                  <c:v>2.4499999999999997</c:v>
                </c:pt>
                <c:pt idx="5">
                  <c:v>1.4</c:v>
                </c:pt>
                <c:pt idx="6">
                  <c:v>1.8</c:v>
                </c:pt>
                <c:pt idx="7">
                  <c:v>1.3499999999999999</c:v>
                </c:pt>
                <c:pt idx="8">
                  <c:v>2.4500000000000002</c:v>
                </c:pt>
                <c:pt idx="9">
                  <c:v>2.35</c:v>
                </c:pt>
                <c:pt idx="10">
                  <c:v>2</c:v>
                </c:pt>
                <c:pt idx="11">
                  <c:v>2.6</c:v>
                </c:pt>
                <c:pt idx="12">
                  <c:v>5.5</c:v>
                </c:pt>
                <c:pt idx="13">
                  <c:v>6.85</c:v>
                </c:pt>
                <c:pt idx="14">
                  <c:v>6.9499999999999993</c:v>
                </c:pt>
                <c:pt idx="15">
                  <c:v>7.25</c:v>
                </c:pt>
                <c:pt idx="16">
                  <c:v>7.9</c:v>
                </c:pt>
              </c:numCache>
            </c:numRef>
          </c:yVal>
          <c:smooth val="1"/>
          <c:extLst>
            <c:ext xmlns:c16="http://schemas.microsoft.com/office/drawing/2014/chart" uri="{C3380CC4-5D6E-409C-BE32-E72D297353CC}">
              <c16:uniqueId val="{00000001-CF51-44B9-9B62-B9003B81879F}"/>
            </c:ext>
          </c:extLst>
        </c:ser>
        <c:dLbls>
          <c:showLegendKey val="0"/>
          <c:showVal val="0"/>
          <c:showCatName val="0"/>
          <c:showSerName val="0"/>
          <c:showPercent val="0"/>
          <c:showBubbleSize val="0"/>
        </c:dLbls>
        <c:axId val="570323527"/>
        <c:axId val="1465870163"/>
      </c:scatterChart>
      <c:valAx>
        <c:axId val="570323527"/>
        <c:scaling>
          <c:orientation val="minMax"/>
          <c:max val="100"/>
        </c:scaling>
        <c:delete val="0"/>
        <c:axPos val="b"/>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CPU Utilisation (%)</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465870163"/>
        <c:crosses val="autoZero"/>
        <c:crossBetween val="midCat"/>
      </c:valAx>
      <c:valAx>
        <c:axId val="1465870163"/>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mean(S) (cm)</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570323527"/>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7.jpg"/><Relationship Id="rId1" Type="http://schemas.openxmlformats.org/officeDocument/2006/relationships/image" Target="../media/image6.jpg"/><Relationship Id="rId4" Type="http://schemas.openxmlformats.org/officeDocument/2006/relationships/image" Target="../media/image9.jpg"/></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13</xdr:col>
      <xdr:colOff>57150</xdr:colOff>
      <xdr:row>119</xdr:row>
      <xdr:rowOff>57150</xdr:rowOff>
    </xdr:from>
    <xdr:ext cx="5715000" cy="3533775"/>
    <xdr:graphicFrame macro="">
      <xdr:nvGraphicFramePr>
        <xdr:cNvPr id="3" name="Chart 3"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15</xdr:col>
      <xdr:colOff>428625</xdr:colOff>
      <xdr:row>69</xdr:row>
      <xdr:rowOff>19050</xdr:rowOff>
    </xdr:from>
    <xdr:ext cx="3781425" cy="2333625"/>
    <xdr:graphicFrame macro="">
      <xdr:nvGraphicFramePr>
        <xdr:cNvPr id="4" name="Chart 4" title="Chart">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295275</xdr:colOff>
      <xdr:row>69</xdr:row>
      <xdr:rowOff>19050</xdr:rowOff>
    </xdr:from>
    <xdr:ext cx="3781425" cy="2333625"/>
    <xdr:graphicFrame macro="">
      <xdr:nvGraphicFramePr>
        <xdr:cNvPr id="6" name="Chart 6" title="Chart">
          <a:extLst>
            <a:ext uri="{FF2B5EF4-FFF2-40B4-BE49-F238E27FC236}">
              <a16:creationId xmlns:a16="http://schemas.microsoft.com/office/drawing/2014/main" id="{00000000-0008-0000-0000-000006000000}"/>
            </a:ext>
            <a:ext uri="{147F2762-F138-4A5C-976F-8EAC2B608ADB}">
              <a16:predDERef xmlns:a16="http://schemas.microsoft.com/office/drawing/2014/main" pre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12</xdr:col>
      <xdr:colOff>38100</xdr:colOff>
      <xdr:row>91</xdr:row>
      <xdr:rowOff>133350</xdr:rowOff>
    </xdr:from>
    <xdr:ext cx="3781425" cy="2333625"/>
    <xdr:graphicFrame macro="">
      <xdr:nvGraphicFramePr>
        <xdr:cNvPr id="8" name="Chart 8" title="Chart">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15</xdr:col>
      <xdr:colOff>133350</xdr:colOff>
      <xdr:row>141</xdr:row>
      <xdr:rowOff>85725</xdr:rowOff>
    </xdr:from>
    <xdr:ext cx="5715000" cy="3533775"/>
    <xdr:graphicFrame macro="">
      <xdr:nvGraphicFramePr>
        <xdr:cNvPr id="10" name="Chart 10" title="Chart">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47625</xdr:colOff>
      <xdr:row>141</xdr:row>
      <xdr:rowOff>66675</xdr:rowOff>
    </xdr:from>
    <xdr:ext cx="5715000" cy="3533775"/>
    <xdr:graphicFrame macro="">
      <xdr:nvGraphicFramePr>
        <xdr:cNvPr id="12" name="Chart 12" title="Chart">
          <a:extLst>
            <a:ext uri="{FF2B5EF4-FFF2-40B4-BE49-F238E27FC236}">
              <a16:creationId xmlns:a16="http://schemas.microsoft.com/office/drawing/2014/main" id="{00000000-0008-0000-0000-00000C000000}"/>
            </a:ext>
            <a:ext uri="{147F2762-F138-4A5C-976F-8EAC2B608ADB}">
              <a16:predDERef xmlns:a16="http://schemas.microsoft.com/office/drawing/2014/main" pre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11</xdr:col>
      <xdr:colOff>219075</xdr:colOff>
      <xdr:row>162</xdr:row>
      <xdr:rowOff>171450</xdr:rowOff>
    </xdr:from>
    <xdr:ext cx="5715000" cy="3533775"/>
    <xdr:graphicFrame macro="">
      <xdr:nvGraphicFramePr>
        <xdr:cNvPr id="13" name="Chart 13" title="Chart">
          <a:extLst>
            <a:ext uri="{FF2B5EF4-FFF2-40B4-BE49-F238E27FC236}">
              <a16:creationId xmlns:a16="http://schemas.microsoft.com/office/drawing/2014/main" id="{00000000-0008-0000-0000-00000D000000}"/>
            </a:ext>
            <a:ext uri="{147F2762-F138-4A5C-976F-8EAC2B608ADB}">
              <a16:predDERef xmlns:a16="http://schemas.microsoft.com/office/drawing/2014/main" pre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12</xdr:col>
      <xdr:colOff>361950</xdr:colOff>
      <xdr:row>185</xdr:row>
      <xdr:rowOff>85725</xdr:rowOff>
    </xdr:from>
    <xdr:ext cx="5715000" cy="3533775"/>
    <xdr:graphicFrame macro="">
      <xdr:nvGraphicFramePr>
        <xdr:cNvPr id="14" name="Chart 14" title="Chart">
          <a:extLst>
            <a:ext uri="{FF2B5EF4-FFF2-40B4-BE49-F238E27FC236}">
              <a16:creationId xmlns:a16="http://schemas.microsoft.com/office/drawing/2014/main" id="{00000000-0008-0000-0000-00000E000000}"/>
            </a:ext>
            <a:ext uri="{147F2762-F138-4A5C-976F-8EAC2B608ADB}">
              <a16:predDERef xmlns:a16="http://schemas.microsoft.com/office/drawing/2014/main" pre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11</xdr:col>
      <xdr:colOff>123825</xdr:colOff>
      <xdr:row>1</xdr:row>
      <xdr:rowOff>-38100</xdr:rowOff>
    </xdr:from>
    <xdr:ext cx="4619625" cy="345757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16</xdr:col>
      <xdr:colOff>66675</xdr:colOff>
      <xdr:row>2</xdr:row>
      <xdr:rowOff>-161925</xdr:rowOff>
    </xdr:from>
    <xdr:ext cx="4543425" cy="3381375"/>
    <xdr:pic>
      <xdr:nvPicPr>
        <xdr:cNvPr id="5" name="image5.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123825</xdr:colOff>
      <xdr:row>20</xdr:row>
      <xdr:rowOff>-200025</xdr:rowOff>
    </xdr:from>
    <xdr:ext cx="4657725" cy="3457575"/>
    <xdr:pic>
      <xdr:nvPicPr>
        <xdr:cNvPr id="7" name="image7.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16</xdr:col>
      <xdr:colOff>123825</xdr:colOff>
      <xdr:row>20</xdr:row>
      <xdr:rowOff>-200025</xdr:rowOff>
    </xdr:from>
    <xdr:ext cx="4486275" cy="3295650"/>
    <xdr:pic>
      <xdr:nvPicPr>
        <xdr:cNvPr id="9" name="image8.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13</xdr:col>
      <xdr:colOff>104775</xdr:colOff>
      <xdr:row>40</xdr:row>
      <xdr:rowOff>85725</xdr:rowOff>
    </xdr:from>
    <xdr:ext cx="4543425" cy="3381375"/>
    <xdr:pic>
      <xdr:nvPicPr>
        <xdr:cNvPr id="11" name="image9.png" title="Image">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14</xdr:col>
      <xdr:colOff>219075</xdr:colOff>
      <xdr:row>12</xdr:row>
      <xdr:rowOff>19050</xdr:rowOff>
    </xdr:from>
    <xdr:ext cx="5715000" cy="3533775"/>
    <xdr:graphicFrame macro="">
      <xdr:nvGraphicFramePr>
        <xdr:cNvPr id="5" name="Chart 5"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219075</xdr:colOff>
      <xdr:row>32</xdr:row>
      <xdr:rowOff>190500</xdr:rowOff>
    </xdr:from>
    <xdr:ext cx="5715000" cy="3533775"/>
    <xdr:graphicFrame macro="">
      <xdr:nvGraphicFramePr>
        <xdr:cNvPr id="7" name="Chart 7" title="Chart">
          <a:extLst>
            <a:ext uri="{FF2B5EF4-FFF2-40B4-BE49-F238E27FC236}">
              <a16:creationId xmlns:a16="http://schemas.microsoft.com/office/drawing/2014/main" id="{00000000-0008-0000-0100-000007000000}"/>
            </a:ext>
            <a:ext uri="{147F2762-F138-4A5C-976F-8EAC2B608ADB}">
              <a16:predDERef xmlns:a16="http://schemas.microsoft.com/office/drawing/2014/main" pre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14</xdr:col>
      <xdr:colOff>219075</xdr:colOff>
      <xdr:row>51</xdr:row>
      <xdr:rowOff>85725</xdr:rowOff>
    </xdr:from>
    <xdr:ext cx="5715000" cy="3533775"/>
    <xdr:graphicFrame macro="">
      <xdr:nvGraphicFramePr>
        <xdr:cNvPr id="9" name="Chart 9" title="Chart">
          <a:extLst>
            <a:ext uri="{FF2B5EF4-FFF2-40B4-BE49-F238E27FC236}">
              <a16:creationId xmlns:a16="http://schemas.microsoft.com/office/drawing/2014/main" id="{00000000-0008-0000-0100-000009000000}"/>
            </a:ext>
            <a:ext uri="{147F2762-F138-4A5C-976F-8EAC2B608ADB}">
              <a16:predDERef xmlns:a16="http://schemas.microsoft.com/office/drawing/2014/main" pre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57150</xdr:colOff>
      <xdr:row>64</xdr:row>
      <xdr:rowOff>123825</xdr:rowOff>
    </xdr:from>
    <xdr:ext cx="5715000" cy="3533775"/>
    <xdr:graphicFrame macro="">
      <xdr:nvGraphicFramePr>
        <xdr:cNvPr id="11" name="Chart 11" title="Chart">
          <a:extLst>
            <a:ext uri="{FF2B5EF4-FFF2-40B4-BE49-F238E27FC236}">
              <a16:creationId xmlns:a16="http://schemas.microsoft.com/office/drawing/2014/main" id="{00000000-0008-0000-0100-00000B000000}"/>
            </a:ext>
            <a:ext uri="{147F2762-F138-4A5C-976F-8EAC2B608ADB}">
              <a16:predDERef xmlns:a16="http://schemas.microsoft.com/office/drawing/2014/main" pre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304800</xdr:colOff>
      <xdr:row>4</xdr:row>
      <xdr:rowOff>85725</xdr:rowOff>
    </xdr:from>
    <xdr:ext cx="5829300" cy="5886450"/>
    <xdr:pic>
      <xdr:nvPicPr>
        <xdr:cNvPr id="2" name="image1.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361950</xdr:colOff>
      <xdr:row>4</xdr:row>
      <xdr:rowOff>85725</xdr:rowOff>
    </xdr:from>
    <xdr:ext cx="5857875" cy="5886450"/>
    <xdr:pic>
      <xdr:nvPicPr>
        <xdr:cNvPr id="3" name="image3.jp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35</xdr:row>
      <xdr:rowOff>200025</xdr:rowOff>
    </xdr:from>
    <xdr:ext cx="5429250" cy="4000500"/>
    <xdr:pic>
      <xdr:nvPicPr>
        <xdr:cNvPr id="4" name="image4.jp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152400</xdr:colOff>
      <xdr:row>36</xdr:row>
      <xdr:rowOff>152400</xdr:rowOff>
    </xdr:from>
    <xdr:ext cx="5429250" cy="4000500"/>
    <xdr:pic>
      <xdr:nvPicPr>
        <xdr:cNvPr id="5" name="image6.jp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781050</xdr:colOff>
      <xdr:row>29</xdr:row>
      <xdr:rowOff>9525</xdr:rowOff>
    </xdr:from>
    <xdr:ext cx="9553575" cy="58959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19</xdr:col>
      <xdr:colOff>47625</xdr:colOff>
      <xdr:row>29</xdr:row>
      <xdr:rowOff>19050</xdr:rowOff>
    </xdr:from>
    <xdr:ext cx="8048625" cy="4972050"/>
    <xdr:graphicFrame macro="">
      <xdr:nvGraphicFramePr>
        <xdr:cNvPr id="3" name="Chart 2" title="Chart">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5</xdr:col>
      <xdr:colOff>923925</xdr:colOff>
      <xdr:row>15</xdr:row>
      <xdr:rowOff>47625</xdr:rowOff>
    </xdr:from>
    <xdr:ext cx="5715000" cy="3533775"/>
    <xdr:graphicFrame macro="">
      <xdr:nvGraphicFramePr>
        <xdr:cNvPr id="15" name="Chart 15" title="Chart">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762000</xdr:colOff>
      <xdr:row>15</xdr:row>
      <xdr:rowOff>104775</xdr:rowOff>
    </xdr:from>
    <xdr:ext cx="5715000" cy="3533775"/>
    <xdr:graphicFrame macro="">
      <xdr:nvGraphicFramePr>
        <xdr:cNvPr id="16" name="Chart 16" title="Chart">
          <a:extLst>
            <a:ext uri="{FF2B5EF4-FFF2-40B4-BE49-F238E27FC236}">
              <a16:creationId xmlns:a16="http://schemas.microsoft.com/office/drawing/2014/main" id="{00000000-0008-0000-0500-000010000000}"/>
            </a:ext>
            <a:ext uri="{147F2762-F138-4A5C-976F-8EAC2B608ADB}">
              <a16:predDERef xmlns:a16="http://schemas.microsoft.com/office/drawing/2014/main" pre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19</xdr:col>
      <xdr:colOff>171450</xdr:colOff>
      <xdr:row>0</xdr:row>
      <xdr:rowOff>0</xdr:rowOff>
    </xdr:from>
    <xdr:to>
      <xdr:col>26</xdr:col>
      <xdr:colOff>476250</xdr:colOff>
      <xdr:row>16</xdr:row>
      <xdr:rowOff>104775</xdr:rowOff>
    </xdr:to>
    <xdr:graphicFrame macro="">
      <xdr:nvGraphicFramePr>
        <xdr:cNvPr id="5" name="Chart 4">
          <a:extLst>
            <a:ext uri="{FF2B5EF4-FFF2-40B4-BE49-F238E27FC236}">
              <a16:creationId xmlns:a16="http://schemas.microsoft.com/office/drawing/2014/main" id="{3C2F35F6-C091-44C4-93F3-D0F0E3932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200025</xdr:colOff>
      <xdr:row>17</xdr:row>
      <xdr:rowOff>0</xdr:rowOff>
    </xdr:from>
    <xdr:to>
      <xdr:col>26</xdr:col>
      <xdr:colOff>400050</xdr:colOff>
      <xdr:row>37</xdr:row>
      <xdr:rowOff>57150</xdr:rowOff>
    </xdr:to>
    <xdr:graphicFrame macro="">
      <xdr:nvGraphicFramePr>
        <xdr:cNvPr id="8" name="Chart 7">
          <a:extLst>
            <a:ext uri="{FF2B5EF4-FFF2-40B4-BE49-F238E27FC236}">
              <a16:creationId xmlns:a16="http://schemas.microsoft.com/office/drawing/2014/main" id="{5B487F27-C862-414E-84A6-396E0D3B3758}"/>
            </a:ext>
            <a:ext uri="{147F2762-F138-4A5C-976F-8EAC2B608ADB}">
              <a16:predDERef xmlns:a16="http://schemas.microsoft.com/office/drawing/2014/main" pred="{3C2F35F6-C091-44C4-93F3-D0F0E3932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1019175</xdr:colOff>
      <xdr:row>40</xdr:row>
      <xdr:rowOff>38100</xdr:rowOff>
    </xdr:from>
    <xdr:to>
      <xdr:col>7</xdr:col>
      <xdr:colOff>228600</xdr:colOff>
      <xdr:row>60</xdr:row>
      <xdr:rowOff>95250</xdr:rowOff>
    </xdr:to>
    <xdr:graphicFrame macro="">
      <xdr:nvGraphicFramePr>
        <xdr:cNvPr id="6" name="Chart 5">
          <a:extLst>
            <a:ext uri="{FF2B5EF4-FFF2-40B4-BE49-F238E27FC236}">
              <a16:creationId xmlns:a16="http://schemas.microsoft.com/office/drawing/2014/main" id="{94DF77EC-3A78-4062-8D88-F537143A6B12}"/>
            </a:ext>
            <a:ext uri="{147F2762-F138-4A5C-976F-8EAC2B608ADB}">
              <a16:predDERef xmlns:a16="http://schemas.microsoft.com/office/drawing/2014/main" pred="{5B487F27-C862-414E-84A6-396E0D3B3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nvidia.com/gameworks/content/gameworkslibrary/physx/guide/Manual/SceneQueri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286"/>
  <sheetViews>
    <sheetView workbookViewId="0">
      <selection activeCell="M162" sqref="M162"/>
    </sheetView>
  </sheetViews>
  <sheetFormatPr defaultColWidth="14.42578125" defaultRowHeight="15.75" customHeight="1"/>
  <cols>
    <col min="1" max="1" width="9.140625" customWidth="1"/>
    <col min="2" max="2" width="7.5703125" customWidth="1"/>
    <col min="5" max="5" width="35.5703125" customWidth="1"/>
    <col min="6" max="7" width="8.140625" customWidth="1"/>
    <col min="8" max="8" width="8.5703125" customWidth="1"/>
    <col min="9" max="11" width="8.85546875" customWidth="1"/>
    <col min="13" max="13" width="8.85546875" customWidth="1"/>
    <col min="14" max="18" width="9.85546875" customWidth="1"/>
    <col min="19" max="19" width="12.5703125" customWidth="1"/>
    <col min="20" max="20" width="9.85546875" customWidth="1"/>
    <col min="21" max="21" width="10.140625" customWidth="1"/>
    <col min="22" max="22" width="10" customWidth="1"/>
  </cols>
  <sheetData>
    <row r="1" spans="1:9" ht="15.75" customHeight="1">
      <c r="A1" s="42" t="s">
        <v>0</v>
      </c>
      <c r="B1" s="42" t="s">
        <v>1</v>
      </c>
      <c r="C1" s="42" t="s">
        <v>2</v>
      </c>
      <c r="D1" s="42" t="s">
        <v>3</v>
      </c>
      <c r="E1" s="42" t="s">
        <v>4</v>
      </c>
      <c r="F1" s="42" t="s">
        <v>5</v>
      </c>
      <c r="G1" s="43"/>
      <c r="H1" s="36" t="s">
        <v>6</v>
      </c>
      <c r="I1" s="36" t="s">
        <v>7</v>
      </c>
    </row>
    <row r="2" spans="1:9" ht="12.75">
      <c r="A2" s="44">
        <v>5001</v>
      </c>
      <c r="B2" s="46">
        <v>20</v>
      </c>
      <c r="C2" s="46" t="s">
        <v>8</v>
      </c>
      <c r="D2" s="44" t="s">
        <v>9</v>
      </c>
      <c r="E2" s="44" t="s">
        <v>9</v>
      </c>
      <c r="F2" s="47" t="s">
        <v>10</v>
      </c>
      <c r="G2" s="44" t="s">
        <v>11</v>
      </c>
      <c r="H2" s="15"/>
      <c r="I2" s="15"/>
    </row>
    <row r="3" spans="1:9" ht="12.75">
      <c r="A3" s="44">
        <v>5002</v>
      </c>
      <c r="B3" s="46">
        <v>20</v>
      </c>
      <c r="C3" s="46" t="s">
        <v>12</v>
      </c>
      <c r="D3" s="44">
        <v>1</v>
      </c>
      <c r="E3" s="44">
        <v>1</v>
      </c>
      <c r="F3" s="47" t="s">
        <v>10</v>
      </c>
      <c r="G3" s="44" t="s">
        <v>11</v>
      </c>
      <c r="H3" s="15"/>
      <c r="I3" s="15"/>
    </row>
    <row r="4" spans="1:9" ht="12.75">
      <c r="A4" s="44">
        <v>5003</v>
      </c>
      <c r="B4" s="46">
        <v>20</v>
      </c>
      <c r="C4" s="46" t="s">
        <v>12</v>
      </c>
      <c r="D4" s="44">
        <v>1</v>
      </c>
      <c r="E4" s="44">
        <v>16</v>
      </c>
      <c r="F4" s="47" t="s">
        <v>10</v>
      </c>
      <c r="G4" s="44" t="s">
        <v>11</v>
      </c>
      <c r="H4" s="15"/>
      <c r="I4" s="15"/>
    </row>
    <row r="5" spans="1:9" ht="12.75">
      <c r="A5" s="44">
        <v>5004</v>
      </c>
      <c r="B5" s="46">
        <v>20</v>
      </c>
      <c r="C5" s="46" t="s">
        <v>12</v>
      </c>
      <c r="D5" s="44">
        <v>1.2999999999999999E-3</v>
      </c>
      <c r="E5" s="44">
        <v>1</v>
      </c>
      <c r="F5" s="47" t="s">
        <v>10</v>
      </c>
      <c r="G5" s="44" t="s">
        <v>11</v>
      </c>
      <c r="H5" s="15"/>
      <c r="I5" s="15"/>
    </row>
    <row r="6" spans="1:9" ht="12.75">
      <c r="A6" s="44">
        <v>5005</v>
      </c>
      <c r="B6" s="46">
        <v>20</v>
      </c>
      <c r="C6" s="46" t="s">
        <v>12</v>
      </c>
      <c r="D6" s="44">
        <v>1.2999999999999999E-3</v>
      </c>
      <c r="E6" s="44">
        <v>16</v>
      </c>
      <c r="F6" s="47" t="s">
        <v>10</v>
      </c>
      <c r="G6" s="44" t="s">
        <v>11</v>
      </c>
      <c r="H6" s="15"/>
      <c r="I6" s="15"/>
    </row>
    <row r="8" spans="1:9" ht="12.75">
      <c r="A8" s="2" t="s">
        <v>13</v>
      </c>
    </row>
    <row r="11" spans="1:9" ht="12.75">
      <c r="A11" s="49" t="s">
        <v>0</v>
      </c>
      <c r="B11" s="49" t="s">
        <v>1</v>
      </c>
      <c r="C11" s="49" t="s">
        <v>2</v>
      </c>
      <c r="D11" s="49" t="s">
        <v>3</v>
      </c>
      <c r="E11" s="49" t="s">
        <v>4</v>
      </c>
      <c r="F11" s="49" t="s">
        <v>14</v>
      </c>
      <c r="G11" s="50"/>
    </row>
    <row r="12" spans="1:9" ht="12.75">
      <c r="A12" s="51">
        <v>6001</v>
      </c>
      <c r="B12" s="52">
        <v>20</v>
      </c>
      <c r="C12" s="52" t="s">
        <v>8</v>
      </c>
      <c r="D12" s="51" t="s">
        <v>9</v>
      </c>
      <c r="E12" s="51" t="s">
        <v>9</v>
      </c>
      <c r="F12" s="53" t="s">
        <v>15</v>
      </c>
      <c r="G12" s="51" t="s">
        <v>11</v>
      </c>
    </row>
    <row r="13" spans="1:9" ht="12.75">
      <c r="A13" s="51">
        <v>6002</v>
      </c>
      <c r="B13" s="52">
        <v>20</v>
      </c>
      <c r="C13" s="52" t="s">
        <v>12</v>
      </c>
      <c r="D13" s="51">
        <v>1</v>
      </c>
      <c r="E13" s="51">
        <v>1</v>
      </c>
      <c r="F13" s="53" t="s">
        <v>15</v>
      </c>
      <c r="G13" s="51" t="s">
        <v>11</v>
      </c>
    </row>
    <row r="14" spans="1:9" ht="12.75">
      <c r="A14" s="51">
        <v>6003</v>
      </c>
      <c r="B14" s="52">
        <v>20</v>
      </c>
      <c r="C14" s="52" t="s">
        <v>12</v>
      </c>
      <c r="D14" s="51">
        <v>1</v>
      </c>
      <c r="E14" s="51">
        <v>16</v>
      </c>
      <c r="F14" s="53" t="s">
        <v>15</v>
      </c>
      <c r="G14" s="51" t="s">
        <v>11</v>
      </c>
    </row>
    <row r="15" spans="1:9" ht="12.75">
      <c r="A15" s="51">
        <v>6004</v>
      </c>
      <c r="B15" s="52">
        <v>20</v>
      </c>
      <c r="C15" s="52" t="s">
        <v>12</v>
      </c>
      <c r="D15" s="51">
        <v>1.2999999999999999E-3</v>
      </c>
      <c r="E15" s="51">
        <v>1</v>
      </c>
      <c r="F15" s="53" t="s">
        <v>15</v>
      </c>
      <c r="G15" s="51" t="s">
        <v>11</v>
      </c>
    </row>
    <row r="16" spans="1:9" ht="12.75">
      <c r="A16" s="51">
        <v>6005</v>
      </c>
      <c r="B16" s="52">
        <v>20</v>
      </c>
      <c r="C16" s="52" t="s">
        <v>12</v>
      </c>
      <c r="D16" s="51">
        <v>1.2999999999999999E-3</v>
      </c>
      <c r="E16" s="51">
        <v>16</v>
      </c>
      <c r="F16" s="53" t="s">
        <v>15</v>
      </c>
      <c r="G16" s="51" t="s">
        <v>11</v>
      </c>
    </row>
    <row r="18" spans="1:9" ht="12.75">
      <c r="A18" s="2" t="s">
        <v>16</v>
      </c>
    </row>
    <row r="21" spans="1:9" ht="12.75">
      <c r="A21" s="54" t="s">
        <v>0</v>
      </c>
      <c r="B21" s="54" t="s">
        <v>1</v>
      </c>
      <c r="C21" s="54" t="s">
        <v>2</v>
      </c>
      <c r="D21" s="54" t="s">
        <v>3</v>
      </c>
      <c r="E21" s="54" t="s">
        <v>4</v>
      </c>
      <c r="F21" s="54" t="s">
        <v>17</v>
      </c>
      <c r="G21" s="55"/>
      <c r="H21" s="2"/>
      <c r="I21" s="2"/>
    </row>
    <row r="22" spans="1:9" ht="12.75">
      <c r="A22" s="56">
        <v>7001</v>
      </c>
      <c r="B22" s="57">
        <v>20</v>
      </c>
      <c r="C22" s="57" t="s">
        <v>8</v>
      </c>
      <c r="D22" s="56" t="s">
        <v>9</v>
      </c>
      <c r="E22" s="56" t="s">
        <v>9</v>
      </c>
      <c r="F22" s="58" t="s">
        <v>18</v>
      </c>
      <c r="G22" s="56" t="s">
        <v>11</v>
      </c>
      <c r="H22" s="2"/>
      <c r="I22" s="2"/>
    </row>
    <row r="23" spans="1:9" ht="12.75">
      <c r="A23" s="56">
        <v>7002</v>
      </c>
      <c r="B23" s="57">
        <v>20</v>
      </c>
      <c r="C23" s="57" t="s">
        <v>12</v>
      </c>
      <c r="D23" s="56">
        <v>1</v>
      </c>
      <c r="E23" s="56">
        <v>1</v>
      </c>
      <c r="F23" s="58" t="s">
        <v>19</v>
      </c>
      <c r="G23" s="56" t="s">
        <v>11</v>
      </c>
      <c r="H23" s="2"/>
      <c r="I23" s="2"/>
    </row>
    <row r="24" spans="1:9" ht="12.75">
      <c r="A24" s="56">
        <v>7003</v>
      </c>
      <c r="B24" s="57">
        <v>20</v>
      </c>
      <c r="C24" s="57" t="s">
        <v>12</v>
      </c>
      <c r="D24" s="56">
        <v>1</v>
      </c>
      <c r="E24" s="56">
        <v>16</v>
      </c>
      <c r="F24" s="58" t="s">
        <v>20</v>
      </c>
      <c r="G24" s="56" t="s">
        <v>11</v>
      </c>
      <c r="H24" s="2"/>
      <c r="I24" s="2"/>
    </row>
    <row r="25" spans="1:9" ht="12.75">
      <c r="A25" s="56">
        <v>7004</v>
      </c>
      <c r="B25" s="57">
        <v>20</v>
      </c>
      <c r="C25" s="57" t="s">
        <v>12</v>
      </c>
      <c r="D25" s="56">
        <v>1.2999999999999999E-3</v>
      </c>
      <c r="E25" s="56">
        <v>1</v>
      </c>
      <c r="F25" s="58" t="s">
        <v>21</v>
      </c>
      <c r="G25" s="56" t="s">
        <v>11</v>
      </c>
      <c r="H25" s="2"/>
      <c r="I25" s="2"/>
    </row>
    <row r="26" spans="1:9" ht="12.75">
      <c r="A26" s="56">
        <v>7005</v>
      </c>
      <c r="B26" s="57">
        <v>20</v>
      </c>
      <c r="C26" s="57" t="s">
        <v>12</v>
      </c>
      <c r="D26" s="56">
        <v>1.2999999999999999E-3</v>
      </c>
      <c r="E26" s="56">
        <v>16</v>
      </c>
      <c r="F26" s="58" t="s">
        <v>22</v>
      </c>
      <c r="G26" s="56" t="s">
        <v>11</v>
      </c>
      <c r="H26" s="2"/>
      <c r="I26" s="2"/>
    </row>
    <row r="29" spans="1:9" ht="12.75">
      <c r="A29" s="36" t="s">
        <v>0</v>
      </c>
      <c r="B29" s="36" t="s">
        <v>1</v>
      </c>
      <c r="C29" s="36" t="s">
        <v>2</v>
      </c>
      <c r="D29" s="36" t="s">
        <v>3</v>
      </c>
      <c r="E29" s="36" t="s">
        <v>4</v>
      </c>
      <c r="F29" s="36" t="s">
        <v>23</v>
      </c>
      <c r="G29" s="59"/>
      <c r="H29" s="2"/>
      <c r="I29" s="2"/>
    </row>
    <row r="30" spans="1:9" ht="12.75">
      <c r="A30" s="15">
        <v>8001</v>
      </c>
      <c r="B30" s="60">
        <v>20</v>
      </c>
      <c r="C30" s="60" t="s">
        <v>8</v>
      </c>
      <c r="D30" s="15" t="s">
        <v>9</v>
      </c>
      <c r="E30" s="15" t="s">
        <v>9</v>
      </c>
      <c r="F30" s="61" t="s">
        <v>24</v>
      </c>
      <c r="G30" s="15" t="s">
        <v>11</v>
      </c>
      <c r="H30" s="2"/>
      <c r="I30" s="2"/>
    </row>
    <row r="31" spans="1:9" ht="12.75">
      <c r="A31" s="15">
        <v>8002</v>
      </c>
      <c r="B31" s="60">
        <v>20</v>
      </c>
      <c r="C31" s="60" t="s">
        <v>12</v>
      </c>
      <c r="D31" s="15">
        <v>1</v>
      </c>
      <c r="E31" s="15">
        <v>1</v>
      </c>
      <c r="F31" s="61" t="s">
        <v>24</v>
      </c>
      <c r="G31" s="15" t="s">
        <v>11</v>
      </c>
      <c r="H31" s="2"/>
      <c r="I31" s="2"/>
    </row>
    <row r="32" spans="1:9" ht="12.75">
      <c r="A32" s="15">
        <v>8003</v>
      </c>
      <c r="B32" s="60">
        <v>20</v>
      </c>
      <c r="C32" s="60" t="s">
        <v>12</v>
      </c>
      <c r="D32" s="15">
        <v>1</v>
      </c>
      <c r="E32" s="15">
        <v>16</v>
      </c>
      <c r="F32" s="61" t="s">
        <v>24</v>
      </c>
      <c r="G32" s="15" t="s">
        <v>11</v>
      </c>
      <c r="H32" s="2"/>
      <c r="I32" s="2"/>
    </row>
    <row r="33" spans="1:9" ht="12.75">
      <c r="A33" s="15">
        <v>8004</v>
      </c>
      <c r="B33" s="60">
        <v>20</v>
      </c>
      <c r="C33" s="60" t="s">
        <v>12</v>
      </c>
      <c r="D33" s="15">
        <v>1.2999999999999999E-3</v>
      </c>
      <c r="E33" s="15">
        <v>1</v>
      </c>
      <c r="F33" s="61" t="s">
        <v>24</v>
      </c>
      <c r="G33" s="15" t="s">
        <v>11</v>
      </c>
      <c r="H33" s="2"/>
      <c r="I33" s="2"/>
    </row>
    <row r="34" spans="1:9" ht="12.75">
      <c r="A34" s="15">
        <v>8005</v>
      </c>
      <c r="B34" s="60">
        <v>20</v>
      </c>
      <c r="C34" s="60" t="s">
        <v>12</v>
      </c>
      <c r="D34" s="15">
        <v>1.2999999999999999E-3</v>
      </c>
      <c r="E34" s="15">
        <v>16</v>
      </c>
      <c r="F34" s="61" t="s">
        <v>24</v>
      </c>
      <c r="G34" s="15" t="s">
        <v>11</v>
      </c>
      <c r="H34" s="2"/>
      <c r="I34" s="2"/>
    </row>
    <row r="35" spans="1:9" ht="12.75">
      <c r="A35" s="15">
        <v>8006</v>
      </c>
      <c r="B35" s="60">
        <v>20</v>
      </c>
      <c r="C35" s="60" t="s">
        <v>12</v>
      </c>
      <c r="D35" s="15">
        <v>1</v>
      </c>
      <c r="E35" s="15">
        <v>16</v>
      </c>
      <c r="F35" s="15" t="s">
        <v>25</v>
      </c>
      <c r="G35" s="15"/>
      <c r="H35" s="2"/>
      <c r="I35" s="2"/>
    </row>
    <row r="39" spans="1:9" ht="12.75">
      <c r="B39" s="2" t="s">
        <v>26</v>
      </c>
    </row>
    <row r="40" spans="1:9" ht="12.75">
      <c r="B40" s="63" t="s">
        <v>27</v>
      </c>
      <c r="C40" s="64"/>
      <c r="D40" s="64"/>
      <c r="E40" s="64"/>
      <c r="F40" s="64"/>
    </row>
    <row r="41" spans="1:9" ht="12.75">
      <c r="A41" s="2" t="s">
        <v>28</v>
      </c>
      <c r="B41" s="65" t="s">
        <v>29</v>
      </c>
      <c r="C41" s="65" t="s">
        <v>30</v>
      </c>
      <c r="D41" s="65" t="s">
        <v>31</v>
      </c>
      <c r="E41" s="65" t="s">
        <v>32</v>
      </c>
      <c r="F41" s="65" t="s">
        <v>33</v>
      </c>
    </row>
    <row r="42" spans="1:9" ht="12.75">
      <c r="A42" s="66" t="s">
        <v>34</v>
      </c>
      <c r="B42" s="67">
        <v>4.09396163944783</v>
      </c>
      <c r="C42" s="67">
        <v>4.1804908599881596</v>
      </c>
      <c r="D42" s="67">
        <v>3.30367244797413</v>
      </c>
      <c r="E42" s="67">
        <v>3.4778927162209401</v>
      </c>
      <c r="F42" s="67">
        <v>3.55453721068554</v>
      </c>
    </row>
    <row r="43" spans="1:9" ht="12.75">
      <c r="A43" s="66" t="s">
        <v>35</v>
      </c>
      <c r="B43" s="67">
        <v>14.881750520149099</v>
      </c>
      <c r="C43" s="67">
        <v>9.4790521366878107</v>
      </c>
      <c r="D43" s="67">
        <v>8.0070477055246005</v>
      </c>
      <c r="E43" s="67">
        <v>23.771209281161301</v>
      </c>
      <c r="F43" s="67">
        <v>14.208921764344399</v>
      </c>
    </row>
    <row r="44" spans="1:9" ht="12.75">
      <c r="A44" s="66" t="s">
        <v>36</v>
      </c>
      <c r="B44" s="67">
        <v>19.737038423091899</v>
      </c>
      <c r="C44" s="67">
        <v>12.7559556995551</v>
      </c>
      <c r="D44" s="67">
        <v>11.121468564900001</v>
      </c>
      <c r="E44" s="67">
        <v>13.5187272255113</v>
      </c>
      <c r="F44" s="67">
        <v>15.465430184913499</v>
      </c>
    </row>
    <row r="45" spans="1:9" ht="12.75">
      <c r="A45" s="66" t="s">
        <v>37</v>
      </c>
      <c r="B45" s="67">
        <v>38.739824630122001</v>
      </c>
      <c r="C45" s="67">
        <v>39.820806608511496</v>
      </c>
      <c r="D45" s="67">
        <v>37.1686413469859</v>
      </c>
      <c r="E45" s="67">
        <v>28.3496469101873</v>
      </c>
      <c r="F45" s="67">
        <v>37.521561098817898</v>
      </c>
    </row>
    <row r="47" spans="1:9" ht="12.75">
      <c r="A47">
        <f>J44</f>
        <v>0</v>
      </c>
    </row>
    <row r="48" spans="1:9" ht="12.75">
      <c r="A48" s="1" t="s">
        <v>38</v>
      </c>
      <c r="B48" s="68"/>
      <c r="C48" s="1" t="s">
        <v>39</v>
      </c>
    </row>
    <row r="50" spans="1:15" ht="12.75">
      <c r="A50" s="36" t="s">
        <v>0</v>
      </c>
      <c r="B50" s="36" t="s">
        <v>1</v>
      </c>
      <c r="C50" s="36" t="s">
        <v>2</v>
      </c>
      <c r="D50" s="36" t="s">
        <v>3</v>
      </c>
      <c r="E50" s="36" t="s">
        <v>4</v>
      </c>
      <c r="F50" s="36" t="s">
        <v>40</v>
      </c>
      <c r="G50" s="36" t="s">
        <v>41</v>
      </c>
      <c r="H50" s="36" t="s">
        <v>42</v>
      </c>
      <c r="I50" s="36" t="s">
        <v>6</v>
      </c>
      <c r="J50" s="36" t="s">
        <v>7</v>
      </c>
    </row>
    <row r="51" spans="1:15" ht="12.75">
      <c r="A51" s="15">
        <v>9001</v>
      </c>
      <c r="B51" s="15">
        <v>1000</v>
      </c>
      <c r="C51" s="60" t="s">
        <v>31</v>
      </c>
      <c r="D51" s="15">
        <v>1</v>
      </c>
      <c r="E51" s="15">
        <v>16</v>
      </c>
      <c r="F51" s="61" t="s">
        <v>18</v>
      </c>
      <c r="G51" s="15">
        <v>350</v>
      </c>
      <c r="H51" s="15" t="s">
        <v>11</v>
      </c>
      <c r="I51" s="15">
        <v>48.6</v>
      </c>
      <c r="J51" s="15">
        <v>62.5</v>
      </c>
      <c r="K51" s="69"/>
    </row>
    <row r="52" spans="1:15" ht="12.75">
      <c r="A52" s="15">
        <v>9002</v>
      </c>
      <c r="B52" s="15">
        <v>1000</v>
      </c>
      <c r="C52" s="60" t="s">
        <v>31</v>
      </c>
      <c r="D52" s="15">
        <v>1</v>
      </c>
      <c r="E52" s="15">
        <v>16</v>
      </c>
      <c r="F52" s="61" t="s">
        <v>34</v>
      </c>
      <c r="G52" s="15">
        <v>350</v>
      </c>
      <c r="H52" s="15" t="s">
        <v>11</v>
      </c>
      <c r="I52" s="15">
        <v>3</v>
      </c>
      <c r="J52" s="15">
        <v>3.3</v>
      </c>
      <c r="K52" s="69"/>
    </row>
    <row r="54" spans="1:15" ht="12.75">
      <c r="A54" s="1" t="s">
        <v>43</v>
      </c>
      <c r="C54" s="70" t="s">
        <v>44</v>
      </c>
    </row>
    <row r="55" spans="1:15" ht="12.75">
      <c r="A55" s="2" t="s">
        <v>45</v>
      </c>
    </row>
    <row r="56" spans="1:15" ht="12.75">
      <c r="A56" s="36" t="s">
        <v>0</v>
      </c>
      <c r="B56" s="36" t="s">
        <v>1</v>
      </c>
      <c r="C56" s="36" t="s">
        <v>46</v>
      </c>
      <c r="D56" s="36" t="s">
        <v>3</v>
      </c>
      <c r="E56" s="36" t="s">
        <v>4</v>
      </c>
      <c r="F56" s="36" t="s">
        <v>40</v>
      </c>
      <c r="G56" s="36" t="s">
        <v>41</v>
      </c>
      <c r="H56" s="36" t="s">
        <v>42</v>
      </c>
      <c r="I56" s="36" t="s">
        <v>6</v>
      </c>
      <c r="J56" s="36" t="s">
        <v>7</v>
      </c>
      <c r="K56" s="36" t="s">
        <v>47</v>
      </c>
    </row>
    <row r="57" spans="1:15" ht="12.75">
      <c r="A57" s="15" t="s">
        <v>48</v>
      </c>
      <c r="B57" s="15" t="s">
        <v>49</v>
      </c>
      <c r="C57" s="15" t="s">
        <v>50</v>
      </c>
      <c r="D57" s="15">
        <v>1</v>
      </c>
      <c r="E57" s="15">
        <v>16</v>
      </c>
      <c r="F57" s="61" t="s">
        <v>18</v>
      </c>
      <c r="G57" s="15">
        <v>350</v>
      </c>
      <c r="H57" s="15" t="s">
        <v>11</v>
      </c>
      <c r="I57" s="15">
        <v>48.6</v>
      </c>
      <c r="J57" s="15">
        <v>62.5</v>
      </c>
      <c r="K57" s="15">
        <f t="shared" ref="K57:K59" si="0">AVERAGE(I57,J57)</f>
        <v>55.55</v>
      </c>
    </row>
    <row r="58" spans="1:15" ht="12.75">
      <c r="A58" s="15">
        <v>4002</v>
      </c>
      <c r="B58" s="15">
        <v>100</v>
      </c>
      <c r="C58" s="15" t="s">
        <v>51</v>
      </c>
      <c r="D58" s="15">
        <v>1</v>
      </c>
      <c r="E58" s="15">
        <v>16</v>
      </c>
      <c r="F58" s="61" t="s">
        <v>19</v>
      </c>
      <c r="G58" s="15">
        <v>350</v>
      </c>
      <c r="H58" s="15" t="s">
        <v>11</v>
      </c>
      <c r="I58" s="15">
        <v>50.6</v>
      </c>
      <c r="J58" s="15">
        <v>64.8</v>
      </c>
      <c r="K58" s="15">
        <f t="shared" si="0"/>
        <v>57.7</v>
      </c>
    </row>
    <row r="59" spans="1:15" ht="12.75">
      <c r="A59" s="15">
        <v>4003</v>
      </c>
      <c r="B59" s="15">
        <v>100</v>
      </c>
      <c r="C59" s="15" t="s">
        <v>52</v>
      </c>
      <c r="D59" s="15">
        <v>1</v>
      </c>
      <c r="E59" s="15">
        <v>16</v>
      </c>
      <c r="F59" s="61" t="s">
        <v>20</v>
      </c>
      <c r="G59" s="15">
        <v>350</v>
      </c>
      <c r="H59" s="15" t="s">
        <v>11</v>
      </c>
      <c r="I59" s="15">
        <v>40.299999999999997</v>
      </c>
      <c r="J59" s="15">
        <v>58.2</v>
      </c>
      <c r="K59" s="15">
        <f t="shared" si="0"/>
        <v>49.25</v>
      </c>
    </row>
    <row r="62" spans="1:15" ht="12.75">
      <c r="A62" s="1" t="s">
        <v>53</v>
      </c>
    </row>
    <row r="64" spans="1:15" ht="12.75">
      <c r="A64" s="36" t="s">
        <v>0</v>
      </c>
      <c r="B64" s="36" t="s">
        <v>1</v>
      </c>
      <c r="C64" s="36" t="s">
        <v>54</v>
      </c>
      <c r="D64" s="36" t="s">
        <v>3</v>
      </c>
      <c r="E64" s="36" t="s">
        <v>4</v>
      </c>
      <c r="F64" s="36" t="s">
        <v>40</v>
      </c>
      <c r="G64" s="36" t="s">
        <v>41</v>
      </c>
      <c r="H64" s="36" t="s">
        <v>42</v>
      </c>
      <c r="I64" s="36" t="s">
        <v>6</v>
      </c>
      <c r="J64" s="36" t="s">
        <v>7</v>
      </c>
      <c r="K64" s="36" t="s">
        <v>47</v>
      </c>
      <c r="M64" s="36" t="s">
        <v>54</v>
      </c>
      <c r="N64" s="36" t="s">
        <v>40</v>
      </c>
      <c r="O64" s="36" t="s">
        <v>47</v>
      </c>
    </row>
    <row r="65" spans="1:15" ht="12.75">
      <c r="A65" s="15" t="s">
        <v>55</v>
      </c>
      <c r="B65" s="15">
        <v>100</v>
      </c>
      <c r="C65" s="15" t="s">
        <v>8</v>
      </c>
      <c r="D65" s="15">
        <v>1</v>
      </c>
      <c r="E65" s="15">
        <v>16</v>
      </c>
      <c r="F65" s="61" t="s">
        <v>34</v>
      </c>
      <c r="G65" s="15">
        <v>350</v>
      </c>
      <c r="H65" s="15" t="s">
        <v>11</v>
      </c>
      <c r="I65" s="15">
        <v>3.2</v>
      </c>
      <c r="J65" s="15">
        <v>3.4</v>
      </c>
      <c r="K65" s="15">
        <f t="shared" ref="K65:K68" si="1">AVERAGE(I65,J65)</f>
        <v>3.3</v>
      </c>
      <c r="M65" s="15" t="s">
        <v>8</v>
      </c>
      <c r="N65" s="61" t="s">
        <v>34</v>
      </c>
      <c r="O65" s="71">
        <v>3.3</v>
      </c>
    </row>
    <row r="66" spans="1:15" ht="12.75">
      <c r="A66" s="15" t="s">
        <v>56</v>
      </c>
      <c r="B66" s="15">
        <v>100</v>
      </c>
      <c r="C66" s="15" t="s">
        <v>12</v>
      </c>
      <c r="D66" s="15">
        <v>1</v>
      </c>
      <c r="E66" s="15">
        <v>16</v>
      </c>
      <c r="F66" s="61" t="s">
        <v>34</v>
      </c>
      <c r="G66" s="15">
        <v>350</v>
      </c>
      <c r="H66" s="15" t="s">
        <v>11</v>
      </c>
      <c r="I66" s="15">
        <v>2.2999999999999998</v>
      </c>
      <c r="J66" s="15">
        <v>2.8</v>
      </c>
      <c r="K66" s="15">
        <f t="shared" si="1"/>
        <v>2.5499999999999998</v>
      </c>
      <c r="M66" s="15" t="s">
        <v>12</v>
      </c>
      <c r="N66" s="61" t="s">
        <v>34</v>
      </c>
      <c r="O66" s="71">
        <v>2.5499999999999998</v>
      </c>
    </row>
    <row r="67" spans="1:15" ht="12.75">
      <c r="A67" s="15">
        <v>4002</v>
      </c>
      <c r="B67" s="15">
        <v>100</v>
      </c>
      <c r="C67" s="15" t="s">
        <v>8</v>
      </c>
      <c r="D67" s="15">
        <v>1</v>
      </c>
      <c r="E67" s="15">
        <v>16</v>
      </c>
      <c r="F67" s="61" t="s">
        <v>18</v>
      </c>
      <c r="G67" s="15">
        <v>350</v>
      </c>
      <c r="H67" s="15" t="s">
        <v>11</v>
      </c>
      <c r="I67" s="15">
        <v>59.4</v>
      </c>
      <c r="J67" s="15">
        <v>69.400000000000006</v>
      </c>
      <c r="K67" s="15">
        <f t="shared" si="1"/>
        <v>64.400000000000006</v>
      </c>
      <c r="M67" s="15" t="s">
        <v>8</v>
      </c>
      <c r="N67" s="61" t="s">
        <v>37</v>
      </c>
      <c r="O67" s="71">
        <v>64.400000000000006</v>
      </c>
    </row>
    <row r="68" spans="1:15" ht="12.75">
      <c r="A68" s="15">
        <v>4004</v>
      </c>
      <c r="B68" s="15">
        <v>100</v>
      </c>
      <c r="C68" s="15" t="s">
        <v>12</v>
      </c>
      <c r="D68" s="15">
        <v>1</v>
      </c>
      <c r="E68" s="15">
        <v>16</v>
      </c>
      <c r="F68" s="61" t="s">
        <v>18</v>
      </c>
      <c r="G68" s="15">
        <v>350</v>
      </c>
      <c r="H68" s="15" t="s">
        <v>11</v>
      </c>
      <c r="I68" s="15">
        <v>54.4</v>
      </c>
      <c r="J68" s="15">
        <v>71.900000000000006</v>
      </c>
      <c r="K68" s="15">
        <f t="shared" si="1"/>
        <v>63.150000000000006</v>
      </c>
      <c r="M68" s="15" t="s">
        <v>12</v>
      </c>
      <c r="N68" s="61" t="s">
        <v>37</v>
      </c>
      <c r="O68" s="71">
        <v>63.150000000000006</v>
      </c>
    </row>
    <row r="71" spans="1:15" ht="12.75">
      <c r="A71" s="2" t="s">
        <v>57</v>
      </c>
    </row>
    <row r="72" spans="1:15" ht="12.75">
      <c r="A72" s="2" t="s">
        <v>58</v>
      </c>
    </row>
    <row r="73" spans="1:15" ht="12.75">
      <c r="A73" s="2" t="s">
        <v>59</v>
      </c>
    </row>
    <row r="75" spans="1:15" ht="12.75">
      <c r="A75" s="1" t="s">
        <v>58</v>
      </c>
    </row>
    <row r="77" spans="1:15" ht="12.75">
      <c r="A77" s="36" t="s">
        <v>0</v>
      </c>
      <c r="B77" s="36" t="s">
        <v>1</v>
      </c>
      <c r="C77" s="36" t="s">
        <v>60</v>
      </c>
      <c r="D77" s="36" t="s">
        <v>3</v>
      </c>
      <c r="E77" s="36" t="s">
        <v>4</v>
      </c>
      <c r="F77" s="36" t="s">
        <v>40</v>
      </c>
      <c r="G77" s="36" t="s">
        <v>41</v>
      </c>
      <c r="H77" s="36" t="s">
        <v>42</v>
      </c>
      <c r="I77" s="36" t="s">
        <v>6</v>
      </c>
      <c r="J77" s="36" t="s">
        <v>7</v>
      </c>
      <c r="K77" s="36" t="s">
        <v>47</v>
      </c>
    </row>
    <row r="78" spans="1:15" ht="12.75">
      <c r="A78" s="15">
        <v>1001</v>
      </c>
      <c r="B78" s="15">
        <v>100</v>
      </c>
      <c r="C78" s="15" t="s">
        <v>12</v>
      </c>
      <c r="D78" s="15">
        <v>1</v>
      </c>
      <c r="E78" s="15">
        <v>16</v>
      </c>
      <c r="F78" s="61" t="s">
        <v>34</v>
      </c>
      <c r="G78" s="15">
        <v>350</v>
      </c>
      <c r="H78" s="15" t="s">
        <v>11</v>
      </c>
      <c r="I78" s="15">
        <v>2.7</v>
      </c>
      <c r="J78" s="15">
        <v>2.9</v>
      </c>
      <c r="K78" s="15">
        <f t="shared" ref="K78:K80" si="2">AVERAGE(I78,J78)</f>
        <v>2.8</v>
      </c>
    </row>
    <row r="79" spans="1:15" ht="12.75">
      <c r="A79" s="15">
        <v>1002</v>
      </c>
      <c r="B79" s="15">
        <v>100</v>
      </c>
      <c r="C79" s="15" t="s">
        <v>12</v>
      </c>
      <c r="D79" s="15">
        <v>1</v>
      </c>
      <c r="E79" s="15">
        <v>16</v>
      </c>
      <c r="F79" s="61" t="s">
        <v>19</v>
      </c>
      <c r="G79" s="15">
        <v>350</v>
      </c>
      <c r="H79" s="15" t="s">
        <v>11</v>
      </c>
      <c r="I79" s="15">
        <v>52.7</v>
      </c>
      <c r="J79" s="15">
        <v>70.900000000000006</v>
      </c>
      <c r="K79" s="15">
        <f t="shared" si="2"/>
        <v>61.800000000000004</v>
      </c>
    </row>
    <row r="80" spans="1:15" ht="12.75">
      <c r="A80" s="15" t="s">
        <v>61</v>
      </c>
      <c r="B80" s="15">
        <v>100</v>
      </c>
      <c r="C80" s="15" t="s">
        <v>8</v>
      </c>
      <c r="D80" s="15">
        <v>1</v>
      </c>
      <c r="E80" s="15">
        <v>16</v>
      </c>
      <c r="F80" s="61" t="s">
        <v>19</v>
      </c>
      <c r="G80" s="15">
        <v>350</v>
      </c>
      <c r="H80" s="15" t="s">
        <v>11</v>
      </c>
      <c r="I80" s="15">
        <v>51.2</v>
      </c>
      <c r="J80" s="15">
        <v>65.900000000000006</v>
      </c>
      <c r="K80" s="15">
        <f t="shared" si="2"/>
        <v>58.550000000000004</v>
      </c>
    </row>
    <row r="81" spans="1:20" ht="12.75">
      <c r="A81" s="15"/>
      <c r="B81" s="15"/>
      <c r="C81" s="15"/>
      <c r="D81" s="15"/>
      <c r="E81" s="15"/>
      <c r="F81" s="61"/>
      <c r="G81" s="15"/>
      <c r="H81" s="15"/>
      <c r="I81" s="15"/>
      <c r="J81" s="15"/>
      <c r="K81" s="15"/>
    </row>
    <row r="83" spans="1:20" ht="12.75">
      <c r="A83" s="1" t="s">
        <v>62</v>
      </c>
      <c r="B83" s="1" t="s">
        <v>31</v>
      </c>
      <c r="M83" s="72"/>
      <c r="N83" s="73" t="s">
        <v>63</v>
      </c>
      <c r="O83" s="74"/>
      <c r="P83" s="74"/>
      <c r="Q83" s="74"/>
      <c r="R83" s="74"/>
      <c r="S83" s="74"/>
      <c r="T83" s="75"/>
    </row>
    <row r="84" spans="1:20" ht="12.75">
      <c r="A84" s="36" t="s">
        <v>0</v>
      </c>
      <c r="B84" s="36" t="s">
        <v>1</v>
      </c>
      <c r="C84" s="36" t="s">
        <v>64</v>
      </c>
      <c r="D84" s="36" t="s">
        <v>65</v>
      </c>
      <c r="E84" s="36" t="s">
        <v>66</v>
      </c>
      <c r="F84" s="36" t="s">
        <v>40</v>
      </c>
      <c r="G84" s="36" t="s">
        <v>41</v>
      </c>
      <c r="H84" s="36" t="s">
        <v>42</v>
      </c>
      <c r="I84" s="36" t="s">
        <v>6</v>
      </c>
      <c r="J84" s="36" t="s">
        <v>7</v>
      </c>
      <c r="K84" s="36" t="s">
        <v>47</v>
      </c>
      <c r="M84" s="76" t="s">
        <v>67</v>
      </c>
      <c r="N84" s="77">
        <v>0.02</v>
      </c>
      <c r="O84" s="78">
        <v>0.5</v>
      </c>
      <c r="P84" s="78">
        <v>10</v>
      </c>
      <c r="Q84" s="78">
        <v>100</v>
      </c>
      <c r="R84" s="78">
        <v>500</v>
      </c>
      <c r="S84" s="78">
        <v>1000</v>
      </c>
      <c r="T84" s="79">
        <v>5000</v>
      </c>
    </row>
    <row r="85" spans="1:20" ht="12.75">
      <c r="A85" s="15" t="s">
        <v>68</v>
      </c>
      <c r="B85" s="15">
        <v>100</v>
      </c>
      <c r="C85" s="15">
        <v>2</v>
      </c>
      <c r="D85" s="15">
        <v>8</v>
      </c>
      <c r="E85" s="15">
        <v>0.02</v>
      </c>
      <c r="F85" s="61" t="s">
        <v>34</v>
      </c>
      <c r="G85" s="15">
        <v>350</v>
      </c>
      <c r="H85" s="15" t="s">
        <v>11</v>
      </c>
      <c r="I85" s="15">
        <v>3.2</v>
      </c>
      <c r="J85" s="15">
        <v>3.4</v>
      </c>
      <c r="K85" s="15">
        <f t="shared" ref="K85:K102" si="3">AVERAGE(I85,J85)</f>
        <v>3.3</v>
      </c>
      <c r="L85" s="2" t="s">
        <v>69</v>
      </c>
      <c r="M85" s="80">
        <v>0.01</v>
      </c>
      <c r="N85" s="81"/>
      <c r="O85" s="81"/>
      <c r="P85" s="81"/>
      <c r="Q85" s="82">
        <v>3.75</v>
      </c>
      <c r="R85" s="82">
        <v>3.2</v>
      </c>
      <c r="S85" s="82">
        <v>2.95</v>
      </c>
      <c r="T85" s="82">
        <v>3.22</v>
      </c>
    </row>
    <row r="86" spans="1:20" ht="12.75">
      <c r="A86" s="15">
        <v>2002</v>
      </c>
      <c r="B86" s="15">
        <v>100</v>
      </c>
      <c r="C86" s="15">
        <v>1</v>
      </c>
      <c r="D86" s="15">
        <v>2</v>
      </c>
      <c r="E86" s="15">
        <v>0.02</v>
      </c>
      <c r="F86" s="61" t="s">
        <v>34</v>
      </c>
      <c r="G86" s="15">
        <v>350</v>
      </c>
      <c r="H86" s="15" t="s">
        <v>11</v>
      </c>
      <c r="I86" s="15">
        <v>3.5</v>
      </c>
      <c r="J86" s="15">
        <v>3.6</v>
      </c>
      <c r="K86" s="15">
        <f t="shared" si="3"/>
        <v>3.55</v>
      </c>
      <c r="M86" s="80">
        <v>0.05</v>
      </c>
      <c r="N86" s="81"/>
      <c r="O86" s="81"/>
      <c r="P86" s="82">
        <v>2.9</v>
      </c>
      <c r="Q86" s="82">
        <v>3.05</v>
      </c>
      <c r="R86" s="82">
        <v>2.65</v>
      </c>
      <c r="S86" s="82"/>
      <c r="T86" s="81"/>
    </row>
    <row r="87" spans="1:20" ht="12.75">
      <c r="A87" s="15">
        <v>2003</v>
      </c>
      <c r="B87" s="15">
        <v>100</v>
      </c>
      <c r="C87" s="15">
        <v>0.5</v>
      </c>
      <c r="D87" s="15">
        <v>0.5</v>
      </c>
      <c r="E87" s="15">
        <v>0.02</v>
      </c>
      <c r="F87" s="61" t="s">
        <v>34</v>
      </c>
      <c r="G87" s="15">
        <v>350</v>
      </c>
      <c r="H87" s="15" t="s">
        <v>11</v>
      </c>
      <c r="I87" s="15">
        <v>2.8</v>
      </c>
      <c r="J87" s="15">
        <v>3</v>
      </c>
      <c r="K87" s="15">
        <f t="shared" si="3"/>
        <v>2.9</v>
      </c>
      <c r="M87" s="80">
        <v>0.1</v>
      </c>
      <c r="N87" s="81"/>
      <c r="O87" s="81"/>
      <c r="P87" s="81"/>
      <c r="Q87" s="82">
        <v>3.3</v>
      </c>
      <c r="R87" s="82"/>
      <c r="S87" s="82"/>
      <c r="T87" s="81"/>
    </row>
    <row r="88" spans="1:20" ht="12.75">
      <c r="A88" s="15">
        <v>2004</v>
      </c>
      <c r="B88" s="15">
        <v>100</v>
      </c>
      <c r="C88" s="15">
        <v>1</v>
      </c>
      <c r="D88" s="15">
        <v>1</v>
      </c>
      <c r="E88" s="15">
        <v>0.02</v>
      </c>
      <c r="F88" s="61" t="s">
        <v>34</v>
      </c>
      <c r="G88" s="15">
        <v>350</v>
      </c>
      <c r="H88" s="15" t="s">
        <v>11</v>
      </c>
      <c r="I88" s="15">
        <v>2.7</v>
      </c>
      <c r="J88" s="15">
        <v>3.2</v>
      </c>
      <c r="K88" s="15">
        <f t="shared" si="3"/>
        <v>2.95</v>
      </c>
      <c r="M88" s="80">
        <v>0.5</v>
      </c>
      <c r="N88" s="82">
        <v>2.9</v>
      </c>
      <c r="O88" s="81"/>
      <c r="P88" s="81"/>
      <c r="Q88" s="81"/>
      <c r="R88" s="81"/>
      <c r="S88" s="81"/>
      <c r="T88" s="81"/>
    </row>
    <row r="89" spans="1:20" ht="12.75">
      <c r="A89" s="15">
        <v>2005</v>
      </c>
      <c r="B89" s="15">
        <v>100</v>
      </c>
      <c r="C89" s="15">
        <v>1</v>
      </c>
      <c r="D89" s="15">
        <v>2</v>
      </c>
      <c r="E89" s="15">
        <v>0.5</v>
      </c>
      <c r="F89" s="61" t="s">
        <v>34</v>
      </c>
      <c r="G89" s="15">
        <v>350</v>
      </c>
      <c r="H89" s="15" t="s">
        <v>11</v>
      </c>
      <c r="I89" s="15">
        <v>2.4</v>
      </c>
      <c r="J89" s="15">
        <v>2.2000000000000002</v>
      </c>
      <c r="K89" s="15">
        <f t="shared" si="3"/>
        <v>2.2999999999999998</v>
      </c>
      <c r="L89" s="83" t="s">
        <v>70</v>
      </c>
      <c r="M89" s="80">
        <v>1</v>
      </c>
      <c r="N89" s="82">
        <v>2.95</v>
      </c>
      <c r="O89" s="82">
        <v>3.3</v>
      </c>
      <c r="P89" s="82">
        <v>2.85</v>
      </c>
      <c r="Q89" s="82">
        <v>3.15</v>
      </c>
      <c r="R89" s="82"/>
      <c r="S89" s="82"/>
      <c r="T89" s="81"/>
    </row>
    <row r="90" spans="1:20" ht="12.75">
      <c r="A90" s="15">
        <v>2006</v>
      </c>
      <c r="B90" s="15">
        <v>100</v>
      </c>
      <c r="C90" s="15">
        <v>1</v>
      </c>
      <c r="D90" s="15">
        <v>2</v>
      </c>
      <c r="E90" s="15">
        <v>10</v>
      </c>
      <c r="F90" s="61" t="s">
        <v>34</v>
      </c>
      <c r="G90" s="15">
        <v>350</v>
      </c>
      <c r="H90" s="15" t="s">
        <v>11</v>
      </c>
      <c r="I90" s="15">
        <v>2.8</v>
      </c>
      <c r="J90" s="15">
        <v>2.9</v>
      </c>
      <c r="K90" s="15">
        <f t="shared" si="3"/>
        <v>2.8499999999999996</v>
      </c>
      <c r="M90" s="84">
        <v>2</v>
      </c>
      <c r="N90" s="82">
        <v>3.3</v>
      </c>
      <c r="O90" s="81"/>
      <c r="P90" s="81"/>
      <c r="Q90" s="81"/>
      <c r="R90" s="81"/>
      <c r="S90" s="81"/>
      <c r="T90" s="81"/>
    </row>
    <row r="91" spans="1:20" ht="12.75">
      <c r="A91" s="15">
        <v>2007</v>
      </c>
      <c r="B91" s="15">
        <v>1000</v>
      </c>
      <c r="C91" s="15">
        <v>1</v>
      </c>
      <c r="D91" s="15">
        <v>2</v>
      </c>
      <c r="E91" s="15">
        <v>10</v>
      </c>
      <c r="F91" s="61" t="s">
        <v>34</v>
      </c>
      <c r="G91" s="15">
        <v>350</v>
      </c>
      <c r="H91" s="15" t="s">
        <v>11</v>
      </c>
      <c r="I91" s="15">
        <v>2.7</v>
      </c>
      <c r="J91" s="15">
        <v>3</v>
      </c>
      <c r="K91" s="15">
        <f t="shared" si="3"/>
        <v>2.85</v>
      </c>
    </row>
    <row r="92" spans="1:20" ht="12.75">
      <c r="A92" s="15">
        <v>2008</v>
      </c>
      <c r="B92" s="15">
        <v>100</v>
      </c>
      <c r="C92" s="15">
        <v>1</v>
      </c>
      <c r="D92" s="15">
        <v>2</v>
      </c>
      <c r="E92" s="15">
        <v>100</v>
      </c>
      <c r="F92" s="61" t="s">
        <v>34</v>
      </c>
      <c r="G92" s="15">
        <v>350</v>
      </c>
      <c r="H92" s="15" t="s">
        <v>11</v>
      </c>
      <c r="I92" s="15">
        <v>3.1</v>
      </c>
      <c r="J92" s="15">
        <v>3.2</v>
      </c>
      <c r="K92" s="15">
        <f t="shared" si="3"/>
        <v>3.1500000000000004</v>
      </c>
    </row>
    <row r="93" spans="1:20" ht="12.75">
      <c r="A93" s="15">
        <v>2009</v>
      </c>
      <c r="B93" s="15">
        <v>100</v>
      </c>
      <c r="C93" s="15">
        <v>0.1</v>
      </c>
      <c r="D93" s="15">
        <v>0.1</v>
      </c>
      <c r="E93" s="15">
        <v>100</v>
      </c>
      <c r="F93" s="61" t="s">
        <v>34</v>
      </c>
      <c r="G93" s="15">
        <v>350</v>
      </c>
      <c r="H93" s="15" t="s">
        <v>11</v>
      </c>
      <c r="I93" s="15">
        <v>3.5</v>
      </c>
      <c r="J93" s="15">
        <v>3.1</v>
      </c>
      <c r="K93" s="15">
        <f t="shared" si="3"/>
        <v>3.3</v>
      </c>
    </row>
    <row r="94" spans="1:20" ht="12.75">
      <c r="A94" s="15">
        <v>2010</v>
      </c>
      <c r="B94" s="15">
        <v>100</v>
      </c>
      <c r="C94" s="15">
        <v>0.01</v>
      </c>
      <c r="D94" s="15">
        <v>0.01</v>
      </c>
      <c r="E94" s="15">
        <v>1000</v>
      </c>
      <c r="F94" s="61" t="s">
        <v>34</v>
      </c>
      <c r="G94" s="15">
        <v>350</v>
      </c>
      <c r="H94" s="15" t="s">
        <v>11</v>
      </c>
      <c r="I94" s="15">
        <v>2.5</v>
      </c>
      <c r="J94" s="15">
        <v>3.4</v>
      </c>
      <c r="K94" s="15">
        <f t="shared" si="3"/>
        <v>2.95</v>
      </c>
    </row>
    <row r="95" spans="1:20" ht="12.75">
      <c r="A95" s="15">
        <v>2011</v>
      </c>
      <c r="B95" s="15">
        <v>100</v>
      </c>
      <c r="C95" s="15">
        <v>0.01</v>
      </c>
      <c r="D95" s="15">
        <v>0.01</v>
      </c>
      <c r="E95" s="15">
        <v>100</v>
      </c>
      <c r="F95" s="61" t="s">
        <v>34</v>
      </c>
      <c r="G95" s="15">
        <v>350</v>
      </c>
      <c r="H95" s="15" t="s">
        <v>11</v>
      </c>
      <c r="I95" s="15">
        <v>3.4</v>
      </c>
      <c r="J95" s="15">
        <v>4.0999999999999996</v>
      </c>
      <c r="K95" s="15">
        <f t="shared" si="3"/>
        <v>3.75</v>
      </c>
    </row>
    <row r="96" spans="1:20" ht="12.75">
      <c r="A96" s="15">
        <v>2012</v>
      </c>
      <c r="B96" s="15">
        <v>100</v>
      </c>
      <c r="C96" s="15">
        <v>0.05</v>
      </c>
      <c r="D96" s="15">
        <v>0.1</v>
      </c>
      <c r="E96" s="15">
        <v>100</v>
      </c>
      <c r="F96" s="61" t="s">
        <v>34</v>
      </c>
      <c r="G96" s="15">
        <v>350</v>
      </c>
      <c r="H96" s="15" t="s">
        <v>11</v>
      </c>
      <c r="I96" s="15">
        <v>2.2000000000000002</v>
      </c>
      <c r="J96" s="15">
        <v>2</v>
      </c>
      <c r="K96" s="15">
        <f t="shared" si="3"/>
        <v>2.1</v>
      </c>
      <c r="L96" s="83" t="s">
        <v>71</v>
      </c>
    </row>
    <row r="97" spans="1:23" ht="12.75">
      <c r="A97" s="15">
        <v>2013</v>
      </c>
      <c r="B97" s="15">
        <v>100</v>
      </c>
      <c r="C97" s="15">
        <v>0.05</v>
      </c>
      <c r="D97" s="15">
        <v>0.1</v>
      </c>
      <c r="E97" s="15">
        <v>500</v>
      </c>
      <c r="F97" s="61" t="s">
        <v>34</v>
      </c>
      <c r="G97" s="15">
        <v>350</v>
      </c>
      <c r="H97" s="15" t="s">
        <v>11</v>
      </c>
      <c r="I97" s="15">
        <v>2.7</v>
      </c>
      <c r="J97" s="15">
        <v>2.6</v>
      </c>
      <c r="K97" s="15">
        <f t="shared" si="3"/>
        <v>2.6500000000000004</v>
      </c>
    </row>
    <row r="98" spans="1:23" ht="12.75">
      <c r="A98" s="15">
        <v>2014</v>
      </c>
      <c r="B98" s="15">
        <v>100</v>
      </c>
      <c r="C98" s="15">
        <v>0.01</v>
      </c>
      <c r="D98" s="15">
        <v>0.02</v>
      </c>
      <c r="E98" s="15">
        <v>500</v>
      </c>
      <c r="F98" s="61" t="s">
        <v>34</v>
      </c>
      <c r="G98" s="15">
        <v>350</v>
      </c>
      <c r="H98" s="15" t="s">
        <v>11</v>
      </c>
      <c r="I98" s="15">
        <v>3</v>
      </c>
      <c r="J98" s="15">
        <v>3.4</v>
      </c>
      <c r="K98" s="15">
        <f t="shared" si="3"/>
        <v>3.2</v>
      </c>
    </row>
    <row r="99" spans="1:23" ht="12.75">
      <c r="A99" s="15">
        <v>2015</v>
      </c>
      <c r="B99" s="15">
        <v>100</v>
      </c>
      <c r="C99" s="15">
        <v>0.01</v>
      </c>
      <c r="D99" s="15">
        <v>0.02</v>
      </c>
      <c r="E99" s="15">
        <v>5000</v>
      </c>
      <c r="F99" s="61" t="s">
        <v>34</v>
      </c>
      <c r="G99" s="15">
        <v>350</v>
      </c>
      <c r="H99" s="15" t="s">
        <v>11</v>
      </c>
      <c r="I99" s="15">
        <v>3.4</v>
      </c>
      <c r="J99" s="15">
        <v>3.5</v>
      </c>
      <c r="K99" s="15">
        <f t="shared" si="3"/>
        <v>3.45</v>
      </c>
    </row>
    <row r="100" spans="1:23" ht="12.75">
      <c r="A100" s="15">
        <v>2016</v>
      </c>
      <c r="B100" s="15">
        <v>100</v>
      </c>
      <c r="C100" s="15">
        <v>0.01</v>
      </c>
      <c r="D100" s="15">
        <v>0.02</v>
      </c>
      <c r="E100" s="15">
        <v>5000</v>
      </c>
      <c r="F100" s="61" t="s">
        <v>34</v>
      </c>
      <c r="G100" s="15">
        <v>350</v>
      </c>
      <c r="H100" s="15" t="s">
        <v>11</v>
      </c>
      <c r="I100" s="15">
        <v>2.8</v>
      </c>
      <c r="J100" s="15">
        <v>3.2</v>
      </c>
      <c r="K100" s="15">
        <f t="shared" si="3"/>
        <v>3</v>
      </c>
    </row>
    <row r="101" spans="1:23" ht="12.75">
      <c r="A101" s="15">
        <v>2017</v>
      </c>
      <c r="B101" s="15">
        <v>100</v>
      </c>
      <c r="C101" s="15">
        <v>1</v>
      </c>
      <c r="D101" s="15">
        <v>2</v>
      </c>
      <c r="E101" s="15">
        <v>0.5</v>
      </c>
      <c r="F101" s="61" t="s">
        <v>34</v>
      </c>
      <c r="G101" s="15">
        <v>350</v>
      </c>
      <c r="H101" s="15" t="s">
        <v>11</v>
      </c>
      <c r="I101" s="15">
        <v>3.3</v>
      </c>
      <c r="J101" s="15">
        <v>3.3</v>
      </c>
      <c r="K101" s="15">
        <f t="shared" si="3"/>
        <v>3.3</v>
      </c>
      <c r="L101" s="2" t="s">
        <v>72</v>
      </c>
    </row>
    <row r="102" spans="1:23" ht="12.75">
      <c r="A102" s="15">
        <v>2018</v>
      </c>
      <c r="B102" s="15">
        <v>100</v>
      </c>
      <c r="C102" s="15">
        <v>0.05</v>
      </c>
      <c r="D102" s="15">
        <v>0.1</v>
      </c>
      <c r="E102" s="15">
        <v>100</v>
      </c>
      <c r="F102" s="61" t="s">
        <v>34</v>
      </c>
      <c r="G102" s="15">
        <v>350</v>
      </c>
      <c r="H102" s="15" t="s">
        <v>11</v>
      </c>
      <c r="I102" s="15">
        <v>3.1</v>
      </c>
      <c r="J102" s="15">
        <v>3</v>
      </c>
      <c r="K102" s="15">
        <f t="shared" si="3"/>
        <v>3.05</v>
      </c>
      <c r="L102" s="2" t="s">
        <v>73</v>
      </c>
    </row>
    <row r="103" spans="1:23" ht="12.75">
      <c r="A103" s="15"/>
      <c r="B103" s="15"/>
      <c r="C103" s="15"/>
      <c r="D103" s="15"/>
      <c r="E103" s="15"/>
      <c r="F103" s="61"/>
      <c r="G103" s="15"/>
      <c r="H103" s="15"/>
      <c r="I103" s="15"/>
      <c r="J103" s="15"/>
      <c r="K103" s="15"/>
    </row>
    <row r="104" spans="1:23" ht="12.75">
      <c r="A104" s="15"/>
      <c r="B104" s="15"/>
      <c r="C104" s="15"/>
      <c r="D104" s="15"/>
      <c r="E104" s="15"/>
      <c r="F104" s="61"/>
      <c r="G104" s="15"/>
      <c r="H104" s="15"/>
      <c r="I104" s="15"/>
      <c r="J104" s="15"/>
      <c r="K104" s="15"/>
    </row>
    <row r="105" spans="1:23" ht="12.75">
      <c r="V105" s="85"/>
      <c r="W105" s="2" t="s">
        <v>74</v>
      </c>
    </row>
    <row r="106" spans="1:23" ht="12.75">
      <c r="A106" s="1" t="s">
        <v>75</v>
      </c>
      <c r="B106" s="1" t="s">
        <v>31</v>
      </c>
      <c r="C106" s="2" t="s">
        <v>76</v>
      </c>
      <c r="E106" s="2" t="s">
        <v>77</v>
      </c>
      <c r="F106" s="1" t="s">
        <v>78</v>
      </c>
      <c r="H106" s="1" t="s">
        <v>79</v>
      </c>
      <c r="N106" s="2" t="s">
        <v>80</v>
      </c>
      <c r="V106" s="69"/>
      <c r="W106" s="2" t="s">
        <v>81</v>
      </c>
    </row>
    <row r="107" spans="1:23" ht="12.75">
      <c r="A107" s="36" t="s">
        <v>0</v>
      </c>
      <c r="B107" s="36" t="s">
        <v>1</v>
      </c>
      <c r="C107" s="36" t="s">
        <v>82</v>
      </c>
      <c r="D107" s="36" t="s">
        <v>83</v>
      </c>
      <c r="E107" s="36" t="s">
        <v>84</v>
      </c>
      <c r="F107" s="36" t="s">
        <v>40</v>
      </c>
      <c r="G107" s="36" t="s">
        <v>41</v>
      </c>
      <c r="H107" s="36" t="s">
        <v>42</v>
      </c>
      <c r="I107" s="36" t="s">
        <v>6</v>
      </c>
      <c r="J107" s="36" t="s">
        <v>7</v>
      </c>
      <c r="K107" s="36" t="s">
        <v>47</v>
      </c>
      <c r="L107" s="36" t="s">
        <v>85</v>
      </c>
      <c r="N107" s="86" t="s">
        <v>86</v>
      </c>
      <c r="O107" s="86">
        <v>5</v>
      </c>
      <c r="P107" s="86">
        <v>8.3000000000000007</v>
      </c>
      <c r="Q107" s="86">
        <v>9</v>
      </c>
      <c r="R107" s="86">
        <v>10</v>
      </c>
      <c r="S107" s="86">
        <v>12</v>
      </c>
      <c r="T107" s="86">
        <v>13.3</v>
      </c>
      <c r="U107" s="86">
        <v>14.4</v>
      </c>
      <c r="V107" s="86">
        <v>15</v>
      </c>
      <c r="W107" s="86">
        <v>20</v>
      </c>
    </row>
    <row r="108" spans="1:23" ht="12.75">
      <c r="A108" s="15" t="s">
        <v>87</v>
      </c>
      <c r="B108" s="15">
        <v>100</v>
      </c>
      <c r="C108" s="15">
        <v>19</v>
      </c>
      <c r="D108" s="15">
        <v>10</v>
      </c>
      <c r="E108" s="15" t="s">
        <v>31</v>
      </c>
      <c r="F108" s="61" t="s">
        <v>34</v>
      </c>
      <c r="G108" s="15">
        <v>350</v>
      </c>
      <c r="H108" s="15"/>
      <c r="I108" s="15">
        <v>3.1</v>
      </c>
      <c r="J108" s="15">
        <v>2.9</v>
      </c>
      <c r="K108" s="15">
        <f t="shared" ref="K108:K129" si="4">AVERAGE(I108,J108)</f>
        <v>3</v>
      </c>
      <c r="L108" s="27" t="s">
        <v>88</v>
      </c>
      <c r="M108" s="2" t="s">
        <v>69</v>
      </c>
      <c r="N108" s="86">
        <v>9</v>
      </c>
      <c r="O108" s="87">
        <v>36</v>
      </c>
      <c r="P108" s="88"/>
      <c r="Q108" s="88"/>
      <c r="R108" s="88"/>
      <c r="S108" s="88"/>
      <c r="T108" s="88"/>
      <c r="U108" s="88"/>
      <c r="V108" s="88"/>
      <c r="W108" s="88"/>
    </row>
    <row r="109" spans="1:23" ht="12.75">
      <c r="A109" s="15">
        <v>3002</v>
      </c>
      <c r="B109" s="15">
        <v>100</v>
      </c>
      <c r="C109" s="15">
        <v>19</v>
      </c>
      <c r="D109" s="15">
        <v>10</v>
      </c>
      <c r="E109" s="91" t="s">
        <v>32</v>
      </c>
      <c r="F109" s="61" t="s">
        <v>34</v>
      </c>
      <c r="G109" s="15">
        <v>350</v>
      </c>
      <c r="H109" s="15"/>
      <c r="I109" s="15">
        <v>3.5</v>
      </c>
      <c r="J109" s="15">
        <v>3.5</v>
      </c>
      <c r="K109" s="15">
        <f t="shared" si="4"/>
        <v>3.5</v>
      </c>
      <c r="L109" s="27" t="s">
        <v>88</v>
      </c>
      <c r="N109" s="86">
        <v>15</v>
      </c>
      <c r="O109" s="88"/>
      <c r="P109" s="93">
        <v>5.8</v>
      </c>
      <c r="Q109" s="88"/>
      <c r="R109" s="88"/>
      <c r="S109" s="88"/>
      <c r="T109" s="88"/>
      <c r="U109" s="88"/>
      <c r="V109" s="88"/>
      <c r="W109" s="88"/>
    </row>
    <row r="110" spans="1:23" ht="12.75">
      <c r="A110" s="15">
        <v>3003</v>
      </c>
      <c r="B110" s="15">
        <v>100</v>
      </c>
      <c r="C110" s="15">
        <v>9</v>
      </c>
      <c r="D110" s="15">
        <v>5</v>
      </c>
      <c r="E110" s="15" t="s">
        <v>31</v>
      </c>
      <c r="F110" s="61" t="s">
        <v>34</v>
      </c>
      <c r="G110" s="15">
        <v>350</v>
      </c>
      <c r="H110" s="15"/>
      <c r="I110" s="15">
        <v>40.299999999999997</v>
      </c>
      <c r="J110" s="15">
        <v>31.6</v>
      </c>
      <c r="K110" s="15">
        <f t="shared" si="4"/>
        <v>35.950000000000003</v>
      </c>
      <c r="L110" s="15">
        <v>1</v>
      </c>
      <c r="N110" s="86">
        <v>17</v>
      </c>
      <c r="O110" s="88"/>
      <c r="P110" s="88"/>
      <c r="Q110" s="87">
        <v>50.9</v>
      </c>
      <c r="R110" s="94"/>
      <c r="S110" s="88"/>
      <c r="T110" s="88"/>
      <c r="U110" s="88"/>
      <c r="V110" s="88"/>
      <c r="W110" s="88"/>
    </row>
    <row r="111" spans="1:23" ht="12.75">
      <c r="A111" s="15">
        <v>3004</v>
      </c>
      <c r="B111" s="15">
        <v>100</v>
      </c>
      <c r="C111" s="15">
        <v>38</v>
      </c>
      <c r="D111" s="15">
        <v>20</v>
      </c>
      <c r="E111" s="15" t="s">
        <v>31</v>
      </c>
      <c r="F111" s="61" t="s">
        <v>34</v>
      </c>
      <c r="G111" s="15">
        <v>350</v>
      </c>
      <c r="H111" s="15"/>
      <c r="I111" s="15">
        <v>3.6</v>
      </c>
      <c r="J111" s="15">
        <v>2.1</v>
      </c>
      <c r="K111" s="15">
        <f t="shared" si="4"/>
        <v>2.85</v>
      </c>
      <c r="L111" s="27" t="s">
        <v>88</v>
      </c>
      <c r="N111" s="86">
        <v>19</v>
      </c>
      <c r="O111" s="88"/>
      <c r="P111" s="88"/>
      <c r="Q111" s="94"/>
      <c r="R111" s="93">
        <v>3</v>
      </c>
      <c r="S111" s="88"/>
      <c r="T111" s="88"/>
      <c r="U111" s="88"/>
      <c r="V111" s="88"/>
      <c r="W111" s="88"/>
    </row>
    <row r="112" spans="1:23" ht="12.75">
      <c r="A112" s="15">
        <v>3005</v>
      </c>
      <c r="B112" s="15">
        <v>100</v>
      </c>
      <c r="C112" s="15">
        <v>30</v>
      </c>
      <c r="D112" s="15">
        <v>15</v>
      </c>
      <c r="E112" s="15" t="s">
        <v>31</v>
      </c>
      <c r="F112" s="61" t="s">
        <v>34</v>
      </c>
      <c r="G112" s="15">
        <v>350</v>
      </c>
      <c r="H112" s="15"/>
      <c r="I112" s="15">
        <v>12.1</v>
      </c>
      <c r="J112" s="15">
        <v>20.3</v>
      </c>
      <c r="K112" s="15">
        <f t="shared" si="4"/>
        <v>16.2</v>
      </c>
      <c r="L112" s="15" t="s">
        <v>89</v>
      </c>
      <c r="N112" s="86">
        <v>22</v>
      </c>
      <c r="O112" s="88"/>
      <c r="P112" s="88"/>
      <c r="Q112" s="88"/>
      <c r="R112" s="88"/>
      <c r="S112" s="87">
        <v>23.9</v>
      </c>
      <c r="T112" s="88"/>
      <c r="U112" s="88"/>
      <c r="V112" s="88"/>
      <c r="W112" s="88"/>
    </row>
    <row r="113" spans="1:23" ht="12.75">
      <c r="A113" s="15">
        <v>3006</v>
      </c>
      <c r="B113" s="15">
        <v>100</v>
      </c>
      <c r="C113" s="15">
        <v>15</v>
      </c>
      <c r="D113" s="15">
        <v>8.3000000000000007</v>
      </c>
      <c r="E113" s="15" t="s">
        <v>31</v>
      </c>
      <c r="F113" s="61" t="s">
        <v>34</v>
      </c>
      <c r="G113" s="15">
        <v>350</v>
      </c>
      <c r="H113" s="15"/>
      <c r="I113" s="15">
        <v>6.4</v>
      </c>
      <c r="J113" s="15">
        <v>5.2</v>
      </c>
      <c r="K113" s="15">
        <f t="shared" si="4"/>
        <v>5.8000000000000007</v>
      </c>
      <c r="L113" s="27" t="s">
        <v>88</v>
      </c>
      <c r="N113" s="86">
        <v>24</v>
      </c>
      <c r="O113" s="88"/>
      <c r="P113" s="88"/>
      <c r="Q113" s="88"/>
      <c r="R113" s="88"/>
      <c r="S113" s="88"/>
      <c r="T113" s="95" t="s">
        <v>90</v>
      </c>
      <c r="U113" s="88"/>
      <c r="V113" s="88"/>
      <c r="W113" s="88"/>
    </row>
    <row r="114" spans="1:23" ht="12.75">
      <c r="A114" s="15" t="s">
        <v>91</v>
      </c>
      <c r="B114" s="15">
        <v>100</v>
      </c>
      <c r="C114" s="15">
        <v>24</v>
      </c>
      <c r="D114" s="15">
        <v>13.3</v>
      </c>
      <c r="E114" s="15" t="s">
        <v>31</v>
      </c>
      <c r="F114" s="61" t="s">
        <v>34</v>
      </c>
      <c r="G114" s="15">
        <v>350</v>
      </c>
      <c r="H114" s="15"/>
      <c r="I114" s="15">
        <v>13.5</v>
      </c>
      <c r="J114" s="15">
        <v>18.100000000000001</v>
      </c>
      <c r="K114" s="15">
        <f t="shared" si="4"/>
        <v>15.8</v>
      </c>
      <c r="L114" s="15" t="s">
        <v>92</v>
      </c>
      <c r="N114" s="86">
        <v>26</v>
      </c>
      <c r="O114" s="88"/>
      <c r="P114" s="88"/>
      <c r="Q114" s="88"/>
      <c r="R114" s="88"/>
      <c r="S114" s="88"/>
      <c r="T114" s="88"/>
      <c r="U114" s="93">
        <v>3.3</v>
      </c>
      <c r="V114" s="94"/>
      <c r="W114" s="88"/>
    </row>
    <row r="115" spans="1:23" ht="12.75">
      <c r="A115" s="15" t="s">
        <v>93</v>
      </c>
      <c r="B115" s="15">
        <v>100</v>
      </c>
      <c r="C115" s="15">
        <v>24</v>
      </c>
      <c r="D115" s="15">
        <v>13.3</v>
      </c>
      <c r="E115" s="15" t="s">
        <v>31</v>
      </c>
      <c r="F115" s="61" t="s">
        <v>34</v>
      </c>
      <c r="G115" s="15">
        <v>350</v>
      </c>
      <c r="H115" s="15"/>
      <c r="I115" s="15">
        <v>1.2</v>
      </c>
      <c r="J115" s="15">
        <v>0.9</v>
      </c>
      <c r="K115" s="15">
        <f t="shared" si="4"/>
        <v>1.05</v>
      </c>
      <c r="L115" s="27" t="s">
        <v>88</v>
      </c>
      <c r="M115" s="2" t="s">
        <v>94</v>
      </c>
      <c r="N115" s="86">
        <v>30</v>
      </c>
      <c r="O115" s="88"/>
      <c r="P115" s="88"/>
      <c r="Q115" s="88"/>
      <c r="R115" s="88"/>
      <c r="S115" s="88"/>
      <c r="T115" s="88"/>
      <c r="U115" s="88"/>
      <c r="V115" s="87">
        <v>16.2</v>
      </c>
      <c r="W115" s="88"/>
    </row>
    <row r="116" spans="1:23" ht="12.75">
      <c r="A116" s="34">
        <v>3008</v>
      </c>
      <c r="B116" s="34">
        <v>100</v>
      </c>
      <c r="C116" s="34">
        <v>17</v>
      </c>
      <c r="D116" s="34">
        <v>9</v>
      </c>
      <c r="E116" s="15" t="s">
        <v>31</v>
      </c>
      <c r="F116" s="61" t="s">
        <v>34</v>
      </c>
      <c r="G116" s="34">
        <v>350</v>
      </c>
      <c r="H116" s="15"/>
      <c r="I116" s="34">
        <v>46.7</v>
      </c>
      <c r="J116" s="34">
        <v>55.1</v>
      </c>
      <c r="K116" s="34">
        <f t="shared" si="4"/>
        <v>50.900000000000006</v>
      </c>
      <c r="L116" s="34">
        <v>6</v>
      </c>
      <c r="N116" s="86">
        <v>38</v>
      </c>
      <c r="O116" s="88"/>
      <c r="P116" s="88"/>
      <c r="Q116" s="88"/>
      <c r="R116" s="88"/>
      <c r="S116" s="88"/>
      <c r="T116" s="88"/>
      <c r="U116" s="88"/>
      <c r="V116" s="88"/>
      <c r="W116" s="93">
        <v>2.85</v>
      </c>
    </row>
    <row r="117" spans="1:23" ht="12.75">
      <c r="A117" s="34">
        <v>3009</v>
      </c>
      <c r="B117" s="34">
        <v>100</v>
      </c>
      <c r="C117" s="34">
        <v>22</v>
      </c>
      <c r="D117" s="34">
        <v>12</v>
      </c>
      <c r="E117" s="15" t="s">
        <v>31</v>
      </c>
      <c r="F117" s="61" t="s">
        <v>34</v>
      </c>
      <c r="G117" s="34">
        <v>350</v>
      </c>
      <c r="H117" s="15"/>
      <c r="I117" s="34">
        <v>20.6</v>
      </c>
      <c r="J117" s="34">
        <v>27.2</v>
      </c>
      <c r="K117" s="34">
        <f t="shared" si="4"/>
        <v>23.9</v>
      </c>
      <c r="L117" s="34">
        <v>2</v>
      </c>
    </row>
    <row r="118" spans="1:23" ht="12.75">
      <c r="A118" s="15">
        <v>3010</v>
      </c>
      <c r="B118" s="15">
        <v>100</v>
      </c>
      <c r="C118" s="15">
        <v>26</v>
      </c>
      <c r="D118" s="15">
        <v>14.4</v>
      </c>
      <c r="E118" s="15" t="s">
        <v>31</v>
      </c>
      <c r="F118" s="61" t="s">
        <v>34</v>
      </c>
      <c r="G118" s="34">
        <v>350</v>
      </c>
      <c r="H118" s="15"/>
      <c r="I118" s="34">
        <v>3.5</v>
      </c>
      <c r="J118" s="34">
        <v>3.1</v>
      </c>
      <c r="K118" s="34">
        <f t="shared" si="4"/>
        <v>3.3</v>
      </c>
      <c r="L118" s="105" t="s">
        <v>88</v>
      </c>
      <c r="N118" s="2" t="s">
        <v>95</v>
      </c>
    </row>
    <row r="119" spans="1:23" ht="12.75">
      <c r="A119" s="15">
        <v>3011</v>
      </c>
      <c r="B119" s="34">
        <v>100</v>
      </c>
      <c r="C119" s="15">
        <v>24</v>
      </c>
      <c r="D119" s="15">
        <v>13.3</v>
      </c>
      <c r="E119" s="15" t="s">
        <v>31</v>
      </c>
      <c r="F119" s="61" t="s">
        <v>34</v>
      </c>
      <c r="G119" s="15">
        <v>350</v>
      </c>
      <c r="H119" s="15"/>
      <c r="I119" s="15">
        <v>21.2</v>
      </c>
      <c r="J119" s="15">
        <v>24.8</v>
      </c>
      <c r="K119" s="34">
        <f t="shared" si="4"/>
        <v>23</v>
      </c>
      <c r="L119" s="15">
        <v>2</v>
      </c>
    </row>
    <row r="120" spans="1:23" ht="12.75">
      <c r="A120" s="15">
        <v>3012</v>
      </c>
      <c r="B120" s="15">
        <v>100</v>
      </c>
      <c r="C120" s="15">
        <v>19</v>
      </c>
      <c r="D120" s="15">
        <v>10</v>
      </c>
      <c r="E120" s="15" t="s">
        <v>96</v>
      </c>
      <c r="F120" s="96">
        <v>0.5</v>
      </c>
      <c r="G120" s="15">
        <v>350</v>
      </c>
      <c r="H120" s="97"/>
      <c r="I120" s="15">
        <v>87.3</v>
      </c>
      <c r="J120" s="15">
        <v>47.3</v>
      </c>
      <c r="K120" s="34">
        <f t="shared" si="4"/>
        <v>67.3</v>
      </c>
      <c r="L120" s="15" t="s">
        <v>88</v>
      </c>
    </row>
    <row r="121" spans="1:23" ht="12.75">
      <c r="A121" s="15">
        <v>3013</v>
      </c>
      <c r="B121" s="34">
        <v>100</v>
      </c>
      <c r="C121" s="15">
        <v>19</v>
      </c>
      <c r="D121" s="15">
        <v>10</v>
      </c>
      <c r="E121" s="15" t="s">
        <v>96</v>
      </c>
      <c r="F121" s="96">
        <v>2</v>
      </c>
      <c r="G121" s="15">
        <v>350</v>
      </c>
      <c r="H121" s="97"/>
      <c r="I121" s="15">
        <v>3.1</v>
      </c>
      <c r="J121" s="15">
        <v>3.1</v>
      </c>
      <c r="K121" s="34">
        <f t="shared" si="4"/>
        <v>3.1</v>
      </c>
      <c r="L121" s="15" t="s">
        <v>88</v>
      </c>
    </row>
    <row r="122" spans="1:23" ht="12.75">
      <c r="A122" s="15">
        <v>3014</v>
      </c>
      <c r="B122" s="15">
        <v>100</v>
      </c>
      <c r="C122" s="15">
        <v>19</v>
      </c>
      <c r="D122" s="15">
        <v>10</v>
      </c>
      <c r="E122" s="15" t="s">
        <v>96</v>
      </c>
      <c r="F122" s="96">
        <v>10</v>
      </c>
      <c r="G122" s="15">
        <v>350</v>
      </c>
      <c r="H122" s="97"/>
      <c r="I122" s="15">
        <v>2.6</v>
      </c>
      <c r="J122" s="15">
        <v>2.6</v>
      </c>
      <c r="K122" s="34">
        <f t="shared" si="4"/>
        <v>2.6</v>
      </c>
      <c r="L122" s="15" t="s">
        <v>88</v>
      </c>
    </row>
    <row r="123" spans="1:23" ht="12.75">
      <c r="A123" s="15">
        <v>3015</v>
      </c>
      <c r="B123" s="34">
        <v>100</v>
      </c>
      <c r="C123" s="15">
        <v>19</v>
      </c>
      <c r="D123" s="15">
        <v>10</v>
      </c>
      <c r="E123" s="15" t="s">
        <v>96</v>
      </c>
      <c r="F123" s="96">
        <v>100</v>
      </c>
      <c r="G123" s="15">
        <v>350</v>
      </c>
      <c r="H123" s="97"/>
      <c r="I123" s="15">
        <v>4</v>
      </c>
      <c r="J123" s="15">
        <v>0.6</v>
      </c>
      <c r="K123" s="34">
        <f t="shared" si="4"/>
        <v>2.2999999999999998</v>
      </c>
      <c r="L123" s="15" t="s">
        <v>88</v>
      </c>
    </row>
    <row r="124" spans="1:23" ht="12.75">
      <c r="A124" s="15">
        <v>3016</v>
      </c>
      <c r="B124" s="15">
        <v>100</v>
      </c>
      <c r="C124" s="15">
        <v>19</v>
      </c>
      <c r="D124" s="15">
        <v>10</v>
      </c>
      <c r="E124" s="15" t="s">
        <v>96</v>
      </c>
      <c r="F124" s="96">
        <v>500</v>
      </c>
      <c r="G124" s="15">
        <v>350</v>
      </c>
      <c r="H124" s="97"/>
      <c r="I124" s="15">
        <v>2.9</v>
      </c>
      <c r="J124" s="15">
        <v>0.6</v>
      </c>
      <c r="K124" s="34">
        <f t="shared" si="4"/>
        <v>1.75</v>
      </c>
      <c r="L124" s="15" t="s">
        <v>88</v>
      </c>
    </row>
    <row r="125" spans="1:23" ht="12.75">
      <c r="A125" s="15">
        <v>3017</v>
      </c>
      <c r="B125" s="15">
        <v>100</v>
      </c>
      <c r="C125" s="15">
        <v>1</v>
      </c>
      <c r="D125" s="15">
        <v>1</v>
      </c>
      <c r="E125" s="98" t="s">
        <v>97</v>
      </c>
      <c r="F125" s="61" t="s">
        <v>98</v>
      </c>
      <c r="G125" s="15">
        <v>350</v>
      </c>
      <c r="H125" s="97"/>
      <c r="I125" s="15">
        <v>2.5</v>
      </c>
      <c r="J125" s="15">
        <v>1</v>
      </c>
      <c r="K125" s="34">
        <f t="shared" si="4"/>
        <v>1.75</v>
      </c>
      <c r="L125" s="15" t="s">
        <v>88</v>
      </c>
    </row>
    <row r="126" spans="1:23" ht="12.75">
      <c r="A126" s="15">
        <v>3018</v>
      </c>
      <c r="B126" s="15">
        <v>100</v>
      </c>
      <c r="C126" s="15">
        <v>19</v>
      </c>
      <c r="D126" s="15">
        <v>10</v>
      </c>
      <c r="E126" s="15" t="s">
        <v>99</v>
      </c>
      <c r="F126" s="61" t="s">
        <v>98</v>
      </c>
      <c r="G126" s="15">
        <v>350</v>
      </c>
      <c r="H126" s="97"/>
      <c r="I126" s="15">
        <v>2.9</v>
      </c>
      <c r="J126" s="15">
        <v>3.1</v>
      </c>
      <c r="K126" s="34">
        <f t="shared" si="4"/>
        <v>3</v>
      </c>
      <c r="L126" s="15" t="s">
        <v>88</v>
      </c>
    </row>
    <row r="127" spans="1:23" ht="12.75">
      <c r="A127" s="15">
        <v>3019</v>
      </c>
      <c r="B127" s="15">
        <v>100</v>
      </c>
      <c r="C127" s="15">
        <v>5</v>
      </c>
      <c r="D127" s="15">
        <v>5</v>
      </c>
      <c r="E127" s="15" t="s">
        <v>99</v>
      </c>
      <c r="F127" s="61" t="s">
        <v>100</v>
      </c>
      <c r="G127" s="15">
        <v>350</v>
      </c>
      <c r="H127" s="97"/>
      <c r="I127" s="15">
        <v>9.1</v>
      </c>
      <c r="J127" s="15">
        <v>5.5</v>
      </c>
      <c r="K127" s="34">
        <f t="shared" si="4"/>
        <v>7.3</v>
      </c>
      <c r="L127" s="15" t="s">
        <v>88</v>
      </c>
    </row>
    <row r="128" spans="1:23" ht="12.75">
      <c r="A128" s="15">
        <v>3020</v>
      </c>
      <c r="B128" s="15">
        <v>100</v>
      </c>
      <c r="C128" s="15">
        <v>19</v>
      </c>
      <c r="D128" s="15">
        <v>10</v>
      </c>
      <c r="E128" s="15" t="s">
        <v>101</v>
      </c>
      <c r="F128" s="61" t="s">
        <v>102</v>
      </c>
      <c r="G128" s="15" t="s">
        <v>103</v>
      </c>
      <c r="H128" s="97"/>
      <c r="I128" s="15">
        <v>2.6</v>
      </c>
      <c r="J128" s="15">
        <v>0.4</v>
      </c>
      <c r="K128" s="34">
        <f t="shared" si="4"/>
        <v>1.5</v>
      </c>
      <c r="L128" s="15" t="s">
        <v>88</v>
      </c>
    </row>
    <row r="129" spans="1:12" ht="12.75">
      <c r="A129" s="15">
        <v>3021</v>
      </c>
      <c r="B129" s="15">
        <v>100</v>
      </c>
      <c r="C129" s="15">
        <v>19</v>
      </c>
      <c r="D129" s="15">
        <v>10</v>
      </c>
      <c r="E129" s="15" t="s">
        <v>101</v>
      </c>
      <c r="F129" s="61" t="s">
        <v>102</v>
      </c>
      <c r="G129" s="15" t="s">
        <v>104</v>
      </c>
      <c r="H129" s="97"/>
      <c r="I129" s="15">
        <v>3.6</v>
      </c>
      <c r="J129" s="15">
        <v>0.6</v>
      </c>
      <c r="K129" s="34">
        <f t="shared" si="4"/>
        <v>2.1</v>
      </c>
      <c r="L129" s="15" t="s">
        <v>88</v>
      </c>
    </row>
    <row r="132" spans="1:12" ht="12.75">
      <c r="A132" s="2" t="s">
        <v>105</v>
      </c>
      <c r="C132" s="2" t="s">
        <v>106</v>
      </c>
      <c r="D132" s="2" t="s">
        <v>107</v>
      </c>
      <c r="E132" s="2" t="s">
        <v>103</v>
      </c>
      <c r="F132" s="2" t="s">
        <v>108</v>
      </c>
    </row>
    <row r="133" spans="1:12" ht="12.75">
      <c r="A133" s="1" t="s">
        <v>109</v>
      </c>
      <c r="C133" s="2" t="s">
        <v>110</v>
      </c>
      <c r="D133" s="2" t="s">
        <v>102</v>
      </c>
      <c r="E133" s="2" t="s">
        <v>111</v>
      </c>
      <c r="F133" s="2" t="s">
        <v>112</v>
      </c>
    </row>
    <row r="134" spans="1:12" ht="12.75">
      <c r="A134" s="36" t="s">
        <v>0</v>
      </c>
      <c r="B134" s="36" t="s">
        <v>1</v>
      </c>
      <c r="C134" s="36" t="s">
        <v>109</v>
      </c>
      <c r="D134" s="36" t="s">
        <v>113</v>
      </c>
      <c r="E134" s="36"/>
      <c r="F134" s="36" t="s">
        <v>40</v>
      </c>
      <c r="G134" s="36" t="s">
        <v>41</v>
      </c>
      <c r="H134" s="36" t="s">
        <v>42</v>
      </c>
      <c r="I134" s="36" t="s">
        <v>6</v>
      </c>
      <c r="J134" s="36" t="s">
        <v>7</v>
      </c>
      <c r="K134" s="36" t="s">
        <v>47</v>
      </c>
    </row>
    <row r="135" spans="1:12" ht="12.75">
      <c r="A135" s="15">
        <v>1001</v>
      </c>
      <c r="B135" s="15">
        <v>100</v>
      </c>
      <c r="C135" s="15">
        <v>1</v>
      </c>
      <c r="D135" s="15" t="s">
        <v>34</v>
      </c>
      <c r="E135" s="15"/>
      <c r="F135" s="61" t="s">
        <v>34</v>
      </c>
      <c r="G135" s="15">
        <v>350</v>
      </c>
      <c r="H135" s="15" t="s">
        <v>11</v>
      </c>
      <c r="I135" s="15">
        <v>2.8</v>
      </c>
      <c r="J135" s="15">
        <v>0.5</v>
      </c>
      <c r="K135" s="15">
        <f t="shared" ref="K135:K138" si="5">AVERAGE(I135,J135)</f>
        <v>1.65</v>
      </c>
    </row>
    <row r="136" spans="1:12" ht="12.75">
      <c r="A136" s="15">
        <v>1002</v>
      </c>
      <c r="B136" s="15">
        <v>100</v>
      </c>
      <c r="C136" s="15">
        <v>1.2999999999999999E-3</v>
      </c>
      <c r="D136" s="15" t="s">
        <v>34</v>
      </c>
      <c r="E136" s="15"/>
      <c r="F136" s="61" t="s">
        <v>34</v>
      </c>
      <c r="G136" s="15">
        <v>350</v>
      </c>
      <c r="H136" s="15" t="s">
        <v>11</v>
      </c>
      <c r="I136" s="15">
        <v>3.2</v>
      </c>
      <c r="J136" s="15">
        <v>0.5</v>
      </c>
      <c r="K136" s="15">
        <f t="shared" si="5"/>
        <v>1.85</v>
      </c>
    </row>
    <row r="137" spans="1:12" ht="12.75">
      <c r="A137" s="15">
        <v>1003</v>
      </c>
      <c r="B137" s="15">
        <v>100</v>
      </c>
      <c r="C137" s="15">
        <v>1</v>
      </c>
      <c r="D137" s="15" t="s">
        <v>34</v>
      </c>
      <c r="E137" s="15"/>
      <c r="F137" s="61" t="s">
        <v>114</v>
      </c>
      <c r="G137" s="15">
        <v>350</v>
      </c>
      <c r="H137" s="15" t="s">
        <v>11</v>
      </c>
      <c r="I137" s="15">
        <v>5</v>
      </c>
      <c r="J137" s="15">
        <v>1</v>
      </c>
      <c r="K137" s="15">
        <f t="shared" si="5"/>
        <v>3</v>
      </c>
    </row>
    <row r="138" spans="1:12" ht="12.75">
      <c r="A138" s="15">
        <v>1004</v>
      </c>
      <c r="B138" s="15">
        <v>100</v>
      </c>
      <c r="C138" s="15">
        <v>1.2999999999999999E-3</v>
      </c>
      <c r="D138" s="15" t="s">
        <v>34</v>
      </c>
      <c r="E138" s="15"/>
      <c r="F138" s="61" t="s">
        <v>114</v>
      </c>
      <c r="G138" s="15">
        <v>350</v>
      </c>
      <c r="H138" s="15" t="s">
        <v>11</v>
      </c>
      <c r="I138" s="15">
        <v>3</v>
      </c>
      <c r="J138" s="15">
        <v>0.6</v>
      </c>
      <c r="K138" s="15">
        <f t="shared" si="5"/>
        <v>1.8</v>
      </c>
    </row>
    <row r="141" spans="1:12" ht="12.75">
      <c r="A141" s="2" t="s">
        <v>115</v>
      </c>
    </row>
    <row r="142" spans="1:12" ht="12.75">
      <c r="A142" s="2" t="s">
        <v>116</v>
      </c>
      <c r="D142" s="36" t="s">
        <v>109</v>
      </c>
      <c r="E142" s="36" t="s">
        <v>40</v>
      </c>
      <c r="F142" s="36" t="s">
        <v>47</v>
      </c>
    </row>
    <row r="143" spans="1:12" ht="12.75">
      <c r="A143" s="2" t="s">
        <v>117</v>
      </c>
      <c r="B143" s="2">
        <v>1</v>
      </c>
      <c r="D143" s="15">
        <v>1</v>
      </c>
      <c r="E143" s="61" t="s">
        <v>118</v>
      </c>
      <c r="F143" s="15">
        <v>1.65</v>
      </c>
    </row>
    <row r="144" spans="1:12" ht="12.75">
      <c r="A144" s="2" t="s">
        <v>119</v>
      </c>
      <c r="D144" s="15">
        <v>1.2999999999999999E-3</v>
      </c>
      <c r="E144" s="61" t="s">
        <v>120</v>
      </c>
      <c r="F144" s="15">
        <v>1.85</v>
      </c>
    </row>
    <row r="145" spans="4:6" ht="12.75">
      <c r="D145" s="15">
        <v>1</v>
      </c>
      <c r="E145" s="61" t="s">
        <v>121</v>
      </c>
      <c r="F145" s="15">
        <v>3</v>
      </c>
    </row>
    <row r="146" spans="4:6" ht="12.75">
      <c r="D146" s="15">
        <v>1.2999999999999999E-3</v>
      </c>
      <c r="E146" s="61" t="s">
        <v>122</v>
      </c>
      <c r="F146" s="15">
        <v>1.8</v>
      </c>
    </row>
    <row r="152" spans="4:6" ht="12.75">
      <c r="E152" s="100"/>
    </row>
    <row r="162" spans="1:11" ht="12.75">
      <c r="A162" s="2" t="s">
        <v>105</v>
      </c>
      <c r="C162" s="2" t="s">
        <v>106</v>
      </c>
      <c r="D162" s="2" t="s">
        <v>107</v>
      </c>
      <c r="E162" s="2" t="s">
        <v>103</v>
      </c>
      <c r="F162" s="2" t="s">
        <v>108</v>
      </c>
      <c r="H162" s="2" t="s">
        <v>123</v>
      </c>
    </row>
    <row r="163" spans="1:11" ht="12.75">
      <c r="A163" s="1" t="s">
        <v>116</v>
      </c>
      <c r="C163" s="2" t="s">
        <v>110</v>
      </c>
      <c r="D163" s="2" t="s">
        <v>102</v>
      </c>
      <c r="E163" s="2" t="s">
        <v>111</v>
      </c>
      <c r="F163" s="2" t="s">
        <v>112</v>
      </c>
    </row>
    <row r="164" spans="1:11" ht="12.75">
      <c r="A164" s="36" t="s">
        <v>0</v>
      </c>
      <c r="B164" s="36" t="s">
        <v>1</v>
      </c>
      <c r="C164" s="36" t="s">
        <v>124</v>
      </c>
      <c r="D164" s="36" t="s">
        <v>113</v>
      </c>
      <c r="E164" s="36"/>
      <c r="F164" s="36" t="s">
        <v>40</v>
      </c>
      <c r="G164" s="36" t="s">
        <v>41</v>
      </c>
      <c r="H164" s="36" t="s">
        <v>42</v>
      </c>
      <c r="I164" s="36" t="s">
        <v>6</v>
      </c>
      <c r="J164" s="36" t="s">
        <v>7</v>
      </c>
      <c r="K164" s="36" t="s">
        <v>47</v>
      </c>
    </row>
    <row r="165" spans="1:11" ht="12.75">
      <c r="A165" s="15">
        <v>1001</v>
      </c>
      <c r="B165" s="15">
        <v>100</v>
      </c>
      <c r="C165" s="15">
        <v>0.1</v>
      </c>
      <c r="D165" s="15" t="s">
        <v>125</v>
      </c>
      <c r="E165" s="15"/>
      <c r="F165" s="61" t="s">
        <v>34</v>
      </c>
      <c r="G165" s="15">
        <v>350</v>
      </c>
      <c r="H165" s="15" t="s">
        <v>11</v>
      </c>
      <c r="I165" s="15">
        <v>5</v>
      </c>
      <c r="J165" s="15">
        <v>0.9</v>
      </c>
      <c r="K165" s="15">
        <f t="shared" ref="K165:K179" si="6">AVERAGE(I165,J165)</f>
        <v>2.95</v>
      </c>
    </row>
    <row r="166" spans="1:11" ht="12.75">
      <c r="A166" s="15">
        <v>1002</v>
      </c>
      <c r="B166" s="15">
        <v>100</v>
      </c>
      <c r="C166" s="15">
        <v>0.25</v>
      </c>
      <c r="D166" s="15" t="s">
        <v>125</v>
      </c>
      <c r="E166" s="15"/>
      <c r="F166" s="61" t="s">
        <v>34</v>
      </c>
      <c r="G166" s="15">
        <v>350</v>
      </c>
      <c r="H166" s="15" t="s">
        <v>11</v>
      </c>
      <c r="I166" s="15">
        <v>3</v>
      </c>
      <c r="J166" s="15">
        <v>0.5</v>
      </c>
      <c r="K166" s="15">
        <f t="shared" si="6"/>
        <v>1.75</v>
      </c>
    </row>
    <row r="167" spans="1:11" ht="12.75">
      <c r="A167" s="15">
        <v>1003</v>
      </c>
      <c r="B167" s="15">
        <v>100</v>
      </c>
      <c r="C167" s="15">
        <v>0.5</v>
      </c>
      <c r="D167" s="15" t="s">
        <v>125</v>
      </c>
      <c r="E167" s="15"/>
      <c r="F167" s="61" t="s">
        <v>34</v>
      </c>
      <c r="G167" s="15">
        <v>350</v>
      </c>
      <c r="H167" s="15" t="s">
        <v>11</v>
      </c>
      <c r="I167" s="15">
        <v>5.3</v>
      </c>
      <c r="J167" s="15">
        <v>0.8</v>
      </c>
      <c r="K167" s="15">
        <f t="shared" si="6"/>
        <v>3.05</v>
      </c>
    </row>
    <row r="168" spans="1:11" ht="12.75">
      <c r="A168" s="15">
        <v>1004</v>
      </c>
      <c r="B168" s="15">
        <v>100</v>
      </c>
      <c r="C168" s="15">
        <v>0.75</v>
      </c>
      <c r="D168" s="15" t="s">
        <v>125</v>
      </c>
      <c r="E168" s="15"/>
      <c r="F168" s="61" t="s">
        <v>34</v>
      </c>
      <c r="G168" s="15">
        <v>350</v>
      </c>
      <c r="H168" s="15" t="s">
        <v>11</v>
      </c>
      <c r="I168" s="15">
        <v>5.5</v>
      </c>
      <c r="J168" s="15">
        <v>0.9</v>
      </c>
      <c r="K168" s="15">
        <f t="shared" si="6"/>
        <v>3.2</v>
      </c>
    </row>
    <row r="169" spans="1:11" ht="12.75">
      <c r="A169" s="15">
        <v>1005</v>
      </c>
      <c r="B169" s="15">
        <v>100</v>
      </c>
      <c r="C169" s="15">
        <v>1</v>
      </c>
      <c r="D169" s="15" t="s">
        <v>125</v>
      </c>
      <c r="E169" s="15"/>
      <c r="F169" s="61" t="s">
        <v>34</v>
      </c>
      <c r="G169" s="15">
        <v>350</v>
      </c>
      <c r="H169" s="15" t="s">
        <v>11</v>
      </c>
      <c r="I169" s="15">
        <v>5.8</v>
      </c>
      <c r="J169" s="15">
        <v>1</v>
      </c>
      <c r="K169" s="15">
        <f t="shared" si="6"/>
        <v>3.4</v>
      </c>
    </row>
    <row r="170" spans="1:11" ht="12.75">
      <c r="A170" s="15">
        <v>1006</v>
      </c>
      <c r="B170" s="15">
        <v>100</v>
      </c>
      <c r="C170" s="15">
        <v>0.05</v>
      </c>
      <c r="D170" s="15" t="s">
        <v>125</v>
      </c>
      <c r="E170" s="15"/>
      <c r="F170" s="61" t="s">
        <v>34</v>
      </c>
      <c r="G170" s="15">
        <v>350</v>
      </c>
      <c r="H170" s="15" t="s">
        <v>11</v>
      </c>
      <c r="I170" s="15">
        <v>3.9</v>
      </c>
      <c r="J170" s="15">
        <v>0.6</v>
      </c>
      <c r="K170" s="15">
        <f t="shared" si="6"/>
        <v>2.25</v>
      </c>
    </row>
    <row r="171" spans="1:11" ht="12.75">
      <c r="A171" s="15">
        <v>1007</v>
      </c>
      <c r="B171" s="97"/>
      <c r="C171" s="15">
        <v>0.15</v>
      </c>
      <c r="D171" s="15" t="s">
        <v>125</v>
      </c>
      <c r="E171" s="97"/>
      <c r="F171" s="97"/>
      <c r="G171" s="97"/>
      <c r="H171" s="97"/>
      <c r="I171" s="15">
        <v>4.3</v>
      </c>
      <c r="J171" s="15">
        <v>2</v>
      </c>
      <c r="K171" s="15">
        <f t="shared" si="6"/>
        <v>3.15</v>
      </c>
    </row>
    <row r="172" spans="1:11" ht="12.75">
      <c r="A172" s="15">
        <v>1008</v>
      </c>
      <c r="B172" s="97"/>
      <c r="C172" s="15">
        <v>0.3</v>
      </c>
      <c r="D172" s="15" t="s">
        <v>125</v>
      </c>
      <c r="E172" s="97"/>
      <c r="F172" s="97"/>
      <c r="G172" s="97"/>
      <c r="H172" s="97"/>
      <c r="I172" s="15">
        <v>5.9</v>
      </c>
      <c r="J172" s="15">
        <v>1</v>
      </c>
      <c r="K172" s="15">
        <f t="shared" si="6"/>
        <v>3.45</v>
      </c>
    </row>
    <row r="173" spans="1:11" ht="12.75">
      <c r="A173" s="15">
        <v>1009</v>
      </c>
      <c r="B173" s="97"/>
      <c r="C173" s="15">
        <v>0.01</v>
      </c>
      <c r="D173" s="15" t="s">
        <v>125</v>
      </c>
      <c r="E173" s="97"/>
      <c r="F173" s="97"/>
      <c r="G173" s="97"/>
      <c r="H173" s="97"/>
      <c r="I173" s="15">
        <v>5.0999999999999996</v>
      </c>
      <c r="J173" s="15">
        <v>0.9</v>
      </c>
      <c r="K173" s="15">
        <f t="shared" si="6"/>
        <v>3</v>
      </c>
    </row>
    <row r="174" spans="1:11" ht="12.75">
      <c r="A174" s="15">
        <v>1010</v>
      </c>
      <c r="B174" s="97"/>
      <c r="C174" s="15">
        <v>1E-3</v>
      </c>
      <c r="D174" s="15" t="s">
        <v>125</v>
      </c>
      <c r="E174" s="97"/>
      <c r="F174" s="97"/>
      <c r="G174" s="97"/>
      <c r="H174" s="97"/>
      <c r="I174" s="15">
        <v>3.9</v>
      </c>
      <c r="J174" s="15">
        <v>0.8</v>
      </c>
      <c r="K174" s="15">
        <f t="shared" si="6"/>
        <v>2.35</v>
      </c>
    </row>
    <row r="175" spans="1:11" ht="12.75">
      <c r="A175" s="15">
        <v>1011</v>
      </c>
      <c r="B175" s="97"/>
      <c r="C175" s="101">
        <v>1E-4</v>
      </c>
      <c r="D175" s="15" t="s">
        <v>125</v>
      </c>
      <c r="E175" s="97"/>
      <c r="F175" s="97"/>
      <c r="G175" s="97"/>
      <c r="H175" s="97"/>
      <c r="I175" s="15">
        <v>4.3</v>
      </c>
      <c r="J175" s="15">
        <v>0.8</v>
      </c>
      <c r="K175" s="15">
        <f t="shared" si="6"/>
        <v>2.5499999999999998</v>
      </c>
    </row>
    <row r="176" spans="1:11" ht="12.75">
      <c r="A176" s="15">
        <v>1012</v>
      </c>
      <c r="B176" s="97"/>
      <c r="C176" s="101">
        <v>1.0000000000000001E-5</v>
      </c>
      <c r="D176" s="15" t="s">
        <v>125</v>
      </c>
      <c r="E176" s="97"/>
      <c r="F176" s="97"/>
      <c r="G176" s="97"/>
      <c r="H176" s="97"/>
      <c r="I176" s="15">
        <v>1.6</v>
      </c>
      <c r="J176" s="15">
        <v>0.4</v>
      </c>
      <c r="K176" s="15">
        <f t="shared" si="6"/>
        <v>1</v>
      </c>
    </row>
    <row r="177" spans="1:11" ht="12.75">
      <c r="A177" s="15">
        <v>1013</v>
      </c>
      <c r="B177" s="97"/>
      <c r="C177" s="101">
        <v>9.9999999999999995E-7</v>
      </c>
      <c r="D177" s="15" t="s">
        <v>125</v>
      </c>
      <c r="E177" s="97"/>
      <c r="F177" s="97"/>
      <c r="G177" s="97"/>
      <c r="H177" s="97"/>
      <c r="I177" s="15">
        <v>5.3</v>
      </c>
      <c r="J177" s="15">
        <v>0.9</v>
      </c>
      <c r="K177" s="15">
        <f t="shared" si="6"/>
        <v>3.1</v>
      </c>
    </row>
    <row r="178" spans="1:11" ht="12.75">
      <c r="A178" s="15">
        <v>1014</v>
      </c>
      <c r="B178" s="97"/>
      <c r="C178" s="101">
        <v>9.9999999999999995E-8</v>
      </c>
      <c r="D178" s="15" t="s">
        <v>125</v>
      </c>
      <c r="E178" s="97"/>
      <c r="F178" s="97"/>
      <c r="G178" s="97"/>
      <c r="H178" s="97"/>
      <c r="I178" s="15">
        <v>4.3</v>
      </c>
      <c r="J178" s="15">
        <v>0.9</v>
      </c>
      <c r="K178" s="15">
        <f t="shared" si="6"/>
        <v>2.6</v>
      </c>
    </row>
    <row r="179" spans="1:11" ht="12.75">
      <c r="A179" s="15">
        <v>1015</v>
      </c>
      <c r="B179" s="97"/>
      <c r="C179" s="101">
        <v>1.0000000000000001E-5</v>
      </c>
      <c r="D179" s="15" t="s">
        <v>125</v>
      </c>
      <c r="E179" s="97"/>
      <c r="F179" s="97"/>
      <c r="G179" s="97"/>
      <c r="H179" s="97"/>
      <c r="I179" s="15">
        <v>4.3</v>
      </c>
      <c r="J179" s="15">
        <v>0.9</v>
      </c>
      <c r="K179" s="15">
        <f t="shared" si="6"/>
        <v>2.6</v>
      </c>
    </row>
    <row r="184" spans="1:11" ht="12.75">
      <c r="A184" s="2" t="s">
        <v>105</v>
      </c>
      <c r="C184" s="2" t="s">
        <v>106</v>
      </c>
      <c r="D184" s="2" t="s">
        <v>107</v>
      </c>
      <c r="E184" s="2" t="s">
        <v>103</v>
      </c>
      <c r="F184" s="2" t="s">
        <v>108</v>
      </c>
      <c r="H184" s="2" t="s">
        <v>123</v>
      </c>
    </row>
    <row r="185" spans="1:11" ht="12.75">
      <c r="A185" s="1" t="s">
        <v>126</v>
      </c>
      <c r="C185" s="2" t="s">
        <v>110</v>
      </c>
      <c r="D185" s="2" t="s">
        <v>102</v>
      </c>
      <c r="E185" s="2" t="s">
        <v>111</v>
      </c>
      <c r="F185" s="2" t="s">
        <v>112</v>
      </c>
      <c r="H185" s="2" t="s">
        <v>127</v>
      </c>
    </row>
    <row r="186" spans="1:11" ht="12.75">
      <c r="A186" s="36" t="s">
        <v>0</v>
      </c>
      <c r="B186" s="36" t="s">
        <v>1</v>
      </c>
      <c r="C186" s="36" t="s">
        <v>128</v>
      </c>
      <c r="D186" s="36" t="s">
        <v>129</v>
      </c>
      <c r="E186" s="36" t="s">
        <v>113</v>
      </c>
      <c r="F186" s="36" t="s">
        <v>40</v>
      </c>
      <c r="G186" s="36" t="s">
        <v>41</v>
      </c>
      <c r="H186" s="36" t="s">
        <v>42</v>
      </c>
      <c r="I186" s="36" t="s">
        <v>6</v>
      </c>
      <c r="J186" s="36" t="s">
        <v>7</v>
      </c>
      <c r="K186" s="36" t="s">
        <v>47</v>
      </c>
    </row>
    <row r="187" spans="1:11" ht="12.75">
      <c r="A187" s="15">
        <v>1001</v>
      </c>
      <c r="B187" s="15">
        <v>100</v>
      </c>
      <c r="C187" s="15">
        <v>1</v>
      </c>
      <c r="D187" s="15">
        <v>1</v>
      </c>
      <c r="E187" s="15" t="s">
        <v>125</v>
      </c>
      <c r="F187" s="61" t="s">
        <v>34</v>
      </c>
      <c r="G187" s="15">
        <v>350</v>
      </c>
      <c r="H187" s="15" t="s">
        <v>11</v>
      </c>
      <c r="I187" s="15">
        <v>5</v>
      </c>
      <c r="J187" s="15">
        <v>0.9</v>
      </c>
      <c r="K187" s="15">
        <f t="shared" ref="K187:K193" si="7">AVERAGE(I187,J187)</f>
        <v>2.95</v>
      </c>
    </row>
    <row r="188" spans="1:11" ht="12.75">
      <c r="A188" s="15">
        <v>1002</v>
      </c>
      <c r="B188" s="15">
        <v>100</v>
      </c>
      <c r="C188" s="15">
        <v>0.5</v>
      </c>
      <c r="D188" s="15">
        <v>0.5</v>
      </c>
      <c r="E188" s="15" t="s">
        <v>125</v>
      </c>
      <c r="F188" s="61" t="s">
        <v>34</v>
      </c>
      <c r="G188" s="15">
        <v>350</v>
      </c>
      <c r="H188" s="15" t="s">
        <v>11</v>
      </c>
      <c r="I188" s="15">
        <v>4.2</v>
      </c>
      <c r="J188" s="15">
        <v>0.7</v>
      </c>
      <c r="K188" s="15">
        <f t="shared" si="7"/>
        <v>2.4500000000000002</v>
      </c>
    </row>
    <row r="189" spans="1:11" ht="12.75">
      <c r="A189" s="15">
        <v>1003</v>
      </c>
      <c r="B189" s="15">
        <v>100</v>
      </c>
      <c r="C189" s="15">
        <v>0.25</v>
      </c>
      <c r="D189" s="15">
        <v>0.25</v>
      </c>
      <c r="E189" s="15" t="s">
        <v>125</v>
      </c>
      <c r="F189" s="61" t="s">
        <v>34</v>
      </c>
      <c r="G189" s="15">
        <v>350</v>
      </c>
      <c r="H189" s="15" t="s">
        <v>11</v>
      </c>
      <c r="I189" s="15">
        <v>3.7</v>
      </c>
      <c r="J189" s="15">
        <v>0.7</v>
      </c>
      <c r="K189" s="15">
        <f t="shared" si="7"/>
        <v>2.2000000000000002</v>
      </c>
    </row>
    <row r="190" spans="1:11" ht="12.75">
      <c r="A190" s="15">
        <v>1004</v>
      </c>
      <c r="B190" s="15">
        <v>100</v>
      </c>
      <c r="C190" s="15">
        <v>0.1</v>
      </c>
      <c r="D190" s="15">
        <v>0.1</v>
      </c>
      <c r="E190" s="15" t="s">
        <v>125</v>
      </c>
      <c r="F190" s="61" t="s">
        <v>34</v>
      </c>
      <c r="G190" s="15">
        <v>350</v>
      </c>
      <c r="H190" s="15" t="s">
        <v>11</v>
      </c>
      <c r="I190" s="15">
        <v>5.7</v>
      </c>
      <c r="J190" s="15">
        <v>1</v>
      </c>
      <c r="K190" s="15">
        <f t="shared" si="7"/>
        <v>3.35</v>
      </c>
    </row>
    <row r="191" spans="1:11" ht="12.75">
      <c r="A191" s="15">
        <v>1005</v>
      </c>
      <c r="B191" s="15">
        <v>100</v>
      </c>
      <c r="C191" s="15"/>
      <c r="D191" s="15"/>
      <c r="E191" s="15" t="s">
        <v>125</v>
      </c>
      <c r="F191" s="61" t="s">
        <v>34</v>
      </c>
      <c r="G191" s="15">
        <v>350</v>
      </c>
      <c r="H191" s="15" t="s">
        <v>11</v>
      </c>
      <c r="I191" s="15"/>
      <c r="J191" s="15"/>
      <c r="K191" s="15" t="e">
        <f t="shared" si="7"/>
        <v>#DIV/0!</v>
      </c>
    </row>
    <row r="192" spans="1:11" ht="12.75">
      <c r="A192" s="15">
        <v>1006</v>
      </c>
      <c r="B192" s="15">
        <v>100</v>
      </c>
      <c r="C192" s="15"/>
      <c r="D192" s="15"/>
      <c r="E192" s="15" t="s">
        <v>125</v>
      </c>
      <c r="F192" s="61" t="s">
        <v>34</v>
      </c>
      <c r="G192" s="15">
        <v>350</v>
      </c>
      <c r="H192" s="15" t="s">
        <v>11</v>
      </c>
      <c r="I192" s="15"/>
      <c r="J192" s="15"/>
      <c r="K192" s="15" t="e">
        <f t="shared" si="7"/>
        <v>#DIV/0!</v>
      </c>
    </row>
    <row r="193" spans="1:12" ht="12.75">
      <c r="A193" s="15">
        <v>1007</v>
      </c>
      <c r="B193" s="15">
        <v>100</v>
      </c>
      <c r="C193" s="15"/>
      <c r="D193" s="15"/>
      <c r="E193" s="15" t="s">
        <v>125</v>
      </c>
      <c r="F193" s="61" t="s">
        <v>34</v>
      </c>
      <c r="G193" s="15">
        <v>350</v>
      </c>
      <c r="H193" s="15" t="s">
        <v>11</v>
      </c>
      <c r="I193" s="15"/>
      <c r="J193" s="15"/>
      <c r="K193" s="15" t="e">
        <f t="shared" si="7"/>
        <v>#DIV/0!</v>
      </c>
    </row>
    <row r="195" spans="1:12" ht="12.75">
      <c r="A195" s="1" t="s">
        <v>130</v>
      </c>
      <c r="C195" s="2" t="s">
        <v>131</v>
      </c>
    </row>
    <row r="196" spans="1:12" ht="12.75">
      <c r="A196" s="36" t="s">
        <v>0</v>
      </c>
      <c r="B196" s="36" t="s">
        <v>1</v>
      </c>
      <c r="C196" s="36" t="s">
        <v>128</v>
      </c>
      <c r="D196" s="36" t="s">
        <v>129</v>
      </c>
      <c r="E196" s="36" t="s">
        <v>113</v>
      </c>
      <c r="F196" s="36" t="s">
        <v>40</v>
      </c>
      <c r="G196" s="36" t="s">
        <v>41</v>
      </c>
      <c r="H196" s="36" t="s">
        <v>42</v>
      </c>
      <c r="I196" s="36" t="s">
        <v>6</v>
      </c>
      <c r="J196" s="36" t="s">
        <v>7</v>
      </c>
      <c r="K196" s="36" t="s">
        <v>47</v>
      </c>
      <c r="L196" s="36" t="s">
        <v>132</v>
      </c>
    </row>
    <row r="197" spans="1:12" ht="12.75">
      <c r="A197" s="2">
        <v>1001</v>
      </c>
      <c r="B197" s="2" t="s">
        <v>31</v>
      </c>
      <c r="F197" s="61" t="s">
        <v>34</v>
      </c>
      <c r="G197" s="15">
        <v>350</v>
      </c>
      <c r="H197" s="15" t="s">
        <v>11</v>
      </c>
      <c r="I197" s="15">
        <v>20.3</v>
      </c>
      <c r="J197" s="15">
        <v>3.2</v>
      </c>
      <c r="K197" s="15">
        <f t="shared" ref="K197:K208" si="8">AVERAGE(I197,J197)</f>
        <v>11.75</v>
      </c>
      <c r="L197" s="102">
        <f t="shared" ref="L197:L218" si="9">LOG(K197)</f>
        <v>1.070037866607755</v>
      </c>
    </row>
    <row r="198" spans="1:12" ht="12.75">
      <c r="A198" s="2">
        <v>1002</v>
      </c>
      <c r="B198" s="2" t="s">
        <v>133</v>
      </c>
      <c r="F198" s="61" t="s">
        <v>34</v>
      </c>
      <c r="G198" s="15">
        <v>350</v>
      </c>
      <c r="H198" s="15" t="s">
        <v>11</v>
      </c>
      <c r="I198" s="15">
        <v>17</v>
      </c>
      <c r="J198" s="15">
        <v>3.1</v>
      </c>
      <c r="K198" s="15">
        <f t="shared" si="8"/>
        <v>10.050000000000001</v>
      </c>
      <c r="L198" s="102">
        <f t="shared" si="9"/>
        <v>1.0021660617565078</v>
      </c>
    </row>
    <row r="199" spans="1:12" ht="12.75">
      <c r="A199" s="2">
        <v>1003</v>
      </c>
      <c r="B199" s="2" t="s">
        <v>133</v>
      </c>
      <c r="C199" s="2" t="s">
        <v>104</v>
      </c>
      <c r="F199" s="61" t="s">
        <v>34</v>
      </c>
      <c r="G199" s="15">
        <v>350</v>
      </c>
      <c r="H199" s="15" t="s">
        <v>11</v>
      </c>
      <c r="I199" s="15">
        <v>16</v>
      </c>
      <c r="J199" s="15">
        <v>2.8</v>
      </c>
      <c r="K199" s="15">
        <f t="shared" si="8"/>
        <v>9.4</v>
      </c>
      <c r="L199" s="102">
        <f t="shared" si="9"/>
        <v>0.97312785359969867</v>
      </c>
    </row>
    <row r="200" spans="1:12" ht="12.75">
      <c r="A200" s="2">
        <v>1004</v>
      </c>
      <c r="B200" s="2" t="s">
        <v>133</v>
      </c>
      <c r="C200" s="2" t="s">
        <v>104</v>
      </c>
      <c r="D200" s="2" t="s">
        <v>134</v>
      </c>
      <c r="F200" s="61" t="s">
        <v>34</v>
      </c>
      <c r="G200" s="15">
        <v>350</v>
      </c>
      <c r="H200" s="15" t="s">
        <v>11</v>
      </c>
      <c r="I200" s="15">
        <v>10</v>
      </c>
      <c r="J200" s="15">
        <v>10.9</v>
      </c>
      <c r="K200" s="15">
        <f t="shared" si="8"/>
        <v>10.45</v>
      </c>
      <c r="L200" s="102">
        <f t="shared" si="9"/>
        <v>1.0191162904470727</v>
      </c>
    </row>
    <row r="201" spans="1:12" ht="12.75">
      <c r="A201" s="2">
        <v>1005</v>
      </c>
      <c r="B201" s="2" t="s">
        <v>133</v>
      </c>
      <c r="C201" s="2" t="s">
        <v>104</v>
      </c>
      <c r="D201" s="2" t="s">
        <v>97</v>
      </c>
      <c r="F201" s="61" t="s">
        <v>34</v>
      </c>
      <c r="G201" s="15">
        <v>350</v>
      </c>
      <c r="H201" s="15" t="s">
        <v>11</v>
      </c>
      <c r="I201" s="15">
        <v>11.7</v>
      </c>
      <c r="J201" s="15">
        <v>11.5</v>
      </c>
      <c r="K201" s="15">
        <f t="shared" si="8"/>
        <v>11.6</v>
      </c>
      <c r="L201" s="102">
        <f t="shared" si="9"/>
        <v>1.0644579892269184</v>
      </c>
    </row>
    <row r="202" spans="1:12" ht="12.75">
      <c r="A202" s="2">
        <v>1006</v>
      </c>
      <c r="B202" s="2" t="s">
        <v>135</v>
      </c>
      <c r="F202" s="61" t="s">
        <v>34</v>
      </c>
      <c r="G202" s="15">
        <v>350</v>
      </c>
      <c r="H202" s="15" t="s">
        <v>11</v>
      </c>
      <c r="I202" s="15">
        <v>10.199999999999999</v>
      </c>
      <c r="J202" s="15">
        <v>10.8</v>
      </c>
      <c r="K202" s="15">
        <f t="shared" si="8"/>
        <v>10.5</v>
      </c>
      <c r="L202" s="102">
        <f t="shared" si="9"/>
        <v>1.0211892990699381</v>
      </c>
    </row>
    <row r="203" spans="1:12" ht="12.75">
      <c r="A203" s="2">
        <v>1007</v>
      </c>
      <c r="B203" s="2" t="s">
        <v>33</v>
      </c>
      <c r="F203" s="61" t="s">
        <v>34</v>
      </c>
      <c r="G203" s="15">
        <v>350</v>
      </c>
      <c r="H203" s="15" t="s">
        <v>11</v>
      </c>
      <c r="I203" s="15">
        <v>12.7</v>
      </c>
      <c r="J203" s="15">
        <v>12</v>
      </c>
      <c r="K203" s="15">
        <f t="shared" si="8"/>
        <v>12.35</v>
      </c>
      <c r="L203" s="102">
        <f t="shared" si="9"/>
        <v>1.0916669575956846</v>
      </c>
    </row>
    <row r="204" spans="1:12" ht="12.75">
      <c r="A204" s="2">
        <v>1008</v>
      </c>
      <c r="B204" s="2" t="s">
        <v>30</v>
      </c>
      <c r="I204" s="2">
        <v>11.4</v>
      </c>
      <c r="J204" s="2">
        <v>12.3</v>
      </c>
      <c r="K204" s="15">
        <f t="shared" si="8"/>
        <v>11.850000000000001</v>
      </c>
      <c r="L204" s="102">
        <f t="shared" si="9"/>
        <v>1.0737183503461227</v>
      </c>
    </row>
    <row r="205" spans="1:12" ht="12.75">
      <c r="A205" s="2">
        <v>1009</v>
      </c>
      <c r="B205" s="2" t="s">
        <v>32</v>
      </c>
      <c r="I205" s="2">
        <v>18.600000000000001</v>
      </c>
      <c r="J205" s="2">
        <v>19.3</v>
      </c>
      <c r="K205" s="15">
        <f t="shared" si="8"/>
        <v>18.950000000000003</v>
      </c>
      <c r="L205" s="102">
        <f t="shared" si="9"/>
        <v>1.2776092143040911</v>
      </c>
    </row>
    <row r="206" spans="1:12" ht="12.75">
      <c r="A206" s="2">
        <v>1010</v>
      </c>
      <c r="B206" s="2" t="s">
        <v>136</v>
      </c>
      <c r="I206" s="2">
        <v>11.1</v>
      </c>
      <c r="J206" s="2">
        <v>11.9</v>
      </c>
      <c r="K206" s="15">
        <f t="shared" si="8"/>
        <v>11.5</v>
      </c>
      <c r="L206" s="102">
        <f t="shared" si="9"/>
        <v>1.0606978403536116</v>
      </c>
    </row>
    <row r="207" spans="1:12" ht="12.75">
      <c r="A207" s="2">
        <v>1011</v>
      </c>
      <c r="B207" s="2" t="s">
        <v>137</v>
      </c>
      <c r="I207" s="2">
        <v>11.5</v>
      </c>
      <c r="J207" s="2">
        <v>11.6</v>
      </c>
      <c r="K207" s="15">
        <f t="shared" si="8"/>
        <v>11.55</v>
      </c>
      <c r="L207" s="102">
        <f t="shared" si="9"/>
        <v>1.0625819842281632</v>
      </c>
    </row>
    <row r="208" spans="1:12" ht="12.75">
      <c r="A208" s="2">
        <v>1012</v>
      </c>
      <c r="B208" s="2" t="s">
        <v>138</v>
      </c>
      <c r="D208" s="2" t="s">
        <v>139</v>
      </c>
      <c r="I208" s="2">
        <v>12.3</v>
      </c>
      <c r="J208" s="2">
        <v>11.7</v>
      </c>
      <c r="K208" s="15">
        <f t="shared" si="8"/>
        <v>12</v>
      </c>
      <c r="L208" s="102">
        <f t="shared" si="9"/>
        <v>1.0791812460476249</v>
      </c>
    </row>
    <row r="209" spans="1:13" ht="12.75">
      <c r="A209" s="2">
        <v>1013</v>
      </c>
      <c r="B209" s="2" t="s">
        <v>138</v>
      </c>
      <c r="C209" s="2" t="s">
        <v>139</v>
      </c>
      <c r="D209" s="2" t="s">
        <v>140</v>
      </c>
      <c r="K209" s="103">
        <v>9.9999999999999992E-25</v>
      </c>
      <c r="L209" s="102">
        <f t="shared" si="9"/>
        <v>-24</v>
      </c>
    </row>
    <row r="210" spans="1:13" ht="12.75">
      <c r="A210" s="2">
        <v>1014</v>
      </c>
      <c r="B210" s="2" t="s">
        <v>141</v>
      </c>
      <c r="C210" s="2" t="s">
        <v>139</v>
      </c>
      <c r="D210" s="2" t="s">
        <v>140</v>
      </c>
      <c r="K210" s="103">
        <v>9.9999999999999992E-25</v>
      </c>
      <c r="L210" s="102">
        <f t="shared" si="9"/>
        <v>-24</v>
      </c>
    </row>
    <row r="211" spans="1:13" ht="12.75">
      <c r="A211" s="2">
        <v>1015</v>
      </c>
      <c r="B211" s="2" t="s">
        <v>141</v>
      </c>
      <c r="C211" s="2" t="s">
        <v>139</v>
      </c>
      <c r="D211" s="2" t="s">
        <v>142</v>
      </c>
      <c r="K211" s="103">
        <v>9.9999999999999992E-25</v>
      </c>
      <c r="L211" s="102">
        <f t="shared" si="9"/>
        <v>-24</v>
      </c>
    </row>
    <row r="212" spans="1:13" ht="12.75">
      <c r="A212" s="2">
        <v>1016</v>
      </c>
      <c r="B212" s="2" t="s">
        <v>143</v>
      </c>
      <c r="C212" s="2" t="s">
        <v>144</v>
      </c>
      <c r="D212" s="2" t="s">
        <v>142</v>
      </c>
      <c r="K212" s="103">
        <v>9.9999999999999992E-25</v>
      </c>
      <c r="L212" s="102">
        <f t="shared" si="9"/>
        <v>-24</v>
      </c>
    </row>
    <row r="213" spans="1:13" ht="12.75">
      <c r="A213" s="2">
        <v>1017</v>
      </c>
      <c r="B213" s="2" t="s">
        <v>143</v>
      </c>
      <c r="C213" s="2" t="s">
        <v>144</v>
      </c>
      <c r="D213" s="2" t="s">
        <v>145</v>
      </c>
      <c r="E213" s="2" t="s">
        <v>146</v>
      </c>
      <c r="I213" s="2">
        <v>1.3</v>
      </c>
      <c r="J213" s="2">
        <v>0.4</v>
      </c>
      <c r="K213" s="15">
        <f t="shared" ref="K213:K216" si="10">AVERAGE(I213,J213)</f>
        <v>0.85000000000000009</v>
      </c>
      <c r="L213" s="102">
        <f t="shared" si="9"/>
        <v>-7.0581074285707215E-2</v>
      </c>
    </row>
    <row r="214" spans="1:13" ht="12.75">
      <c r="A214" s="2">
        <v>1018</v>
      </c>
      <c r="B214" s="2" t="s">
        <v>143</v>
      </c>
      <c r="C214" s="2" t="s">
        <v>144</v>
      </c>
      <c r="D214" s="2" t="s">
        <v>142</v>
      </c>
      <c r="E214" s="2" t="s">
        <v>147</v>
      </c>
      <c r="F214" s="2" t="s">
        <v>148</v>
      </c>
      <c r="I214" s="2">
        <v>15.7</v>
      </c>
      <c r="J214" s="2">
        <v>15.2</v>
      </c>
      <c r="K214" s="15">
        <f t="shared" si="10"/>
        <v>15.45</v>
      </c>
      <c r="L214" s="102">
        <f t="shared" si="9"/>
        <v>1.1889284837608534</v>
      </c>
    </row>
    <row r="215" spans="1:13" ht="12.75">
      <c r="A215" s="2">
        <v>1019</v>
      </c>
      <c r="B215" s="2" t="s">
        <v>143</v>
      </c>
      <c r="C215" s="2" t="s">
        <v>144</v>
      </c>
      <c r="D215" s="2" t="s">
        <v>142</v>
      </c>
      <c r="I215" s="2">
        <v>1.6</v>
      </c>
      <c r="J215" s="2">
        <v>0.6</v>
      </c>
      <c r="K215" s="15">
        <f t="shared" si="10"/>
        <v>1.1000000000000001</v>
      </c>
      <c r="L215" s="102">
        <f t="shared" si="9"/>
        <v>4.1392685158225077E-2</v>
      </c>
    </row>
    <row r="216" spans="1:13" ht="12.75">
      <c r="A216" s="2">
        <v>1020</v>
      </c>
      <c r="B216" s="2" t="s">
        <v>143</v>
      </c>
      <c r="C216" s="2" t="s">
        <v>144</v>
      </c>
      <c r="D216" s="2" t="s">
        <v>140</v>
      </c>
      <c r="I216" s="2">
        <v>0.8</v>
      </c>
      <c r="J216" s="2">
        <v>0.1</v>
      </c>
      <c r="K216" s="15">
        <f t="shared" si="10"/>
        <v>0.45</v>
      </c>
      <c r="L216" s="102">
        <f t="shared" si="9"/>
        <v>-0.34678748622465633</v>
      </c>
    </row>
    <row r="217" spans="1:13" ht="12.75">
      <c r="A217" s="2">
        <v>1021</v>
      </c>
      <c r="B217" s="2" t="s">
        <v>31</v>
      </c>
      <c r="D217" s="2" t="s">
        <v>140</v>
      </c>
      <c r="K217" s="103">
        <v>1.0000000000000001E-5</v>
      </c>
      <c r="L217" s="102">
        <f t="shared" si="9"/>
        <v>-5</v>
      </c>
    </row>
    <row r="218" spans="1:13" ht="12.75">
      <c r="A218" s="2">
        <v>1022</v>
      </c>
      <c r="B218" s="2" t="s">
        <v>31</v>
      </c>
      <c r="D218" s="2" t="s">
        <v>149</v>
      </c>
      <c r="I218" s="2">
        <v>1.5</v>
      </c>
      <c r="J218" s="2">
        <v>0.9</v>
      </c>
      <c r="K218" s="15">
        <f>AVERAGE(I218,J218)</f>
        <v>1.2</v>
      </c>
      <c r="L218" s="102">
        <f t="shared" si="9"/>
        <v>7.9181246047624818E-2</v>
      </c>
    </row>
    <row r="219" spans="1:13" ht="12.75">
      <c r="A219" s="2"/>
    </row>
    <row r="220" spans="1:13" ht="12.75">
      <c r="A220" s="1" t="s">
        <v>140</v>
      </c>
      <c r="C220" s="2" t="s">
        <v>131</v>
      </c>
    </row>
    <row r="221" spans="1:13" ht="12.75">
      <c r="A221" s="36" t="s">
        <v>150</v>
      </c>
      <c r="B221" s="36" t="s">
        <v>1</v>
      </c>
      <c r="C221" s="36" t="s">
        <v>151</v>
      </c>
      <c r="D221" s="36"/>
      <c r="E221" s="36" t="s">
        <v>152</v>
      </c>
      <c r="F221" s="36" t="s">
        <v>40</v>
      </c>
      <c r="G221" s="36" t="s">
        <v>41</v>
      </c>
      <c r="H221" s="36" t="s">
        <v>42</v>
      </c>
      <c r="I221" s="36" t="s">
        <v>153</v>
      </c>
      <c r="J221" s="36" t="s">
        <v>154</v>
      </c>
      <c r="K221" s="36" t="s">
        <v>155</v>
      </c>
      <c r="L221" s="36" t="s">
        <v>156</v>
      </c>
      <c r="M221" s="36" t="s">
        <v>85</v>
      </c>
    </row>
    <row r="222" spans="1:13" ht="12.75">
      <c r="A222" s="15">
        <v>1001</v>
      </c>
      <c r="B222" s="15">
        <v>100</v>
      </c>
      <c r="C222" s="15" t="s">
        <v>133</v>
      </c>
      <c r="D222" s="27" t="s">
        <v>131</v>
      </c>
      <c r="E222" s="2" t="s">
        <v>157</v>
      </c>
      <c r="F222" s="61" t="s">
        <v>34</v>
      </c>
      <c r="G222" s="15">
        <v>350</v>
      </c>
      <c r="H222" s="15" t="s">
        <v>11</v>
      </c>
      <c r="I222" s="15">
        <v>1.2</v>
      </c>
      <c r="J222" s="15">
        <v>1.2</v>
      </c>
      <c r="K222" s="15">
        <f t="shared" ref="K222:K231" si="11">AVERAGE(I222,J222)</f>
        <v>1.2</v>
      </c>
      <c r="L222" s="61">
        <f t="shared" ref="L222:L231" si="12">10^K222</f>
        <v>15.848931924611136</v>
      </c>
      <c r="M222" s="96">
        <v>1</v>
      </c>
    </row>
    <row r="223" spans="1:13" ht="12.75">
      <c r="A223" s="15">
        <v>1002</v>
      </c>
      <c r="B223" s="15">
        <v>100</v>
      </c>
      <c r="C223" s="15" t="s">
        <v>158</v>
      </c>
      <c r="D223" s="27" t="s">
        <v>131</v>
      </c>
      <c r="E223" s="2" t="s">
        <v>157</v>
      </c>
      <c r="F223" s="61" t="s">
        <v>34</v>
      </c>
      <c r="G223" s="15">
        <v>350</v>
      </c>
      <c r="H223" s="15" t="s">
        <v>11</v>
      </c>
      <c r="I223" s="15">
        <v>0.1</v>
      </c>
      <c r="J223" s="15">
        <v>-0.2</v>
      </c>
      <c r="K223" s="15">
        <f t="shared" si="11"/>
        <v>-0.05</v>
      </c>
      <c r="L223" s="61">
        <f t="shared" si="12"/>
        <v>0.89125093813374545</v>
      </c>
      <c r="M223" s="96">
        <v>0</v>
      </c>
    </row>
    <row r="224" spans="1:13" ht="12.75">
      <c r="A224" s="15">
        <v>1003</v>
      </c>
      <c r="B224" s="15">
        <v>100</v>
      </c>
      <c r="C224" s="15" t="s">
        <v>125</v>
      </c>
      <c r="D224" s="27" t="s">
        <v>131</v>
      </c>
      <c r="E224" s="2" t="s">
        <v>157</v>
      </c>
      <c r="F224" s="61" t="s">
        <v>34</v>
      </c>
      <c r="G224" s="15">
        <v>350</v>
      </c>
      <c r="H224" s="15" t="s">
        <v>11</v>
      </c>
      <c r="I224" s="15">
        <v>-12.5</v>
      </c>
      <c r="J224" s="15">
        <v>-12.6</v>
      </c>
      <c r="K224" s="15">
        <f t="shared" si="11"/>
        <v>-12.55</v>
      </c>
      <c r="L224" s="101">
        <f t="shared" si="12"/>
        <v>2.8183829312644412E-13</v>
      </c>
      <c r="M224" s="96">
        <v>0</v>
      </c>
    </row>
    <row r="225" spans="1:15" ht="12.75">
      <c r="A225" s="15">
        <v>1004</v>
      </c>
      <c r="B225" s="15">
        <v>100</v>
      </c>
      <c r="C225" s="15" t="s">
        <v>159</v>
      </c>
      <c r="D225" s="27" t="s">
        <v>131</v>
      </c>
      <c r="E225" s="2" t="s">
        <v>157</v>
      </c>
      <c r="F225" s="61" t="s">
        <v>34</v>
      </c>
      <c r="G225" s="15">
        <v>350</v>
      </c>
      <c r="H225" s="15" t="s">
        <v>11</v>
      </c>
      <c r="I225" s="15">
        <v>-12.5</v>
      </c>
      <c r="J225" s="15">
        <v>-12.6</v>
      </c>
      <c r="K225" s="15">
        <f t="shared" si="11"/>
        <v>-12.55</v>
      </c>
      <c r="L225" s="101">
        <f t="shared" si="12"/>
        <v>2.8183829312644412E-13</v>
      </c>
      <c r="M225" s="96">
        <v>0</v>
      </c>
    </row>
    <row r="226" spans="1:15" ht="12.75">
      <c r="A226" s="15">
        <v>1005</v>
      </c>
      <c r="B226" s="15">
        <v>100</v>
      </c>
      <c r="C226" s="15" t="s">
        <v>160</v>
      </c>
      <c r="D226" s="27" t="s">
        <v>131</v>
      </c>
      <c r="E226" s="2" t="s">
        <v>157</v>
      </c>
      <c r="F226" s="61" t="s">
        <v>34</v>
      </c>
      <c r="G226" s="15">
        <v>350</v>
      </c>
      <c r="H226" s="15" t="s">
        <v>11</v>
      </c>
      <c r="I226" s="15">
        <v>1.2</v>
      </c>
      <c r="J226" s="15">
        <v>1.2</v>
      </c>
      <c r="K226" s="15">
        <f t="shared" si="11"/>
        <v>1.2</v>
      </c>
      <c r="L226" s="61">
        <f t="shared" si="12"/>
        <v>15.848931924611136</v>
      </c>
      <c r="M226" s="96">
        <v>1</v>
      </c>
    </row>
    <row r="227" spans="1:15" ht="12.75">
      <c r="A227" s="15">
        <v>1006</v>
      </c>
      <c r="B227" s="15" t="s">
        <v>161</v>
      </c>
      <c r="C227" s="15" t="s">
        <v>133</v>
      </c>
      <c r="D227" s="104" t="s">
        <v>162</v>
      </c>
      <c r="E227" s="2" t="s">
        <v>163</v>
      </c>
      <c r="F227" s="61" t="s">
        <v>34</v>
      </c>
      <c r="G227" s="15">
        <v>350</v>
      </c>
      <c r="H227" s="15" t="s">
        <v>11</v>
      </c>
      <c r="I227" s="15">
        <v>1.1000000000000001</v>
      </c>
      <c r="J227" s="15">
        <v>1.1000000000000001</v>
      </c>
      <c r="K227" s="15">
        <f t="shared" si="11"/>
        <v>1.1000000000000001</v>
      </c>
      <c r="L227" s="61">
        <f t="shared" si="12"/>
        <v>12.58925411794168</v>
      </c>
      <c r="M227" s="96">
        <v>2</v>
      </c>
    </row>
    <row r="228" spans="1:15" ht="12.75">
      <c r="A228" s="15">
        <v>1007</v>
      </c>
      <c r="B228" s="15" t="s">
        <v>161</v>
      </c>
      <c r="C228" s="15" t="s">
        <v>158</v>
      </c>
      <c r="D228" s="104" t="s">
        <v>162</v>
      </c>
      <c r="E228" s="2" t="s">
        <v>163</v>
      </c>
      <c r="F228" s="61" t="s">
        <v>34</v>
      </c>
      <c r="G228" s="15">
        <v>350</v>
      </c>
      <c r="H228" s="15" t="s">
        <v>11</v>
      </c>
      <c r="I228" s="15">
        <v>1.1000000000000001</v>
      </c>
      <c r="J228" s="15">
        <v>1.2</v>
      </c>
      <c r="K228" s="15">
        <f t="shared" si="11"/>
        <v>1.1499999999999999</v>
      </c>
      <c r="L228" s="61">
        <f t="shared" si="12"/>
        <v>14.125375446227544</v>
      </c>
      <c r="M228" s="96">
        <v>3</v>
      </c>
    </row>
    <row r="229" spans="1:15" ht="12.75">
      <c r="A229" s="15">
        <v>1008</v>
      </c>
      <c r="B229" s="15" t="s">
        <v>161</v>
      </c>
      <c r="C229" s="15" t="s">
        <v>125</v>
      </c>
      <c r="D229" s="104" t="s">
        <v>162</v>
      </c>
      <c r="E229" s="2" t="s">
        <v>163</v>
      </c>
      <c r="F229" s="61" t="s">
        <v>34</v>
      </c>
      <c r="G229" s="15">
        <v>350</v>
      </c>
      <c r="H229" s="15" t="s">
        <v>11</v>
      </c>
      <c r="I229" s="15">
        <v>1.1000000000000001</v>
      </c>
      <c r="J229" s="15">
        <v>1.2</v>
      </c>
      <c r="K229" s="15">
        <f t="shared" si="11"/>
        <v>1.1499999999999999</v>
      </c>
      <c r="L229" s="61">
        <f t="shared" si="12"/>
        <v>14.125375446227544</v>
      </c>
      <c r="M229" s="96">
        <v>4</v>
      </c>
    </row>
    <row r="230" spans="1:15" ht="12.75">
      <c r="A230" s="15">
        <v>1009</v>
      </c>
      <c r="B230" s="15" t="s">
        <v>161</v>
      </c>
      <c r="C230" s="15" t="s">
        <v>159</v>
      </c>
      <c r="D230" s="104" t="s">
        <v>162</v>
      </c>
      <c r="E230" s="2" t="s">
        <v>163</v>
      </c>
      <c r="F230" s="61" t="s">
        <v>34</v>
      </c>
      <c r="G230" s="15">
        <v>350</v>
      </c>
      <c r="H230" s="15" t="s">
        <v>11</v>
      </c>
      <c r="I230" s="15">
        <v>1.1000000000000001</v>
      </c>
      <c r="J230" s="15">
        <v>1.1000000000000001</v>
      </c>
      <c r="K230" s="15">
        <f t="shared" si="11"/>
        <v>1.1000000000000001</v>
      </c>
      <c r="L230" s="61">
        <f t="shared" si="12"/>
        <v>12.58925411794168</v>
      </c>
      <c r="M230" s="96">
        <v>2</v>
      </c>
    </row>
    <row r="231" spans="1:15" ht="12.75">
      <c r="A231" s="15"/>
      <c r="B231" s="15" t="s">
        <v>161</v>
      </c>
      <c r="C231" s="15" t="s">
        <v>160</v>
      </c>
      <c r="D231" s="104" t="s">
        <v>162</v>
      </c>
      <c r="E231" s="2" t="s">
        <v>163</v>
      </c>
      <c r="F231" s="61" t="s">
        <v>34</v>
      </c>
      <c r="G231" s="15">
        <v>350</v>
      </c>
      <c r="H231" s="15" t="s">
        <v>11</v>
      </c>
      <c r="I231" s="15"/>
      <c r="J231" s="15"/>
      <c r="K231" s="15" t="e">
        <f t="shared" si="11"/>
        <v>#DIV/0!</v>
      </c>
      <c r="L231" s="101" t="e">
        <f t="shared" si="12"/>
        <v>#DIV/0!</v>
      </c>
      <c r="M231" s="96"/>
    </row>
    <row r="232" spans="1:15" ht="12.75">
      <c r="M232" s="48"/>
    </row>
    <row r="233" spans="1:15" ht="12.75">
      <c r="A233" s="15">
        <v>1010</v>
      </c>
      <c r="B233" s="15">
        <v>100</v>
      </c>
      <c r="C233" s="15" t="s">
        <v>125</v>
      </c>
      <c r="D233" s="38" t="s">
        <v>131</v>
      </c>
      <c r="E233" s="2" t="s">
        <v>164</v>
      </c>
      <c r="F233" s="61" t="s">
        <v>34</v>
      </c>
      <c r="G233" s="15">
        <v>350</v>
      </c>
      <c r="H233" s="15" t="s">
        <v>11</v>
      </c>
      <c r="I233" s="15">
        <v>-0.1</v>
      </c>
      <c r="J233" s="15">
        <v>-0.9</v>
      </c>
      <c r="K233" s="15">
        <f t="shared" ref="K233:K249" si="13">AVERAGE(I233,J233)</f>
        <v>-0.5</v>
      </c>
      <c r="L233" s="61">
        <f t="shared" ref="L233:L249" si="14">10^K233</f>
        <v>0.31622776601683794</v>
      </c>
      <c r="M233" s="96">
        <v>0</v>
      </c>
    </row>
    <row r="234" spans="1:15" ht="12.75">
      <c r="A234" s="15">
        <v>1017</v>
      </c>
      <c r="B234" s="15" t="s">
        <v>161</v>
      </c>
      <c r="C234" s="15" t="s">
        <v>133</v>
      </c>
      <c r="D234" s="38" t="s">
        <v>131</v>
      </c>
      <c r="E234" s="2" t="s">
        <v>165</v>
      </c>
      <c r="F234" s="61" t="s">
        <v>34</v>
      </c>
      <c r="G234" s="15">
        <v>350</v>
      </c>
      <c r="H234" s="15" t="s">
        <v>11</v>
      </c>
      <c r="I234" s="15">
        <v>1.1000000000000001</v>
      </c>
      <c r="J234" s="15">
        <v>1.1000000000000001</v>
      </c>
      <c r="K234" s="15">
        <f t="shared" si="13"/>
        <v>1.1000000000000001</v>
      </c>
      <c r="L234" s="61">
        <f t="shared" si="14"/>
        <v>12.58925411794168</v>
      </c>
      <c r="M234" s="96">
        <v>6</v>
      </c>
    </row>
    <row r="235" spans="1:15" ht="12.75">
      <c r="A235" s="15">
        <v>1018</v>
      </c>
      <c r="B235" s="15" t="s">
        <v>161</v>
      </c>
      <c r="C235" s="15" t="s">
        <v>158</v>
      </c>
      <c r="D235" s="38" t="s">
        <v>131</v>
      </c>
      <c r="E235" s="2" t="s">
        <v>165</v>
      </c>
      <c r="F235" s="61" t="s">
        <v>34</v>
      </c>
      <c r="G235" s="15">
        <v>350</v>
      </c>
      <c r="H235" s="15" t="s">
        <v>11</v>
      </c>
      <c r="I235" s="15">
        <v>1.3</v>
      </c>
      <c r="J235" s="15">
        <v>1.3</v>
      </c>
      <c r="K235" s="15">
        <f t="shared" si="13"/>
        <v>1.3</v>
      </c>
      <c r="L235" s="61">
        <f t="shared" si="14"/>
        <v>19.952623149688804</v>
      </c>
      <c r="M235" s="96">
        <v>15</v>
      </c>
    </row>
    <row r="236" spans="1:15" ht="12.75">
      <c r="A236" s="15">
        <v>1011</v>
      </c>
      <c r="B236" s="15" t="s">
        <v>161</v>
      </c>
      <c r="C236" s="15" t="s">
        <v>125</v>
      </c>
      <c r="D236" s="38" t="s">
        <v>131</v>
      </c>
      <c r="E236" s="2" t="s">
        <v>165</v>
      </c>
      <c r="F236" s="61" t="s">
        <v>34</v>
      </c>
      <c r="G236" s="15">
        <v>350</v>
      </c>
      <c r="H236" s="15" t="s">
        <v>11</v>
      </c>
      <c r="I236" s="15">
        <v>0.8</v>
      </c>
      <c r="J236" s="15">
        <v>0.8</v>
      </c>
      <c r="K236" s="15">
        <f t="shared" si="13"/>
        <v>0.8</v>
      </c>
      <c r="L236" s="61">
        <f t="shared" si="14"/>
        <v>6.3095734448019343</v>
      </c>
      <c r="M236" s="96">
        <v>2</v>
      </c>
      <c r="O236" s="2" t="s">
        <v>166</v>
      </c>
    </row>
    <row r="237" spans="1:15" ht="12.75">
      <c r="A237" s="15">
        <v>1019</v>
      </c>
      <c r="B237" s="15" t="s">
        <v>161</v>
      </c>
      <c r="C237" s="15" t="s">
        <v>159</v>
      </c>
      <c r="D237" s="38" t="s">
        <v>131</v>
      </c>
      <c r="E237" s="2" t="s">
        <v>165</v>
      </c>
      <c r="F237" s="61" t="s">
        <v>34</v>
      </c>
      <c r="G237" s="15">
        <v>350</v>
      </c>
      <c r="H237" s="15" t="s">
        <v>11</v>
      </c>
      <c r="I237" s="15">
        <v>1</v>
      </c>
      <c r="J237" s="15">
        <v>1</v>
      </c>
      <c r="K237" s="15">
        <f t="shared" si="13"/>
        <v>1</v>
      </c>
      <c r="L237" s="61">
        <f t="shared" si="14"/>
        <v>10</v>
      </c>
      <c r="M237" s="96">
        <v>5</v>
      </c>
      <c r="O237" s="2" t="s">
        <v>167</v>
      </c>
    </row>
    <row r="238" spans="1:15" ht="12.75">
      <c r="A238" s="15">
        <v>1020</v>
      </c>
      <c r="B238" s="15" t="s">
        <v>161</v>
      </c>
      <c r="C238" s="15" t="s">
        <v>160</v>
      </c>
      <c r="D238" s="38" t="s">
        <v>131</v>
      </c>
      <c r="E238" s="2" t="s">
        <v>165</v>
      </c>
      <c r="F238" s="61" t="s">
        <v>34</v>
      </c>
      <c r="G238" s="15">
        <v>350</v>
      </c>
      <c r="H238" s="15" t="s">
        <v>11</v>
      </c>
      <c r="I238" s="15">
        <v>1.3</v>
      </c>
      <c r="J238" s="15">
        <v>1.3</v>
      </c>
      <c r="K238" s="15">
        <f t="shared" si="13"/>
        <v>1.3</v>
      </c>
      <c r="L238" s="61">
        <f t="shared" si="14"/>
        <v>19.952623149688804</v>
      </c>
      <c r="M238" s="96">
        <v>18</v>
      </c>
      <c r="O238" s="2" t="s">
        <v>168</v>
      </c>
    </row>
    <row r="239" spans="1:15" ht="12.75">
      <c r="A239" s="15">
        <v>1012</v>
      </c>
      <c r="B239" s="15" t="s">
        <v>161</v>
      </c>
      <c r="C239" s="15" t="s">
        <v>125</v>
      </c>
      <c r="D239" s="38" t="s">
        <v>131</v>
      </c>
      <c r="E239" s="2" t="s">
        <v>169</v>
      </c>
      <c r="F239" s="61" t="s">
        <v>34</v>
      </c>
      <c r="G239" s="15">
        <v>350</v>
      </c>
      <c r="H239" s="15" t="s">
        <v>11</v>
      </c>
      <c r="I239" s="15">
        <v>0.8</v>
      </c>
      <c r="J239" s="15">
        <v>0.7</v>
      </c>
      <c r="K239" s="15">
        <f t="shared" si="13"/>
        <v>0.75</v>
      </c>
      <c r="L239" s="61">
        <f t="shared" si="14"/>
        <v>5.6234132519034921</v>
      </c>
      <c r="M239" s="96">
        <v>0</v>
      </c>
    </row>
    <row r="240" spans="1:15" ht="12.75">
      <c r="A240" s="15">
        <v>1013</v>
      </c>
      <c r="B240" s="15" t="s">
        <v>161</v>
      </c>
      <c r="C240" s="15" t="s">
        <v>125</v>
      </c>
      <c r="D240" s="38" t="s">
        <v>131</v>
      </c>
      <c r="E240" s="2" t="s">
        <v>170</v>
      </c>
      <c r="F240" s="61" t="s">
        <v>34</v>
      </c>
      <c r="G240" s="15">
        <v>350</v>
      </c>
      <c r="H240" s="15" t="s">
        <v>11</v>
      </c>
      <c r="I240" s="15">
        <v>1.7</v>
      </c>
      <c r="J240" s="15">
        <v>1.7</v>
      </c>
      <c r="K240" s="15">
        <f t="shared" si="13"/>
        <v>1.7</v>
      </c>
      <c r="L240" s="61">
        <f t="shared" si="14"/>
        <v>50.118723362727238</v>
      </c>
      <c r="M240" s="96">
        <v>111</v>
      </c>
    </row>
    <row r="241" spans="1:13" ht="12.75">
      <c r="A241" s="15">
        <v>1014</v>
      </c>
      <c r="B241" s="15" t="s">
        <v>161</v>
      </c>
      <c r="C241" s="15" t="s">
        <v>125</v>
      </c>
      <c r="D241" s="38" t="s">
        <v>131</v>
      </c>
      <c r="E241" s="2" t="s">
        <v>171</v>
      </c>
      <c r="F241" s="61" t="s">
        <v>34</v>
      </c>
      <c r="G241" s="15">
        <v>350</v>
      </c>
      <c r="H241" s="15" t="s">
        <v>11</v>
      </c>
      <c r="I241" s="15">
        <v>1.6</v>
      </c>
      <c r="J241" s="15">
        <v>1.5</v>
      </c>
      <c r="K241" s="15">
        <f t="shared" si="13"/>
        <v>1.55</v>
      </c>
      <c r="L241" s="61">
        <f t="shared" si="14"/>
        <v>35.481338923357555</v>
      </c>
      <c r="M241" s="96">
        <v>38</v>
      </c>
    </row>
    <row r="242" spans="1:13" ht="12.75">
      <c r="A242" s="15">
        <v>1015</v>
      </c>
      <c r="B242" s="15" t="s">
        <v>161</v>
      </c>
      <c r="C242" s="15" t="s">
        <v>125</v>
      </c>
      <c r="D242" s="38" t="s">
        <v>131</v>
      </c>
      <c r="E242" s="2" t="s">
        <v>172</v>
      </c>
      <c r="F242" s="61" t="s">
        <v>34</v>
      </c>
      <c r="G242" s="15">
        <v>350</v>
      </c>
      <c r="H242" s="15" t="s">
        <v>11</v>
      </c>
      <c r="I242" s="15">
        <v>0.6</v>
      </c>
      <c r="J242" s="15">
        <v>0.8</v>
      </c>
      <c r="K242" s="15">
        <f t="shared" si="13"/>
        <v>0.7</v>
      </c>
      <c r="L242" s="61">
        <f t="shared" si="14"/>
        <v>5.0118723362727229</v>
      </c>
      <c r="M242" s="96">
        <v>0</v>
      </c>
    </row>
    <row r="243" spans="1:13" ht="12.75">
      <c r="A243" s="15">
        <v>1016</v>
      </c>
      <c r="B243" s="15" t="s">
        <v>161</v>
      </c>
      <c r="C243" s="15" t="s">
        <v>133</v>
      </c>
      <c r="D243" s="38" t="s">
        <v>131</v>
      </c>
      <c r="E243" s="2" t="s">
        <v>172</v>
      </c>
      <c r="F243" s="61" t="s">
        <v>34</v>
      </c>
      <c r="G243" s="15">
        <v>350</v>
      </c>
      <c r="H243" s="15" t="s">
        <v>11</v>
      </c>
      <c r="I243" s="15">
        <v>0.6</v>
      </c>
      <c r="J243" s="15">
        <v>0.8</v>
      </c>
      <c r="K243" s="15">
        <f t="shared" si="13"/>
        <v>0.7</v>
      </c>
      <c r="L243" s="61">
        <f t="shared" si="14"/>
        <v>5.0118723362727229</v>
      </c>
      <c r="M243" s="96">
        <v>0</v>
      </c>
    </row>
    <row r="244" spans="1:13" ht="12.75">
      <c r="A244" s="15">
        <v>1021</v>
      </c>
      <c r="B244" s="15" t="s">
        <v>161</v>
      </c>
      <c r="C244" s="15" t="s">
        <v>125</v>
      </c>
      <c r="D244" s="38" t="s">
        <v>131</v>
      </c>
      <c r="E244" s="2" t="s">
        <v>173</v>
      </c>
      <c r="F244" s="61" t="s">
        <v>34</v>
      </c>
      <c r="G244" s="15">
        <v>350</v>
      </c>
      <c r="H244" s="15" t="s">
        <v>11</v>
      </c>
      <c r="I244" s="15">
        <v>1.6</v>
      </c>
      <c r="J244" s="15">
        <v>1.5</v>
      </c>
      <c r="K244" s="15">
        <f t="shared" si="13"/>
        <v>1.55</v>
      </c>
      <c r="L244" s="61">
        <f t="shared" si="14"/>
        <v>35.481338923357555</v>
      </c>
      <c r="M244" s="96">
        <v>33</v>
      </c>
    </row>
    <row r="245" spans="1:13" ht="12.75">
      <c r="A245" s="15">
        <v>1022</v>
      </c>
      <c r="B245" s="15" t="s">
        <v>161</v>
      </c>
      <c r="C245" s="15" t="s">
        <v>125</v>
      </c>
      <c r="D245" s="38" t="s">
        <v>131</v>
      </c>
      <c r="E245" s="2" t="s">
        <v>174</v>
      </c>
      <c r="F245" s="61" t="s">
        <v>34</v>
      </c>
      <c r="G245" s="15">
        <v>350</v>
      </c>
      <c r="H245" s="15" t="s">
        <v>11</v>
      </c>
      <c r="I245" s="15">
        <v>1.5</v>
      </c>
      <c r="J245" s="15">
        <v>1.5</v>
      </c>
      <c r="K245" s="15">
        <f t="shared" si="13"/>
        <v>1.5</v>
      </c>
      <c r="L245" s="61">
        <f t="shared" si="14"/>
        <v>31.622776601683803</v>
      </c>
      <c r="M245" s="96">
        <v>29</v>
      </c>
    </row>
    <row r="246" spans="1:13" ht="12.75">
      <c r="A246" s="15">
        <v>1023</v>
      </c>
      <c r="B246" s="15" t="s">
        <v>161</v>
      </c>
      <c r="C246" s="15" t="s">
        <v>125</v>
      </c>
      <c r="D246" s="38" t="s">
        <v>131</v>
      </c>
      <c r="E246" s="2" t="s">
        <v>175</v>
      </c>
      <c r="F246" s="61" t="s">
        <v>34</v>
      </c>
      <c r="G246" s="15">
        <v>350</v>
      </c>
      <c r="H246" s="15" t="s">
        <v>11</v>
      </c>
      <c r="I246" s="15">
        <v>0.7</v>
      </c>
      <c r="J246" s="15">
        <v>0.9</v>
      </c>
      <c r="K246" s="15">
        <f t="shared" si="13"/>
        <v>0.8</v>
      </c>
      <c r="L246" s="61">
        <f t="shared" si="14"/>
        <v>6.3095734448019343</v>
      </c>
      <c r="M246" s="96">
        <v>0</v>
      </c>
    </row>
    <row r="247" spans="1:13" ht="12.75">
      <c r="A247" s="15">
        <v>1024</v>
      </c>
      <c r="B247" s="15" t="s">
        <v>161</v>
      </c>
      <c r="C247" s="15" t="s">
        <v>125</v>
      </c>
      <c r="D247" s="38" t="s">
        <v>131</v>
      </c>
      <c r="E247" s="2" t="s">
        <v>176</v>
      </c>
      <c r="F247" s="61" t="s">
        <v>34</v>
      </c>
      <c r="G247" s="15">
        <v>350</v>
      </c>
      <c r="H247" s="15" t="s">
        <v>11</v>
      </c>
      <c r="I247" s="15">
        <v>0.7</v>
      </c>
      <c r="J247" s="15">
        <v>0.9</v>
      </c>
      <c r="K247" s="15">
        <f t="shared" si="13"/>
        <v>0.8</v>
      </c>
      <c r="L247" s="61">
        <f t="shared" si="14"/>
        <v>6.3095734448019343</v>
      </c>
      <c r="M247" s="96">
        <v>1</v>
      </c>
    </row>
    <row r="248" spans="1:13" ht="12.75">
      <c r="A248" s="15">
        <v>1025</v>
      </c>
      <c r="B248" s="15" t="s">
        <v>161</v>
      </c>
      <c r="C248" s="15" t="s">
        <v>125</v>
      </c>
      <c r="D248" s="38" t="s">
        <v>131</v>
      </c>
      <c r="E248" s="2" t="s">
        <v>177</v>
      </c>
      <c r="F248" s="61" t="s">
        <v>34</v>
      </c>
      <c r="G248" s="15">
        <v>350</v>
      </c>
      <c r="H248" s="15" t="s">
        <v>11</v>
      </c>
      <c r="I248" s="15">
        <v>0.7</v>
      </c>
      <c r="J248" s="15">
        <v>0.9</v>
      </c>
      <c r="K248" s="15">
        <f t="shared" si="13"/>
        <v>0.8</v>
      </c>
      <c r="L248" s="61">
        <f t="shared" si="14"/>
        <v>6.3095734448019343</v>
      </c>
      <c r="M248" s="96">
        <v>0</v>
      </c>
    </row>
    <row r="249" spans="1:13" ht="12.75">
      <c r="A249" s="15">
        <v>1026</v>
      </c>
      <c r="B249" s="15" t="s">
        <v>161</v>
      </c>
      <c r="C249" s="15" t="s">
        <v>125</v>
      </c>
      <c r="D249" s="38" t="s">
        <v>131</v>
      </c>
      <c r="E249" s="2" t="s">
        <v>178</v>
      </c>
      <c r="F249" s="61" t="s">
        <v>34</v>
      </c>
      <c r="G249" s="15">
        <v>350</v>
      </c>
      <c r="H249" s="15" t="s">
        <v>11</v>
      </c>
      <c r="I249" s="15">
        <v>1.7</v>
      </c>
      <c r="J249" s="15">
        <v>1.7</v>
      </c>
      <c r="K249" s="15">
        <f t="shared" si="13"/>
        <v>1.7</v>
      </c>
      <c r="L249" s="61">
        <f t="shared" si="14"/>
        <v>50.118723362727238</v>
      </c>
      <c r="M249" s="96">
        <v>113</v>
      </c>
    </row>
    <row r="253" spans="1:13" ht="12.75">
      <c r="C253" s="2" t="s">
        <v>131</v>
      </c>
      <c r="D253" s="2" t="s">
        <v>179</v>
      </c>
    </row>
    <row r="254" spans="1:13" ht="12.75">
      <c r="C254" s="2" t="s">
        <v>180</v>
      </c>
      <c r="D254" s="2">
        <v>2</v>
      </c>
    </row>
    <row r="255" spans="1:13" ht="12.75">
      <c r="C255" s="2" t="s">
        <v>181</v>
      </c>
      <c r="D255" s="2">
        <v>144</v>
      </c>
    </row>
    <row r="256" spans="1:13" ht="12.75">
      <c r="C256" s="2" t="s">
        <v>106</v>
      </c>
    </row>
    <row r="257" spans="1:13" ht="12.75">
      <c r="C257" s="2" t="s">
        <v>110</v>
      </c>
    </row>
    <row r="258" spans="1:13" ht="12.75">
      <c r="C258" s="2" t="s">
        <v>134</v>
      </c>
    </row>
    <row r="259" spans="1:13" ht="12.75">
      <c r="C259" s="2" t="s">
        <v>182</v>
      </c>
    </row>
    <row r="260" spans="1:13" ht="12.75">
      <c r="C260" s="2" t="s">
        <v>183</v>
      </c>
    </row>
    <row r="261" spans="1:13" ht="12.75">
      <c r="C261" s="2" t="s">
        <v>184</v>
      </c>
    </row>
    <row r="263" spans="1:13" ht="12.75">
      <c r="A263" s="1" t="s">
        <v>185</v>
      </c>
      <c r="C263" s="2" t="s">
        <v>186</v>
      </c>
    </row>
    <row r="264" spans="1:13" ht="12.75">
      <c r="A264" s="36" t="s">
        <v>150</v>
      </c>
      <c r="B264" s="36" t="s">
        <v>1</v>
      </c>
      <c r="C264" s="36" t="s">
        <v>151</v>
      </c>
      <c r="D264" s="36"/>
      <c r="E264" s="36" t="s">
        <v>187</v>
      </c>
      <c r="F264" s="36" t="s">
        <v>40</v>
      </c>
      <c r="G264" s="36" t="s">
        <v>41</v>
      </c>
      <c r="H264" s="36" t="s">
        <v>42</v>
      </c>
      <c r="I264" s="36" t="s">
        <v>153</v>
      </c>
      <c r="J264" s="36" t="s">
        <v>154</v>
      </c>
      <c r="K264" s="36" t="s">
        <v>155</v>
      </c>
      <c r="L264" s="36" t="s">
        <v>156</v>
      </c>
      <c r="M264" s="36" t="s">
        <v>85</v>
      </c>
    </row>
    <row r="265" spans="1:13" ht="12.75">
      <c r="A265" s="15">
        <v>1001</v>
      </c>
      <c r="B265" s="15" t="s">
        <v>161</v>
      </c>
      <c r="C265" s="15" t="s">
        <v>125</v>
      </c>
      <c r="D265" s="38" t="s">
        <v>131</v>
      </c>
      <c r="E265" s="2" t="s">
        <v>188</v>
      </c>
      <c r="F265" s="61" t="s">
        <v>34</v>
      </c>
      <c r="G265" s="15">
        <v>350</v>
      </c>
      <c r="H265" s="15" t="s">
        <v>11</v>
      </c>
      <c r="I265" s="15">
        <v>0.8</v>
      </c>
      <c r="J265" s="15">
        <v>0.8</v>
      </c>
      <c r="K265" s="15">
        <f>AVERAGE(I265,J265)</f>
        <v>0.8</v>
      </c>
      <c r="L265" s="61">
        <f>10^K265</f>
        <v>6.3095734448019343</v>
      </c>
      <c r="M265" s="96">
        <v>1</v>
      </c>
    </row>
    <row r="266" spans="1:13" ht="12.75">
      <c r="A266" s="15" t="s">
        <v>189</v>
      </c>
      <c r="B266" s="15" t="s">
        <v>161</v>
      </c>
      <c r="C266" s="15" t="s">
        <v>125</v>
      </c>
      <c r="D266" s="38" t="s">
        <v>131</v>
      </c>
      <c r="E266" s="2" t="s">
        <v>190</v>
      </c>
      <c r="F266" s="61" t="s">
        <v>34</v>
      </c>
      <c r="G266" s="15">
        <v>350</v>
      </c>
      <c r="H266" s="15" t="s">
        <v>11</v>
      </c>
      <c r="I266" s="15"/>
      <c r="J266" s="15"/>
      <c r="K266" s="15"/>
      <c r="L266" s="61"/>
      <c r="M266" s="96"/>
    </row>
    <row r="267" spans="1:13" ht="12.75">
      <c r="A267" s="15">
        <v>1003</v>
      </c>
      <c r="B267" s="15" t="s">
        <v>161</v>
      </c>
      <c r="C267" s="15" t="s">
        <v>125</v>
      </c>
      <c r="D267" s="38" t="s">
        <v>131</v>
      </c>
      <c r="E267" s="2" t="s">
        <v>191</v>
      </c>
      <c r="F267" s="61" t="s">
        <v>34</v>
      </c>
      <c r="G267" s="15">
        <v>350</v>
      </c>
      <c r="H267" s="15" t="s">
        <v>11</v>
      </c>
      <c r="I267" s="15">
        <v>1.1000000000000001</v>
      </c>
      <c r="J267" s="15">
        <v>1.2</v>
      </c>
      <c r="K267" s="15">
        <f t="shared" ref="K267:K268" si="15">AVERAGE(I267,J267)</f>
        <v>1.1499999999999999</v>
      </c>
      <c r="L267" s="61">
        <f t="shared" ref="L267:L268" si="16">10^K267</f>
        <v>14.125375446227544</v>
      </c>
      <c r="M267" s="96">
        <v>8</v>
      </c>
    </row>
    <row r="268" spans="1:13" ht="12.75">
      <c r="A268" s="15">
        <v>1002</v>
      </c>
      <c r="B268" s="15" t="s">
        <v>161</v>
      </c>
      <c r="C268" s="15" t="s">
        <v>125</v>
      </c>
      <c r="D268" s="38" t="s">
        <v>131</v>
      </c>
      <c r="E268" s="2" t="s">
        <v>145</v>
      </c>
      <c r="F268" s="61" t="s">
        <v>34</v>
      </c>
      <c r="G268" s="15">
        <v>350</v>
      </c>
      <c r="H268" s="15" t="s">
        <v>11</v>
      </c>
      <c r="I268" s="15">
        <v>0.7</v>
      </c>
      <c r="J268" s="15">
        <v>0.7</v>
      </c>
      <c r="K268" s="15">
        <f t="shared" si="15"/>
        <v>0.7</v>
      </c>
      <c r="L268" s="61">
        <f t="shared" si="16"/>
        <v>5.0118723362727229</v>
      </c>
      <c r="M268" s="96">
        <v>2</v>
      </c>
    </row>
    <row r="269" spans="1:13" ht="12.75">
      <c r="A269" s="15" t="s">
        <v>189</v>
      </c>
      <c r="B269" s="15" t="s">
        <v>161</v>
      </c>
      <c r="C269" s="15" t="s">
        <v>125</v>
      </c>
      <c r="D269" s="38" t="s">
        <v>131</v>
      </c>
      <c r="E269" s="2" t="s">
        <v>192</v>
      </c>
      <c r="F269" s="61" t="s">
        <v>34</v>
      </c>
      <c r="G269" s="15">
        <v>350</v>
      </c>
      <c r="H269" s="15" t="s">
        <v>11</v>
      </c>
      <c r="I269" s="15"/>
      <c r="J269" s="15"/>
      <c r="K269" s="15"/>
      <c r="L269" s="61"/>
      <c r="M269" s="96"/>
    </row>
    <row r="270" spans="1:13" ht="12.75">
      <c r="A270" s="15" t="s">
        <v>189</v>
      </c>
      <c r="B270" s="15" t="s">
        <v>161</v>
      </c>
      <c r="C270" s="15" t="s">
        <v>125</v>
      </c>
      <c r="D270" s="38" t="s">
        <v>131</v>
      </c>
      <c r="E270" s="2" t="s">
        <v>193</v>
      </c>
      <c r="F270" s="61" t="s">
        <v>34</v>
      </c>
      <c r="G270" s="15">
        <v>350</v>
      </c>
      <c r="H270" s="15" t="s">
        <v>11</v>
      </c>
      <c r="I270" s="15"/>
      <c r="J270" s="15"/>
      <c r="K270" s="15"/>
      <c r="L270" s="61"/>
      <c r="M270" s="96"/>
    </row>
    <row r="271" spans="1:13" ht="12.75">
      <c r="A271" s="15">
        <v>1004</v>
      </c>
      <c r="B271" s="15" t="s">
        <v>161</v>
      </c>
      <c r="C271" s="15" t="s">
        <v>125</v>
      </c>
      <c r="D271" s="38" t="s">
        <v>131</v>
      </c>
      <c r="E271" s="2" t="s">
        <v>194</v>
      </c>
      <c r="F271" s="61" t="s">
        <v>34</v>
      </c>
      <c r="G271" s="15">
        <v>350</v>
      </c>
      <c r="H271" s="15" t="s">
        <v>11</v>
      </c>
      <c r="I271" s="15">
        <v>0.8</v>
      </c>
      <c r="J271" s="15">
        <v>0.8</v>
      </c>
      <c r="K271" s="15">
        <f>AVERAGE(I271,J271)</f>
        <v>0.8</v>
      </c>
      <c r="L271" s="61">
        <f>10^K271</f>
        <v>6.3095734448019343</v>
      </c>
      <c r="M271" s="96">
        <v>2</v>
      </c>
    </row>
    <row r="272" spans="1:13" ht="12.75">
      <c r="A272" s="15" t="s">
        <v>189</v>
      </c>
      <c r="B272" s="15" t="s">
        <v>161</v>
      </c>
      <c r="C272" s="15" t="s">
        <v>125</v>
      </c>
      <c r="D272" s="38" t="s">
        <v>131</v>
      </c>
      <c r="E272" s="2" t="s">
        <v>195</v>
      </c>
      <c r="F272" s="61" t="s">
        <v>34</v>
      </c>
      <c r="G272" s="15">
        <v>350</v>
      </c>
      <c r="H272" s="15" t="s">
        <v>11</v>
      </c>
      <c r="I272" s="15"/>
      <c r="J272" s="15"/>
      <c r="K272" s="15"/>
      <c r="L272" s="61"/>
      <c r="M272" s="96"/>
    </row>
    <row r="273" spans="1:13" ht="12.75">
      <c r="A273" s="15">
        <v>1005</v>
      </c>
      <c r="B273" s="15" t="s">
        <v>161</v>
      </c>
      <c r="C273" s="15" t="s">
        <v>125</v>
      </c>
      <c r="D273" s="38" t="s">
        <v>131</v>
      </c>
      <c r="E273" s="2" t="s">
        <v>196</v>
      </c>
      <c r="F273" s="61" t="s">
        <v>34</v>
      </c>
      <c r="G273" s="15">
        <v>350</v>
      </c>
      <c r="H273" s="15" t="s">
        <v>11</v>
      </c>
      <c r="I273" s="15">
        <v>1.3</v>
      </c>
      <c r="J273" s="15">
        <v>1.2</v>
      </c>
      <c r="K273" s="15">
        <f t="shared" ref="K273:K274" si="17">AVERAGE(I273,J273)</f>
        <v>1.25</v>
      </c>
      <c r="L273" s="61">
        <f t="shared" ref="L273:L274" si="18">10^K273</f>
        <v>17.782794100389236</v>
      </c>
      <c r="M273" s="96">
        <v>10</v>
      </c>
    </row>
    <row r="274" spans="1:13" ht="12.75">
      <c r="A274" s="15">
        <v>1006</v>
      </c>
      <c r="B274" s="15" t="s">
        <v>161</v>
      </c>
      <c r="C274" s="15" t="s">
        <v>125</v>
      </c>
      <c r="D274" s="38" t="s">
        <v>131</v>
      </c>
      <c r="E274" s="2" t="s">
        <v>197</v>
      </c>
      <c r="F274" s="61" t="s">
        <v>34</v>
      </c>
      <c r="G274" s="34">
        <v>350</v>
      </c>
      <c r="H274" s="15" t="s">
        <v>11</v>
      </c>
      <c r="I274" s="34"/>
      <c r="J274" s="34"/>
      <c r="K274" s="15" t="e">
        <f t="shared" si="17"/>
        <v>#DIV/0!</v>
      </c>
      <c r="L274" s="61" t="e">
        <f t="shared" si="18"/>
        <v>#DIV/0!</v>
      </c>
      <c r="M274" s="106"/>
    </row>
    <row r="279" spans="1:13" ht="12.75">
      <c r="A279" s="1" t="s">
        <v>198</v>
      </c>
      <c r="E279" s="2" t="s">
        <v>199</v>
      </c>
    </row>
    <row r="280" spans="1:13" ht="12.75">
      <c r="A280" s="36" t="s">
        <v>150</v>
      </c>
      <c r="B280" s="36" t="s">
        <v>1</v>
      </c>
      <c r="C280" s="36" t="s">
        <v>151</v>
      </c>
      <c r="D280" s="36"/>
      <c r="E280" s="36"/>
      <c r="F280" s="36" t="s">
        <v>40</v>
      </c>
      <c r="G280" s="36" t="s">
        <v>41</v>
      </c>
      <c r="H280" s="36" t="s">
        <v>42</v>
      </c>
      <c r="I280" s="36" t="s">
        <v>153</v>
      </c>
      <c r="J280" s="36" t="s">
        <v>154</v>
      </c>
      <c r="K280" s="36" t="s">
        <v>155</v>
      </c>
      <c r="L280" s="36" t="s">
        <v>156</v>
      </c>
      <c r="M280" s="36" t="s">
        <v>85</v>
      </c>
    </row>
    <row r="281" spans="1:13" ht="12.75">
      <c r="A281" s="15">
        <v>1001</v>
      </c>
      <c r="B281" s="15" t="s">
        <v>161</v>
      </c>
      <c r="C281" s="15" t="s">
        <v>125</v>
      </c>
      <c r="D281" s="38" t="s">
        <v>131</v>
      </c>
      <c r="E281" s="2" t="s">
        <v>200</v>
      </c>
      <c r="F281" s="61" t="s">
        <v>34</v>
      </c>
      <c r="G281" s="15">
        <v>350</v>
      </c>
      <c r="H281" s="15" t="s">
        <v>11</v>
      </c>
      <c r="I281" s="101">
        <v>3.8999999999999998E-3</v>
      </c>
      <c r="J281" s="15"/>
      <c r="K281" s="101">
        <f t="shared" ref="K281:K286" si="19">AVERAGE(I281,J281)</f>
        <v>3.8999999999999998E-3</v>
      </c>
      <c r="L281" s="61">
        <f t="shared" ref="L281:L286" si="20">10^K281</f>
        <v>1.0090205237643568</v>
      </c>
      <c r="M281" s="96">
        <v>0</v>
      </c>
    </row>
    <row r="282" spans="1:13" ht="12.75">
      <c r="A282" s="15">
        <v>1002</v>
      </c>
      <c r="B282" s="15" t="s">
        <v>161</v>
      </c>
      <c r="C282" s="15" t="s">
        <v>125</v>
      </c>
      <c r="D282" s="38" t="s">
        <v>131</v>
      </c>
      <c r="E282" s="2" t="s">
        <v>201</v>
      </c>
      <c r="F282" s="61" t="s">
        <v>34</v>
      </c>
      <c r="G282" s="15">
        <v>350</v>
      </c>
      <c r="H282" s="15" t="s">
        <v>11</v>
      </c>
      <c r="I282" s="15">
        <v>0.7</v>
      </c>
      <c r="J282" s="15">
        <v>0.7</v>
      </c>
      <c r="K282" s="15">
        <f t="shared" si="19"/>
        <v>0.7</v>
      </c>
      <c r="L282" s="61">
        <f t="shared" si="20"/>
        <v>5.0118723362727229</v>
      </c>
      <c r="M282" s="96">
        <v>2</v>
      </c>
    </row>
    <row r="283" spans="1:13" ht="12.75">
      <c r="A283" s="15">
        <v>1003</v>
      </c>
      <c r="B283" s="15" t="s">
        <v>161</v>
      </c>
      <c r="C283" s="15" t="s">
        <v>125</v>
      </c>
      <c r="D283" s="38" t="s">
        <v>131</v>
      </c>
      <c r="E283" s="2" t="s">
        <v>202</v>
      </c>
      <c r="F283" s="61" t="s">
        <v>34</v>
      </c>
      <c r="G283" s="15">
        <v>350</v>
      </c>
      <c r="H283" s="15" t="s">
        <v>11</v>
      </c>
      <c r="I283" s="15"/>
      <c r="J283" s="15"/>
      <c r="K283" s="15" t="e">
        <f t="shared" si="19"/>
        <v>#DIV/0!</v>
      </c>
      <c r="L283" s="61" t="e">
        <f t="shared" si="20"/>
        <v>#DIV/0!</v>
      </c>
      <c r="M283" s="96"/>
    </row>
    <row r="284" spans="1:13" ht="12.75">
      <c r="A284" s="15">
        <v>1004</v>
      </c>
      <c r="B284" s="15" t="s">
        <v>161</v>
      </c>
      <c r="C284" s="15" t="s">
        <v>125</v>
      </c>
      <c r="D284" s="38" t="s">
        <v>131</v>
      </c>
      <c r="E284" s="2" t="s">
        <v>203</v>
      </c>
      <c r="F284" s="61" t="s">
        <v>34</v>
      </c>
      <c r="G284" s="15">
        <v>350</v>
      </c>
      <c r="H284" s="15" t="s">
        <v>11</v>
      </c>
      <c r="I284" s="15"/>
      <c r="J284" s="15"/>
      <c r="K284" s="15" t="e">
        <f t="shared" si="19"/>
        <v>#DIV/0!</v>
      </c>
      <c r="L284" s="61" t="e">
        <f t="shared" si="20"/>
        <v>#DIV/0!</v>
      </c>
      <c r="M284" s="96"/>
    </row>
    <row r="285" spans="1:13" ht="12.75">
      <c r="A285" s="15">
        <v>1005</v>
      </c>
      <c r="B285" s="15" t="s">
        <v>161</v>
      </c>
      <c r="C285" s="15" t="s">
        <v>125</v>
      </c>
      <c r="D285" s="38" t="s">
        <v>131</v>
      </c>
      <c r="E285" s="2" t="s">
        <v>204</v>
      </c>
      <c r="F285" s="61" t="s">
        <v>34</v>
      </c>
      <c r="G285" s="15">
        <v>350</v>
      </c>
      <c r="H285" s="15" t="s">
        <v>11</v>
      </c>
      <c r="I285" s="15"/>
      <c r="J285" s="15"/>
      <c r="K285" s="15" t="e">
        <f t="shared" si="19"/>
        <v>#DIV/0!</v>
      </c>
      <c r="L285" s="61" t="e">
        <f t="shared" si="20"/>
        <v>#DIV/0!</v>
      </c>
      <c r="M285" s="96"/>
    </row>
    <row r="286" spans="1:13" ht="12.75">
      <c r="A286" s="15">
        <v>1006</v>
      </c>
      <c r="B286" s="15" t="s">
        <v>161</v>
      </c>
      <c r="C286" s="15" t="s">
        <v>125</v>
      </c>
      <c r="D286" s="38" t="s">
        <v>131</v>
      </c>
      <c r="E286" s="2" t="s">
        <v>205</v>
      </c>
      <c r="F286" s="61" t="s">
        <v>34</v>
      </c>
      <c r="G286" s="15">
        <v>350</v>
      </c>
      <c r="H286" s="15" t="s">
        <v>11</v>
      </c>
      <c r="I286" s="15"/>
      <c r="J286" s="15"/>
      <c r="K286" s="15" t="e">
        <f t="shared" si="19"/>
        <v>#DIV/0!</v>
      </c>
      <c r="L286" s="61" t="e">
        <f t="shared" si="20"/>
        <v>#DIV/0!</v>
      </c>
      <c r="M286" s="96"/>
    </row>
  </sheetData>
  <conditionalFormatting sqref="N85:T90">
    <cfRule type="colorScale" priority="1">
      <colorScale>
        <cfvo type="min"/>
        <cfvo type="formula" val="2"/>
        <cfvo type="max"/>
        <color rgb="FF57BB8A"/>
        <color rgb="FFABDDC5"/>
        <color rgb="FFFFFFFF"/>
      </colorScale>
    </cfRule>
  </conditionalFormatting>
  <conditionalFormatting sqref="L233:L249">
    <cfRule type="colorScale" priority="2">
      <colorScale>
        <cfvo type="min"/>
        <cfvo type="percentile" val="50"/>
        <cfvo type="max"/>
        <color rgb="FF57BB8A"/>
        <color rgb="FFFFFFFF"/>
        <color rgb="FFE67C73"/>
      </colorScale>
    </cfRule>
  </conditionalFormatting>
  <conditionalFormatting sqref="L265:L273 L281:L286">
    <cfRule type="colorScale" priority="3">
      <colorScale>
        <cfvo type="min"/>
        <cfvo type="percentile" val="50"/>
        <cfvo type="max"/>
        <color rgb="FF57BB8A"/>
        <color rgb="FFFFFFFF"/>
        <color rgb="FFE67C73"/>
      </colorScale>
    </cfRule>
  </conditionalFormatting>
  <hyperlinks>
    <hyperlink ref="C54" r:id="rId1" xr:uid="{00000000-0004-0000-0000-000000000000}"/>
  </hyperlinks>
  <pageMargins left="0" right="0" top="0" bottom="0" header="0" footer="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3"/>
  <sheetViews>
    <sheetView workbookViewId="0"/>
  </sheetViews>
  <sheetFormatPr defaultColWidth="14.42578125" defaultRowHeight="15.75" customHeight="1"/>
  <sheetData>
    <row r="1" spans="1:7" ht="15.75" customHeight="1">
      <c r="A1" s="2" t="s">
        <v>274</v>
      </c>
      <c r="B1" s="2">
        <v>0</v>
      </c>
      <c r="C1" s="2">
        <v>25</v>
      </c>
      <c r="D1" s="2">
        <v>50</v>
      </c>
      <c r="E1" s="2">
        <v>75</v>
      </c>
      <c r="F1" s="2">
        <v>95</v>
      </c>
      <c r="G1" s="114"/>
    </row>
    <row r="2" spans="1:7" ht="12.75">
      <c r="A2" s="34" t="s">
        <v>278</v>
      </c>
      <c r="B2" s="17">
        <v>1.5284312886780499E-12</v>
      </c>
      <c r="C2" s="20">
        <v>1.4282446375932601E-13</v>
      </c>
      <c r="D2" s="22">
        <v>7.0000000000000001E-3</v>
      </c>
      <c r="E2" s="23">
        <v>2.170951474131E-3</v>
      </c>
      <c r="F2" s="25">
        <v>2.9724961452175999E-2</v>
      </c>
      <c r="G2" s="122"/>
    </row>
    <row r="3" spans="1:7" ht="12.75">
      <c r="A3" s="34" t="s">
        <v>281</v>
      </c>
      <c r="B3" s="16">
        <v>1.3557617784847001E-2</v>
      </c>
      <c r="C3" s="28">
        <v>1.3568010505999E-2</v>
      </c>
      <c r="D3" s="22">
        <v>1.3568010505999E-2</v>
      </c>
      <c r="E3" s="29">
        <v>0.15923125771764601</v>
      </c>
      <c r="F3" s="25">
        <v>0.31316376391642597</v>
      </c>
      <c r="G3" s="122"/>
    </row>
    <row r="4" spans="1:7" ht="12.75">
      <c r="A4" s="34" t="s">
        <v>285</v>
      </c>
      <c r="B4" s="16">
        <v>6.3245553203444501E-5</v>
      </c>
      <c r="C4" s="20">
        <v>1.4282446375932601E-13</v>
      </c>
      <c r="D4" s="21">
        <v>1.4282446375932601E-13</v>
      </c>
      <c r="E4" s="23">
        <v>5.22232967867132E-4</v>
      </c>
      <c r="F4" s="25">
        <v>6.7444136254767001E-2</v>
      </c>
      <c r="G4" s="122"/>
    </row>
    <row r="5" spans="1:7" ht="12.75">
      <c r="A5" s="34" t="s">
        <v>267</v>
      </c>
      <c r="B5" s="16">
        <v>0.42974043258157102</v>
      </c>
      <c r="C5" s="20">
        <v>0.42060443219709198</v>
      </c>
      <c r="D5" s="21">
        <v>0.31432027849750199</v>
      </c>
      <c r="E5" s="23">
        <v>0.27475022706583402</v>
      </c>
      <c r="F5" s="25">
        <v>1.9794</v>
      </c>
      <c r="G5" s="122"/>
    </row>
    <row r="6" spans="1:7" ht="12.75">
      <c r="A6" s="34" t="s">
        <v>287</v>
      </c>
      <c r="B6" s="16">
        <v>5.6160963630495803E-13</v>
      </c>
      <c r="C6" s="108">
        <v>5.7129785503730702E-14</v>
      </c>
      <c r="D6" s="109">
        <v>5.7129785503730702E-14</v>
      </c>
      <c r="E6" s="110">
        <v>5.7129785503730702E-14</v>
      </c>
      <c r="F6" s="111">
        <v>5.7129785503730702E-14</v>
      </c>
      <c r="G6" s="122"/>
    </row>
    <row r="7" spans="1:7" ht="12.75">
      <c r="A7" s="34" t="s">
        <v>289</v>
      </c>
      <c r="B7" s="16">
        <v>5.5805514493593998E-13</v>
      </c>
      <c r="C7" s="108">
        <v>6.0700397097713897E-14</v>
      </c>
      <c r="D7" s="109">
        <v>6.0700397097713897E-14</v>
      </c>
      <c r="E7" s="110">
        <v>6.0700397097713897E-14</v>
      </c>
      <c r="F7" s="111">
        <v>6.0700397097713897E-14</v>
      </c>
      <c r="G7" s="122"/>
    </row>
    <row r="8" spans="1:7" ht="12.75">
      <c r="A8" s="34" t="s">
        <v>290</v>
      </c>
      <c r="B8" s="16">
        <v>5.6160963630495803E-13</v>
      </c>
      <c r="C8" s="108">
        <v>6.0700397097713897E-14</v>
      </c>
      <c r="D8" s="109">
        <v>6.0700397097713897E-14</v>
      </c>
      <c r="E8" s="110">
        <v>6.0700397097713897E-14</v>
      </c>
      <c r="F8" s="111">
        <v>6.0700397097713897E-14</v>
      </c>
      <c r="G8" s="122"/>
    </row>
    <row r="9" spans="1:7" ht="12.75">
      <c r="A9" s="34" t="s">
        <v>292</v>
      </c>
      <c r="B9" s="16">
        <v>5.6516412767397699E-13</v>
      </c>
      <c r="C9" s="108">
        <v>6.0700397097713897E-14</v>
      </c>
      <c r="D9" s="109">
        <v>6.0700397097713897E-14</v>
      </c>
      <c r="E9" s="110">
        <v>6.0700397097713897E-14</v>
      </c>
      <c r="F9" s="111">
        <v>6.0700397097713897E-14</v>
      </c>
      <c r="G9" s="122"/>
    </row>
    <row r="10" spans="1:7" ht="15.75" customHeight="1">
      <c r="G10" s="114"/>
    </row>
    <row r="11" spans="1:7" ht="15.75" customHeight="1">
      <c r="G11" s="114"/>
    </row>
    <row r="12" spans="1:7" ht="15.75" customHeight="1">
      <c r="G12" s="114"/>
    </row>
    <row r="13" spans="1:7" ht="15.75" customHeight="1">
      <c r="G13" s="114"/>
    </row>
  </sheetData>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7E1A-1D8C-461B-AA45-FA4480B810E6}">
  <dimension ref="A1:Q41"/>
  <sheetViews>
    <sheetView topLeftCell="A26" workbookViewId="0">
      <selection activeCell="A35" sqref="A35:G38"/>
    </sheetView>
  </sheetViews>
  <sheetFormatPr defaultRowHeight="12.75"/>
  <cols>
    <col min="1" max="1" width="46.85546875" customWidth="1"/>
    <col min="2" max="2" width="11.140625" customWidth="1"/>
    <col min="3" max="3" width="10.5703125" bestFit="1" customWidth="1"/>
    <col min="4" max="4" width="10.28515625" customWidth="1"/>
  </cols>
  <sheetData>
    <row r="1" spans="1:17">
      <c r="A1" s="134" t="s">
        <v>316</v>
      </c>
      <c r="B1" s="134"/>
      <c r="C1" s="134"/>
      <c r="D1" s="134"/>
      <c r="E1" s="134"/>
      <c r="F1" s="134"/>
      <c r="G1" s="134"/>
      <c r="H1" s="134"/>
      <c r="I1" s="134"/>
      <c r="J1" s="134"/>
      <c r="K1" s="134"/>
      <c r="L1" s="134"/>
    </row>
    <row r="2" spans="1:17">
      <c r="A2" s="129" t="s">
        <v>28</v>
      </c>
      <c r="B2" s="129"/>
      <c r="C2" s="128">
        <v>0</v>
      </c>
      <c r="D2" s="128">
        <v>0</v>
      </c>
      <c r="E2" s="128">
        <v>25</v>
      </c>
      <c r="F2" s="128">
        <v>25</v>
      </c>
      <c r="G2" s="128">
        <v>50</v>
      </c>
      <c r="H2" s="128">
        <v>50</v>
      </c>
      <c r="I2" s="128">
        <v>75</v>
      </c>
      <c r="J2" s="128">
        <v>75</v>
      </c>
      <c r="K2" s="128">
        <v>95</v>
      </c>
      <c r="L2" s="128">
        <v>95</v>
      </c>
      <c r="O2" s="135" t="s">
        <v>317</v>
      </c>
      <c r="P2" s="135"/>
      <c r="Q2" s="135"/>
    </row>
    <row r="3" spans="1:17">
      <c r="A3" s="129" t="s">
        <v>318</v>
      </c>
      <c r="B3" s="129" t="s">
        <v>319</v>
      </c>
      <c r="C3" s="128" t="s">
        <v>320</v>
      </c>
      <c r="D3" s="128" t="s">
        <v>321</v>
      </c>
      <c r="E3" s="128" t="s">
        <v>320</v>
      </c>
      <c r="F3" s="128" t="s">
        <v>321</v>
      </c>
      <c r="G3" s="128" t="s">
        <v>320</v>
      </c>
      <c r="H3" s="128" t="s">
        <v>321</v>
      </c>
      <c r="I3" s="128" t="s">
        <v>320</v>
      </c>
      <c r="J3" s="128" t="s">
        <v>321</v>
      </c>
      <c r="K3" s="128" t="s">
        <v>320</v>
      </c>
      <c r="L3" s="128" t="s">
        <v>321</v>
      </c>
      <c r="O3" s="135"/>
      <c r="P3" s="135"/>
      <c r="Q3" s="135"/>
    </row>
    <row r="4" spans="1:17">
      <c r="A4" s="126" t="s">
        <v>322</v>
      </c>
      <c r="B4" s="126">
        <v>19</v>
      </c>
      <c r="C4" s="127">
        <v>5.0860716465868802E-5</v>
      </c>
      <c r="D4" s="130">
        <v>2.0104353395183201E-2</v>
      </c>
      <c r="E4" s="127"/>
      <c r="F4" s="130"/>
      <c r="G4" s="127"/>
      <c r="H4" s="130"/>
      <c r="I4" s="127"/>
      <c r="J4" s="130"/>
      <c r="K4" s="127">
        <v>5.5199091335653601E-3</v>
      </c>
      <c r="L4" s="130">
        <v>7.7553734398046303E-2</v>
      </c>
      <c r="O4" s="135"/>
      <c r="P4" s="135"/>
      <c r="Q4" s="135"/>
    </row>
    <row r="5" spans="1:17">
      <c r="A5" s="126" t="s">
        <v>323</v>
      </c>
      <c r="B5" s="126">
        <v>0</v>
      </c>
      <c r="C5" s="127">
        <v>6.1822339537020198E-3</v>
      </c>
      <c r="D5" s="130">
        <v>0.126310189229729</v>
      </c>
      <c r="E5" s="127">
        <v>4.9342486123604102E-5</v>
      </c>
      <c r="F5" s="130">
        <v>2.0106165279777499E-2</v>
      </c>
      <c r="G5" s="127">
        <v>0</v>
      </c>
      <c r="H5" s="130">
        <v>2.0104208353920801E-2</v>
      </c>
      <c r="I5" s="127">
        <v>1.15549114333268E-3</v>
      </c>
      <c r="J5" s="130">
        <v>0.10144200717832599</v>
      </c>
      <c r="K5" s="127">
        <v>8.0925326392946393E-3</v>
      </c>
      <c r="L5" s="130">
        <v>0.40216219825355998</v>
      </c>
      <c r="O5" s="135"/>
      <c r="P5" s="135"/>
      <c r="Q5" s="135"/>
    </row>
    <row r="6" spans="1:17">
      <c r="A6" s="126" t="s">
        <v>324</v>
      </c>
      <c r="B6" s="126">
        <v>-5</v>
      </c>
      <c r="C6" s="127"/>
      <c r="D6" s="130"/>
      <c r="E6" s="127"/>
      <c r="F6" s="130"/>
      <c r="G6" s="127"/>
      <c r="H6" s="130"/>
      <c r="I6" s="127"/>
      <c r="J6" s="130"/>
      <c r="K6" s="127"/>
      <c r="L6" s="130"/>
      <c r="O6" s="131"/>
      <c r="P6" s="131"/>
      <c r="Q6" s="131"/>
    </row>
    <row r="7" spans="1:17">
      <c r="A7" s="126" t="s">
        <v>325</v>
      </c>
      <c r="B7" s="126">
        <v>-10</v>
      </c>
      <c r="C7" s="127"/>
      <c r="D7" s="130"/>
      <c r="E7" s="127"/>
      <c r="F7" s="130"/>
      <c r="G7" s="127"/>
      <c r="H7" s="130"/>
      <c r="I7" s="127"/>
      <c r="J7" s="130"/>
      <c r="K7" s="127"/>
      <c r="L7" s="130"/>
      <c r="O7" s="131"/>
      <c r="P7" s="131"/>
      <c r="Q7" s="131"/>
    </row>
    <row r="8" spans="1:17">
      <c r="A8" s="126" t="s">
        <v>326</v>
      </c>
      <c r="B8" s="126">
        <v>-15</v>
      </c>
      <c r="C8" s="127"/>
      <c r="D8" s="130"/>
      <c r="E8" s="127"/>
      <c r="F8" s="130"/>
      <c r="G8" s="127"/>
      <c r="H8" s="130"/>
      <c r="I8" s="127"/>
      <c r="J8" s="130"/>
      <c r="K8" s="127"/>
      <c r="L8" s="130"/>
      <c r="O8" s="131"/>
      <c r="P8" s="131"/>
      <c r="Q8" s="131"/>
    </row>
    <row r="9" spans="1:17">
      <c r="A9" s="126" t="s">
        <v>327</v>
      </c>
      <c r="B9" s="126">
        <v>-20</v>
      </c>
      <c r="C9" s="127">
        <v>2.1767627532220799E-4</v>
      </c>
      <c r="D9" s="130">
        <v>2.32596584084502E-2</v>
      </c>
      <c r="E9" s="127">
        <v>2.0395580714222799E-4</v>
      </c>
      <c r="F9" s="130">
        <v>2.5717884335922599E-2</v>
      </c>
      <c r="G9" s="127">
        <v>0</v>
      </c>
      <c r="H9" s="130">
        <v>2.0104208353920801E-2</v>
      </c>
      <c r="I9" s="127">
        <v>2.2507764824074801E-4</v>
      </c>
      <c r="J9" s="130">
        <v>2.3182288030515402E-2</v>
      </c>
      <c r="K9" s="127">
        <v>6.5500487539929897E-3</v>
      </c>
      <c r="L9" s="130">
        <v>0.36746589344719999</v>
      </c>
      <c r="O9" s="131"/>
      <c r="P9" s="131"/>
      <c r="Q9" s="131"/>
    </row>
    <row r="10" spans="1:17" ht="16.5" customHeight="1"/>
    <row r="11" spans="1:17">
      <c r="A11" s="134" t="s">
        <v>328</v>
      </c>
      <c r="B11" s="134"/>
      <c r="C11" s="134"/>
      <c r="D11" s="134"/>
      <c r="E11" s="134"/>
      <c r="F11" s="134"/>
      <c r="G11" s="134"/>
      <c r="H11" s="134"/>
      <c r="I11" s="134"/>
      <c r="J11" s="134"/>
      <c r="K11" s="134"/>
      <c r="L11" s="134"/>
    </row>
    <row r="12" spans="1:17">
      <c r="A12" s="129" t="s">
        <v>28</v>
      </c>
      <c r="B12" s="129"/>
      <c r="C12" s="128">
        <v>0</v>
      </c>
      <c r="D12" s="128">
        <v>0</v>
      </c>
      <c r="E12" s="128">
        <v>25</v>
      </c>
      <c r="F12" s="128">
        <v>25</v>
      </c>
      <c r="G12" s="128">
        <v>50</v>
      </c>
      <c r="H12" s="128">
        <v>50</v>
      </c>
      <c r="I12" s="128">
        <v>75</v>
      </c>
      <c r="J12" s="128">
        <v>75</v>
      </c>
      <c r="K12" s="128">
        <v>95</v>
      </c>
      <c r="L12" s="128">
        <v>95</v>
      </c>
    </row>
    <row r="13" spans="1:17">
      <c r="A13" s="129" t="s">
        <v>318</v>
      </c>
      <c r="B13" s="129" t="s">
        <v>319</v>
      </c>
      <c r="C13" s="128" t="s">
        <v>320</v>
      </c>
      <c r="D13" s="128" t="s">
        <v>321</v>
      </c>
      <c r="E13" s="128" t="s">
        <v>320</v>
      </c>
      <c r="F13" s="128" t="s">
        <v>321</v>
      </c>
      <c r="G13" s="128" t="s">
        <v>320</v>
      </c>
      <c r="H13" s="128" t="s">
        <v>321</v>
      </c>
      <c r="I13" s="128" t="s">
        <v>320</v>
      </c>
      <c r="J13" s="128" t="s">
        <v>321</v>
      </c>
      <c r="K13" s="128" t="s">
        <v>320</v>
      </c>
      <c r="L13" s="128" t="s">
        <v>321</v>
      </c>
    </row>
    <row r="14" spans="1:17">
      <c r="A14" s="126" t="s">
        <v>322</v>
      </c>
      <c r="B14" s="126">
        <v>19</v>
      </c>
      <c r="C14" s="127">
        <v>1.84082122215834E-3</v>
      </c>
      <c r="D14" s="130">
        <v>0.11341598020240901</v>
      </c>
      <c r="E14" s="127"/>
      <c r="F14" s="130"/>
      <c r="G14" s="127"/>
      <c r="H14" s="130"/>
      <c r="I14" s="127"/>
      <c r="J14" s="130">
        <v>0.22974538804842001</v>
      </c>
      <c r="K14" s="127"/>
      <c r="L14" s="130"/>
    </row>
    <row r="15" spans="1:17">
      <c r="A15" s="126" t="s">
        <v>323</v>
      </c>
      <c r="B15" s="126">
        <v>0</v>
      </c>
      <c r="C15" s="127">
        <v>1.5403340358887999E-3</v>
      </c>
      <c r="D15" s="130">
        <v>2.9286293883367901E-2</v>
      </c>
      <c r="E15" s="127"/>
      <c r="F15" s="130"/>
      <c r="G15" s="127"/>
      <c r="H15" s="130"/>
      <c r="I15" s="127">
        <v>9.6621934000860402E-3</v>
      </c>
      <c r="J15" s="130">
        <v>0.25588948069128897</v>
      </c>
      <c r="K15" s="127"/>
      <c r="L15" s="130"/>
    </row>
    <row r="16" spans="1:17">
      <c r="A16" s="126" t="s">
        <v>326</v>
      </c>
      <c r="B16" s="126">
        <v>-5</v>
      </c>
      <c r="C16" s="127"/>
      <c r="D16" s="130"/>
      <c r="E16" s="127"/>
      <c r="F16" s="130"/>
      <c r="G16" s="127"/>
      <c r="H16" s="130"/>
      <c r="I16" s="127"/>
      <c r="J16" s="130"/>
      <c r="K16" s="127"/>
      <c r="L16" s="130"/>
    </row>
    <row r="17" spans="1:12">
      <c r="A17" s="126" t="s">
        <v>325</v>
      </c>
      <c r="B17" s="126">
        <v>-10</v>
      </c>
      <c r="C17" s="127"/>
      <c r="D17" s="130"/>
      <c r="E17" s="127"/>
      <c r="F17" s="130"/>
      <c r="G17" s="127"/>
      <c r="H17" s="130"/>
      <c r="I17" s="127"/>
      <c r="J17" s="130"/>
      <c r="K17" s="127"/>
      <c r="L17" s="130"/>
    </row>
    <row r="18" spans="1:12">
      <c r="A18" s="126" t="s">
        <v>324</v>
      </c>
      <c r="B18" s="126">
        <v>-15</v>
      </c>
      <c r="C18" s="127"/>
      <c r="D18" s="130"/>
      <c r="E18" s="127"/>
      <c r="F18" s="130"/>
      <c r="G18" s="127"/>
      <c r="H18" s="130"/>
      <c r="I18" s="127"/>
      <c r="J18" s="130"/>
      <c r="K18" s="127"/>
      <c r="L18" s="130"/>
    </row>
    <row r="19" spans="1:12">
      <c r="A19" s="126" t="s">
        <v>327</v>
      </c>
      <c r="B19" s="126">
        <v>-20</v>
      </c>
      <c r="C19" s="127">
        <v>1.16953859027107E-5</v>
      </c>
      <c r="D19" s="130">
        <v>2.0165304014232999E-2</v>
      </c>
      <c r="E19" s="127"/>
      <c r="F19" s="130"/>
      <c r="G19" s="127"/>
      <c r="H19" s="130"/>
      <c r="I19" s="127"/>
      <c r="J19" s="130">
        <v>3.7019192359279203E-2</v>
      </c>
      <c r="K19" s="127"/>
      <c r="L19" s="130"/>
    </row>
    <row r="21" spans="1:12">
      <c r="A21" t="s">
        <v>28</v>
      </c>
      <c r="B21" t="s">
        <v>329</v>
      </c>
      <c r="C21" t="s">
        <v>330</v>
      </c>
      <c r="D21" t="s">
        <v>331</v>
      </c>
    </row>
    <row r="22" spans="1:12">
      <c r="A22">
        <v>0</v>
      </c>
      <c r="B22" s="124">
        <f>D5</f>
        <v>0.126310189229729</v>
      </c>
      <c r="C22" s="124">
        <f>D9</f>
        <v>2.32596584084502E-2</v>
      </c>
      <c r="D22" s="124">
        <f>D4</f>
        <v>2.0104353395183201E-2</v>
      </c>
    </row>
    <row r="23" spans="1:12">
      <c r="A23">
        <v>25</v>
      </c>
      <c r="B23" s="124">
        <f>F5</f>
        <v>2.0106165279777499E-2</v>
      </c>
      <c r="C23" s="124">
        <f>F9</f>
        <v>2.5717884335922599E-2</v>
      </c>
    </row>
    <row r="24" spans="1:12">
      <c r="A24">
        <v>50</v>
      </c>
      <c r="B24" s="124">
        <f>H5</f>
        <v>2.0104208353920801E-2</v>
      </c>
      <c r="C24" s="124">
        <f>H9</f>
        <v>2.0104208353920801E-2</v>
      </c>
    </row>
    <row r="25" spans="1:12">
      <c r="A25">
        <v>75</v>
      </c>
      <c r="B25" s="124">
        <f>J5</f>
        <v>0.10144200717832599</v>
      </c>
      <c r="C25" s="124">
        <f>J9</f>
        <v>2.3182288030515402E-2</v>
      </c>
    </row>
    <row r="26" spans="1:12">
      <c r="A26">
        <v>95</v>
      </c>
      <c r="B26" s="124">
        <f>L5</f>
        <v>0.40216219825355998</v>
      </c>
      <c r="C26" s="124">
        <f>L9</f>
        <v>0.36746589344719999</v>
      </c>
      <c r="D26" s="124">
        <f>L4</f>
        <v>7.7553734398046303E-2</v>
      </c>
    </row>
    <row r="29" spans="1:12">
      <c r="A29" t="s">
        <v>332</v>
      </c>
      <c r="B29" t="s">
        <v>333</v>
      </c>
      <c r="C29" t="s">
        <v>334</v>
      </c>
      <c r="D29" t="s">
        <v>335</v>
      </c>
      <c r="E29" t="s">
        <v>336</v>
      </c>
      <c r="F29" t="s">
        <v>337</v>
      </c>
    </row>
    <row r="30" spans="1:12">
      <c r="A30">
        <v>-20</v>
      </c>
      <c r="B30" s="124">
        <f>D9</f>
        <v>2.32596584084502E-2</v>
      </c>
      <c r="C30" s="124">
        <f>F9</f>
        <v>2.5717884335922599E-2</v>
      </c>
      <c r="D30" s="124">
        <f>H9</f>
        <v>2.0104208353920801E-2</v>
      </c>
      <c r="E30" s="124">
        <f>J9</f>
        <v>2.3182288030515402E-2</v>
      </c>
      <c r="F30" s="124">
        <f>L9</f>
        <v>0.36746589344719999</v>
      </c>
    </row>
    <row r="31" spans="1:12">
      <c r="A31">
        <v>0</v>
      </c>
      <c r="B31" s="124">
        <f>D5</f>
        <v>0.126310189229729</v>
      </c>
      <c r="C31" s="124">
        <f>F5</f>
        <v>2.0106165279777499E-2</v>
      </c>
      <c r="D31" s="124">
        <f>H5</f>
        <v>2.0104208353920801E-2</v>
      </c>
      <c r="E31" s="124">
        <f>J5</f>
        <v>0.10144200717832599</v>
      </c>
      <c r="F31" s="124">
        <f>L5</f>
        <v>0.40216219825355998</v>
      </c>
    </row>
    <row r="32" spans="1:12">
      <c r="A32">
        <v>19</v>
      </c>
      <c r="B32" s="124">
        <f>D4</f>
        <v>2.0104353395183201E-2</v>
      </c>
      <c r="C32" s="124"/>
      <c r="D32" s="124"/>
      <c r="E32" s="124"/>
      <c r="F32" s="124">
        <f>L4</f>
        <v>7.7553734398046303E-2</v>
      </c>
    </row>
    <row r="35" spans="1:9">
      <c r="A35" t="s">
        <v>338</v>
      </c>
      <c r="B35" t="s">
        <v>333</v>
      </c>
      <c r="C35" t="s">
        <v>334</v>
      </c>
      <c r="D35" t="s">
        <v>335</v>
      </c>
      <c r="E35" t="s">
        <v>336</v>
      </c>
      <c r="F35" t="s">
        <v>337</v>
      </c>
      <c r="G35" t="s">
        <v>339</v>
      </c>
    </row>
    <row r="36" spans="1:9">
      <c r="A36">
        <v>-20</v>
      </c>
      <c r="B36" s="124">
        <f>D19</f>
        <v>2.0165304014232999E-2</v>
      </c>
      <c r="C36" s="124"/>
      <c r="D36" s="124"/>
      <c r="E36" s="124">
        <f>J19</f>
        <v>3.7019192359279203E-2</v>
      </c>
      <c r="F36" s="124"/>
      <c r="G36" s="124">
        <v>0.01</v>
      </c>
    </row>
    <row r="37" spans="1:9">
      <c r="A37">
        <v>0</v>
      </c>
      <c r="B37" s="124">
        <f>D15</f>
        <v>2.9286293883367901E-2</v>
      </c>
      <c r="C37" s="124"/>
      <c r="D37" s="124"/>
      <c r="E37" s="124">
        <f>J15</f>
        <v>0.25588948069128897</v>
      </c>
      <c r="F37" s="124"/>
      <c r="G37" s="124">
        <v>0.01</v>
      </c>
      <c r="I37" s="125"/>
    </row>
    <row r="38" spans="1:9">
      <c r="A38">
        <v>19</v>
      </c>
      <c r="B38" s="124">
        <f>D14</f>
        <v>0.11341598020240901</v>
      </c>
      <c r="C38" s="124"/>
      <c r="D38" s="124"/>
      <c r="E38" s="124">
        <f>J14</f>
        <v>0.22974538804842001</v>
      </c>
      <c r="F38" s="124"/>
      <c r="G38" s="124">
        <v>0.01</v>
      </c>
    </row>
    <row r="41" spans="1:9">
      <c r="H41" t="s">
        <v>340</v>
      </c>
    </row>
  </sheetData>
  <mergeCells count="3">
    <mergeCell ref="A1:L1"/>
    <mergeCell ref="A11:L11"/>
    <mergeCell ref="O2:Q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81"/>
  <sheetViews>
    <sheetView workbookViewId="0"/>
  </sheetViews>
  <sheetFormatPr defaultColWidth="14.42578125" defaultRowHeight="15.75" customHeight="1"/>
  <cols>
    <col min="1" max="1" width="8.85546875" customWidth="1"/>
    <col min="2" max="2" width="7.28515625" customWidth="1"/>
    <col min="3" max="4" width="8.28515625" customWidth="1"/>
    <col min="5" max="6" width="10.28515625" customWidth="1"/>
    <col min="7" max="7" width="8.140625" customWidth="1"/>
    <col min="8" max="11" width="8.5703125" customWidth="1"/>
    <col min="12" max="14" width="9" customWidth="1"/>
  </cols>
  <sheetData>
    <row r="1" spans="1:14" ht="15.75" customHeight="1">
      <c r="A1" s="36" t="s">
        <v>206</v>
      </c>
      <c r="B1" s="36">
        <v>500</v>
      </c>
      <c r="C1" s="36"/>
      <c r="D1" s="36" t="s">
        <v>207</v>
      </c>
      <c r="E1" s="36">
        <v>4</v>
      </c>
      <c r="F1" s="36"/>
      <c r="G1" s="36"/>
    </row>
    <row r="2" spans="1:14" ht="12.75">
      <c r="A2" s="36" t="s">
        <v>208</v>
      </c>
      <c r="B2" s="36">
        <v>10</v>
      </c>
      <c r="C2" s="36"/>
      <c r="D2" s="36" t="s">
        <v>54</v>
      </c>
      <c r="E2" s="36" t="s">
        <v>8</v>
      </c>
      <c r="F2" s="36"/>
      <c r="G2" s="36"/>
    </row>
    <row r="3" spans="1:14" ht="12.75">
      <c r="A3" s="36" t="s">
        <v>82</v>
      </c>
      <c r="B3" s="36">
        <v>19</v>
      </c>
      <c r="C3" s="36"/>
      <c r="D3" s="36"/>
      <c r="E3" s="36"/>
      <c r="F3" s="36"/>
      <c r="G3" s="36"/>
    </row>
    <row r="4" spans="1:14" ht="12.75">
      <c r="A4" s="36" t="s">
        <v>83</v>
      </c>
      <c r="B4" s="36">
        <v>10</v>
      </c>
      <c r="C4" s="36"/>
      <c r="D4" s="36" t="s">
        <v>209</v>
      </c>
      <c r="E4" s="36">
        <v>350</v>
      </c>
      <c r="F4" s="36"/>
      <c r="G4" s="36"/>
    </row>
    <row r="5" spans="1:14" ht="12.75">
      <c r="A5" s="36"/>
      <c r="B5" s="36"/>
      <c r="C5" s="36"/>
      <c r="D5" s="36"/>
      <c r="E5" s="36"/>
      <c r="F5" s="36"/>
      <c r="G5" s="36"/>
    </row>
    <row r="6" spans="1:14" ht="12.75">
      <c r="A6" s="36"/>
      <c r="B6" s="36"/>
      <c r="C6" s="36"/>
      <c r="D6" s="36"/>
      <c r="E6" s="36"/>
      <c r="F6" s="36"/>
      <c r="G6" s="36"/>
    </row>
    <row r="7" spans="1:14" ht="12.75">
      <c r="A7" s="36" t="s">
        <v>64</v>
      </c>
      <c r="B7" s="36">
        <v>0.05</v>
      </c>
      <c r="C7" s="36"/>
      <c r="D7" s="36"/>
      <c r="E7" s="36"/>
      <c r="F7" s="36"/>
      <c r="G7" s="36"/>
    </row>
    <row r="8" spans="1:14" ht="12.75">
      <c r="A8" s="36" t="s">
        <v>210</v>
      </c>
      <c r="B8" s="36">
        <v>0.1</v>
      </c>
      <c r="C8" s="36"/>
      <c r="D8" s="36"/>
      <c r="E8" s="36"/>
      <c r="F8" s="36"/>
      <c r="G8" s="36"/>
    </row>
    <row r="9" spans="1:14" ht="12.75">
      <c r="A9" s="36" t="s">
        <v>211</v>
      </c>
      <c r="B9" s="36">
        <v>100</v>
      </c>
      <c r="C9" s="36"/>
      <c r="D9" s="36"/>
      <c r="E9" s="36"/>
      <c r="F9" s="36"/>
      <c r="G9" s="36"/>
    </row>
    <row r="10" spans="1:14" ht="12.75">
      <c r="A10" s="36" t="s">
        <v>60</v>
      </c>
      <c r="B10" s="36" t="s">
        <v>8</v>
      </c>
      <c r="C10" s="36"/>
      <c r="D10" s="36"/>
      <c r="E10" s="36"/>
      <c r="F10" s="36"/>
      <c r="G10" s="36"/>
    </row>
    <row r="11" spans="1:14" ht="12.75">
      <c r="A11" s="36" t="s">
        <v>84</v>
      </c>
      <c r="B11" s="36" t="s">
        <v>31</v>
      </c>
      <c r="C11" s="36"/>
      <c r="D11" s="36"/>
      <c r="E11" s="36"/>
      <c r="F11" s="36"/>
      <c r="G11" s="36"/>
    </row>
    <row r="12" spans="1:14" ht="12.75">
      <c r="A12" s="37" t="s">
        <v>212</v>
      </c>
      <c r="B12" s="36"/>
      <c r="C12" s="36"/>
      <c r="D12" s="36"/>
      <c r="E12" s="36"/>
      <c r="F12" s="36"/>
      <c r="G12" s="36"/>
    </row>
    <row r="13" spans="1:14" ht="12.75">
      <c r="A13" s="36" t="s">
        <v>0</v>
      </c>
      <c r="B13" s="36" t="s">
        <v>1</v>
      </c>
      <c r="C13" s="36" t="s">
        <v>14</v>
      </c>
      <c r="D13" s="36" t="s">
        <v>5</v>
      </c>
      <c r="E13" s="36" t="s">
        <v>6</v>
      </c>
      <c r="F13" s="36" t="s">
        <v>7</v>
      </c>
      <c r="G13" s="36" t="s">
        <v>47</v>
      </c>
      <c r="H13" s="2"/>
      <c r="I13" s="2"/>
      <c r="J13" s="2"/>
      <c r="K13" s="2"/>
      <c r="L13" s="2" t="s">
        <v>213</v>
      </c>
      <c r="M13" s="2" t="s">
        <v>214</v>
      </c>
      <c r="N13" s="2" t="s">
        <v>215</v>
      </c>
    </row>
    <row r="14" spans="1:14" ht="12.75">
      <c r="A14" s="38">
        <v>1001</v>
      </c>
      <c r="B14" s="39">
        <v>100</v>
      </c>
      <c r="C14" s="2">
        <v>0</v>
      </c>
      <c r="D14" s="2">
        <v>0</v>
      </c>
      <c r="E14" s="15">
        <v>3</v>
      </c>
      <c r="F14" s="15">
        <v>0.5</v>
      </c>
      <c r="G14" s="34">
        <f t="shared" ref="G14:G30" si="0">AVERAGE(E14,F14)</f>
        <v>1.75</v>
      </c>
      <c r="H14" s="2"/>
      <c r="I14" s="2"/>
      <c r="J14" s="2"/>
      <c r="K14" s="2"/>
      <c r="L14" s="2">
        <v>0</v>
      </c>
      <c r="M14" s="2">
        <v>8.6999999999999993</v>
      </c>
      <c r="N14">
        <f t="shared" ref="N14:N30" si="1">G14</f>
        <v>1.75</v>
      </c>
    </row>
    <row r="15" spans="1:14" ht="12.75">
      <c r="A15" s="38">
        <v>1002</v>
      </c>
      <c r="B15" s="39">
        <v>100</v>
      </c>
      <c r="C15" s="2">
        <v>2</v>
      </c>
      <c r="D15" s="2">
        <v>0</v>
      </c>
      <c r="E15" s="15">
        <v>3.2</v>
      </c>
      <c r="F15" s="15">
        <v>0.6</v>
      </c>
      <c r="G15" s="34">
        <f t="shared" si="0"/>
        <v>1.9000000000000001</v>
      </c>
      <c r="H15" s="33"/>
      <c r="I15" s="33"/>
      <c r="J15" s="33"/>
      <c r="K15" s="33"/>
      <c r="L15" s="33">
        <f t="shared" ref="L15:L30" si="2">C15/32</f>
        <v>6.25E-2</v>
      </c>
      <c r="M15" s="2">
        <v>14</v>
      </c>
      <c r="N15">
        <f t="shared" si="1"/>
        <v>1.9000000000000001</v>
      </c>
    </row>
    <row r="16" spans="1:14" ht="12.75">
      <c r="A16" s="38">
        <v>1003</v>
      </c>
      <c r="B16" s="39">
        <v>100</v>
      </c>
      <c r="C16" s="2">
        <v>4</v>
      </c>
      <c r="D16" s="2">
        <v>0</v>
      </c>
      <c r="E16" s="15">
        <v>4.4000000000000004</v>
      </c>
      <c r="F16" s="15">
        <v>0.7</v>
      </c>
      <c r="G16" s="34">
        <f t="shared" si="0"/>
        <v>2.5500000000000003</v>
      </c>
      <c r="H16" s="33"/>
      <c r="I16" s="33"/>
      <c r="J16" s="33"/>
      <c r="K16" s="33"/>
      <c r="L16" s="33">
        <f t="shared" si="2"/>
        <v>0.125</v>
      </c>
      <c r="M16" s="2">
        <v>21.2</v>
      </c>
      <c r="N16">
        <f t="shared" si="1"/>
        <v>2.5500000000000003</v>
      </c>
    </row>
    <row r="17" spans="1:14" ht="12.75">
      <c r="A17" s="38">
        <v>1004</v>
      </c>
      <c r="B17" s="39">
        <v>100</v>
      </c>
      <c r="C17" s="2">
        <v>6</v>
      </c>
      <c r="D17" s="2">
        <v>0</v>
      </c>
      <c r="E17" s="15">
        <v>4</v>
      </c>
      <c r="F17" s="15">
        <v>0.7</v>
      </c>
      <c r="G17" s="34">
        <f t="shared" si="0"/>
        <v>2.35</v>
      </c>
      <c r="H17" s="33"/>
      <c r="I17" s="33"/>
      <c r="J17" s="33"/>
      <c r="K17" s="33"/>
      <c r="L17" s="33">
        <f t="shared" si="2"/>
        <v>0.1875</v>
      </c>
      <c r="M17" s="2">
        <v>27.5</v>
      </c>
      <c r="N17">
        <f t="shared" si="1"/>
        <v>2.35</v>
      </c>
    </row>
    <row r="18" spans="1:14" ht="12.75">
      <c r="A18" s="38">
        <v>1005</v>
      </c>
      <c r="B18" s="39">
        <v>100</v>
      </c>
      <c r="C18" s="2">
        <v>8</v>
      </c>
      <c r="D18" s="2">
        <v>0</v>
      </c>
      <c r="E18" s="15">
        <v>4.0999999999999996</v>
      </c>
      <c r="F18" s="15">
        <v>0.8</v>
      </c>
      <c r="G18" s="34">
        <f t="shared" si="0"/>
        <v>2.4499999999999997</v>
      </c>
      <c r="H18" s="33"/>
      <c r="I18" s="33"/>
      <c r="J18" s="33"/>
      <c r="K18" s="33"/>
      <c r="L18" s="33">
        <f t="shared" si="2"/>
        <v>0.25</v>
      </c>
      <c r="M18" s="2">
        <v>33.1</v>
      </c>
      <c r="N18">
        <f t="shared" si="1"/>
        <v>2.4499999999999997</v>
      </c>
    </row>
    <row r="19" spans="1:14" ht="12.75">
      <c r="A19" s="38">
        <v>1006</v>
      </c>
      <c r="B19" s="39">
        <v>100</v>
      </c>
      <c r="C19" s="2">
        <v>10</v>
      </c>
      <c r="D19" s="2">
        <v>0</v>
      </c>
      <c r="E19" s="15">
        <v>2.4</v>
      </c>
      <c r="F19" s="15">
        <v>0.4</v>
      </c>
      <c r="G19" s="34">
        <f t="shared" si="0"/>
        <v>1.4</v>
      </c>
      <c r="H19" s="33"/>
      <c r="I19" s="33"/>
      <c r="J19" s="33"/>
      <c r="K19" s="33"/>
      <c r="L19" s="33">
        <f t="shared" si="2"/>
        <v>0.3125</v>
      </c>
      <c r="M19" s="2">
        <v>39.4</v>
      </c>
      <c r="N19">
        <f t="shared" si="1"/>
        <v>1.4</v>
      </c>
    </row>
    <row r="20" spans="1:14" ht="12.75">
      <c r="A20" s="38">
        <v>1007</v>
      </c>
      <c r="B20" s="39">
        <v>100</v>
      </c>
      <c r="C20" s="2">
        <v>12</v>
      </c>
      <c r="D20" s="2">
        <v>0</v>
      </c>
      <c r="E20" s="15">
        <v>3</v>
      </c>
      <c r="F20" s="15">
        <v>0.6</v>
      </c>
      <c r="G20" s="34">
        <f t="shared" si="0"/>
        <v>1.8</v>
      </c>
      <c r="H20" s="33"/>
      <c r="I20" s="33"/>
      <c r="J20" s="33"/>
      <c r="K20" s="33"/>
      <c r="L20" s="33">
        <f t="shared" si="2"/>
        <v>0.375</v>
      </c>
      <c r="M20" s="2">
        <v>45.4</v>
      </c>
      <c r="N20">
        <f t="shared" si="1"/>
        <v>1.8</v>
      </c>
    </row>
    <row r="21" spans="1:14" ht="12.75">
      <c r="A21" s="38">
        <v>1008</v>
      </c>
      <c r="B21" s="39">
        <v>100</v>
      </c>
      <c r="C21" s="2">
        <v>14</v>
      </c>
      <c r="D21" s="2">
        <v>0</v>
      </c>
      <c r="E21" s="15">
        <v>2.2999999999999998</v>
      </c>
      <c r="F21" s="15">
        <v>0.4</v>
      </c>
      <c r="G21" s="34">
        <f t="shared" si="0"/>
        <v>1.3499999999999999</v>
      </c>
      <c r="H21" s="33"/>
      <c r="I21" s="33"/>
      <c r="J21" s="33"/>
      <c r="K21" s="33"/>
      <c r="L21" s="33">
        <f t="shared" si="2"/>
        <v>0.4375</v>
      </c>
      <c r="M21" s="2">
        <v>52.2</v>
      </c>
      <c r="N21">
        <f t="shared" si="1"/>
        <v>1.3499999999999999</v>
      </c>
    </row>
    <row r="22" spans="1:14" ht="12.75">
      <c r="A22" s="38">
        <v>1009</v>
      </c>
      <c r="B22" s="39">
        <v>100</v>
      </c>
      <c r="C22" s="2">
        <v>16</v>
      </c>
      <c r="D22" s="2">
        <v>0</v>
      </c>
      <c r="E22" s="15">
        <v>4.2</v>
      </c>
      <c r="F22" s="15">
        <v>0.7</v>
      </c>
      <c r="G22" s="34">
        <f t="shared" si="0"/>
        <v>2.4500000000000002</v>
      </c>
      <c r="H22" s="33"/>
      <c r="I22" s="33"/>
      <c r="J22" s="33"/>
      <c r="K22" s="33"/>
      <c r="L22" s="33">
        <f t="shared" si="2"/>
        <v>0.5</v>
      </c>
      <c r="M22" s="2">
        <v>57.6</v>
      </c>
      <c r="N22">
        <f t="shared" si="1"/>
        <v>2.4500000000000002</v>
      </c>
    </row>
    <row r="23" spans="1:14" ht="12.75">
      <c r="A23" s="38">
        <v>1010</v>
      </c>
      <c r="B23" s="39">
        <v>100</v>
      </c>
      <c r="C23" s="2">
        <v>18</v>
      </c>
      <c r="D23" s="2">
        <v>0</v>
      </c>
      <c r="E23" s="15">
        <v>4</v>
      </c>
      <c r="F23" s="15">
        <v>0.7</v>
      </c>
      <c r="G23" s="34">
        <f t="shared" si="0"/>
        <v>2.35</v>
      </c>
      <c r="H23" s="33"/>
      <c r="I23" s="33"/>
      <c r="J23" s="33"/>
      <c r="K23" s="33"/>
      <c r="L23" s="33">
        <f t="shared" si="2"/>
        <v>0.5625</v>
      </c>
      <c r="M23" s="2">
        <v>61.3</v>
      </c>
      <c r="N23">
        <f t="shared" si="1"/>
        <v>2.35</v>
      </c>
    </row>
    <row r="24" spans="1:14" ht="12.75">
      <c r="A24" s="38">
        <v>1011</v>
      </c>
      <c r="B24" s="39">
        <v>100</v>
      </c>
      <c r="C24" s="2">
        <v>20</v>
      </c>
      <c r="D24" s="2">
        <v>0</v>
      </c>
      <c r="E24" s="15">
        <v>3.4</v>
      </c>
      <c r="F24" s="15">
        <v>0.6</v>
      </c>
      <c r="G24" s="34">
        <f t="shared" si="0"/>
        <v>2</v>
      </c>
      <c r="H24" s="33"/>
      <c r="I24" s="33"/>
      <c r="J24" s="33"/>
      <c r="K24" s="33"/>
      <c r="L24" s="33">
        <f t="shared" si="2"/>
        <v>0.625</v>
      </c>
      <c r="M24" s="2">
        <v>70.8</v>
      </c>
      <c r="N24">
        <f t="shared" si="1"/>
        <v>2</v>
      </c>
    </row>
    <row r="25" spans="1:14" ht="12.75">
      <c r="A25" s="38">
        <v>1012</v>
      </c>
      <c r="B25" s="39">
        <v>100</v>
      </c>
      <c r="C25" s="2">
        <v>22</v>
      </c>
      <c r="D25" s="2">
        <v>0</v>
      </c>
      <c r="E25" s="15">
        <v>4.4000000000000004</v>
      </c>
      <c r="F25" s="15">
        <v>0.8</v>
      </c>
      <c r="G25" s="34">
        <f t="shared" si="0"/>
        <v>2.6</v>
      </c>
      <c r="H25" s="33"/>
      <c r="I25" s="33"/>
      <c r="J25" s="33"/>
      <c r="K25" s="33"/>
      <c r="L25" s="33">
        <f t="shared" si="2"/>
        <v>0.6875</v>
      </c>
      <c r="M25" s="2">
        <v>77.2</v>
      </c>
      <c r="N25">
        <f t="shared" si="1"/>
        <v>2.6</v>
      </c>
    </row>
    <row r="26" spans="1:14" ht="12.75">
      <c r="A26" s="38">
        <v>1013</v>
      </c>
      <c r="B26" s="39">
        <v>100</v>
      </c>
      <c r="C26" s="2">
        <v>24</v>
      </c>
      <c r="D26" s="2">
        <v>0</v>
      </c>
      <c r="E26" s="15">
        <v>9.4</v>
      </c>
      <c r="F26" s="15">
        <v>1.6</v>
      </c>
      <c r="G26" s="34">
        <f t="shared" si="0"/>
        <v>5.5</v>
      </c>
      <c r="H26" s="33"/>
      <c r="I26" s="33"/>
      <c r="J26" s="33"/>
      <c r="K26" s="33"/>
      <c r="L26" s="33">
        <f t="shared" si="2"/>
        <v>0.75</v>
      </c>
      <c r="M26" s="2">
        <v>83.7</v>
      </c>
      <c r="N26">
        <f t="shared" si="1"/>
        <v>5.5</v>
      </c>
    </row>
    <row r="27" spans="1:14" ht="12.75">
      <c r="A27" s="38">
        <v>1014</v>
      </c>
      <c r="B27" s="39">
        <v>100</v>
      </c>
      <c r="C27" s="2">
        <v>26</v>
      </c>
      <c r="D27" s="2">
        <v>0</v>
      </c>
      <c r="E27" s="15">
        <v>11.7</v>
      </c>
      <c r="F27" s="15">
        <v>2</v>
      </c>
      <c r="G27" s="34">
        <f t="shared" si="0"/>
        <v>6.85</v>
      </c>
      <c r="H27" s="33"/>
      <c r="I27" s="33"/>
      <c r="J27" s="33"/>
      <c r="K27" s="33"/>
      <c r="L27" s="33">
        <f t="shared" si="2"/>
        <v>0.8125</v>
      </c>
      <c r="M27" s="2">
        <v>89.4</v>
      </c>
      <c r="N27">
        <f t="shared" si="1"/>
        <v>6.85</v>
      </c>
    </row>
    <row r="28" spans="1:14" ht="12.75">
      <c r="A28" s="38">
        <v>1015</v>
      </c>
      <c r="B28" s="39">
        <v>100</v>
      </c>
      <c r="C28" s="2">
        <v>28</v>
      </c>
      <c r="D28" s="2">
        <v>0</v>
      </c>
      <c r="E28" s="15">
        <v>11.6</v>
      </c>
      <c r="F28" s="15">
        <v>2.2999999999999998</v>
      </c>
      <c r="G28" s="34">
        <f t="shared" si="0"/>
        <v>6.9499999999999993</v>
      </c>
      <c r="H28" s="33"/>
      <c r="I28" s="33"/>
      <c r="J28" s="33"/>
      <c r="K28" s="33"/>
      <c r="L28" s="33">
        <f t="shared" si="2"/>
        <v>0.875</v>
      </c>
      <c r="M28" s="2">
        <v>94.7</v>
      </c>
      <c r="N28">
        <f t="shared" si="1"/>
        <v>6.9499999999999993</v>
      </c>
    </row>
    <row r="29" spans="1:14" ht="12.75">
      <c r="A29" s="38">
        <v>1016</v>
      </c>
      <c r="B29" s="39">
        <v>100</v>
      </c>
      <c r="C29" s="2">
        <v>30</v>
      </c>
      <c r="D29" s="2">
        <v>0</v>
      </c>
      <c r="E29" s="15">
        <v>11.8</v>
      </c>
      <c r="F29" s="15">
        <v>2.7</v>
      </c>
      <c r="G29" s="34">
        <f t="shared" si="0"/>
        <v>7.25</v>
      </c>
      <c r="H29" s="33"/>
      <c r="I29" s="33"/>
      <c r="J29" s="33"/>
      <c r="K29" s="33"/>
      <c r="L29" s="33">
        <f t="shared" si="2"/>
        <v>0.9375</v>
      </c>
      <c r="M29" s="2">
        <v>99.2</v>
      </c>
      <c r="N29">
        <f t="shared" si="1"/>
        <v>7.25</v>
      </c>
    </row>
    <row r="30" spans="1:14" ht="12.75">
      <c r="A30" s="2">
        <v>1017</v>
      </c>
      <c r="B30" s="39">
        <v>100</v>
      </c>
      <c r="C30" s="2">
        <v>32</v>
      </c>
      <c r="D30" s="2">
        <v>0</v>
      </c>
      <c r="E30" s="15">
        <v>12.6</v>
      </c>
      <c r="F30" s="15">
        <v>3.2</v>
      </c>
      <c r="G30" s="34">
        <f t="shared" si="0"/>
        <v>7.9</v>
      </c>
      <c r="H30" s="33"/>
      <c r="I30" s="33"/>
      <c r="J30" s="33"/>
      <c r="K30" s="33"/>
      <c r="L30" s="33">
        <f t="shared" si="2"/>
        <v>1</v>
      </c>
      <c r="M30" s="2">
        <v>99.6</v>
      </c>
      <c r="N30">
        <f t="shared" si="1"/>
        <v>7.9</v>
      </c>
    </row>
    <row r="31" spans="1:14" ht="12.75">
      <c r="B31" s="39"/>
    </row>
    <row r="32" spans="1:14" ht="12.75">
      <c r="B32" s="39"/>
    </row>
    <row r="33" spans="1:14" ht="12.75">
      <c r="A33" s="1" t="s">
        <v>216</v>
      </c>
      <c r="B33" s="39"/>
    </row>
    <row r="34" spans="1:14" ht="12.75">
      <c r="A34" s="36" t="s">
        <v>0</v>
      </c>
      <c r="B34" s="36" t="s">
        <v>1</v>
      </c>
      <c r="C34" s="36" t="s">
        <v>14</v>
      </c>
      <c r="D34" s="36" t="s">
        <v>5</v>
      </c>
      <c r="E34" s="36" t="s">
        <v>6</v>
      </c>
      <c r="F34" s="36" t="s">
        <v>7</v>
      </c>
      <c r="G34" s="36" t="s">
        <v>47</v>
      </c>
      <c r="H34" s="2" t="s">
        <v>217</v>
      </c>
      <c r="I34" s="2" t="s">
        <v>218</v>
      </c>
      <c r="J34" s="2" t="s">
        <v>219</v>
      </c>
      <c r="K34" s="2" t="s">
        <v>220</v>
      </c>
      <c r="L34" s="2" t="s">
        <v>221</v>
      </c>
      <c r="M34" s="2" t="s">
        <v>222</v>
      </c>
      <c r="N34" s="2" t="s">
        <v>215</v>
      </c>
    </row>
    <row r="35" spans="1:14" ht="12.75">
      <c r="A35" s="38">
        <v>1001</v>
      </c>
      <c r="B35" s="39">
        <v>100</v>
      </c>
      <c r="C35" s="2">
        <v>0</v>
      </c>
      <c r="D35" s="2">
        <v>0</v>
      </c>
      <c r="E35" s="15">
        <v>3.5</v>
      </c>
      <c r="F35" s="15">
        <v>0.5</v>
      </c>
      <c r="G35" s="34">
        <f t="shared" ref="G35:G44" si="3">AVERAGE(E35,F35)</f>
        <v>2</v>
      </c>
      <c r="H35" s="40">
        <v>0.37</v>
      </c>
      <c r="I35" s="40">
        <v>0.04</v>
      </c>
      <c r="J35" s="41">
        <v>6966</v>
      </c>
      <c r="K35" s="41">
        <v>1329</v>
      </c>
      <c r="L35" s="45">
        <f t="shared" ref="L35:L44" si="4">H35*I35</f>
        <v>1.4800000000000001E-2</v>
      </c>
      <c r="M35" s="48">
        <f t="shared" ref="M35:M44" si="5">H35*100</f>
        <v>37</v>
      </c>
      <c r="N35">
        <f t="shared" ref="N35:N44" si="6">G35</f>
        <v>2</v>
      </c>
    </row>
    <row r="36" spans="1:14" ht="12.75">
      <c r="A36" s="38">
        <v>1002</v>
      </c>
      <c r="B36" s="39">
        <v>100</v>
      </c>
      <c r="C36" s="2">
        <v>0</v>
      </c>
      <c r="D36" s="2">
        <v>1</v>
      </c>
      <c r="E36" s="15">
        <v>10.6</v>
      </c>
      <c r="F36" s="15">
        <v>1.8</v>
      </c>
      <c r="G36" s="34">
        <f t="shared" si="3"/>
        <v>6.2</v>
      </c>
      <c r="H36" s="40">
        <v>0.55000000000000004</v>
      </c>
      <c r="I36" s="40">
        <v>0.27</v>
      </c>
      <c r="J36" s="41">
        <v>7000</v>
      </c>
      <c r="K36" s="41">
        <v>1834</v>
      </c>
      <c r="L36" s="45">
        <f t="shared" si="4"/>
        <v>0.14850000000000002</v>
      </c>
      <c r="M36" s="48">
        <f t="shared" si="5"/>
        <v>55.000000000000007</v>
      </c>
      <c r="N36">
        <f t="shared" si="6"/>
        <v>6.2</v>
      </c>
    </row>
    <row r="37" spans="1:14" ht="12.75">
      <c r="A37" s="38">
        <v>1003</v>
      </c>
      <c r="B37" s="39">
        <v>100</v>
      </c>
      <c r="C37" s="2">
        <v>0</v>
      </c>
      <c r="D37" s="2">
        <v>2</v>
      </c>
      <c r="E37" s="15">
        <v>17</v>
      </c>
      <c r="F37" s="15">
        <v>2</v>
      </c>
      <c r="G37" s="34">
        <f t="shared" si="3"/>
        <v>9.5</v>
      </c>
      <c r="H37" s="40">
        <v>0.84</v>
      </c>
      <c r="I37" s="40">
        <v>0.49</v>
      </c>
      <c r="J37" s="41">
        <v>7000</v>
      </c>
      <c r="K37" s="41">
        <v>1784</v>
      </c>
      <c r="L37" s="45">
        <f t="shared" si="4"/>
        <v>0.41159999999999997</v>
      </c>
      <c r="M37" s="48">
        <f t="shared" si="5"/>
        <v>84</v>
      </c>
      <c r="N37">
        <f t="shared" si="6"/>
        <v>9.5</v>
      </c>
    </row>
    <row r="38" spans="1:14" ht="12.75">
      <c r="A38" s="38">
        <v>1004</v>
      </c>
      <c r="B38" s="39">
        <v>100</v>
      </c>
      <c r="C38" s="2">
        <v>0</v>
      </c>
      <c r="D38" s="2">
        <v>3</v>
      </c>
      <c r="E38" s="15">
        <v>13.7</v>
      </c>
      <c r="F38" s="15">
        <v>4.5999999999999996</v>
      </c>
      <c r="G38" s="34">
        <f t="shared" si="3"/>
        <v>9.1499999999999986</v>
      </c>
      <c r="H38" s="40">
        <v>0.81</v>
      </c>
      <c r="I38" s="40">
        <v>0.5</v>
      </c>
      <c r="J38" s="41">
        <v>7000</v>
      </c>
      <c r="K38" s="41">
        <v>1754</v>
      </c>
      <c r="L38" s="45">
        <f t="shared" si="4"/>
        <v>0.40500000000000003</v>
      </c>
      <c r="M38" s="48">
        <f t="shared" si="5"/>
        <v>81</v>
      </c>
      <c r="N38">
        <f t="shared" si="6"/>
        <v>9.1499999999999986</v>
      </c>
    </row>
    <row r="39" spans="1:14" ht="12.75">
      <c r="A39" s="38">
        <v>1005</v>
      </c>
      <c r="B39" s="39">
        <v>100</v>
      </c>
      <c r="C39" s="2">
        <v>0</v>
      </c>
      <c r="D39" s="2">
        <v>4</v>
      </c>
      <c r="E39" s="15">
        <v>27</v>
      </c>
      <c r="F39" s="15">
        <v>17.7</v>
      </c>
      <c r="G39" s="34">
        <f t="shared" si="3"/>
        <v>22.35</v>
      </c>
      <c r="H39" s="40">
        <v>0.78</v>
      </c>
      <c r="I39" s="40">
        <v>0.5</v>
      </c>
      <c r="J39" s="41">
        <v>7000</v>
      </c>
      <c r="K39" s="41">
        <v>1753</v>
      </c>
      <c r="L39" s="45">
        <f t="shared" si="4"/>
        <v>0.39</v>
      </c>
      <c r="M39" s="48">
        <f t="shared" si="5"/>
        <v>78</v>
      </c>
      <c r="N39">
        <f t="shared" si="6"/>
        <v>22.35</v>
      </c>
    </row>
    <row r="40" spans="1:14" ht="12.75">
      <c r="A40" s="38">
        <v>1006</v>
      </c>
      <c r="B40" s="39">
        <v>100</v>
      </c>
      <c r="C40" s="2">
        <v>0</v>
      </c>
      <c r="D40" s="2">
        <v>5</v>
      </c>
      <c r="E40" s="15">
        <v>30.1</v>
      </c>
      <c r="F40" s="15">
        <v>16</v>
      </c>
      <c r="G40" s="34">
        <f t="shared" si="3"/>
        <v>23.05</v>
      </c>
      <c r="H40" s="40">
        <v>0.87</v>
      </c>
      <c r="I40" s="40">
        <v>0.59</v>
      </c>
      <c r="J40" s="41">
        <v>7000</v>
      </c>
      <c r="K40" s="41">
        <v>1706</v>
      </c>
      <c r="L40" s="45">
        <f t="shared" si="4"/>
        <v>0.51329999999999998</v>
      </c>
      <c r="M40" s="48">
        <f t="shared" si="5"/>
        <v>87</v>
      </c>
      <c r="N40">
        <f t="shared" si="6"/>
        <v>23.05</v>
      </c>
    </row>
    <row r="41" spans="1:14" ht="12.75">
      <c r="A41" s="38">
        <v>1007</v>
      </c>
      <c r="B41" s="39">
        <v>100</v>
      </c>
      <c r="C41" s="2">
        <v>0</v>
      </c>
      <c r="D41" s="2">
        <v>6</v>
      </c>
      <c r="E41" s="15">
        <v>30.5</v>
      </c>
      <c r="F41" s="15">
        <v>16.5</v>
      </c>
      <c r="G41" s="34">
        <f t="shared" si="3"/>
        <v>23.5</v>
      </c>
      <c r="H41" s="40">
        <v>0.88</v>
      </c>
      <c r="I41" s="40">
        <v>0.62</v>
      </c>
      <c r="J41" s="41">
        <v>7000</v>
      </c>
      <c r="K41" s="41">
        <v>1679</v>
      </c>
      <c r="L41" s="45">
        <f t="shared" si="4"/>
        <v>0.54559999999999997</v>
      </c>
      <c r="M41" s="48">
        <f t="shared" si="5"/>
        <v>88</v>
      </c>
      <c r="N41">
        <f t="shared" si="6"/>
        <v>23.5</v>
      </c>
    </row>
    <row r="42" spans="1:14" ht="12.75">
      <c r="A42" s="38">
        <v>1008</v>
      </c>
      <c r="B42" s="39">
        <v>100</v>
      </c>
      <c r="C42" s="2">
        <v>0</v>
      </c>
      <c r="D42" s="2">
        <v>7</v>
      </c>
      <c r="E42" s="15">
        <v>72</v>
      </c>
      <c r="F42" s="15">
        <v>35.6</v>
      </c>
      <c r="G42" s="34">
        <f t="shared" si="3"/>
        <v>53.8</v>
      </c>
      <c r="H42" s="40">
        <v>0.79</v>
      </c>
      <c r="I42" s="40">
        <v>0.56999999999999995</v>
      </c>
      <c r="J42" s="41">
        <v>7000</v>
      </c>
      <c r="K42" s="41">
        <v>1689</v>
      </c>
      <c r="L42" s="45">
        <f t="shared" si="4"/>
        <v>0.45029999999999998</v>
      </c>
      <c r="M42" s="48">
        <f t="shared" si="5"/>
        <v>79</v>
      </c>
      <c r="N42">
        <f t="shared" si="6"/>
        <v>53.8</v>
      </c>
    </row>
    <row r="43" spans="1:14" ht="12.75">
      <c r="A43" s="2">
        <v>1009</v>
      </c>
      <c r="B43" s="39">
        <v>100</v>
      </c>
      <c r="C43" s="2">
        <v>0</v>
      </c>
      <c r="D43" s="2">
        <v>0.25</v>
      </c>
      <c r="E43" s="15"/>
      <c r="F43" s="15"/>
      <c r="G43" s="34" t="e">
        <f t="shared" si="3"/>
        <v>#DIV/0!</v>
      </c>
      <c r="H43" s="40"/>
      <c r="I43" s="40"/>
      <c r="J43" s="41"/>
      <c r="K43" s="41"/>
      <c r="L43" s="45">
        <f t="shared" si="4"/>
        <v>0</v>
      </c>
      <c r="M43" s="48">
        <f t="shared" si="5"/>
        <v>0</v>
      </c>
      <c r="N43" t="e">
        <f t="shared" si="6"/>
        <v>#DIV/0!</v>
      </c>
    </row>
    <row r="44" spans="1:14" ht="12.75">
      <c r="A44" s="2">
        <v>1010</v>
      </c>
      <c r="B44" s="39">
        <v>100</v>
      </c>
      <c r="C44" s="2">
        <v>0</v>
      </c>
      <c r="D44" s="2">
        <v>0.5</v>
      </c>
      <c r="E44" s="15"/>
      <c r="F44" s="15"/>
      <c r="G44" s="34" t="e">
        <f t="shared" si="3"/>
        <v>#DIV/0!</v>
      </c>
      <c r="H44" s="40"/>
      <c r="I44" s="40"/>
      <c r="J44" s="41"/>
      <c r="K44" s="41"/>
      <c r="L44" s="45">
        <f t="shared" si="4"/>
        <v>0</v>
      </c>
      <c r="M44" s="48">
        <f t="shared" si="5"/>
        <v>0</v>
      </c>
      <c r="N44" t="e">
        <f t="shared" si="6"/>
        <v>#DIV/0!</v>
      </c>
    </row>
    <row r="45" spans="1:14" ht="12.75">
      <c r="B45" s="39"/>
      <c r="E45" s="2"/>
      <c r="F45" s="2"/>
      <c r="G45" s="107"/>
      <c r="H45" s="45"/>
      <c r="I45" s="45"/>
      <c r="J45" s="48"/>
      <c r="K45" s="48"/>
      <c r="L45" s="33"/>
      <c r="M45" s="62"/>
    </row>
    <row r="46" spans="1:14" ht="12.75">
      <c r="A46" s="36" t="s">
        <v>5</v>
      </c>
      <c r="B46" s="39"/>
      <c r="E46" s="2"/>
      <c r="F46" s="2"/>
      <c r="G46" s="107"/>
      <c r="H46" s="33"/>
      <c r="I46" s="33"/>
      <c r="J46" s="33"/>
      <c r="K46" s="33"/>
      <c r="L46" s="33"/>
    </row>
    <row r="47" spans="1:14" ht="12.75">
      <c r="A47" s="2" t="s">
        <v>223</v>
      </c>
      <c r="B47" s="39"/>
      <c r="E47" s="2">
        <v>1200</v>
      </c>
      <c r="F47" s="2">
        <v>1000</v>
      </c>
      <c r="G47" s="107">
        <f t="shared" ref="G47:G50" si="7">E47*F47</f>
        <v>1200000</v>
      </c>
      <c r="H47" s="33"/>
      <c r="I47" s="33"/>
      <c r="J47" s="33"/>
      <c r="K47" s="33"/>
      <c r="L47" s="33"/>
    </row>
    <row r="48" spans="1:14" ht="12.75">
      <c r="A48" s="2" t="s">
        <v>224</v>
      </c>
      <c r="E48" s="2">
        <v>1000</v>
      </c>
      <c r="F48" s="2">
        <v>900</v>
      </c>
      <c r="G48" s="107">
        <f t="shared" si="7"/>
        <v>900000</v>
      </c>
      <c r="H48" s="33">
        <f>G48/G47</f>
        <v>0.75</v>
      </c>
      <c r="I48" s="33"/>
      <c r="J48" s="33"/>
      <c r="K48" s="33"/>
      <c r="L48" s="33"/>
    </row>
    <row r="49" spans="1:14" ht="12.75">
      <c r="A49" s="2" t="s">
        <v>225</v>
      </c>
      <c r="B49" s="39"/>
      <c r="E49" s="2">
        <v>800</v>
      </c>
      <c r="F49" s="2">
        <v>750</v>
      </c>
      <c r="G49" s="107">
        <f t="shared" si="7"/>
        <v>600000</v>
      </c>
      <c r="H49" s="33">
        <f>G49/G47</f>
        <v>0.5</v>
      </c>
      <c r="I49" s="33"/>
      <c r="J49" s="33"/>
      <c r="K49" s="33"/>
      <c r="L49" s="33"/>
    </row>
    <row r="50" spans="1:14" ht="12.75">
      <c r="A50" s="2" t="s">
        <v>226</v>
      </c>
      <c r="B50" s="39"/>
      <c r="E50" s="2">
        <v>600</v>
      </c>
      <c r="F50" s="2">
        <v>500</v>
      </c>
      <c r="G50" s="107">
        <f t="shared" si="7"/>
        <v>300000</v>
      </c>
      <c r="H50" s="33">
        <f>G50/G47</f>
        <v>0.25</v>
      </c>
      <c r="I50" s="33"/>
      <c r="J50" s="33"/>
      <c r="K50" s="33"/>
      <c r="L50" s="33"/>
    </row>
    <row r="51" spans="1:14" ht="12.75">
      <c r="B51" s="39"/>
      <c r="E51" s="2"/>
      <c r="F51" s="2"/>
      <c r="G51" s="107"/>
      <c r="H51" s="33"/>
      <c r="I51" s="33"/>
      <c r="J51" s="33"/>
      <c r="K51" s="33"/>
      <c r="L51" s="33"/>
    </row>
    <row r="54" spans="1:14" ht="12.75">
      <c r="A54" s="1" t="s">
        <v>227</v>
      </c>
      <c r="B54" s="39"/>
    </row>
    <row r="55" spans="1:14" ht="12.75">
      <c r="A55" s="36" t="s">
        <v>0</v>
      </c>
      <c r="B55" s="36" t="s">
        <v>1</v>
      </c>
      <c r="C55" s="36" t="s">
        <v>35</v>
      </c>
      <c r="D55" s="36" t="s">
        <v>36</v>
      </c>
      <c r="E55" s="36" t="s">
        <v>6</v>
      </c>
      <c r="F55" s="36" t="s">
        <v>7</v>
      </c>
      <c r="G55" s="36" t="s">
        <v>47</v>
      </c>
      <c r="H55" s="2" t="s">
        <v>228</v>
      </c>
      <c r="I55" s="2" t="s">
        <v>229</v>
      </c>
      <c r="J55" s="2" t="s">
        <v>219</v>
      </c>
      <c r="K55" s="2" t="s">
        <v>220</v>
      </c>
      <c r="L55" s="2" t="s">
        <v>214</v>
      </c>
      <c r="M55" s="2" t="s">
        <v>230</v>
      </c>
      <c r="N55" s="2" t="s">
        <v>215</v>
      </c>
    </row>
    <row r="56" spans="1:14" ht="12.75">
      <c r="A56" s="38">
        <v>1001</v>
      </c>
      <c r="B56" s="39">
        <v>100</v>
      </c>
      <c r="C56" s="2">
        <v>0</v>
      </c>
      <c r="D56" s="2">
        <v>0</v>
      </c>
      <c r="E56" s="15">
        <v>2.8</v>
      </c>
      <c r="F56" s="15">
        <v>0.5</v>
      </c>
      <c r="G56" s="34">
        <f t="shared" ref="G56:G62" si="8">AVERAGE(E56,F56)</f>
        <v>1.65</v>
      </c>
      <c r="H56" s="41">
        <v>37</v>
      </c>
      <c r="I56" s="41">
        <v>5</v>
      </c>
      <c r="J56" s="41">
        <v>5616</v>
      </c>
      <c r="K56" s="41">
        <v>1169</v>
      </c>
      <c r="L56" s="2">
        <v>9</v>
      </c>
      <c r="M56" s="48">
        <f t="shared" ref="M56:M62" si="9">AVERAGE(L56,H56)</f>
        <v>23</v>
      </c>
      <c r="N56">
        <f t="shared" ref="N56:N62" si="10">G56</f>
        <v>1.65</v>
      </c>
    </row>
    <row r="57" spans="1:14" ht="12.75">
      <c r="A57" s="38">
        <v>1002</v>
      </c>
      <c r="B57" s="39">
        <v>100</v>
      </c>
      <c r="C57" s="2">
        <v>2</v>
      </c>
      <c r="D57" s="2">
        <v>0.25</v>
      </c>
      <c r="E57" s="15">
        <v>10.1</v>
      </c>
      <c r="F57" s="15">
        <v>1.7</v>
      </c>
      <c r="G57" s="34">
        <f t="shared" si="8"/>
        <v>5.8999999999999995</v>
      </c>
      <c r="H57" s="41">
        <v>41</v>
      </c>
      <c r="I57" s="41">
        <v>12</v>
      </c>
      <c r="J57" s="41">
        <v>7000</v>
      </c>
      <c r="K57" s="41">
        <v>1845</v>
      </c>
      <c r="L57" s="2">
        <v>17</v>
      </c>
      <c r="M57" s="48">
        <f t="shared" si="9"/>
        <v>29</v>
      </c>
      <c r="N57">
        <f t="shared" si="10"/>
        <v>5.8999999999999995</v>
      </c>
    </row>
    <row r="58" spans="1:14" ht="12.75">
      <c r="A58" s="38">
        <v>1003</v>
      </c>
      <c r="B58" s="39">
        <v>100</v>
      </c>
      <c r="C58" s="2">
        <v>4</v>
      </c>
      <c r="D58" s="2">
        <v>0.5</v>
      </c>
      <c r="E58" s="15">
        <v>11.2</v>
      </c>
      <c r="F58" s="15">
        <v>1.9</v>
      </c>
      <c r="G58" s="34">
        <f t="shared" si="8"/>
        <v>6.55</v>
      </c>
      <c r="H58" s="41">
        <v>45</v>
      </c>
      <c r="I58" s="41">
        <v>19</v>
      </c>
      <c r="J58" s="41">
        <v>7000</v>
      </c>
      <c r="K58" s="41">
        <v>1834</v>
      </c>
      <c r="L58" s="2">
        <v>23</v>
      </c>
      <c r="M58" s="48">
        <f t="shared" si="9"/>
        <v>34</v>
      </c>
      <c r="N58">
        <f t="shared" si="10"/>
        <v>6.55</v>
      </c>
    </row>
    <row r="59" spans="1:14" ht="12.75">
      <c r="A59" s="38">
        <v>1004</v>
      </c>
      <c r="B59" s="39">
        <v>100</v>
      </c>
      <c r="C59" s="2">
        <v>6</v>
      </c>
      <c r="D59" s="2">
        <v>0.75</v>
      </c>
      <c r="E59" s="15">
        <v>12.9</v>
      </c>
      <c r="F59" s="15">
        <v>1.9</v>
      </c>
      <c r="G59" s="34">
        <f t="shared" si="8"/>
        <v>7.4</v>
      </c>
      <c r="H59" s="41">
        <v>48</v>
      </c>
      <c r="I59" s="41">
        <v>24</v>
      </c>
      <c r="J59" s="41">
        <v>6989</v>
      </c>
      <c r="K59" s="41">
        <v>1828</v>
      </c>
      <c r="L59" s="2">
        <v>29</v>
      </c>
      <c r="M59" s="48">
        <f t="shared" si="9"/>
        <v>38.5</v>
      </c>
      <c r="N59">
        <f t="shared" si="10"/>
        <v>7.4</v>
      </c>
    </row>
    <row r="60" spans="1:14" ht="12.75">
      <c r="A60" s="38">
        <v>1005</v>
      </c>
      <c r="B60" s="39">
        <v>100</v>
      </c>
      <c r="C60" s="2">
        <v>8</v>
      </c>
      <c r="D60" s="2">
        <v>1</v>
      </c>
      <c r="E60" s="15">
        <v>10.8</v>
      </c>
      <c r="F60" s="15">
        <v>1.9</v>
      </c>
      <c r="G60" s="34">
        <f t="shared" si="8"/>
        <v>6.3500000000000005</v>
      </c>
      <c r="H60" s="41">
        <v>51</v>
      </c>
      <c r="I60" s="41">
        <v>27</v>
      </c>
      <c r="J60" s="41">
        <v>7000</v>
      </c>
      <c r="K60" s="41">
        <v>1832</v>
      </c>
      <c r="L60" s="2">
        <v>35</v>
      </c>
      <c r="M60" s="48">
        <f t="shared" si="9"/>
        <v>43</v>
      </c>
      <c r="N60">
        <f t="shared" si="10"/>
        <v>6.3500000000000005</v>
      </c>
    </row>
    <row r="61" spans="1:14" ht="12.75">
      <c r="A61" s="38">
        <v>1006</v>
      </c>
      <c r="B61" s="39">
        <v>100</v>
      </c>
      <c r="C61" s="2">
        <v>16</v>
      </c>
      <c r="D61" s="2">
        <v>2</v>
      </c>
      <c r="E61" s="15">
        <v>10</v>
      </c>
      <c r="F61" s="15">
        <v>1.7</v>
      </c>
      <c r="G61" s="34">
        <f t="shared" si="8"/>
        <v>5.85</v>
      </c>
      <c r="H61" s="41">
        <v>78</v>
      </c>
      <c r="I61" s="41">
        <v>49</v>
      </c>
      <c r="J61" s="41">
        <v>7000</v>
      </c>
      <c r="K61" s="41">
        <v>1768</v>
      </c>
      <c r="L61" s="2">
        <v>62</v>
      </c>
      <c r="M61" s="48">
        <f t="shared" si="9"/>
        <v>70</v>
      </c>
      <c r="N61">
        <f t="shared" si="10"/>
        <v>5.85</v>
      </c>
    </row>
    <row r="62" spans="1:14" ht="12.75">
      <c r="A62" s="38">
        <v>1007</v>
      </c>
      <c r="B62" s="39">
        <v>100</v>
      </c>
      <c r="C62" s="2">
        <v>32</v>
      </c>
      <c r="D62" s="2">
        <v>4</v>
      </c>
      <c r="E62" s="15">
        <v>50.6</v>
      </c>
      <c r="F62" s="15">
        <v>27.2</v>
      </c>
      <c r="G62" s="34">
        <f t="shared" si="8"/>
        <v>38.9</v>
      </c>
      <c r="H62" s="41">
        <v>64</v>
      </c>
      <c r="I62" s="41">
        <v>46</v>
      </c>
      <c r="J62" s="41">
        <v>7000</v>
      </c>
      <c r="K62" s="41">
        <v>1755</v>
      </c>
      <c r="L62" s="2">
        <v>99</v>
      </c>
      <c r="M62" s="48">
        <f t="shared" si="9"/>
        <v>81.5</v>
      </c>
      <c r="N62">
        <f t="shared" si="10"/>
        <v>38.9</v>
      </c>
    </row>
    <row r="81" spans="1:13" ht="12.75">
      <c r="A81" s="2"/>
      <c r="B81" s="39"/>
      <c r="E81" s="2"/>
      <c r="F81" s="2"/>
      <c r="G81" s="107"/>
      <c r="H81" s="40"/>
      <c r="I81" s="40"/>
      <c r="J81" s="41"/>
      <c r="K81" s="41"/>
      <c r="M81" s="48"/>
    </row>
  </sheetData>
  <pageMargins left="0" right="0" top="0" bottom="0" header="0" footer="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36"/>
  <sheetViews>
    <sheetView workbookViewId="0"/>
  </sheetViews>
  <sheetFormatPr defaultColWidth="14.42578125" defaultRowHeight="15.75" customHeight="1"/>
  <sheetData>
    <row r="1" spans="1:1" ht="15.75" customHeight="1">
      <c r="A1" s="1" t="s">
        <v>231</v>
      </c>
    </row>
    <row r="2" spans="1:1" ht="12.75">
      <c r="A2" s="2" t="s">
        <v>232</v>
      </c>
    </row>
    <row r="3" spans="1:1" ht="12.75">
      <c r="A3" s="2" t="s">
        <v>233</v>
      </c>
    </row>
    <row r="36" spans="1:1" ht="12.75">
      <c r="A36" s="2" t="s">
        <v>234</v>
      </c>
    </row>
  </sheetData>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39"/>
  <sheetViews>
    <sheetView tabSelected="1" workbookViewId="0">
      <selection activeCell="T24" sqref="T24"/>
    </sheetView>
  </sheetViews>
  <sheetFormatPr defaultColWidth="14.42578125" defaultRowHeight="15.75" customHeight="1"/>
  <cols>
    <col min="1" max="1" width="28.5703125" customWidth="1"/>
    <col min="2" max="2" width="8" customWidth="1"/>
    <col min="3" max="3" width="7.7109375" customWidth="1"/>
    <col min="4" max="4" width="37.42578125" customWidth="1"/>
    <col min="5" max="5" width="6.5703125" customWidth="1"/>
    <col min="6" max="6" width="20.42578125" customWidth="1"/>
    <col min="7" max="7" width="4" customWidth="1"/>
    <col min="8" max="9" width="11.85546875" customWidth="1"/>
    <col min="10" max="10" width="9.28515625" hidden="1" customWidth="1"/>
    <col min="11" max="11" width="11.85546875" hidden="1" customWidth="1"/>
    <col min="12" max="12" width="9.5703125" hidden="1" customWidth="1"/>
    <col min="13" max="13" width="11.85546875" hidden="1" customWidth="1"/>
    <col min="14" max="16" width="10.140625" customWidth="1"/>
    <col min="17" max="17" width="11.85546875" customWidth="1"/>
    <col min="18" max="18" width="9.7109375" customWidth="1"/>
    <col min="19" max="19" width="13" customWidth="1"/>
    <col min="20" max="20" width="9.85546875" customWidth="1"/>
    <col min="21" max="21" width="12.42578125" customWidth="1"/>
  </cols>
  <sheetData>
    <row r="1" spans="1:25" ht="15.75" customHeight="1">
      <c r="A1" s="3"/>
      <c r="B1" s="3"/>
      <c r="C1" s="3"/>
      <c r="D1" s="3"/>
      <c r="E1" s="3"/>
      <c r="F1" s="3"/>
      <c r="G1" s="3"/>
      <c r="H1" s="4" t="s">
        <v>235</v>
      </c>
      <c r="I1" s="4"/>
      <c r="J1" s="5" t="s">
        <v>236</v>
      </c>
      <c r="K1" s="6"/>
      <c r="L1" s="7" t="s">
        <v>237</v>
      </c>
      <c r="M1" s="8"/>
      <c r="N1" s="7" t="s">
        <v>238</v>
      </c>
      <c r="O1" s="8"/>
      <c r="P1" s="9" t="s">
        <v>239</v>
      </c>
      <c r="Q1" s="10"/>
      <c r="R1" s="11" t="s">
        <v>240</v>
      </c>
      <c r="S1" s="12"/>
      <c r="T1" s="13" t="s">
        <v>241</v>
      </c>
      <c r="U1" s="14"/>
    </row>
    <row r="2" spans="1:25" ht="12.75">
      <c r="A2" s="3" t="s">
        <v>242</v>
      </c>
      <c r="B2" s="3" t="s">
        <v>243</v>
      </c>
      <c r="C2" s="3" t="s">
        <v>244</v>
      </c>
      <c r="D2" s="3" t="s">
        <v>245</v>
      </c>
      <c r="E2" s="3" t="s">
        <v>246</v>
      </c>
      <c r="F2" s="3" t="s">
        <v>247</v>
      </c>
      <c r="G2" s="3" t="s">
        <v>248</v>
      </c>
      <c r="H2" s="4" t="s">
        <v>249</v>
      </c>
      <c r="I2" s="4" t="s">
        <v>250</v>
      </c>
      <c r="J2" s="5" t="s">
        <v>249</v>
      </c>
      <c r="K2" s="5" t="s">
        <v>250</v>
      </c>
      <c r="L2" s="7" t="s">
        <v>249</v>
      </c>
      <c r="M2" s="7" t="s">
        <v>250</v>
      </c>
      <c r="N2" s="7" t="s">
        <v>249</v>
      </c>
      <c r="O2" s="7" t="s">
        <v>250</v>
      </c>
      <c r="P2" s="9" t="s">
        <v>249</v>
      </c>
      <c r="Q2" s="9" t="s">
        <v>250</v>
      </c>
      <c r="R2" s="11" t="s">
        <v>249</v>
      </c>
      <c r="S2" s="11" t="s">
        <v>250</v>
      </c>
      <c r="T2" s="13" t="s">
        <v>249</v>
      </c>
      <c r="U2" s="13" t="s">
        <v>250</v>
      </c>
    </row>
    <row r="3" spans="1:25" ht="12.75">
      <c r="A3" s="15" t="s">
        <v>251</v>
      </c>
      <c r="B3" s="15">
        <v>1000</v>
      </c>
      <c r="C3" s="15">
        <v>2</v>
      </c>
      <c r="D3" s="15" t="s">
        <v>252</v>
      </c>
      <c r="E3" s="15" t="s">
        <v>11</v>
      </c>
      <c r="F3" s="15"/>
      <c r="G3" s="15">
        <v>1</v>
      </c>
      <c r="H3" s="16">
        <v>1.4125999999999999E-25</v>
      </c>
      <c r="I3" s="17">
        <f>SQRT(H3)</f>
        <v>3.7584571302597025E-13</v>
      </c>
      <c r="J3" s="18"/>
      <c r="K3" s="18"/>
      <c r="L3" s="19"/>
      <c r="M3" s="19"/>
      <c r="N3" s="20">
        <v>1.7887999999999999E-27</v>
      </c>
      <c r="O3" s="20">
        <v>4.2294999999999998E-14</v>
      </c>
      <c r="P3" s="21">
        <v>1.1001E-5</v>
      </c>
      <c r="Q3" s="22">
        <v>3.3E-3</v>
      </c>
      <c r="R3" s="23">
        <v>8.1750999999999997E-7</v>
      </c>
      <c r="S3" s="23">
        <v>9.0415999999999999E-4</v>
      </c>
      <c r="T3" s="24">
        <v>1.4233E-4</v>
      </c>
      <c r="U3" s="25">
        <v>1.1900000000000001E-2</v>
      </c>
    </row>
    <row r="4" spans="1:25" ht="12.75">
      <c r="A4" s="15" t="s">
        <v>253</v>
      </c>
      <c r="B4" s="15">
        <v>1000</v>
      </c>
      <c r="C4" s="15">
        <v>2</v>
      </c>
      <c r="D4" s="15" t="s">
        <v>254</v>
      </c>
      <c r="E4" s="15" t="s">
        <v>11</v>
      </c>
      <c r="F4" s="15" t="s">
        <v>255</v>
      </c>
      <c r="G4" s="15">
        <v>2</v>
      </c>
      <c r="H4" s="16">
        <v>1.3609E-5</v>
      </c>
      <c r="I4" s="16">
        <v>3.7000000000000002E-3</v>
      </c>
      <c r="J4" s="26">
        <v>1.3246E-5</v>
      </c>
      <c r="K4" s="27">
        <v>3.5999999999999999E-3</v>
      </c>
      <c r="L4" s="20">
        <v>1.3123E-5</v>
      </c>
      <c r="M4" s="28">
        <v>3.5999999999999999E-3</v>
      </c>
      <c r="N4" s="20">
        <v>1.3123E-5</v>
      </c>
      <c r="O4" s="28">
        <v>3.5999999999999999E-3</v>
      </c>
      <c r="P4" s="21">
        <v>1.3183999999999999E-5</v>
      </c>
      <c r="Q4" s="22">
        <v>3.5999999999999999E-3</v>
      </c>
      <c r="R4" s="23">
        <v>0.19769999999999999</v>
      </c>
      <c r="S4" s="29">
        <v>0.44469999999999998</v>
      </c>
      <c r="T4" s="24">
        <v>0.84</v>
      </c>
      <c r="U4" s="25">
        <v>0.91649999999999998</v>
      </c>
    </row>
    <row r="5" spans="1:25" ht="12.75">
      <c r="A5" s="15" t="s">
        <v>256</v>
      </c>
      <c r="B5" s="15">
        <v>1000</v>
      </c>
      <c r="C5" s="15">
        <v>2</v>
      </c>
      <c r="D5" s="15" t="s">
        <v>257</v>
      </c>
      <c r="E5" s="15" t="s">
        <v>11</v>
      </c>
      <c r="F5" s="15"/>
      <c r="G5" s="15">
        <v>3</v>
      </c>
      <c r="H5" s="16">
        <v>9.4728999999999997E-11</v>
      </c>
      <c r="I5" s="16">
        <v>9.7328999999999996E-6</v>
      </c>
      <c r="J5" s="18"/>
      <c r="K5" s="18"/>
      <c r="L5" s="19"/>
      <c r="M5" s="19"/>
      <c r="N5" s="20">
        <v>1.3145999999999999E-27</v>
      </c>
      <c r="O5" s="20">
        <v>3.6258000000000002E-14</v>
      </c>
      <c r="P5" s="21">
        <v>1.3145999999999999E-27</v>
      </c>
      <c r="Q5" s="21">
        <v>3.6258000000000002E-14</v>
      </c>
      <c r="R5" s="23">
        <v>6.7752000000000003E-9</v>
      </c>
      <c r="S5" s="23">
        <v>8.2311999999999994E-5</v>
      </c>
      <c r="T5" s="24">
        <v>2.3102999999999999E-4</v>
      </c>
      <c r="U5" s="25">
        <v>1.52E-2</v>
      </c>
    </row>
    <row r="6" spans="1:25" ht="12.75">
      <c r="A6" s="15" t="s">
        <v>258</v>
      </c>
      <c r="B6" s="15">
        <v>1000</v>
      </c>
      <c r="C6" s="15">
        <v>2</v>
      </c>
      <c r="D6" s="15" t="s">
        <v>259</v>
      </c>
      <c r="E6" s="15" t="s">
        <v>11</v>
      </c>
      <c r="F6" s="15"/>
      <c r="G6" s="15">
        <v>4</v>
      </c>
      <c r="H6" s="16">
        <v>2.0711E-26</v>
      </c>
      <c r="I6" s="16">
        <v>1.4390999999999999E-13</v>
      </c>
      <c r="J6" s="18"/>
      <c r="K6" s="18"/>
      <c r="L6" s="19"/>
      <c r="M6" s="19"/>
      <c r="N6" s="20">
        <v>2.9140000000000002E-28</v>
      </c>
      <c r="O6" s="20">
        <v>1.7071E-14</v>
      </c>
      <c r="P6" s="21">
        <v>2.9140000000000002E-28</v>
      </c>
      <c r="Q6" s="21">
        <v>1.7071E-14</v>
      </c>
      <c r="R6" s="23">
        <v>2.9140000000000002E-28</v>
      </c>
      <c r="S6" s="23">
        <v>1.7071E-14</v>
      </c>
      <c r="T6" s="24">
        <v>2.9140000000000002E-28</v>
      </c>
      <c r="U6" s="24">
        <v>1.7071E-14</v>
      </c>
    </row>
    <row r="7" spans="1:25" ht="12.75">
      <c r="A7" s="15" t="s">
        <v>260</v>
      </c>
      <c r="B7" s="15">
        <v>1000</v>
      </c>
      <c r="C7" s="15" t="s">
        <v>261</v>
      </c>
      <c r="D7" s="15" t="s">
        <v>262</v>
      </c>
      <c r="E7" s="15" t="s">
        <v>11</v>
      </c>
      <c r="F7" s="15" t="s">
        <v>263</v>
      </c>
      <c r="G7" s="15">
        <v>5</v>
      </c>
      <c r="H7" s="17"/>
      <c r="I7" s="17"/>
      <c r="J7" s="18"/>
      <c r="K7" s="18"/>
      <c r="L7" s="19"/>
      <c r="M7" s="19"/>
      <c r="N7" s="19"/>
      <c r="O7" s="19"/>
      <c r="P7" s="30"/>
      <c r="Q7" s="30"/>
      <c r="R7" s="31"/>
      <c r="S7" s="31"/>
      <c r="T7" s="32"/>
      <c r="U7" s="32"/>
    </row>
    <row r="8" spans="1:25" ht="12.75">
      <c r="A8" s="15" t="s">
        <v>264</v>
      </c>
      <c r="B8" s="15">
        <v>1000</v>
      </c>
      <c r="C8" s="15">
        <v>0.4</v>
      </c>
      <c r="D8" s="15" t="s">
        <v>262</v>
      </c>
      <c r="E8" s="15" t="s">
        <v>11</v>
      </c>
      <c r="F8" s="15"/>
      <c r="G8" s="15">
        <v>6</v>
      </c>
      <c r="H8" s="16">
        <v>3.5614999999999998E-26</v>
      </c>
      <c r="I8" s="16">
        <v>1.8872E-13</v>
      </c>
      <c r="J8" s="18"/>
      <c r="K8" s="18"/>
      <c r="L8" s="19"/>
      <c r="M8" s="19"/>
      <c r="N8" s="20">
        <v>5.6748E-28</v>
      </c>
      <c r="O8" s="20">
        <v>2.3821999999999999E-14</v>
      </c>
      <c r="P8" s="21">
        <v>5.6748E-28</v>
      </c>
      <c r="Q8" s="21">
        <v>2.3821999999999999E-14</v>
      </c>
      <c r="R8" s="23">
        <v>5.6748E-28</v>
      </c>
      <c r="S8" s="23">
        <v>2.3821999999999999E-14</v>
      </c>
      <c r="T8" s="24">
        <v>5.6748E-28</v>
      </c>
      <c r="U8" s="24">
        <v>2.3821999999999999E-14</v>
      </c>
    </row>
    <row r="9" spans="1:25" ht="12.75">
      <c r="A9" s="15" t="s">
        <v>265</v>
      </c>
      <c r="B9" s="15">
        <v>1000</v>
      </c>
      <c r="C9" s="15">
        <v>2</v>
      </c>
      <c r="D9" s="15" t="s">
        <v>262</v>
      </c>
      <c r="E9" s="15" t="s">
        <v>11</v>
      </c>
      <c r="F9" s="15"/>
      <c r="G9" s="15">
        <v>7</v>
      </c>
      <c r="H9" s="16">
        <v>3.5896999999999999E-26</v>
      </c>
      <c r="I9" s="16">
        <v>1.8946000000000001E-13</v>
      </c>
      <c r="J9" s="18"/>
      <c r="K9" s="18"/>
      <c r="L9" s="19"/>
      <c r="M9" s="19"/>
      <c r="N9" s="20">
        <v>5.6748E-28</v>
      </c>
      <c r="O9" s="20">
        <v>2.3821999999999999E-14</v>
      </c>
      <c r="P9" s="21">
        <v>5.6748E-28</v>
      </c>
      <c r="Q9" s="21">
        <v>2.3821999999999999E-14</v>
      </c>
      <c r="R9" s="23">
        <v>5.6748E-28</v>
      </c>
      <c r="S9" s="23">
        <v>2.3821999999999999E-14</v>
      </c>
      <c r="T9" s="24">
        <v>5.6748E-28</v>
      </c>
      <c r="U9" s="24">
        <v>2.3821999999999999E-14</v>
      </c>
    </row>
    <row r="10" spans="1:25" ht="12.75">
      <c r="A10" s="15" t="s">
        <v>266</v>
      </c>
      <c r="B10" s="15">
        <v>1000</v>
      </c>
      <c r="C10" s="15">
        <v>20</v>
      </c>
      <c r="D10" s="15" t="s">
        <v>262</v>
      </c>
      <c r="E10" s="15" t="s">
        <v>11</v>
      </c>
      <c r="F10" s="15"/>
      <c r="G10" s="15">
        <v>8</v>
      </c>
      <c r="H10" s="16">
        <v>4.2628999999999999E-26</v>
      </c>
      <c r="I10" s="16">
        <v>2.0647E-13</v>
      </c>
      <c r="J10" s="18"/>
      <c r="K10" s="18"/>
      <c r="L10" s="19"/>
      <c r="M10" s="19"/>
      <c r="N10" s="20">
        <v>5.6748E-28</v>
      </c>
      <c r="O10" s="20">
        <v>2.3821999999999999E-14</v>
      </c>
      <c r="P10" s="21">
        <v>5.6748E-28</v>
      </c>
      <c r="Q10" s="21">
        <v>2.3821999999999999E-14</v>
      </c>
      <c r="R10" s="23">
        <v>5.6748E-28</v>
      </c>
      <c r="S10" s="23">
        <v>2.3821999999999999E-14</v>
      </c>
      <c r="T10" s="24">
        <v>5.6748E-28</v>
      </c>
      <c r="U10" s="24">
        <v>2.3821999999999999E-14</v>
      </c>
    </row>
    <row r="11" spans="1:25" ht="12.75">
      <c r="A11" s="15" t="s">
        <v>267</v>
      </c>
      <c r="B11" s="15">
        <v>1000</v>
      </c>
      <c r="C11" s="15">
        <v>2</v>
      </c>
      <c r="D11" s="15" t="s">
        <v>268</v>
      </c>
      <c r="E11" s="15"/>
      <c r="F11" s="15" t="s">
        <v>269</v>
      </c>
      <c r="G11" s="15">
        <v>9</v>
      </c>
      <c r="H11" s="16">
        <v>7.8600000000000003E-2</v>
      </c>
      <c r="I11" s="16">
        <v>0.28039999999999998</v>
      </c>
      <c r="J11" s="18"/>
      <c r="K11" s="18"/>
      <c r="L11" s="19"/>
      <c r="M11" s="19"/>
      <c r="N11" s="20">
        <v>6.9199999999999998E-2</v>
      </c>
      <c r="O11" s="20">
        <v>0.26300000000000001</v>
      </c>
      <c r="P11" s="21">
        <v>5.5999999999999999E-3</v>
      </c>
      <c r="Q11" s="21">
        <v>7.51E-2</v>
      </c>
      <c r="R11" s="23">
        <v>4.3E-3</v>
      </c>
      <c r="S11" s="23">
        <v>6.5500000000000003E-2</v>
      </c>
      <c r="T11" s="24">
        <v>0.1391</v>
      </c>
      <c r="U11" s="25">
        <v>0.373</v>
      </c>
    </row>
    <row r="12" spans="1:25" ht="12.75">
      <c r="E12" s="39"/>
      <c r="J12" s="107"/>
      <c r="K12" s="33"/>
    </row>
    <row r="13" spans="1:25" ht="12.75">
      <c r="A13" s="1" t="s">
        <v>270</v>
      </c>
      <c r="D13" s="1" t="s">
        <v>271</v>
      </c>
    </row>
    <row r="14" spans="1:25" ht="12.75">
      <c r="A14" s="2" t="s">
        <v>272</v>
      </c>
      <c r="D14" s="2" t="s">
        <v>273</v>
      </c>
      <c r="H14" s="2" t="s">
        <v>274</v>
      </c>
      <c r="I14" s="2">
        <v>0</v>
      </c>
      <c r="N14" s="2">
        <v>25</v>
      </c>
      <c r="O14" s="2">
        <v>50</v>
      </c>
      <c r="P14" s="2">
        <v>75</v>
      </c>
      <c r="Q14" s="2">
        <v>95</v>
      </c>
      <c r="U14" s="2">
        <v>0</v>
      </c>
      <c r="V14" s="2">
        <v>25</v>
      </c>
      <c r="W14" s="2">
        <v>50</v>
      </c>
      <c r="X14" s="2">
        <v>75</v>
      </c>
      <c r="Y14" s="2">
        <v>95</v>
      </c>
    </row>
    <row r="15" spans="1:25" ht="12.75">
      <c r="A15" s="2" t="s">
        <v>275</v>
      </c>
      <c r="B15" s="2" t="s">
        <v>276</v>
      </c>
      <c r="D15" s="2" t="s">
        <v>277</v>
      </c>
      <c r="H15" s="34" t="s">
        <v>278</v>
      </c>
      <c r="I15" s="17">
        <v>3.7584571302597025E-13</v>
      </c>
      <c r="N15" s="20">
        <v>4.2294999999999998E-14</v>
      </c>
      <c r="O15" s="22">
        <v>3.3E-3</v>
      </c>
      <c r="P15" s="23">
        <v>9.0415999999999999E-4</v>
      </c>
      <c r="Q15" s="25">
        <v>1.1900000000000001E-2</v>
      </c>
      <c r="T15" s="34" t="s">
        <v>278</v>
      </c>
      <c r="U15" s="35">
        <f t="shared" ref="U15:U22" si="0">LOG(I15,10)</f>
        <v>-12.424990399042425</v>
      </c>
      <c r="V15" s="35">
        <f t="shared" ref="V15:Y15" si="1">LOG(N15,10)</f>
        <v>-13.373710970704323</v>
      </c>
      <c r="W15" s="35">
        <f t="shared" si="1"/>
        <v>-2.4814860601221125</v>
      </c>
      <c r="X15" s="35">
        <f t="shared" si="1"/>
        <v>-3.0437547100461768</v>
      </c>
      <c r="Y15" s="35">
        <f t="shared" si="1"/>
        <v>-1.924453038607469</v>
      </c>
    </row>
    <row r="16" spans="1:25" ht="12.75">
      <c r="A16" s="2" t="s">
        <v>279</v>
      </c>
      <c r="B16" s="2" t="s">
        <v>280</v>
      </c>
      <c r="H16" s="34" t="s">
        <v>281</v>
      </c>
      <c r="I16" s="16">
        <v>3.7000000000000002E-3</v>
      </c>
      <c r="N16" s="28">
        <v>3.5999999999999999E-3</v>
      </c>
      <c r="O16" s="22">
        <v>3.5999999999999999E-3</v>
      </c>
      <c r="P16" s="29">
        <v>0.44469999999999998</v>
      </c>
      <c r="Q16" s="25">
        <v>0.91649999999999998</v>
      </c>
      <c r="T16" s="34" t="s">
        <v>281</v>
      </c>
      <c r="U16" s="35">
        <f t="shared" si="0"/>
        <v>-2.4317982759330046</v>
      </c>
      <c r="V16" s="35">
        <f t="shared" ref="V16:Y16" si="2">LOG(N16,10)</f>
        <v>-2.4436974992327127</v>
      </c>
      <c r="W16" s="35">
        <f t="shared" si="2"/>
        <v>-2.4436974992327127</v>
      </c>
      <c r="X16" s="35">
        <f t="shared" si="2"/>
        <v>-0.35193287055106537</v>
      </c>
      <c r="Y16" s="35">
        <f t="shared" si="2"/>
        <v>-3.7867530701764532E-2</v>
      </c>
    </row>
    <row r="17" spans="1:25" ht="12.75">
      <c r="A17" s="2" t="s">
        <v>282</v>
      </c>
      <c r="B17" s="2" t="s">
        <v>283</v>
      </c>
      <c r="D17" s="1" t="s">
        <v>284</v>
      </c>
      <c r="H17" s="34" t="s">
        <v>285</v>
      </c>
      <c r="I17" s="16">
        <v>9.7328999999999996E-6</v>
      </c>
      <c r="N17" s="20">
        <v>3.6258000000000002E-14</v>
      </c>
      <c r="O17" s="21">
        <v>3.6258000000000002E-14</v>
      </c>
      <c r="P17" s="23">
        <v>8.2311999999999994E-5</v>
      </c>
      <c r="Q17" s="25">
        <v>1.52E-2</v>
      </c>
      <c r="T17" s="34" t="s">
        <v>285</v>
      </c>
      <c r="U17" s="35">
        <f t="shared" si="0"/>
        <v>-5.0117577387299628</v>
      </c>
      <c r="V17" s="35">
        <f t="shared" ref="V17:Y17" si="3">LOG(N17,10)</f>
        <v>-13.440596155367899</v>
      </c>
      <c r="W17" s="35">
        <f t="shared" si="3"/>
        <v>-13.440596155367899</v>
      </c>
      <c r="X17" s="35">
        <f t="shared" si="3"/>
        <v>-4.084536845785566</v>
      </c>
      <c r="Y17" s="35">
        <f t="shared" si="3"/>
        <v>-1.8181564120552272</v>
      </c>
    </row>
    <row r="18" spans="1:25" ht="12.75">
      <c r="D18" s="2" t="s">
        <v>286</v>
      </c>
      <c r="H18" s="34" t="s">
        <v>287</v>
      </c>
      <c r="I18" s="16">
        <v>1.4390999999999999E-13</v>
      </c>
      <c r="N18" s="108">
        <v>1.7071E-14</v>
      </c>
      <c r="O18" s="109">
        <v>1.7071E-14</v>
      </c>
      <c r="P18" s="110">
        <v>1.7071E-14</v>
      </c>
      <c r="Q18" s="111">
        <v>1.7071E-14</v>
      </c>
      <c r="T18" s="34" t="s">
        <v>287</v>
      </c>
      <c r="U18" s="35">
        <f t="shared" si="0"/>
        <v>-12.84190902681444</v>
      </c>
      <c r="V18" s="35">
        <f t="shared" ref="V18:Y18" si="4">LOG(N18,10)</f>
        <v>-13.767741037657297</v>
      </c>
      <c r="W18" s="35">
        <f t="shared" si="4"/>
        <v>-13.767741037657297</v>
      </c>
      <c r="X18" s="35">
        <f t="shared" si="4"/>
        <v>-13.767741037657297</v>
      </c>
      <c r="Y18" s="35">
        <f t="shared" si="4"/>
        <v>-13.767741037657297</v>
      </c>
    </row>
    <row r="19" spans="1:25" ht="12.75">
      <c r="D19" s="2" t="s">
        <v>288</v>
      </c>
      <c r="H19" s="34" t="s">
        <v>289</v>
      </c>
      <c r="I19" s="16">
        <v>1.8872E-13</v>
      </c>
      <c r="N19" s="108">
        <v>2.3821999999999999E-14</v>
      </c>
      <c r="O19" s="109">
        <v>2.3821999999999999E-14</v>
      </c>
      <c r="P19" s="110">
        <v>2.3821999999999999E-14</v>
      </c>
      <c r="Q19" s="111">
        <v>2.3821999999999999E-14</v>
      </c>
      <c r="T19" s="34" t="s">
        <v>289</v>
      </c>
      <c r="U19" s="35">
        <f t="shared" si="0"/>
        <v>-12.72418207212246</v>
      </c>
      <c r="V19" s="35">
        <f t="shared" ref="V19:Y19" si="5">LOG(N19,10)</f>
        <v>-13.623021779691982</v>
      </c>
      <c r="W19" s="35">
        <f t="shared" si="5"/>
        <v>-13.623021779691982</v>
      </c>
      <c r="X19" s="35">
        <f t="shared" si="5"/>
        <v>-13.623021779691982</v>
      </c>
      <c r="Y19" s="35">
        <f t="shared" si="5"/>
        <v>-13.623021779691982</v>
      </c>
    </row>
    <row r="20" spans="1:25" ht="12.75">
      <c r="H20" s="34" t="s">
        <v>290</v>
      </c>
      <c r="I20" s="16">
        <v>1.8946000000000001E-13</v>
      </c>
      <c r="N20" s="108">
        <v>2.3821999999999999E-14</v>
      </c>
      <c r="O20" s="109">
        <v>2.3821999999999999E-14</v>
      </c>
      <c r="P20" s="110">
        <v>2.3821999999999999E-14</v>
      </c>
      <c r="Q20" s="111">
        <v>2.3821999999999999E-14</v>
      </c>
      <c r="T20" s="34" t="s">
        <v>290</v>
      </c>
      <c r="U20" s="35">
        <f t="shared" si="0"/>
        <v>-12.722482467030828</v>
      </c>
      <c r="V20" s="35">
        <f t="shared" ref="V20:Y20" si="6">LOG(N20,10)</f>
        <v>-13.623021779691982</v>
      </c>
      <c r="W20" s="35">
        <f t="shared" si="6"/>
        <v>-13.623021779691982</v>
      </c>
      <c r="X20" s="35">
        <f t="shared" si="6"/>
        <v>-13.623021779691982</v>
      </c>
      <c r="Y20" s="35">
        <f t="shared" si="6"/>
        <v>-13.623021779691982</v>
      </c>
    </row>
    <row r="21" spans="1:25" ht="12.75">
      <c r="D21" s="1" t="s">
        <v>291</v>
      </c>
      <c r="H21" s="34" t="s">
        <v>292</v>
      </c>
      <c r="I21" s="16">
        <v>2.0647E-13</v>
      </c>
      <c r="N21" s="108">
        <v>2.3821999999999999E-14</v>
      </c>
      <c r="O21" s="109">
        <v>2.3821999999999999E-14</v>
      </c>
      <c r="P21" s="110">
        <v>2.3821999999999999E-14</v>
      </c>
      <c r="Q21" s="111">
        <v>2.3821999999999999E-14</v>
      </c>
      <c r="T21" s="34" t="s">
        <v>292</v>
      </c>
      <c r="U21" s="35">
        <f t="shared" si="0"/>
        <v>-12.685143042220428</v>
      </c>
      <c r="V21" s="35">
        <f t="shared" ref="V21:Y21" si="7">LOG(N21,10)</f>
        <v>-13.623021779691982</v>
      </c>
      <c r="W21" s="35">
        <f t="shared" si="7"/>
        <v>-13.623021779691982</v>
      </c>
      <c r="X21" s="35">
        <f t="shared" si="7"/>
        <v>-13.623021779691982</v>
      </c>
      <c r="Y21" s="35">
        <f t="shared" si="7"/>
        <v>-13.623021779691982</v>
      </c>
    </row>
    <row r="22" spans="1:25" ht="12.75">
      <c r="D22" s="2" t="s">
        <v>293</v>
      </c>
      <c r="H22" s="34" t="s">
        <v>267</v>
      </c>
      <c r="I22" s="112">
        <v>0.28039999999999998</v>
      </c>
      <c r="J22" s="20"/>
      <c r="K22" s="21"/>
      <c r="L22" s="23"/>
      <c r="M22" s="113"/>
      <c r="N22" s="112">
        <v>0.28039999999999998</v>
      </c>
      <c r="O22" s="112">
        <v>0.28039999999999998</v>
      </c>
      <c r="P22" s="112">
        <v>0.28039999999999998</v>
      </c>
      <c r="Q22" s="112">
        <v>0.28039999999999998</v>
      </c>
      <c r="T22" s="34" t="s">
        <v>294</v>
      </c>
      <c r="U22" s="35">
        <f t="shared" si="0"/>
        <v>-0.55222199070537892</v>
      </c>
      <c r="V22" s="35">
        <f t="shared" ref="V22:Y22" si="8">LOG(N22,10)</f>
        <v>-0.55222199070537892</v>
      </c>
      <c r="W22" s="35">
        <f t="shared" si="8"/>
        <v>-0.55222199070537892</v>
      </c>
      <c r="X22" s="35">
        <f t="shared" si="8"/>
        <v>-0.55222199070537892</v>
      </c>
      <c r="Y22" s="35">
        <f t="shared" si="8"/>
        <v>-0.55222199070537892</v>
      </c>
    </row>
    <row r="23" spans="1:25" ht="12.75">
      <c r="D23" s="2" t="s">
        <v>295</v>
      </c>
    </row>
    <row r="25" spans="1:25" ht="12.75">
      <c r="D25" s="1" t="s">
        <v>296</v>
      </c>
    </row>
    <row r="26" spans="1:25" ht="12.75">
      <c r="D26" s="2" t="s">
        <v>297</v>
      </c>
    </row>
    <row r="27" spans="1:25" ht="12.75">
      <c r="D27" s="2" t="s">
        <v>298</v>
      </c>
    </row>
    <row r="35" spans="3:4" ht="12.75">
      <c r="C35" s="2" t="s">
        <v>28</v>
      </c>
      <c r="D35" s="2" t="s">
        <v>47</v>
      </c>
    </row>
    <row r="36" spans="3:4" ht="12.75">
      <c r="C36" s="2" t="s">
        <v>299</v>
      </c>
    </row>
    <row r="37" spans="3:4" ht="12.75">
      <c r="C37" s="2" t="s">
        <v>300</v>
      </c>
      <c r="D37" s="2">
        <v>3.5999999999999999E-3</v>
      </c>
    </row>
    <row r="38" spans="3:4" ht="12.75">
      <c r="C38" s="2" t="s">
        <v>301</v>
      </c>
      <c r="D38" s="2">
        <v>0.44469999999999998</v>
      </c>
    </row>
    <row r="39" spans="3:4" ht="12.75">
      <c r="C39" s="2" t="s">
        <v>302</v>
      </c>
      <c r="D39" s="2">
        <v>0.91649999999999998</v>
      </c>
    </row>
  </sheetData>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3"/>
  <sheetViews>
    <sheetView workbookViewId="0">
      <selection activeCell="A9" sqref="A9"/>
    </sheetView>
  </sheetViews>
  <sheetFormatPr defaultColWidth="14.42578125" defaultRowHeight="15.75" customHeight="1"/>
  <cols>
    <col min="1" max="1" width="24" customWidth="1"/>
  </cols>
  <sheetData>
    <row r="1" spans="1:7" ht="12.75">
      <c r="A1" s="2" t="s">
        <v>274</v>
      </c>
      <c r="B1" s="2">
        <v>0</v>
      </c>
      <c r="C1" s="2">
        <v>25</v>
      </c>
      <c r="D1" s="2">
        <v>50</v>
      </c>
      <c r="E1" s="2">
        <v>75</v>
      </c>
      <c r="F1" s="2">
        <v>95</v>
      </c>
    </row>
    <row r="2" spans="1:7" ht="12.75">
      <c r="A2" s="34" t="s">
        <v>278</v>
      </c>
      <c r="B2" s="17">
        <v>3.7584571302597025E-13</v>
      </c>
      <c r="C2" s="20">
        <v>4.2294999999999998E-14</v>
      </c>
      <c r="D2" s="22">
        <v>3.3E-3</v>
      </c>
      <c r="E2" s="23">
        <v>9.0415999999999999E-4</v>
      </c>
      <c r="F2" s="25">
        <v>1.1900000000000001E-2</v>
      </c>
    </row>
    <row r="3" spans="1:7" ht="12.75">
      <c r="A3" s="34" t="s">
        <v>281</v>
      </c>
      <c r="B3" s="16">
        <v>3.7000000000000002E-3</v>
      </c>
      <c r="C3" s="28">
        <v>3.5999999999999999E-3</v>
      </c>
      <c r="D3" s="22">
        <v>3.5999999999999999E-3</v>
      </c>
      <c r="E3" s="29">
        <v>0.44469999999999998</v>
      </c>
      <c r="F3" s="25">
        <v>0.91649999999999998</v>
      </c>
    </row>
    <row r="4" spans="1:7" ht="12.75">
      <c r="A4" s="34" t="s">
        <v>285</v>
      </c>
      <c r="B4" s="16">
        <v>9.7328999999999996E-6</v>
      </c>
      <c r="C4" s="20">
        <v>3.6258000000000002E-14</v>
      </c>
      <c r="D4" s="21">
        <v>3.6258000000000002E-14</v>
      </c>
      <c r="E4" s="23">
        <v>8.2311999999999994E-5</v>
      </c>
      <c r="F4" s="25">
        <v>1.52E-2</v>
      </c>
    </row>
    <row r="5" spans="1:7" ht="12.75">
      <c r="A5" s="34" t="s">
        <v>287</v>
      </c>
      <c r="B5" s="16">
        <v>1.4390999999999999E-13</v>
      </c>
      <c r="C5" s="108">
        <v>1.7071E-14</v>
      </c>
      <c r="D5" s="109">
        <v>1.7071E-14</v>
      </c>
      <c r="E5" s="110">
        <v>1.7071E-14</v>
      </c>
      <c r="F5" s="111">
        <v>1.7071E-14</v>
      </c>
    </row>
    <row r="6" spans="1:7" ht="12.75">
      <c r="A6" s="34" t="s">
        <v>289</v>
      </c>
      <c r="B6" s="16">
        <v>1.8872E-13</v>
      </c>
      <c r="C6" s="108">
        <v>2.3821999999999999E-14</v>
      </c>
      <c r="D6" s="109">
        <v>2.3821999999999999E-14</v>
      </c>
      <c r="E6" s="110">
        <v>2.3821999999999999E-14</v>
      </c>
      <c r="F6" s="111">
        <v>2.3821999999999999E-14</v>
      </c>
    </row>
    <row r="7" spans="1:7" ht="12.75">
      <c r="A7" s="34" t="s">
        <v>290</v>
      </c>
      <c r="B7" s="16">
        <v>1.8946000000000001E-13</v>
      </c>
      <c r="C7" s="108">
        <v>2.3821999999999999E-14</v>
      </c>
      <c r="D7" s="109">
        <v>2.3821999999999999E-14</v>
      </c>
      <c r="E7" s="110">
        <v>2.3821999999999999E-14</v>
      </c>
      <c r="F7" s="111">
        <v>2.3821999999999999E-14</v>
      </c>
    </row>
    <row r="8" spans="1:7" ht="12.75">
      <c r="A8" s="34" t="s">
        <v>292</v>
      </c>
      <c r="B8" s="16">
        <v>2.0647E-13</v>
      </c>
      <c r="C8" s="108">
        <v>2.3821999999999999E-14</v>
      </c>
      <c r="D8" s="109">
        <v>2.3821999999999999E-14</v>
      </c>
      <c r="E8" s="110">
        <v>2.3821999999999999E-14</v>
      </c>
      <c r="F8" s="111">
        <v>2.3821999999999999E-14</v>
      </c>
    </row>
    <row r="9" spans="1:7" ht="12.75">
      <c r="A9" s="34" t="s">
        <v>267</v>
      </c>
      <c r="B9" s="112">
        <v>0.28039999999999998</v>
      </c>
      <c r="C9" s="112">
        <v>0.28039999999999998</v>
      </c>
      <c r="D9" s="112">
        <v>0.28039999999999998</v>
      </c>
      <c r="E9" s="112">
        <v>0.28039999999999998</v>
      </c>
      <c r="F9" s="112">
        <v>0.28039999999999998</v>
      </c>
    </row>
    <row r="11" spans="1:7" ht="15.75" customHeight="1">
      <c r="A11" s="114"/>
      <c r="B11" s="114"/>
      <c r="C11" s="114"/>
      <c r="D11" s="114"/>
      <c r="E11" s="114"/>
      <c r="F11" s="114"/>
      <c r="G11" s="114"/>
    </row>
    <row r="12" spans="1:7" ht="15.75" customHeight="1">
      <c r="A12" s="114"/>
      <c r="B12" s="114"/>
      <c r="C12" s="114"/>
      <c r="D12" s="114"/>
      <c r="E12" s="114"/>
      <c r="F12" s="114"/>
      <c r="G12" s="114"/>
    </row>
    <row r="13" spans="1:7" ht="15.75" customHeight="1">
      <c r="A13" s="115"/>
      <c r="B13" s="115"/>
      <c r="C13" s="115"/>
      <c r="D13" s="115"/>
      <c r="E13" s="115"/>
      <c r="F13" s="115"/>
      <c r="G13" s="114"/>
    </row>
    <row r="14" spans="1:7" ht="15.75" customHeight="1">
      <c r="A14" s="116"/>
      <c r="B14" s="117"/>
      <c r="C14" s="118"/>
      <c r="D14" s="115"/>
      <c r="E14" s="118"/>
      <c r="F14" s="119"/>
      <c r="G14" s="114"/>
    </row>
    <row r="15" spans="1:7" ht="15.75" customHeight="1">
      <c r="A15" s="116"/>
      <c r="B15" s="118"/>
      <c r="C15" s="115"/>
      <c r="D15" s="115"/>
      <c r="E15" s="115"/>
      <c r="F15" s="119"/>
      <c r="G15" s="114"/>
    </row>
    <row r="16" spans="1:7" ht="15.75" customHeight="1">
      <c r="A16" s="116"/>
      <c r="B16" s="118"/>
      <c r="C16" s="118"/>
      <c r="D16" s="118"/>
      <c r="E16" s="118"/>
      <c r="F16" s="119"/>
      <c r="G16" s="114"/>
    </row>
    <row r="17" spans="1:7" ht="15.75" customHeight="1">
      <c r="A17" s="116"/>
      <c r="B17" s="118"/>
      <c r="C17" s="120"/>
      <c r="D17" s="120"/>
      <c r="E17" s="120"/>
      <c r="F17" s="121"/>
      <c r="G17" s="114"/>
    </row>
    <row r="18" spans="1:7" ht="15.75" customHeight="1">
      <c r="A18" s="116"/>
      <c r="B18" s="118"/>
      <c r="C18" s="120"/>
      <c r="D18" s="120"/>
      <c r="E18" s="120"/>
      <c r="F18" s="121"/>
      <c r="G18" s="114"/>
    </row>
    <row r="19" spans="1:7" ht="15.75" customHeight="1">
      <c r="A19" s="116"/>
      <c r="B19" s="118"/>
      <c r="C19" s="120"/>
      <c r="D19" s="120"/>
      <c r="E19" s="120"/>
      <c r="F19" s="121"/>
      <c r="G19" s="114"/>
    </row>
    <row r="20" spans="1:7" ht="15.75" customHeight="1">
      <c r="A20" s="116"/>
      <c r="B20" s="118"/>
      <c r="C20" s="120"/>
      <c r="D20" s="120"/>
      <c r="E20" s="120"/>
      <c r="F20" s="121"/>
      <c r="G20" s="114"/>
    </row>
    <row r="21" spans="1:7" ht="15.75" customHeight="1">
      <c r="A21" s="116"/>
      <c r="B21" s="120"/>
      <c r="C21" s="120"/>
      <c r="D21" s="120"/>
      <c r="E21" s="120"/>
      <c r="F21" s="120"/>
      <c r="G21" s="114"/>
    </row>
    <row r="22" spans="1:7" ht="15.75" customHeight="1">
      <c r="A22" s="114"/>
      <c r="B22" s="114"/>
      <c r="C22" s="114"/>
      <c r="D22" s="114"/>
      <c r="E22" s="114"/>
      <c r="F22" s="114"/>
      <c r="G22" s="114"/>
    </row>
    <row r="23" spans="1:7" ht="15.75" customHeight="1">
      <c r="A23" s="114"/>
      <c r="B23" s="114"/>
      <c r="C23" s="114"/>
      <c r="D23" s="114"/>
      <c r="E23" s="114"/>
      <c r="F23" s="114"/>
      <c r="G23" s="114"/>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321F-7376-431A-9CFB-89D6B576B3A0}">
  <dimension ref="A1:K23"/>
  <sheetViews>
    <sheetView workbookViewId="0">
      <selection activeCell="K21" sqref="K21"/>
    </sheetView>
  </sheetViews>
  <sheetFormatPr defaultRowHeight="12.75"/>
  <cols>
    <col min="1" max="1" width="23" customWidth="1"/>
    <col min="2" max="2" width="16.7109375" customWidth="1"/>
    <col min="3" max="3" width="10.5703125" customWidth="1"/>
    <col min="4" max="4" width="11.5703125" customWidth="1"/>
    <col min="5" max="5" width="12.42578125" customWidth="1"/>
    <col min="6" max="6" width="13.85546875" customWidth="1"/>
    <col min="9" max="9" width="12.5703125" bestFit="1" customWidth="1"/>
    <col min="10" max="10" width="11.85546875" customWidth="1"/>
  </cols>
  <sheetData>
    <row r="1" spans="1:11">
      <c r="A1" s="2" t="s">
        <v>274</v>
      </c>
      <c r="B1" s="2">
        <v>0</v>
      </c>
      <c r="C1" s="2">
        <v>25</v>
      </c>
      <c r="D1" s="2">
        <v>50</v>
      </c>
      <c r="E1" s="2">
        <v>75</v>
      </c>
      <c r="F1" s="2">
        <v>95</v>
      </c>
    </row>
    <row r="2" spans="1:11">
      <c r="A2" s="34" t="s">
        <v>278</v>
      </c>
      <c r="B2" s="17">
        <v>2.9853737322368599E-13</v>
      </c>
      <c r="C2" s="20">
        <v>3.1656089269000702E-14</v>
      </c>
      <c r="D2" s="22">
        <v>2.2538071341250002E-3</v>
      </c>
      <c r="E2" s="23">
        <v>5.5383147634944E-4</v>
      </c>
      <c r="F2" s="25">
        <v>7.7725377278279996E-3</v>
      </c>
      <c r="G2" s="133" t="s">
        <v>303</v>
      </c>
    </row>
    <row r="3" spans="1:11">
      <c r="A3" s="34" t="s">
        <v>281</v>
      </c>
      <c r="B3" s="16">
        <v>2.275079467306E-3</v>
      </c>
      <c r="C3" s="28">
        <v>2.202349410888E-3</v>
      </c>
      <c r="D3" s="22">
        <v>2.2061728543709999E-3</v>
      </c>
      <c r="E3" s="29">
        <v>5.5939471018039998E-2</v>
      </c>
      <c r="F3" s="25">
        <v>0.117406121071761</v>
      </c>
      <c r="G3" s="133"/>
    </row>
    <row r="4" spans="1:11">
      <c r="A4" s="34" t="s">
        <v>285</v>
      </c>
      <c r="B4" s="16">
        <v>2.7999957076676598E-6</v>
      </c>
      <c r="C4" s="20">
        <v>2.64541000079579E-14</v>
      </c>
      <c r="D4" s="21">
        <v>2.64541000079579E-14</v>
      </c>
      <c r="E4" s="23">
        <v>3.2428998144727998E-5</v>
      </c>
      <c r="F4" s="25">
        <v>1.1222684960019999E-2</v>
      </c>
      <c r="G4" s="133"/>
    </row>
    <row r="5" spans="1:11">
      <c r="A5" s="34" t="s">
        <v>267</v>
      </c>
      <c r="B5" s="16">
        <v>5.9374630471938E-2</v>
      </c>
      <c r="C5" s="20">
        <v>5.2401435968238E-2</v>
      </c>
      <c r="D5" s="21">
        <v>3.1696192136363002E-2</v>
      </c>
      <c r="E5" s="23">
        <v>2.8465180490179001E-2</v>
      </c>
      <c r="F5" s="25">
        <v>7.7599904384944005E-2</v>
      </c>
      <c r="G5" s="133"/>
    </row>
    <row r="6" spans="1:11">
      <c r="A6" s="34" t="s">
        <v>287</v>
      </c>
      <c r="B6" s="16">
        <v>1.1434536908564599E-13</v>
      </c>
      <c r="C6" s="108">
        <v>1.30038939369606E-14</v>
      </c>
      <c r="D6" s="109">
        <v>1.30038939369606E-14</v>
      </c>
      <c r="E6" s="110">
        <v>1.30038939369606E-14</v>
      </c>
      <c r="F6" s="111">
        <v>1.30038939369606E-14</v>
      </c>
      <c r="G6" s="133"/>
    </row>
    <row r="7" spans="1:11">
      <c r="A7" s="34" t="s">
        <v>289</v>
      </c>
      <c r="B7" s="16">
        <v>1.6527906012908301E-13</v>
      </c>
      <c r="C7" s="108">
        <v>2.1409806370558998E-14</v>
      </c>
      <c r="D7" s="109">
        <v>2.1409806370558998E-14</v>
      </c>
      <c r="E7" s="110">
        <v>2.1409806370558998E-14</v>
      </c>
      <c r="F7" s="111">
        <v>2.1409806370558998E-14</v>
      </c>
      <c r="G7" s="133"/>
    </row>
    <row r="8" spans="1:11">
      <c r="A8" s="34" t="s">
        <v>290</v>
      </c>
      <c r="B8" s="16">
        <v>1.64613749736461E-13</v>
      </c>
      <c r="C8" s="108">
        <v>2.1409806370558998E-14</v>
      </c>
      <c r="D8" s="109">
        <v>2.1409806370558998E-14</v>
      </c>
      <c r="E8" s="110">
        <v>2.1409806370558998E-14</v>
      </c>
      <c r="F8" s="111">
        <v>2.1409806370558998E-14</v>
      </c>
      <c r="G8" s="133"/>
    </row>
    <row r="9" spans="1:11">
      <c r="A9" s="34" t="s">
        <v>292</v>
      </c>
      <c r="B9" s="16">
        <v>1.8325338194565499E-13</v>
      </c>
      <c r="C9" s="108">
        <v>2.1409806370558998E-14</v>
      </c>
      <c r="D9" s="109">
        <v>2.1409806370558998E-14</v>
      </c>
      <c r="E9" s="110">
        <v>2.1409806370558998E-14</v>
      </c>
      <c r="F9" s="111">
        <v>2.1409806370558998E-14</v>
      </c>
      <c r="G9" s="133"/>
    </row>
    <row r="10" spans="1:11">
      <c r="B10" s="120"/>
      <c r="C10" s="120"/>
      <c r="D10" s="120"/>
      <c r="E10" s="120"/>
      <c r="F10" s="120"/>
      <c r="G10" s="122"/>
    </row>
    <row r="13" spans="1:11">
      <c r="J13" t="s">
        <v>304</v>
      </c>
    </row>
    <row r="14" spans="1:11">
      <c r="A14" s="2" t="s">
        <v>274</v>
      </c>
      <c r="B14" s="2">
        <v>0</v>
      </c>
      <c r="C14" s="2">
        <v>25</v>
      </c>
      <c r="D14" s="2">
        <v>50</v>
      </c>
      <c r="E14" s="2">
        <v>75</v>
      </c>
      <c r="F14" s="2">
        <v>95</v>
      </c>
      <c r="I14" t="s">
        <v>305</v>
      </c>
      <c r="J14" t="s">
        <v>306</v>
      </c>
      <c r="K14" t="s">
        <v>307</v>
      </c>
    </row>
    <row r="15" spans="1:11">
      <c r="A15" s="34" t="s">
        <v>278</v>
      </c>
      <c r="B15" s="17">
        <v>1.5284312886780499E-12</v>
      </c>
      <c r="C15" s="20">
        <v>1.4282446375932601E-13</v>
      </c>
      <c r="D15" s="22">
        <v>7.0000000000000001E-3</v>
      </c>
      <c r="E15" s="23">
        <v>2.170951474131E-3</v>
      </c>
      <c r="F15" s="25">
        <v>2.9724961452175999E-2</v>
      </c>
      <c r="G15" s="132" t="s">
        <v>65</v>
      </c>
      <c r="I15" s="124">
        <f>MAX(B15:F15)</f>
        <v>2.9724961452175999E-2</v>
      </c>
      <c r="J15" s="124">
        <f>MAX(B15:E15)</f>
        <v>7.0000000000000001E-3</v>
      </c>
      <c r="K15" s="124">
        <f>MAX(B15:D15)</f>
        <v>7.0000000000000001E-3</v>
      </c>
    </row>
    <row r="16" spans="1:11">
      <c r="A16" s="34" t="s">
        <v>281</v>
      </c>
      <c r="B16" s="16">
        <v>1.3557617784847001E-2</v>
      </c>
      <c r="C16" s="28">
        <v>1.3568010505999E-2</v>
      </c>
      <c r="D16" s="22">
        <v>1.3568010505999E-2</v>
      </c>
      <c r="E16" s="29">
        <v>0.15923125771764601</v>
      </c>
      <c r="F16" s="25">
        <v>0.31316376391642597</v>
      </c>
      <c r="G16" s="132"/>
      <c r="I16" s="124">
        <f t="shared" ref="I16:I22" si="0">MAX(B16:F16)</f>
        <v>0.31316376391642597</v>
      </c>
      <c r="J16" s="124">
        <f>PreAndPostCollision!H5</f>
        <v>9.8436053179999997E-3</v>
      </c>
      <c r="K16" s="124">
        <f>PreAndPostCollision!I5</f>
        <v>1.5284312886780499E-12</v>
      </c>
    </row>
    <row r="17" spans="1:11">
      <c r="A17" s="34" t="s">
        <v>285</v>
      </c>
      <c r="B17" s="16">
        <v>1.4644504440357101E-12</v>
      </c>
      <c r="C17" s="20">
        <v>1.4282446375932601E-13</v>
      </c>
      <c r="D17" s="21">
        <v>1.4282446375932601E-13</v>
      </c>
      <c r="E17" s="23">
        <v>5.22232967867132E-4</v>
      </c>
      <c r="F17" s="25">
        <v>6.7444136254767001E-2</v>
      </c>
      <c r="G17" s="132"/>
      <c r="I17" s="124">
        <f t="shared" si="0"/>
        <v>6.7444136254767001E-2</v>
      </c>
      <c r="J17" s="124">
        <f t="shared" ref="J16:K22" si="1">MAX(B17:E17)</f>
        <v>5.22232967867132E-4</v>
      </c>
      <c r="K17" s="124">
        <f>MAX(B17:D17)</f>
        <v>1.4644504440357101E-12</v>
      </c>
    </row>
    <row r="18" spans="1:11">
      <c r="A18" s="34" t="s">
        <v>267</v>
      </c>
      <c r="B18" s="16">
        <v>0.42974043258157102</v>
      </c>
      <c r="C18" s="20">
        <v>0.42060443219709198</v>
      </c>
      <c r="D18" s="21">
        <v>0.31432027849750199</v>
      </c>
      <c r="E18" s="23">
        <v>0.27475022706583402</v>
      </c>
      <c r="F18" s="25">
        <v>0.58989999999999998</v>
      </c>
      <c r="G18" s="132"/>
      <c r="I18" s="124">
        <f t="shared" si="0"/>
        <v>0.58989999999999998</v>
      </c>
      <c r="J18" s="124">
        <f>PreAndPostCollision!H13</f>
        <v>1.4644504440357101E-12</v>
      </c>
      <c r="K18" s="124">
        <f>PreAndPostCollision!I13</f>
        <v>1.4644504440357101E-12</v>
      </c>
    </row>
    <row r="19" spans="1:11">
      <c r="A19" s="34" t="s">
        <v>287</v>
      </c>
      <c r="B19" s="16">
        <v>5.6160963630495803E-13</v>
      </c>
      <c r="C19" s="108">
        <v>5.7129785503730702E-14</v>
      </c>
      <c r="D19" s="109">
        <v>5.7129785503730702E-14</v>
      </c>
      <c r="E19" s="110">
        <v>5.7129785503730702E-14</v>
      </c>
      <c r="F19" s="111">
        <v>5.7129785503730702E-14</v>
      </c>
      <c r="G19" s="132"/>
      <c r="I19" s="124">
        <f t="shared" si="0"/>
        <v>5.6160963630495803E-13</v>
      </c>
      <c r="J19" s="124">
        <f t="shared" si="1"/>
        <v>5.6160963630495803E-13</v>
      </c>
      <c r="K19" s="124">
        <f>MAX(B19:D19)</f>
        <v>5.6160963630495803E-13</v>
      </c>
    </row>
    <row r="20" spans="1:11">
      <c r="A20" s="34" t="s">
        <v>289</v>
      </c>
      <c r="B20" s="16">
        <v>5.5805514493593998E-13</v>
      </c>
      <c r="C20" s="108">
        <v>6.0700397097713897E-14</v>
      </c>
      <c r="D20" s="109">
        <v>6.0700397097713897E-14</v>
      </c>
      <c r="E20" s="110">
        <v>6.0700397097713897E-14</v>
      </c>
      <c r="F20" s="111">
        <v>6.0700397097713897E-14</v>
      </c>
      <c r="G20" s="132"/>
      <c r="I20" s="124">
        <f t="shared" si="0"/>
        <v>5.5805514493593998E-13</v>
      </c>
      <c r="J20" s="124"/>
    </row>
    <row r="21" spans="1:11">
      <c r="A21" s="34" t="s">
        <v>290</v>
      </c>
      <c r="B21" s="16">
        <v>5.6160963630495803E-13</v>
      </c>
      <c r="C21" s="108">
        <v>6.0700397097713897E-14</v>
      </c>
      <c r="D21" s="109">
        <v>6.0700397097713897E-14</v>
      </c>
      <c r="E21" s="110">
        <v>6.0700397097713897E-14</v>
      </c>
      <c r="F21" s="111">
        <v>6.0700397097713897E-14</v>
      </c>
      <c r="G21" s="132"/>
      <c r="I21" s="124">
        <f t="shared" si="0"/>
        <v>5.6160963630495803E-13</v>
      </c>
      <c r="J21" s="124">
        <f t="shared" si="1"/>
        <v>5.6160963630495803E-13</v>
      </c>
      <c r="K21" s="124">
        <f>MAX(B21:D21)</f>
        <v>5.6160963630495803E-13</v>
      </c>
    </row>
    <row r="22" spans="1:11">
      <c r="A22" s="34" t="s">
        <v>292</v>
      </c>
      <c r="B22" s="16">
        <v>5.6516412767397699E-13</v>
      </c>
      <c r="C22" s="108">
        <v>6.0700397097713897E-14</v>
      </c>
      <c r="D22" s="109">
        <v>6.0700397097713897E-14</v>
      </c>
      <c r="E22" s="110">
        <v>6.0700397097713897E-14</v>
      </c>
      <c r="F22" s="111">
        <v>6.0700397097713897E-14</v>
      </c>
      <c r="G22" s="132"/>
      <c r="I22" s="124">
        <f t="shared" si="0"/>
        <v>5.6516412767397699E-13</v>
      </c>
      <c r="J22" s="124"/>
    </row>
    <row r="23" spans="1:11">
      <c r="B23" s="120"/>
      <c r="C23" s="120"/>
      <c r="D23" s="120"/>
      <c r="E23" s="120"/>
      <c r="F23" s="120"/>
      <c r="G23" s="122"/>
    </row>
  </sheetData>
  <mergeCells count="2">
    <mergeCell ref="G15:G22"/>
    <mergeCell ref="G2:G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4"/>
  <sheetViews>
    <sheetView workbookViewId="0">
      <selection activeCell="F6" sqref="A1:F6"/>
    </sheetView>
  </sheetViews>
  <sheetFormatPr defaultColWidth="14.42578125" defaultRowHeight="15.75" customHeight="1"/>
  <cols>
    <col min="1" max="1" width="34.42578125" customWidth="1"/>
  </cols>
  <sheetData>
    <row r="1" spans="1:9" ht="12.75">
      <c r="A1" s="89" t="s">
        <v>308</v>
      </c>
      <c r="B1" s="89"/>
      <c r="C1" s="90"/>
      <c r="D1" s="90"/>
      <c r="E1" s="90"/>
      <c r="F1" s="90"/>
    </row>
    <row r="2" spans="1:9" ht="12.75">
      <c r="A2" s="92" t="s">
        <v>28</v>
      </c>
      <c r="B2" s="92">
        <v>0</v>
      </c>
      <c r="C2" s="92">
        <v>25</v>
      </c>
      <c r="D2" s="92">
        <v>50</v>
      </c>
      <c r="E2" s="92">
        <v>75</v>
      </c>
      <c r="F2" s="92">
        <v>95</v>
      </c>
    </row>
    <row r="3" spans="1:9" ht="18.75" customHeight="1">
      <c r="A3" s="92" t="s">
        <v>309</v>
      </c>
      <c r="B3" s="36">
        <f>1.7687*10^(-6)</f>
        <v>1.7686999999999999E-6</v>
      </c>
      <c r="C3" s="59">
        <f t="shared" ref="C3:D3" si="0">1.7767*10^(-6)</f>
        <v>1.7766999999999999E-6</v>
      </c>
      <c r="D3" s="59">
        <f t="shared" si="0"/>
        <v>1.7766999999999999E-6</v>
      </c>
      <c r="E3" s="36">
        <v>5.1000000000000004E-3</v>
      </c>
      <c r="F3" s="36">
        <v>1.4999999999999999E-2</v>
      </c>
      <c r="H3" t="s">
        <v>310</v>
      </c>
    </row>
    <row r="4" spans="1:9" ht="12.75">
      <c r="A4" s="92" t="s">
        <v>311</v>
      </c>
      <c r="B4" s="36">
        <v>3.8E-3</v>
      </c>
      <c r="C4" s="36">
        <v>3.7000000000000002E-3</v>
      </c>
      <c r="D4" s="36">
        <v>3.7000000000000002E-3</v>
      </c>
      <c r="E4" s="36">
        <v>9.1200000000000003E-2</v>
      </c>
      <c r="F4" s="36">
        <v>0.1885</v>
      </c>
      <c r="H4" t="s">
        <v>312</v>
      </c>
      <c r="I4" s="125">
        <v>0.5</v>
      </c>
    </row>
    <row r="5" spans="1:9" ht="12.75">
      <c r="A5" s="92" t="s">
        <v>313</v>
      </c>
      <c r="B5" s="123">
        <v>1.5284312886780499E-12</v>
      </c>
      <c r="C5" s="123">
        <v>1.4282446375932601E-13</v>
      </c>
      <c r="D5" s="123">
        <v>1.4282446375932601E-13</v>
      </c>
      <c r="E5" s="36">
        <v>9.8436053179999997E-3</v>
      </c>
      <c r="F5" s="36">
        <v>2.7598892892449E-2</v>
      </c>
      <c r="H5" s="124">
        <f>MAX(B5:E5)</f>
        <v>9.8436053179999997E-3</v>
      </c>
      <c r="I5" s="124">
        <f>MAX(B5:D5)</f>
        <v>1.5284312886780499E-12</v>
      </c>
    </row>
    <row r="6" spans="1:9" ht="12.75">
      <c r="A6" s="92" t="s">
        <v>314</v>
      </c>
      <c r="B6" s="36">
        <v>1.3557617784847001E-2</v>
      </c>
      <c r="C6" s="36">
        <v>1.3568010505999E-2</v>
      </c>
      <c r="D6" s="36">
        <v>1.3568010505999E-2</v>
      </c>
      <c r="E6" s="36">
        <v>0.15923125771764601</v>
      </c>
      <c r="F6" s="36">
        <v>0.31316376391642597</v>
      </c>
    </row>
    <row r="9" spans="1:9" ht="12.75">
      <c r="A9" s="89" t="s">
        <v>315</v>
      </c>
      <c r="B9" s="89"/>
      <c r="C9" s="90"/>
      <c r="D9" s="90"/>
      <c r="E9" s="90"/>
      <c r="F9" s="90"/>
    </row>
    <row r="10" spans="1:9" ht="12.75">
      <c r="A10" s="92" t="s">
        <v>28</v>
      </c>
      <c r="B10" s="92">
        <v>0</v>
      </c>
      <c r="C10" s="92">
        <v>25</v>
      </c>
      <c r="D10" s="92">
        <v>50</v>
      </c>
      <c r="E10" s="92">
        <v>75</v>
      </c>
      <c r="F10" s="92">
        <v>95</v>
      </c>
    </row>
    <row r="11" spans="1:9" ht="12.75">
      <c r="A11" s="92" t="s">
        <v>309</v>
      </c>
      <c r="B11" s="59">
        <f>6.9701*10^(-14)</f>
        <v>6.9701000000000005E-14</v>
      </c>
      <c r="C11" s="36">
        <f>6.9027*10^(-15)</f>
        <v>6.9027000000000007E-15</v>
      </c>
      <c r="D11" s="59">
        <f t="shared" ref="C11:E11" si="1">6.9027*10^(-15)</f>
        <v>6.9027000000000007E-15</v>
      </c>
      <c r="E11" s="59">
        <f t="shared" si="1"/>
        <v>6.9027000000000007E-15</v>
      </c>
      <c r="F11" s="36">
        <v>4.7000000000000002E-3</v>
      </c>
    </row>
    <row r="12" spans="1:9" ht="12.75">
      <c r="A12" s="92" t="s">
        <v>311</v>
      </c>
      <c r="B12" s="36">
        <v>9.5699999999999993E-2</v>
      </c>
      <c r="C12" s="36">
        <v>8.2600000000000007E-2</v>
      </c>
      <c r="D12" s="36">
        <v>6.3899999999999998E-2</v>
      </c>
      <c r="E12" s="36">
        <v>5.5899999999999998E-2</v>
      </c>
      <c r="F12" s="36">
        <v>0.1232</v>
      </c>
    </row>
    <row r="13" spans="1:9" ht="12.75">
      <c r="A13" s="92" t="s">
        <v>313</v>
      </c>
      <c r="B13" s="123">
        <v>1.4644504440357101E-12</v>
      </c>
      <c r="C13" s="123">
        <v>1.4282446375932601E-13</v>
      </c>
      <c r="D13" s="123">
        <v>1.4282446375932601E-13</v>
      </c>
      <c r="E13" s="123">
        <v>1.4282446375932601E-13</v>
      </c>
      <c r="F13" s="36">
        <v>2.9329329960972001E-2</v>
      </c>
      <c r="H13" s="124">
        <f>MAX(B13:E13)</f>
        <v>1.4644504440357101E-12</v>
      </c>
      <c r="I13" s="124">
        <f>MAX(B13:D13)</f>
        <v>1.4644504440357101E-12</v>
      </c>
    </row>
    <row r="14" spans="1:9" ht="12.75">
      <c r="A14" s="92" t="s">
        <v>314</v>
      </c>
      <c r="B14" s="36">
        <v>0.42974043258157102</v>
      </c>
      <c r="C14" s="36">
        <v>0.42060443219709198</v>
      </c>
      <c r="D14" s="36">
        <v>0.31432027849750199</v>
      </c>
      <c r="E14" s="36">
        <v>0.27475022706583402</v>
      </c>
      <c r="F14" s="36">
        <v>0.58985560945031301</v>
      </c>
    </row>
  </sheetData>
  <pageMargins left="0" right="0" top="0" bottom="0" header="0" footer="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4"/>
  <sheetViews>
    <sheetView workbookViewId="0"/>
  </sheetViews>
  <sheetFormatPr defaultColWidth="14.42578125" defaultRowHeight="15.75" customHeight="1"/>
  <sheetData>
    <row r="1" spans="1:6" ht="15.75" customHeight="1">
      <c r="A1" s="89" t="s">
        <v>308</v>
      </c>
      <c r="B1" s="89"/>
      <c r="C1" s="90"/>
      <c r="D1" s="90"/>
      <c r="E1" s="90"/>
      <c r="F1" s="90"/>
    </row>
    <row r="2" spans="1:6" ht="12.75">
      <c r="A2" s="92" t="s">
        <v>28</v>
      </c>
      <c r="B2" s="92">
        <v>0</v>
      </c>
      <c r="C2" s="92">
        <v>25</v>
      </c>
      <c r="D2" s="92">
        <v>50</v>
      </c>
      <c r="E2" s="92">
        <v>75</v>
      </c>
      <c r="F2" s="92">
        <v>95</v>
      </c>
    </row>
    <row r="3" spans="1:6" ht="12.75">
      <c r="A3" s="92" t="s">
        <v>309</v>
      </c>
      <c r="B3" s="36">
        <f>1.7687*10^(-6)</f>
        <v>1.7686999999999999E-6</v>
      </c>
      <c r="C3" s="59">
        <f t="shared" ref="C3:D3" si="0">1.7767*10^(-6)</f>
        <v>1.7766999999999999E-6</v>
      </c>
      <c r="D3" s="59">
        <f t="shared" si="0"/>
        <v>1.7766999999999999E-6</v>
      </c>
      <c r="E3" s="36">
        <v>5.1000000000000004E-3</v>
      </c>
      <c r="F3" s="36">
        <v>1.4999999999999999E-2</v>
      </c>
    </row>
    <row r="4" spans="1:6" ht="12.75">
      <c r="A4" s="92" t="s">
        <v>311</v>
      </c>
      <c r="B4" s="36">
        <v>3.8E-3</v>
      </c>
      <c r="C4" s="36">
        <v>3.7000000000000002E-3</v>
      </c>
      <c r="D4" s="36">
        <v>3.7000000000000002E-3</v>
      </c>
      <c r="E4" s="36">
        <v>9.1200000000000003E-2</v>
      </c>
      <c r="F4" s="36">
        <v>0.1885</v>
      </c>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4"/>
  <sheetViews>
    <sheetView workbookViewId="0"/>
  </sheetViews>
  <sheetFormatPr defaultColWidth="14.42578125" defaultRowHeight="15.75" customHeight="1"/>
  <sheetData>
    <row r="1" spans="1:6" ht="15.75" customHeight="1">
      <c r="A1" s="89" t="s">
        <v>315</v>
      </c>
      <c r="B1" s="89"/>
      <c r="C1" s="90"/>
      <c r="D1" s="90"/>
      <c r="E1" s="90"/>
      <c r="F1" s="90"/>
    </row>
    <row r="2" spans="1:6" ht="12.75">
      <c r="A2" s="92" t="s">
        <v>28</v>
      </c>
      <c r="B2" s="92">
        <v>0</v>
      </c>
      <c r="C2" s="92">
        <v>25</v>
      </c>
      <c r="D2" s="92">
        <v>50</v>
      </c>
      <c r="E2" s="92">
        <v>75</v>
      </c>
      <c r="F2" s="92">
        <v>95</v>
      </c>
    </row>
    <row r="3" spans="1:6" ht="14.25">
      <c r="A3" s="92" t="s">
        <v>309</v>
      </c>
      <c r="B3" s="99">
        <f>6.9701*10^(-14)</f>
        <v>6.9701000000000005E-14</v>
      </c>
      <c r="C3" s="36">
        <f t="shared" ref="C3:E3" si="0">6.9027*10^(-15)</f>
        <v>6.9027000000000007E-15</v>
      </c>
      <c r="D3" s="59">
        <f t="shared" si="0"/>
        <v>6.9027000000000007E-15</v>
      </c>
      <c r="E3" s="59">
        <f t="shared" si="0"/>
        <v>6.9027000000000007E-15</v>
      </c>
      <c r="F3" s="36">
        <v>4.7000000000000002E-3</v>
      </c>
    </row>
    <row r="4" spans="1:6" ht="12.75">
      <c r="A4" s="92" t="s">
        <v>311</v>
      </c>
      <c r="B4" s="36">
        <v>9.5699999999999993E-2</v>
      </c>
      <c r="C4" s="36">
        <v>8.2600000000000007E-2</v>
      </c>
      <c r="D4" s="36">
        <v>6.3899999999999998E-2</v>
      </c>
      <c r="E4" s="36">
        <v>5.5899999999999998E-2</v>
      </c>
      <c r="F4" s="36">
        <v>0.1232</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61FD472D534943A21E80115CC4876E" ma:contentTypeVersion="11" ma:contentTypeDescription="Create a new document." ma:contentTypeScope="" ma:versionID="6872800d4ac5b29d9d1da2b7e070caab">
  <xsd:schema xmlns:xsd="http://www.w3.org/2001/XMLSchema" xmlns:xs="http://www.w3.org/2001/XMLSchema" xmlns:p="http://schemas.microsoft.com/office/2006/metadata/properties" xmlns:ns2="fc534aba-4548-476e-a05f-28a7955875cd" xmlns:ns3="5518427b-d6ec-46c3-bb5e-821fb7a15386" targetNamespace="http://schemas.microsoft.com/office/2006/metadata/properties" ma:root="true" ma:fieldsID="f1cbe8e43e709aa95e7360416086df71" ns2:_="" ns3:_="">
    <xsd:import namespace="fc534aba-4548-476e-a05f-28a7955875cd"/>
    <xsd:import namespace="5518427b-d6ec-46c3-bb5e-821fb7a15386"/>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534aba-4548-476e-a05f-28a7955875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427b-d6ec-46c3-bb5e-821fb7a1538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5E94ED-1361-4DE9-9F21-B48EBA186854}"/>
</file>

<file path=customXml/itemProps2.xml><?xml version="1.0" encoding="utf-8"?>
<ds:datastoreItem xmlns:ds="http://schemas.openxmlformats.org/officeDocument/2006/customXml" ds:itemID="{063DCA88-6206-4F4D-84EA-578B34F83455}"/>
</file>

<file path=customXml/itemProps3.xml><?xml version="1.0" encoding="utf-8"?>
<ds:datastoreItem xmlns:ds="http://schemas.openxmlformats.org/officeDocument/2006/customXml" ds:itemID="{5CC1E8D8-272A-4DA9-97C9-0DB48C7E4411}"/>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2019-12-17T15:49:02Z</dcterms:created>
  <dcterms:modified xsi:type="dcterms:W3CDTF">2020-12-01T16:20:02Z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0x010100AD61FD472D534943A21E80115CC4876E</vt:lpwstr>
  </property>
  <property fmtid="{D5CDD505-2E9C-101B-9397-08002B2CF9AE}" pid="3" name="Order">
    <vt:r8>1480500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ies>
</file>