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755" documentId="8_{E7BF6703-466F-4498-AEEA-FFB8403C4F5E}" xr6:coauthVersionLast="47" xr6:coauthVersionMax="47" xr10:uidLastSave="{B92D9F8D-569C-400E-A5C0-F777EBF6D525}"/>
  <bookViews>
    <workbookView xWindow="38290" yWindow="-110" windowWidth="38620" windowHeight="21100" activeTab="2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7" l="1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J9" i="17" s="1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J7" i="17" l="1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<sst xmlns="http://schemas.openxmlformats.org/spreadsheetml/2006/main" count="50" uniqueCount="25">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</sst>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 Beta=29deg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CT Wind Tunnel Beta=29deg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CT Wind Tunnel Beta=19deg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 Beta=19deg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82550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314960</xdr:colOff>
      <xdr:row>23</xdr:row>
      <xdr:rowOff>170236</xdr:rowOff>
    </xdr:from>
    <xdr:to>
      <xdr:col>19</xdr:col>
      <xdr:colOff>404578</xdr:colOff>
      <xdr:row>46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0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J12" totalsRowShown="0">
  <autoFilter ref="G5:J12" xr:uid="{89469267-DFAB-445F-A105-A03D872ECC3C}"/>
  <tableColumns count="4">
    <tableColumn id="1" xr3:uid="{E3D689F5-B43D-4B53-B3BC-A1930A9A680A}" name="J" dataDxfId="9">
      <calculatedColumnFormula>Table1[[#This Row],[J]]</calculatedColumnFormula>
    </tableColumn>
    <tableColumn id="2" xr3:uid="{A90F5A15-4E8F-42CD-B615-C0FA79DD1536}" name="C_T" dataDxfId="8">
      <calculatedColumnFormula>Table1[[#This Row],[C_T]]*2/POWER(Table1[[#This Row],[J]],2)</calculatedColumnFormula>
    </tableColumn>
    <tableColumn id="3" xr3:uid="{A0A7E7C4-CFC3-4CA8-9478-AFCD0D800B2B}" name="C_P" dataDxfId="4">
      <calculatedColumnFormula>Table1[[#This Row],[C_P]]*2/POWER(Table2[[#This Row],[J]],3)</calculatedColumnFormula>
    </tableColumn>
    <tableColumn id="4" xr3:uid="{18B4E670-68E4-4D17-B399-7D20B93C204F}" name="Eta" dataDxfId="1">
      <calculatedColumnFormula>Table2[[#This Row],[C_T]]/Table2[[#This Row],[C_P]]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3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J12" totalsRowShown="0">
  <autoFilter ref="G5:J12" xr:uid="{89469267-DFAB-445F-A105-A03D872ECC3C}"/>
  <tableColumns count="4">
    <tableColumn id="1" xr3:uid="{85258774-B764-4008-955C-0BE292368B91}" name="J" dataDxfId="7">
      <calculatedColumnFormula>Table14[[#This Row],[J]]</calculatedColumnFormula>
    </tableColumn>
    <tableColumn id="2" xr3:uid="{1CC519D0-C3F3-4E4A-A2E5-9FBFF6C234BB}" name="C_T" dataDxfId="6">
      <calculatedColumnFormula>Table14[[#This Row],[C_T]]*2/POWER(Table14[[#This Row],[J]],2)</calculatedColumnFormula>
    </tableColumn>
    <tableColumn id="3" xr3:uid="{9C4FE48A-1F92-49E4-97E7-D97D0A26F74A}" name="C_P" dataDxfId="5">
      <calculatedColumnFormula>Table14[[#This Row],[C_P]]*2/POWER(Table25[[#This Row],[J]],3)</calculatedColumnFormula>
    </tableColumn>
    <tableColumn id="4" xr3:uid="{EF4FF774-63A0-405E-A48F-EC42A8ECE784}" name="Eta" dataDxfId="2">
      <calculatedColumnFormula>Table25[[#This Row],[C_T]]/Table25[[#This Row],[C_P]]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J12"/>
  <sheetViews>
    <sheetView workbookViewId="0">
      <selection activeCell="I37" sqref="I37"/>
    </sheetView>
  </sheetViews>
  <sheetFormatPr defaultRowHeight="14.5" x14ac:dyDescent="0.35"/>
  <sheetData>
    <row r="1" spans="1:10" x14ac:dyDescent="0.35">
      <c r="A1" s="1" t="s">
        <v>12</v>
      </c>
    </row>
    <row r="2" spans="1:10" x14ac:dyDescent="0.35">
      <c r="A2" t="s">
        <v>14</v>
      </c>
    </row>
    <row r="3" spans="1:10" x14ac:dyDescent="0.35">
      <c r="A3" s="2" t="s">
        <v>13</v>
      </c>
    </row>
    <row r="4" spans="1:10" x14ac:dyDescent="0.35">
      <c r="A4" t="s">
        <v>18</v>
      </c>
      <c r="G4" t="s">
        <v>19</v>
      </c>
    </row>
    <row r="5" spans="1:10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</row>
    <row r="6" spans="1:10" x14ac:dyDescent="0.35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 s="3">
        <f>Table2[[#This Row],[C_T]]/Table2[[#This Row],[C_P]]</f>
        <v>0.4648009950248756</v>
      </c>
    </row>
    <row r="7" spans="1:10" x14ac:dyDescent="0.35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 s="3">
        <f>Table1[[#This Row],[J]]</f>
        <v>0.35</v>
      </c>
      <c r="H7" s="3">
        <f>Table1[[#This Row],[C_T]]*2/POWER(Table1[[#This Row],[J]],2)</f>
        <v>5.7142857142857144</v>
      </c>
      <c r="I7">
        <f>Table1[[#This Row],[C_P]]*2/POWER(Table2[[#This Row],[J]],3)</f>
        <v>11.032069970845484</v>
      </c>
      <c r="J7" s="3">
        <f>Table2[[#This Row],[C_T]]/Table2[[#This Row],[C_P]]</f>
        <v>0.51797040169133179</v>
      </c>
    </row>
    <row r="8" spans="1:10" x14ac:dyDescent="0.35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 s="3">
        <f>Table1[[#This Row],[J]]</f>
        <v>0.4</v>
      </c>
      <c r="H8" s="3">
        <f>Table1[[#This Row],[C_T]]*2/POWER(Table1[[#This Row],[J]],2)</f>
        <v>3.9999999999999991</v>
      </c>
      <c r="I8">
        <f>Table1[[#This Row],[C_P]]*2/POWER(Table2[[#This Row],[J]],3)</f>
        <v>7.159374999999998</v>
      </c>
      <c r="J8" s="3">
        <f>Table2[[#This Row],[C_T]]/Table2[[#This Row],[C_P]]</f>
        <v>0.5587079877782628</v>
      </c>
    </row>
    <row r="9" spans="1:10" x14ac:dyDescent="0.35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 s="3">
        <f>Table1[[#This Row],[J]]</f>
        <v>0.45</v>
      </c>
      <c r="H9" s="3">
        <f>Table1[[#This Row],[C_T]]*2/POWER(Table1[[#This Row],[J]],2)</f>
        <v>2.9234567901234563</v>
      </c>
      <c r="I9">
        <f>Table1[[#This Row],[C_P]]*2/POWER(Table2[[#This Row],[J]],3)</f>
        <v>4.8658436213991765</v>
      </c>
      <c r="J9" s="3">
        <f>Table2[[#This Row],[C_T]]/Table2[[#This Row],[C_P]]</f>
        <v>0.60081190798376183</v>
      </c>
    </row>
    <row r="10" spans="1:10" x14ac:dyDescent="0.35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 s="3">
        <f>Table1[[#This Row],[J]]</f>
        <v>0.5</v>
      </c>
      <c r="H10" s="3">
        <f>Table1[[#This Row],[C_T]]*2/POWER(Table1[[#This Row],[J]],2)</f>
        <v>2.16</v>
      </c>
      <c r="I10">
        <f>Table1[[#This Row],[C_P]]*2/POWER(Table2[[#This Row],[J]],3)</f>
        <v>3.4304000000000001</v>
      </c>
      <c r="J10" s="3">
        <f>Table2[[#This Row],[C_T]]/Table2[[#This Row],[C_P]]</f>
        <v>0.62966417910447758</v>
      </c>
    </row>
    <row r="11" spans="1:10" x14ac:dyDescent="0.35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 s="3">
        <f>Table1[[#This Row],[J]]</f>
        <v>0.55000000000000004</v>
      </c>
      <c r="H11" s="3">
        <f>Table1[[#This Row],[C_T]]*2/POWER(Table1[[#This Row],[J]],2)</f>
        <v>1.6264462809917353</v>
      </c>
      <c r="I11">
        <f>Table1[[#This Row],[C_P]]*2/POWER(Table2[[#This Row],[J]],3)</f>
        <v>2.4522915101427487</v>
      </c>
      <c r="J11" s="3">
        <f>Table2[[#This Row],[C_T]]/Table2[[#This Row],[C_P]]</f>
        <v>0.66323529411764726</v>
      </c>
    </row>
    <row r="12" spans="1:10" x14ac:dyDescent="0.35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 s="3">
        <f>Table1[[#This Row],[J]]</f>
        <v>0.6</v>
      </c>
      <c r="H12" s="3">
        <f>Table1[[#This Row],[C_T]]*2/POWER(Table1[[#This Row],[J]],2)</f>
        <v>1.2222222222222223</v>
      </c>
      <c r="I12">
        <f>Table1[[#This Row],[C_P]]*2/POWER(Table2[[#This Row],[J]],3)</f>
        <v>1.7824074074074074</v>
      </c>
      <c r="J12" s="3">
        <f>Table2[[#This Row],[C_T]]/Table2[[#This Row],[C_P]]</f>
        <v>0.68571428571428572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J12"/>
  <sheetViews>
    <sheetView workbookViewId="0">
      <selection activeCell="J7" sqref="J7"/>
    </sheetView>
  </sheetViews>
  <sheetFormatPr defaultRowHeight="14.5" x14ac:dyDescent="0.35"/>
  <sheetData>
    <row r="1" spans="1:10" x14ac:dyDescent="0.35">
      <c r="A1" s="1" t="s">
        <v>20</v>
      </c>
    </row>
    <row r="2" spans="1:10" x14ac:dyDescent="0.35">
      <c r="A2" t="s">
        <v>14</v>
      </c>
    </row>
    <row r="3" spans="1:10" x14ac:dyDescent="0.35">
      <c r="A3" s="2" t="s">
        <v>13</v>
      </c>
    </row>
    <row r="4" spans="1:10" x14ac:dyDescent="0.35">
      <c r="A4" t="s">
        <v>18</v>
      </c>
      <c r="G4" t="s">
        <v>19</v>
      </c>
    </row>
    <row r="5" spans="1:10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</row>
    <row r="6" spans="1:10" x14ac:dyDescent="0.35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 s="3">
        <f>Table25[[#This Row],[C_T]]/Table25[[#This Row],[C_P]]</f>
        <v>0.54187979539641951</v>
      </c>
    </row>
    <row r="7" spans="1:10" x14ac:dyDescent="0.35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 s="3">
        <f>Table14[[#This Row],[J]]</f>
        <v>0.35</v>
      </c>
      <c r="H7" s="3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 s="3">
        <f>Table25[[#This Row],[C_T]]/Table25[[#This Row],[C_P]]</f>
        <v>0.58009977827050996</v>
      </c>
    </row>
    <row r="8" spans="1:10" x14ac:dyDescent="0.35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 s="3">
        <f>Table14[[#This Row],[J]]</f>
        <v>0.4</v>
      </c>
      <c r="H8" s="3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 s="3">
        <f>Table25[[#This Row],[C_T]]/Table25[[#This Row],[C_P]]</f>
        <v>0.61189138576779034</v>
      </c>
    </row>
    <row r="9" spans="1:10" x14ac:dyDescent="0.35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 s="3">
        <f>Table14[[#This Row],[J]]</f>
        <v>0.45</v>
      </c>
      <c r="H9" s="3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 s="3">
        <f>Table25[[#This Row],[C_T]]/Table25[[#This Row],[C_P]]</f>
        <v>0.63587574188660179</v>
      </c>
    </row>
    <row r="10" spans="1:10" x14ac:dyDescent="0.35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 s="3">
        <f>Table14[[#This Row],[J]]</f>
        <v>0.5</v>
      </c>
      <c r="H10" s="3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 s="3">
        <f>Table25[[#This Row],[C_T]]/Table25[[#This Row],[C_P]]</f>
        <v>0.62204121414647739</v>
      </c>
    </row>
    <row r="11" spans="1:10" x14ac:dyDescent="0.35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 s="3">
        <f>Table14[[#This Row],[J]]</f>
        <v>0.55000000000000004</v>
      </c>
      <c r="H11" s="3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 s="3">
        <f>Table25[[#This Row],[C_T]]/Table25[[#This Row],[C_P]]</f>
        <v>0.61270358306188932</v>
      </c>
    </row>
    <row r="12" spans="1:10" x14ac:dyDescent="0.35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 s="3">
        <f>Table14[[#This Row],[J]]</f>
        <v>0.6</v>
      </c>
      <c r="H12" s="3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 s="3">
        <f>Table25[[#This Row],[C_T]]/Table25[[#This Row],[C_P]]</f>
        <v>0.51546391752577325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Z19"/>
  <sheetViews>
    <sheetView tabSelected="1" zoomScaleNormal="100" workbookViewId="0">
      <selection activeCell="J47" sqref="J47"/>
    </sheetView>
  </sheetViews>
  <sheetFormatPr defaultRowHeight="14.5" x14ac:dyDescent="0.35"/>
  <sheetData>
    <row r="1" spans="6:26" x14ac:dyDescent="0.35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26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6"/>
      <c r="Z2" t="s">
        <v>22</v>
      </c>
    </row>
    <row r="3" spans="6:26" x14ac:dyDescent="0.35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4"/>
      <c r="Z3" t="s">
        <v>23</v>
      </c>
    </row>
    <row r="4" spans="6:26" x14ac:dyDescent="0.35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5"/>
      <c r="Z4" t="s">
        <v>24</v>
      </c>
    </row>
    <row r="5" spans="6:26" x14ac:dyDescent="0.35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5">
        <v>3.8635000000000002</v>
      </c>
      <c r="K5" s="5">
        <v>5.8262999999999998</v>
      </c>
      <c r="L5">
        <f>J5/K5</f>
        <v>0.66311381150987769</v>
      </c>
    </row>
    <row r="6" spans="6:26" x14ac:dyDescent="0.35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5">
        <v>2.8163999999999998</v>
      </c>
      <c r="K6" s="5"/>
      <c r="L6" t="e">
        <f>J6/K6</f>
        <v>#DIV/0!</v>
      </c>
    </row>
    <row r="7" spans="6:26" x14ac:dyDescent="0.35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4">
        <v>2.2795000000000001</v>
      </c>
      <c r="K7" s="4">
        <v>3.1558999999999999</v>
      </c>
      <c r="L7">
        <f t="shared" ref="L7:L9" si="2">J7/K7</f>
        <v>0.7222979181849869</v>
      </c>
    </row>
    <row r="8" spans="6:26" x14ac:dyDescent="0.35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6">
        <v>1.7179</v>
      </c>
      <c r="K8" s="6">
        <v>2.3298000000000001</v>
      </c>
      <c r="L8">
        <f t="shared" si="2"/>
        <v>0.73735942999399084</v>
      </c>
    </row>
    <row r="9" spans="6:26" x14ac:dyDescent="0.35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6">
        <v>1.3338000000000001</v>
      </c>
      <c r="K9" s="6">
        <v>1.7305999999999999</v>
      </c>
      <c r="L9">
        <f t="shared" si="2"/>
        <v>0.77071535883508624</v>
      </c>
    </row>
    <row r="11" spans="6:26" x14ac:dyDescent="0.35">
      <c r="F11" t="s">
        <v>2</v>
      </c>
      <c r="G11" t="s">
        <v>11</v>
      </c>
    </row>
    <row r="12" spans="6:26" x14ac:dyDescent="0.35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26" x14ac:dyDescent="0.35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26" x14ac:dyDescent="0.35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6">
        <v>2.4007999999999998</v>
      </c>
      <c r="K14" s="6">
        <v>3.5183</v>
      </c>
      <c r="L14">
        <f>J14/K14</f>
        <v>0.68237501065855666</v>
      </c>
    </row>
    <row r="15" spans="6:26" x14ac:dyDescent="0.35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6">
        <v>1.5656000000000001</v>
      </c>
      <c r="K15" s="6">
        <v>2.1171000000000002</v>
      </c>
      <c r="L15">
        <f>J15/K15</f>
        <v>0.73950214916631241</v>
      </c>
    </row>
    <row r="16" spans="6:26" x14ac:dyDescent="0.35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6">
        <v>1.0224</v>
      </c>
      <c r="K16" s="6">
        <v>1.3049999999999999</v>
      </c>
      <c r="L16">
        <f>J16/K16</f>
        <v>0.783448275862069</v>
      </c>
    </row>
    <row r="17" spans="6:12" x14ac:dyDescent="0.35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4">
        <v>0.65317999999999998</v>
      </c>
      <c r="K17" s="4">
        <v>0.80198999999999998</v>
      </c>
      <c r="L17">
        <f t="shared" ref="L17:L19" si="5">J17/K17</f>
        <v>0.8144490579683038</v>
      </c>
    </row>
    <row r="18" spans="6:12" x14ac:dyDescent="0.35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6">
        <v>0.40433000000000002</v>
      </c>
      <c r="K18" s="6">
        <v>0.49051</v>
      </c>
      <c r="L18">
        <f t="shared" si="5"/>
        <v>0.82430531487635328</v>
      </c>
    </row>
    <row r="19" spans="6:12" x14ac:dyDescent="0.35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6">
        <v>0.23685999999999999</v>
      </c>
      <c r="K19" s="6">
        <v>0.29032000000000002</v>
      </c>
      <c r="L19">
        <f t="shared" si="5"/>
        <v>0.81585836318545046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 Tunnel Beta=29deg data</vt:lpstr>
      <vt:lpstr>Wind Tunnel Beta=19deg data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2025-04-01T23:06:07Z</dcterms:modified>
</cp:coreProperties>
</file>