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B266C95A83FBF4BB/Documenten/TU Delft Aerospace Engineering/Msc2/AE5222 - Thesis/Software/Conceptual-Investigation-of-Alternative-Electric-Ducted-Fan-Architectures/Validation/"/>
    </mc:Choice>
  </mc:AlternateContent>
  <xr:revisionPtr revIDLastSave="1005" documentId="8_{E7BF6703-466F-4498-AEEA-FFB8403C4F5E}" xr6:coauthVersionLast="47" xr6:coauthVersionMax="47" xr10:uidLastSave="{06B417F6-E664-4C08-AC6B-3A69EF712914}"/>
  <bookViews>
    <workbookView xWindow="38290" yWindow="-110" windowWidth="38620" windowHeight="21100" activeTab="3" xr2:uid="{6111FCF9-37F3-4199-9E4E-EEB7F0803D9A}"/>
  </bookViews>
  <sheets>
    <sheet name="Wind Tunnel Beta=29deg data" sheetId="16" r:id="rId1"/>
    <sheet name="Wind Tunnel Beta=19deg data" sheetId="17" r:id="rId2"/>
    <sheet name="test results" sheetId="15" r:id="rId3"/>
    <sheet name="test results - with crash handl" sheetId="18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5" i="18" l="1"/>
  <c r="L7" i="18"/>
  <c r="L14" i="18"/>
  <c r="L13" i="18"/>
  <c r="L12" i="18"/>
  <c r="L11" i="18"/>
  <c r="L6" i="18"/>
  <c r="L5" i="18"/>
  <c r="L4" i="18"/>
  <c r="L3" i="18"/>
  <c r="Q1" i="18"/>
  <c r="H6" i="18" s="1"/>
  <c r="F6" i="18" s="1"/>
  <c r="L12" i="17"/>
  <c r="K12" i="17"/>
  <c r="L11" i="17"/>
  <c r="K11" i="17"/>
  <c r="L10" i="17"/>
  <c r="K10" i="17"/>
  <c r="L9" i="17"/>
  <c r="K9" i="17"/>
  <c r="L8" i="17"/>
  <c r="K8" i="17"/>
  <c r="L7" i="17"/>
  <c r="K7" i="17"/>
  <c r="L6" i="17"/>
  <c r="K6" i="17"/>
  <c r="L6" i="16"/>
  <c r="L7" i="16"/>
  <c r="L8" i="16"/>
  <c r="L9" i="16"/>
  <c r="L10" i="16"/>
  <c r="L11" i="16"/>
  <c r="L12" i="16"/>
  <c r="I7" i="17"/>
  <c r="L19" i="15"/>
  <c r="D6" i="16"/>
  <c r="D7" i="16"/>
  <c r="D8" i="16"/>
  <c r="D9" i="16"/>
  <c r="D10" i="16"/>
  <c r="D11" i="16"/>
  <c r="D12" i="16"/>
  <c r="J8" i="17"/>
  <c r="D6" i="17"/>
  <c r="D7" i="17"/>
  <c r="D8" i="17"/>
  <c r="D9" i="17"/>
  <c r="D10" i="17"/>
  <c r="D11" i="17"/>
  <c r="D12" i="17"/>
  <c r="H12" i="17"/>
  <c r="G12" i="17"/>
  <c r="I12" i="17" s="1"/>
  <c r="H11" i="17"/>
  <c r="G11" i="17"/>
  <c r="I11" i="17" s="1"/>
  <c r="H10" i="17"/>
  <c r="G10" i="17"/>
  <c r="I10" i="17" s="1"/>
  <c r="H9" i="17"/>
  <c r="G9" i="17"/>
  <c r="I9" i="17" s="1"/>
  <c r="H8" i="17"/>
  <c r="G8" i="17"/>
  <c r="I8" i="17" s="1"/>
  <c r="H7" i="17"/>
  <c r="G7" i="17"/>
  <c r="H6" i="17"/>
  <c r="G6" i="17"/>
  <c r="I6" i="17" s="1"/>
  <c r="G6" i="16"/>
  <c r="I6" i="16" s="1"/>
  <c r="G7" i="16"/>
  <c r="I7" i="16" s="1"/>
  <c r="G8" i="16"/>
  <c r="I8" i="16" s="1"/>
  <c r="G9" i="16"/>
  <c r="I9" i="16" s="1"/>
  <c r="G10" i="16"/>
  <c r="I10" i="16" s="1"/>
  <c r="G11" i="16"/>
  <c r="I11" i="16" s="1"/>
  <c r="G12" i="16"/>
  <c r="I12" i="16" s="1"/>
  <c r="H6" i="16"/>
  <c r="H7" i="16"/>
  <c r="H8" i="16"/>
  <c r="H9" i="16"/>
  <c r="H10" i="16"/>
  <c r="H11" i="16"/>
  <c r="H12" i="16"/>
  <c r="L9" i="15"/>
  <c r="L18" i="15"/>
  <c r="L17" i="15"/>
  <c r="L16" i="15"/>
  <c r="L15" i="15"/>
  <c r="L14" i="15"/>
  <c r="L13" i="15"/>
  <c r="L3" i="15"/>
  <c r="L8" i="15"/>
  <c r="L7" i="15"/>
  <c r="L6" i="15"/>
  <c r="L5" i="15"/>
  <c r="L4" i="15"/>
  <c r="P1" i="15"/>
  <c r="H14" i="15" s="1"/>
  <c r="F14" i="15" s="1"/>
  <c r="H15" i="18" l="1"/>
  <c r="F15" i="18" s="1"/>
  <c r="H7" i="18"/>
  <c r="F7" i="18" s="1"/>
  <c r="H5" i="18"/>
  <c r="F5" i="18" s="1"/>
  <c r="H11" i="18"/>
  <c r="F11" i="18" s="1"/>
  <c r="H3" i="18"/>
  <c r="F3" i="18" s="1"/>
  <c r="H12" i="18"/>
  <c r="F12" i="18" s="1"/>
  <c r="H4" i="18"/>
  <c r="F4" i="18" s="1"/>
  <c r="H13" i="18"/>
  <c r="F13" i="18" s="1"/>
  <c r="H14" i="18"/>
  <c r="F14" i="18" s="1"/>
  <c r="J9" i="17"/>
  <c r="K12" i="16"/>
  <c r="K11" i="16"/>
  <c r="K10" i="16"/>
  <c r="K9" i="16"/>
  <c r="K8" i="16"/>
  <c r="K7" i="16"/>
  <c r="K6" i="16"/>
  <c r="J7" i="17"/>
  <c r="J6" i="17"/>
  <c r="J10" i="17"/>
  <c r="J11" i="17"/>
  <c r="J12" i="17"/>
  <c r="J7" i="16"/>
  <c r="J10" i="16"/>
  <c r="J12" i="16"/>
  <c r="J11" i="16"/>
  <c r="J9" i="16"/>
  <c r="J8" i="16"/>
  <c r="J6" i="16"/>
  <c r="H15" i="15"/>
  <c r="F15" i="15" s="1"/>
  <c r="H16" i="15"/>
  <c r="F16" i="15" s="1"/>
  <c r="H17" i="15"/>
  <c r="F17" i="15" s="1"/>
  <c r="H3" i="15"/>
  <c r="F3" i="15" s="1"/>
  <c r="H18" i="15"/>
  <c r="F18" i="15" s="1"/>
  <c r="H8" i="15"/>
  <c r="F8" i="15" s="1"/>
  <c r="H7" i="15"/>
  <c r="F7" i="15" s="1"/>
  <c r="H6" i="15"/>
  <c r="F6" i="15" s="1"/>
  <c r="H19" i="15"/>
  <c r="F19" i="15" s="1"/>
  <c r="H5" i="15"/>
  <c r="F5" i="15" s="1"/>
  <c r="H4" i="15"/>
  <c r="F4" i="15" s="1"/>
  <c r="H9" i="15"/>
  <c r="F9" i="15" s="1"/>
  <c r="H13" i="15"/>
  <c r="F13" i="1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tc={78FB5573-2AA8-4A71-BAD0-D962BBAC57CB}</author>
    <author>tc={DDF0F194-0C8E-448B-A65D-D3170B8BF6A2}</author>
    <author>tc={F49D0762-3009-4783-9F27-5788C3F57CF5}</author>
  </authors>
  <commentList>
    <comment ref="J6" authorId="0" shapeId="0" xr:uid="{78FB5573-2AA8-4A71-BAD0-D962BBAC57CB}">
      <text>
        <t>[Threaded comment]
Your version of Excel allows you to read this threaded comment; however, any edits to it will get removed if the file is opened in a newer version of Excel. Learn more: https://go.microsoft.com/fwlink/?linkid=870924
Comment:
    No viscous solve completed</t>
      </text>
    </comment>
    <comment ref="J7" authorId="1" shapeId="0" xr:uid="{DDF0F194-0C8E-448B-A65D-D3170B8BF6A2}">
      <text>
        <t>[Threaded comment]
Your version of Excel allows you to read this threaded comment; however, any edits to it will get removed if the file is opened in a newer version of Excel. Learn more: https://go.microsoft.com/fwlink/?linkid=870924
Comment:
    No boundary layer on surface 3, unconverged boundary layer on element 2</t>
      </text>
    </comment>
    <comment ref="J17" authorId="2" shapeId="0" xr:uid="{F49D0762-3009-4783-9F27-5788C3F57CF5}">
      <text>
        <t>[Threaded comment]
Your version of Excel allows you to read this threaded comment; however, any edits to it will get removed if the file is opened in a newer version of Excel. Learn more: https://go.microsoft.com/fwlink/?linkid=870924
Comment:
    Solver does not converge. Peak residual 0.3e-3 (TE wake of duct)</t>
      </text>
    </comment>
  </commentList>
</comments>
</file>

<file path=xl/sharedStrings.xml><?xml version="1.0" encoding="utf-8"?>
<sst xmlns="http://schemas.openxmlformats.org/spreadsheetml/2006/main" count="81" uniqueCount="30">
  <si>
    <t>CT</t>
  </si>
  <si>
    <t>J</t>
  </si>
  <si>
    <t>MTFLOW</t>
  </si>
  <si>
    <t>OMEGA</t>
  </si>
  <si>
    <t>V</t>
  </si>
  <si>
    <t>Fan Diameter</t>
  </si>
  <si>
    <t>meters</t>
  </si>
  <si>
    <t>CP</t>
  </si>
  <si>
    <t>EtaP</t>
  </si>
  <si>
    <t>RPS</t>
  </si>
  <si>
    <t>beta0=29</t>
  </si>
  <si>
    <t>beta0=19</t>
  </si>
  <si>
    <t>This sheet contains data  for beta_75=29 degrees</t>
  </si>
  <si>
    <t>19670025554.pdf</t>
  </si>
  <si>
    <t>Taken from figure 5 of:</t>
  </si>
  <si>
    <t>C_T</t>
  </si>
  <si>
    <t>C_P</t>
  </si>
  <si>
    <t>Eta</t>
  </si>
  <si>
    <t>Data as per source:</t>
  </si>
  <si>
    <t>Converted to momentum-based coefficients:</t>
  </si>
  <si>
    <t>This sheet contains data  for beta_75=19 degrees</t>
  </si>
  <si>
    <t>Legend</t>
  </si>
  <si>
    <t>Fully converged viscous analysis</t>
  </si>
  <si>
    <t>Partially converged viscous analysis - see cell-comment for details</t>
  </si>
  <si>
    <t>Inviscid analysis only</t>
  </si>
  <si>
    <t>Ctuncertainty</t>
  </si>
  <si>
    <t>Cpuncertainty</t>
  </si>
  <si>
    <t>No analysis performed</t>
  </si>
  <si>
    <t>Note:</t>
  </si>
  <si>
    <t xml:space="preserve">These results were gathered between 1-4-2025 and 2-4-2025. At this point, there was no functional crash handler or non-convergence handler.
 For the more complete set of outputs, please refer to the last sheet of this file.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</si>
</sst>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2" fillId="0" borderId="0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1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'Wind Tunnel Beta=29deg data'!$B$5</c:f>
              <c:strCache>
                <c:ptCount val="1"/>
                <c:pt idx="0">
                  <c:v>C_T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'Wind Tunnel Beta=29deg data'!$A$6:$A$12</c:f>
              <c:numCache>
                <c:formatCode>General</c:formatCode>
                <c:ptCount val="7"/>
                <c:pt idx="0">
                  <c:v>0.3</c:v>
                </c:pt>
                <c:pt idx="1">
                  <c:v>0.35</c:v>
                </c:pt>
                <c:pt idx="2">
                  <c:v>0.4</c:v>
                </c:pt>
                <c:pt idx="3">
                  <c:v>0.45</c:v>
                </c:pt>
                <c:pt idx="4">
                  <c:v>0.5</c:v>
                </c:pt>
                <c:pt idx="5">
                  <c:v>0.55000000000000004</c:v>
                </c:pt>
                <c:pt idx="6">
                  <c:v>0.6</c:v>
                </c:pt>
              </c:numCache>
            </c:numRef>
          </c:xVal>
          <c:yVal>
            <c:numRef>
              <c:f>'Wind Tunnel Beta=29deg data'!$B$6:$B$12</c:f>
              <c:numCache>
                <c:formatCode>General</c:formatCode>
                <c:ptCount val="7"/>
                <c:pt idx="0">
                  <c:v>0.37369999999999998</c:v>
                </c:pt>
                <c:pt idx="1">
                  <c:v>0.35</c:v>
                </c:pt>
                <c:pt idx="2">
                  <c:v>0.32</c:v>
                </c:pt>
                <c:pt idx="3">
                  <c:v>0.29599999999999999</c:v>
                </c:pt>
                <c:pt idx="4">
                  <c:v>0.27</c:v>
                </c:pt>
                <c:pt idx="5">
                  <c:v>0.246</c:v>
                </c:pt>
                <c:pt idx="6">
                  <c:v>0.22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13-41A5-9AF2-82A3E81078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146607"/>
        <c:axId val="31149487"/>
      </c:scatterChart>
      <c:valAx>
        <c:axId val="31146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31149487"/>
        <c:crosses val="autoZero"/>
        <c:crossBetween val="midCat"/>
      </c:valAx>
      <c:valAx>
        <c:axId val="31149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31146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Comparison for </a:t>
            </a:r>
            <a:r>
              <a:rPr lang="el-G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β</a:t>
            </a: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=29</a:t>
            </a: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rotesque" panose="020B0504020202020204" pitchFamily="34" charset="0"/>
              </a:rPr>
              <a:t>˚</a:t>
            </a:r>
            <a:endParaRPr lang="en-GB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MTFLOW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'test results - with crash handl'!$I$3:$I$7</c:f>
              <c:numCache>
                <c:formatCode>General</c:formatCode>
                <c:ptCount val="5"/>
                <c:pt idx="0">
                  <c:v>0.45</c:v>
                </c:pt>
                <c:pt idx="1">
                  <c:v>0.5</c:v>
                </c:pt>
                <c:pt idx="2">
                  <c:v>0.55000000000000004</c:v>
                </c:pt>
                <c:pt idx="3">
                  <c:v>0.6</c:v>
                </c:pt>
                <c:pt idx="4">
                  <c:v>0.65</c:v>
                </c:pt>
              </c:numCache>
            </c:numRef>
          </c:xVal>
          <c:yVal>
            <c:numRef>
              <c:f>'test results - with crash handl'!$K$3:$K$7</c:f>
              <c:numCache>
                <c:formatCode>General</c:formatCode>
                <c:ptCount val="5"/>
                <c:pt idx="0">
                  <c:v>4.6273</c:v>
                </c:pt>
                <c:pt idx="1">
                  <c:v>3.0543999999999998</c:v>
                </c:pt>
                <c:pt idx="2">
                  <c:v>2.3357000000000001</c:v>
                </c:pt>
                <c:pt idx="3">
                  <c:v>1.7111000000000001</c:v>
                </c:pt>
                <c:pt idx="4">
                  <c:v>1.1183000000000001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6C-4655-8F34-8C74721B1D03}"/>
            </c:ext>
          </c:extLst>
        </c:ser>
        <c:ser>
          <c:idx val="1"/>
          <c:order val="1"/>
          <c:tx>
            <c:v>Wind Tunnel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1.0000000000000002E-2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'Wind Tunnel Beta=29deg data'!$L$6:$L$12</c:f>
                <c:numCache>
                  <c:formatCode>General</c:formatCode>
                  <c:ptCount val="7"/>
                  <c:pt idx="0">
                    <c:v>0.74074074074074081</c:v>
                  </c:pt>
                  <c:pt idx="1">
                    <c:v>0.46647230320699723</c:v>
                  </c:pt>
                  <c:pt idx="2">
                    <c:v>0.31249999999999994</c:v>
                  </c:pt>
                  <c:pt idx="3">
                    <c:v>0.21947873799725648</c:v>
                  </c:pt>
                  <c:pt idx="4">
                    <c:v>0.16</c:v>
                  </c:pt>
                  <c:pt idx="5">
                    <c:v>0.12021036814425241</c:v>
                  </c:pt>
                  <c:pt idx="6">
                    <c:v>9.2592592592592601E-2</c:v>
                  </c:pt>
                </c:numCache>
              </c:numRef>
            </c:plus>
            <c:minus>
              <c:numRef>
                <c:f>'Wind Tunnel Beta=29deg data'!$L$6:$L$12</c:f>
                <c:numCache>
                  <c:formatCode>General</c:formatCode>
                  <c:ptCount val="7"/>
                  <c:pt idx="0">
                    <c:v>0.74074074074074081</c:v>
                  </c:pt>
                  <c:pt idx="1">
                    <c:v>0.46647230320699723</c:v>
                  </c:pt>
                  <c:pt idx="2">
                    <c:v>0.31249999999999994</c:v>
                  </c:pt>
                  <c:pt idx="3">
                    <c:v>0.21947873799725648</c:v>
                  </c:pt>
                  <c:pt idx="4">
                    <c:v>0.16</c:v>
                  </c:pt>
                  <c:pt idx="5">
                    <c:v>0.12021036814425241</c:v>
                  </c:pt>
                  <c:pt idx="6">
                    <c:v>9.2592592592592601E-2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'Wind Tunnel Beta=29deg data'!$G$6:$G$12</c:f>
              <c:numCache>
                <c:formatCode>General</c:formatCode>
                <c:ptCount val="7"/>
                <c:pt idx="0">
                  <c:v>0.3</c:v>
                </c:pt>
                <c:pt idx="1">
                  <c:v>0.35</c:v>
                </c:pt>
                <c:pt idx="2">
                  <c:v>0.4</c:v>
                </c:pt>
                <c:pt idx="3">
                  <c:v>0.45</c:v>
                </c:pt>
                <c:pt idx="4">
                  <c:v>0.5</c:v>
                </c:pt>
                <c:pt idx="5">
                  <c:v>0.55000000000000004</c:v>
                </c:pt>
                <c:pt idx="6">
                  <c:v>0.6</c:v>
                </c:pt>
              </c:numCache>
            </c:numRef>
          </c:xVal>
          <c:yVal>
            <c:numRef>
              <c:f>'Wind Tunnel Beta=29deg data'!$I$6:$I$12</c:f>
              <c:numCache>
                <c:formatCode>General</c:formatCode>
                <c:ptCount val="7"/>
                <c:pt idx="0">
                  <c:v>17.866666666666667</c:v>
                </c:pt>
                <c:pt idx="1">
                  <c:v>11.032069970845484</c:v>
                </c:pt>
                <c:pt idx="2">
                  <c:v>7.159374999999998</c:v>
                </c:pt>
                <c:pt idx="3">
                  <c:v>4.8658436213991765</c:v>
                </c:pt>
                <c:pt idx="4">
                  <c:v>3.4304000000000001</c:v>
                </c:pt>
                <c:pt idx="5">
                  <c:v>2.4522915101427487</c:v>
                </c:pt>
                <c:pt idx="6">
                  <c:v>1.7824074074074074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6C-4655-8F34-8C74721B1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3558143"/>
        <c:axId val="923554783"/>
      </c:scatterChart>
      <c:valAx>
        <c:axId val="923558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Advance Ratio J 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923554783"/>
        <c:crosses val="autoZero"/>
        <c:crossBetween val="midCat"/>
      </c:valAx>
      <c:valAx>
        <c:axId val="923554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Power</a:t>
                </a:r>
                <a:r>
                  <a:rPr lang="en-GB" baseline="0"/>
                  <a:t> Coefficient CP </a:t>
                </a:r>
                <a:r>
                  <a:rPr lang="en-GB"/>
                  <a:t>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9235581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Comparison for </a:t>
            </a:r>
            <a:r>
              <a:rPr lang="el-G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β</a:t>
            </a: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=19</a:t>
            </a: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rotesque" panose="020B0504020202020204" pitchFamily="34" charset="0"/>
              </a:rPr>
              <a:t>˚</a:t>
            </a:r>
            <a:endParaRPr lang="en-GB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MTFLOW</c:v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'test results - with crash handl'!$I$11:$I$15</c:f>
              <c:numCache>
                <c:formatCode>General</c:formatCode>
                <c:ptCount val="5"/>
                <c:pt idx="0">
                  <c:v>0.45</c:v>
                </c:pt>
                <c:pt idx="1">
                  <c:v>0.5</c:v>
                </c:pt>
                <c:pt idx="2">
                  <c:v>0.55000000000000004</c:v>
                </c:pt>
                <c:pt idx="3">
                  <c:v>0.6</c:v>
                </c:pt>
                <c:pt idx="4">
                  <c:v>0.65</c:v>
                </c:pt>
              </c:numCache>
            </c:numRef>
          </c:xVal>
          <c:yVal>
            <c:numRef>
              <c:f>'test results - with crash handl'!$K$11:$K$15</c:f>
              <c:numCache>
                <c:formatCode>General</c:formatCode>
                <c:ptCount val="5"/>
                <c:pt idx="0">
                  <c:v>1.2148000000000001</c:v>
                </c:pt>
                <c:pt idx="1">
                  <c:v>0.76963999999999999</c:v>
                </c:pt>
                <c:pt idx="2">
                  <c:v>0.48186000000000001</c:v>
                </c:pt>
                <c:pt idx="3">
                  <c:v>0.28632000000000002</c:v>
                </c:pt>
                <c:pt idx="4">
                  <c:v>0.13508999999999999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21-4826-B078-3E60F5EC8017}"/>
            </c:ext>
          </c:extLst>
        </c:ser>
        <c:ser>
          <c:idx val="1"/>
          <c:order val="1"/>
          <c:tx>
            <c:v>Wind Tunnel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1.0000000000000002E-2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'Wind Tunnel Beta=19deg data'!$L$6:$L$12</c:f>
                <c:numCache>
                  <c:formatCode>General</c:formatCode>
                  <c:ptCount val="7"/>
                  <c:pt idx="0">
                    <c:v>0.74074074074074081</c:v>
                  </c:pt>
                  <c:pt idx="1">
                    <c:v>0.46647230320699723</c:v>
                  </c:pt>
                  <c:pt idx="2">
                    <c:v>0.31249999999999994</c:v>
                  </c:pt>
                  <c:pt idx="3">
                    <c:v>0.21947873799725648</c:v>
                  </c:pt>
                  <c:pt idx="4">
                    <c:v>0.16</c:v>
                  </c:pt>
                  <c:pt idx="5">
                    <c:v>0.12021036814425241</c:v>
                  </c:pt>
                  <c:pt idx="6">
                    <c:v>9.2592592592592601E-2</c:v>
                  </c:pt>
                </c:numCache>
              </c:numRef>
            </c:plus>
            <c:minus>
              <c:numRef>
                <c:f>'Wind Tunnel Beta=19deg data'!$L$6:$L$12</c:f>
                <c:numCache>
                  <c:formatCode>General</c:formatCode>
                  <c:ptCount val="7"/>
                  <c:pt idx="0">
                    <c:v>0.74074074074074081</c:v>
                  </c:pt>
                  <c:pt idx="1">
                    <c:v>0.46647230320699723</c:v>
                  </c:pt>
                  <c:pt idx="2">
                    <c:v>0.31249999999999994</c:v>
                  </c:pt>
                  <c:pt idx="3">
                    <c:v>0.21947873799725648</c:v>
                  </c:pt>
                  <c:pt idx="4">
                    <c:v>0.16</c:v>
                  </c:pt>
                  <c:pt idx="5">
                    <c:v>0.12021036814425241</c:v>
                  </c:pt>
                  <c:pt idx="6">
                    <c:v>9.2592592592592601E-2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'Wind Tunnel Beta=19deg data'!$G$6:$G$12</c:f>
              <c:numCache>
                <c:formatCode>General</c:formatCode>
                <c:ptCount val="7"/>
                <c:pt idx="0">
                  <c:v>0.3</c:v>
                </c:pt>
                <c:pt idx="1">
                  <c:v>0.35</c:v>
                </c:pt>
                <c:pt idx="2">
                  <c:v>0.4</c:v>
                </c:pt>
                <c:pt idx="3">
                  <c:v>0.45</c:v>
                </c:pt>
                <c:pt idx="4">
                  <c:v>0.5</c:v>
                </c:pt>
                <c:pt idx="5">
                  <c:v>0.55000000000000004</c:v>
                </c:pt>
                <c:pt idx="6">
                  <c:v>0.6</c:v>
                </c:pt>
              </c:numCache>
            </c:numRef>
          </c:xVal>
          <c:yVal>
            <c:numRef>
              <c:f>'Wind Tunnel Beta=19deg data'!$I$6:$I$12</c:f>
              <c:numCache>
                <c:formatCode>General</c:formatCode>
                <c:ptCount val="7"/>
                <c:pt idx="0">
                  <c:v>6.9511111111111115</c:v>
                </c:pt>
                <c:pt idx="1">
                  <c:v>4.2075801749271147</c:v>
                </c:pt>
                <c:pt idx="2">
                  <c:v>2.6699999999999995</c:v>
                </c:pt>
                <c:pt idx="3">
                  <c:v>1.7380521262002742</c:v>
                </c:pt>
                <c:pt idx="4">
                  <c:v>1.1491199999999999</c:v>
                </c:pt>
                <c:pt idx="5">
                  <c:v>0.77499624342599527</c:v>
                </c:pt>
                <c:pt idx="6">
                  <c:v>0.53888888888888886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21-4826-B078-3E60F5EC80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3558143"/>
        <c:axId val="923554783"/>
      </c:scatterChart>
      <c:valAx>
        <c:axId val="923558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Advance Ratio J 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923554783"/>
        <c:crosses val="autoZero"/>
        <c:crossBetween val="midCat"/>
      </c:valAx>
      <c:valAx>
        <c:axId val="923554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Power</a:t>
                </a:r>
                <a:r>
                  <a:rPr lang="en-GB" baseline="0"/>
                  <a:t> Coefficient CP </a:t>
                </a:r>
                <a:r>
                  <a:rPr lang="en-GB"/>
                  <a:t>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9235581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C_P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'Wind Tunnel Beta=29deg data'!$I$5</c:f>
              <c:strCache>
                <c:ptCount val="1"/>
                <c:pt idx="0">
                  <c:v>C_P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'Wind Tunnel Beta=29deg data'!$A$6:$A$12</c:f>
              <c:numCache>
                <c:formatCode>General</c:formatCode>
                <c:ptCount val="7"/>
                <c:pt idx="0">
                  <c:v>0.3</c:v>
                </c:pt>
                <c:pt idx="1">
                  <c:v>0.35</c:v>
                </c:pt>
                <c:pt idx="2">
                  <c:v>0.4</c:v>
                </c:pt>
                <c:pt idx="3">
                  <c:v>0.45</c:v>
                </c:pt>
                <c:pt idx="4">
                  <c:v>0.5</c:v>
                </c:pt>
                <c:pt idx="5">
                  <c:v>0.55000000000000004</c:v>
                </c:pt>
                <c:pt idx="6">
                  <c:v>0.6</c:v>
                </c:pt>
              </c:numCache>
            </c:numRef>
          </c:xVal>
          <c:yVal>
            <c:numRef>
              <c:f>'Wind Tunnel Beta=29deg data'!$C$6:$C$12</c:f>
              <c:numCache>
                <c:formatCode>General</c:formatCode>
                <c:ptCount val="7"/>
                <c:pt idx="0">
                  <c:v>0.2412</c:v>
                </c:pt>
                <c:pt idx="1">
                  <c:v>0.23649999999999999</c:v>
                </c:pt>
                <c:pt idx="2">
                  <c:v>0.2291</c:v>
                </c:pt>
                <c:pt idx="3">
                  <c:v>0.22170000000000001</c:v>
                </c:pt>
                <c:pt idx="4">
                  <c:v>0.21440000000000001</c:v>
                </c:pt>
                <c:pt idx="5">
                  <c:v>0.20399999999999999</c:v>
                </c:pt>
                <c:pt idx="6">
                  <c:v>0.1925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B5-4708-B891-DB31E827A1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146607"/>
        <c:axId val="31149487"/>
      </c:scatterChart>
      <c:valAx>
        <c:axId val="31146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31149487"/>
        <c:crosses val="autoZero"/>
        <c:crossBetween val="midCat"/>
      </c:valAx>
      <c:valAx>
        <c:axId val="31149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31146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'Wind Tunnel Beta=19deg data'!$B$5</c:f>
              <c:strCache>
                <c:ptCount val="1"/>
                <c:pt idx="0">
                  <c:v>C_T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'Wind Tunnel Beta=19deg data'!$A$6:$A$12</c:f>
              <c:numCache>
                <c:formatCode>General</c:formatCode>
                <c:ptCount val="7"/>
                <c:pt idx="0">
                  <c:v>0.3</c:v>
                </c:pt>
                <c:pt idx="1">
                  <c:v>0.35</c:v>
                </c:pt>
                <c:pt idx="2">
                  <c:v>0.4</c:v>
                </c:pt>
                <c:pt idx="3">
                  <c:v>0.45</c:v>
                </c:pt>
                <c:pt idx="4">
                  <c:v>0.5</c:v>
                </c:pt>
                <c:pt idx="5">
                  <c:v>0.55000000000000004</c:v>
                </c:pt>
                <c:pt idx="6">
                  <c:v>0.6</c:v>
                </c:pt>
              </c:numCache>
            </c:numRef>
          </c:xVal>
          <c:yVal>
            <c:numRef>
              <c:f>'Wind Tunnel Beta=19deg data'!$B$6:$B$12</c:f>
              <c:numCache>
                <c:formatCode>General</c:formatCode>
                <c:ptCount val="7"/>
                <c:pt idx="0">
                  <c:v>0.16950000000000001</c:v>
                </c:pt>
                <c:pt idx="1">
                  <c:v>0.14949999999999999</c:v>
                </c:pt>
                <c:pt idx="2">
                  <c:v>0.13070000000000001</c:v>
                </c:pt>
                <c:pt idx="3">
                  <c:v>0.1119</c:v>
                </c:pt>
                <c:pt idx="4">
                  <c:v>8.9349999999999999E-2</c:v>
                </c:pt>
                <c:pt idx="5">
                  <c:v>7.1819999999999995E-2</c:v>
                </c:pt>
                <c:pt idx="6">
                  <c:v>0.05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4A-4E42-B8C0-CCD2942414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146607"/>
        <c:axId val="31149487"/>
      </c:scatterChart>
      <c:valAx>
        <c:axId val="31146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31149487"/>
        <c:crosses val="autoZero"/>
        <c:crossBetween val="midCat"/>
      </c:valAx>
      <c:valAx>
        <c:axId val="31149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31146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Comparison for </a:t>
            </a:r>
            <a:r>
              <a:rPr lang="el-G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β</a:t>
            </a: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=29</a:t>
            </a: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rotesque" panose="020B0504020202020204" pitchFamily="34" charset="0"/>
              </a:rPr>
              <a:t>˚</a:t>
            </a:r>
            <a:endParaRPr lang="en-GB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MTFLOW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'test results'!$I$3:$I$9</c:f>
              <c:numCache>
                <c:formatCode>General</c:formatCode>
                <c:ptCount val="7"/>
                <c:pt idx="0">
                  <c:v>0.3</c:v>
                </c:pt>
                <c:pt idx="1">
                  <c:v>0.35</c:v>
                </c:pt>
                <c:pt idx="2">
                  <c:v>0.4</c:v>
                </c:pt>
                <c:pt idx="3">
                  <c:v>0.45</c:v>
                </c:pt>
                <c:pt idx="4">
                  <c:v>0.5</c:v>
                </c:pt>
                <c:pt idx="5">
                  <c:v>0.55000000000000004</c:v>
                </c:pt>
                <c:pt idx="6">
                  <c:v>0.6</c:v>
                </c:pt>
              </c:numCache>
            </c:numRef>
          </c:xVal>
          <c:yVal>
            <c:numRef>
              <c:f>'test results'!$J$3:$J$9</c:f>
              <c:numCache>
                <c:formatCode>General</c:formatCode>
                <c:ptCount val="7"/>
                <c:pt idx="2">
                  <c:v>3.8635000000000002</c:v>
                </c:pt>
                <c:pt idx="3">
                  <c:v>2.8163999999999998</c:v>
                </c:pt>
                <c:pt idx="4">
                  <c:v>2.2795000000000001</c:v>
                </c:pt>
                <c:pt idx="5">
                  <c:v>1.7179</c:v>
                </c:pt>
                <c:pt idx="6">
                  <c:v>1.3338000000000001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5E-4769-A32C-F5B80061CF7E}"/>
            </c:ext>
          </c:extLst>
        </c:ser>
        <c:ser>
          <c:idx val="1"/>
          <c:order val="1"/>
          <c:tx>
            <c:v>Wind Tunnel</c:v>
          </c:tx>
          <c:spPr>
            <a:ln w="19050" cap="rnd">
              <a:noFill/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1.0000000000000002E-2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'Wind Tunnel Beta=29deg data'!$K$6:$K$12</c:f>
                <c:numCache>
                  <c:formatCode>General</c:formatCode>
                  <c:ptCount val="7"/>
                  <c:pt idx="0">
                    <c:v>0.22222222222222224</c:v>
                  </c:pt>
                  <c:pt idx="1">
                    <c:v>0.16326530612244899</c:v>
                  </c:pt>
                  <c:pt idx="2">
                    <c:v>0.12499999999999997</c:v>
                  </c:pt>
                  <c:pt idx="3">
                    <c:v>9.8765432098765427E-2</c:v>
                  </c:pt>
                  <c:pt idx="4">
                    <c:v>0.08</c:v>
                  </c:pt>
                  <c:pt idx="5">
                    <c:v>6.6115702479338831E-2</c:v>
                  </c:pt>
                  <c:pt idx="6">
                    <c:v>5.5555555555555559E-2</c:v>
                  </c:pt>
                </c:numCache>
              </c:numRef>
            </c:plus>
            <c:minus>
              <c:numRef>
                <c:f>'Wind Tunnel Beta=29deg data'!$K$6:$K$12</c:f>
                <c:numCache>
                  <c:formatCode>General</c:formatCode>
                  <c:ptCount val="7"/>
                  <c:pt idx="0">
                    <c:v>0.22222222222222224</c:v>
                  </c:pt>
                  <c:pt idx="1">
                    <c:v>0.16326530612244899</c:v>
                  </c:pt>
                  <c:pt idx="2">
                    <c:v>0.12499999999999997</c:v>
                  </c:pt>
                  <c:pt idx="3">
                    <c:v>9.8765432098765427E-2</c:v>
                  </c:pt>
                  <c:pt idx="4">
                    <c:v>0.08</c:v>
                  </c:pt>
                  <c:pt idx="5">
                    <c:v>6.6115702479338831E-2</c:v>
                  </c:pt>
                  <c:pt idx="6">
                    <c:v>5.5555555555555559E-2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'Wind Tunnel Beta=29deg data'!$G$6:$G$12</c:f>
              <c:numCache>
                <c:formatCode>General</c:formatCode>
                <c:ptCount val="7"/>
                <c:pt idx="0">
                  <c:v>0.3</c:v>
                </c:pt>
                <c:pt idx="1">
                  <c:v>0.35</c:v>
                </c:pt>
                <c:pt idx="2">
                  <c:v>0.4</c:v>
                </c:pt>
                <c:pt idx="3">
                  <c:v>0.45</c:v>
                </c:pt>
                <c:pt idx="4">
                  <c:v>0.5</c:v>
                </c:pt>
                <c:pt idx="5">
                  <c:v>0.55000000000000004</c:v>
                </c:pt>
                <c:pt idx="6">
                  <c:v>0.6</c:v>
                </c:pt>
              </c:numCache>
            </c:numRef>
          </c:xVal>
          <c:yVal>
            <c:numRef>
              <c:f>'Wind Tunnel Beta=29deg data'!$H$6:$H$12</c:f>
              <c:numCache>
                <c:formatCode>General</c:formatCode>
                <c:ptCount val="7"/>
                <c:pt idx="0">
                  <c:v>8.3044444444444441</c:v>
                </c:pt>
                <c:pt idx="1">
                  <c:v>5.7142857142857144</c:v>
                </c:pt>
                <c:pt idx="2">
                  <c:v>3.9999999999999991</c:v>
                </c:pt>
                <c:pt idx="3">
                  <c:v>2.9234567901234563</c:v>
                </c:pt>
                <c:pt idx="4">
                  <c:v>2.16</c:v>
                </c:pt>
                <c:pt idx="5">
                  <c:v>1.6264462809917353</c:v>
                </c:pt>
                <c:pt idx="6">
                  <c:v>1.2222222222222223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5E-4769-A32C-F5B80061CF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3558143"/>
        <c:axId val="923554783"/>
      </c:scatterChart>
      <c:valAx>
        <c:axId val="923558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Advance Ratio J 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923554783"/>
        <c:crosses val="autoZero"/>
        <c:crossBetween val="midCat"/>
      </c:valAx>
      <c:valAx>
        <c:axId val="92355478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Thrust Coefficeint CT 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9235581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Comparison for </a:t>
            </a:r>
            <a:r>
              <a:rPr lang="el-GR"/>
              <a:t>β</a:t>
            </a:r>
            <a:r>
              <a:rPr lang="en-GB"/>
              <a:t>=19</a:t>
            </a:r>
            <a:r>
              <a:rPr lang="en-GB">
                <a:latin typeface="Grotesque" panose="020B0504020202020204" pitchFamily="34" charset="0"/>
              </a:rPr>
              <a:t>˚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Wind Tunnel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'Wind Tunnel Beta=19deg data'!$K$6:$K$12</c:f>
                <c:numCache>
                  <c:formatCode>General</c:formatCode>
                  <c:ptCount val="7"/>
                  <c:pt idx="0">
                    <c:v>0.22222222222222224</c:v>
                  </c:pt>
                  <c:pt idx="1">
                    <c:v>0.16326530612244899</c:v>
                  </c:pt>
                  <c:pt idx="2">
                    <c:v>0.12499999999999997</c:v>
                  </c:pt>
                  <c:pt idx="3">
                    <c:v>9.8765432098765427E-2</c:v>
                  </c:pt>
                  <c:pt idx="4">
                    <c:v>0.08</c:v>
                  </c:pt>
                  <c:pt idx="5">
                    <c:v>6.6115702479338831E-2</c:v>
                  </c:pt>
                  <c:pt idx="6">
                    <c:v>5.5555555555555559E-2</c:v>
                  </c:pt>
                </c:numCache>
              </c:numRef>
            </c:plus>
            <c:minus>
              <c:numRef>
                <c:f>'Wind Tunnel Beta=19deg data'!$K$6:$K$12</c:f>
                <c:numCache>
                  <c:formatCode>General</c:formatCode>
                  <c:ptCount val="7"/>
                  <c:pt idx="0">
                    <c:v>0.22222222222222224</c:v>
                  </c:pt>
                  <c:pt idx="1">
                    <c:v>0.16326530612244899</c:v>
                  </c:pt>
                  <c:pt idx="2">
                    <c:v>0.12499999999999997</c:v>
                  </c:pt>
                  <c:pt idx="3">
                    <c:v>9.8765432098765427E-2</c:v>
                  </c:pt>
                  <c:pt idx="4">
                    <c:v>0.08</c:v>
                  </c:pt>
                  <c:pt idx="5">
                    <c:v>6.6115702479338831E-2</c:v>
                  </c:pt>
                  <c:pt idx="6">
                    <c:v>5.5555555555555559E-2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.0000000000000002E-2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'Wind Tunnel Beta=19deg data'!$G$6:$G$12</c:f>
              <c:numCache>
                <c:formatCode>General</c:formatCode>
                <c:ptCount val="7"/>
                <c:pt idx="0">
                  <c:v>0.3</c:v>
                </c:pt>
                <c:pt idx="1">
                  <c:v>0.35</c:v>
                </c:pt>
                <c:pt idx="2">
                  <c:v>0.4</c:v>
                </c:pt>
                <c:pt idx="3">
                  <c:v>0.45</c:v>
                </c:pt>
                <c:pt idx="4">
                  <c:v>0.5</c:v>
                </c:pt>
                <c:pt idx="5">
                  <c:v>0.55000000000000004</c:v>
                </c:pt>
                <c:pt idx="6">
                  <c:v>0.6</c:v>
                </c:pt>
              </c:numCache>
            </c:numRef>
          </c:xVal>
          <c:yVal>
            <c:numRef>
              <c:f>'Wind Tunnel Beta=19deg data'!$H$6:$H$12</c:f>
              <c:numCache>
                <c:formatCode>General</c:formatCode>
                <c:ptCount val="7"/>
                <c:pt idx="0">
                  <c:v>3.7666666666666671</c:v>
                </c:pt>
                <c:pt idx="1">
                  <c:v>2.4408163265306126</c:v>
                </c:pt>
                <c:pt idx="2">
                  <c:v>1.6337499999999998</c:v>
                </c:pt>
                <c:pt idx="3">
                  <c:v>1.105185185185185</c:v>
                </c:pt>
                <c:pt idx="4">
                  <c:v>0.71479999999999999</c:v>
                </c:pt>
                <c:pt idx="5">
                  <c:v>0.47484297520661145</c:v>
                </c:pt>
                <c:pt idx="6">
                  <c:v>0.27777777777777779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A0-427F-9EB7-4C6FD75272B2}"/>
            </c:ext>
          </c:extLst>
        </c:ser>
        <c:ser>
          <c:idx val="1"/>
          <c:order val="1"/>
          <c:tx>
            <c:v>MTFLOW</c:v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'test results'!$I$13:$I$19</c:f>
              <c:numCache>
                <c:formatCode>General</c:formatCode>
                <c:ptCount val="7"/>
                <c:pt idx="0">
                  <c:v>0.3</c:v>
                </c:pt>
                <c:pt idx="1">
                  <c:v>0.35</c:v>
                </c:pt>
                <c:pt idx="2">
                  <c:v>0.4</c:v>
                </c:pt>
                <c:pt idx="3">
                  <c:v>0.45</c:v>
                </c:pt>
                <c:pt idx="4">
                  <c:v>0.5</c:v>
                </c:pt>
                <c:pt idx="5">
                  <c:v>0.55000000000000004</c:v>
                </c:pt>
                <c:pt idx="6">
                  <c:v>0.6</c:v>
                </c:pt>
              </c:numCache>
            </c:numRef>
          </c:xVal>
          <c:yVal>
            <c:numRef>
              <c:f>'test results'!$J$13:$J$19</c:f>
              <c:numCache>
                <c:formatCode>General</c:formatCode>
                <c:ptCount val="7"/>
                <c:pt idx="1">
                  <c:v>2.4007999999999998</c:v>
                </c:pt>
                <c:pt idx="2">
                  <c:v>1.5656000000000001</c:v>
                </c:pt>
                <c:pt idx="3">
                  <c:v>1.0224</c:v>
                </c:pt>
                <c:pt idx="4">
                  <c:v>0.65317999999999998</c:v>
                </c:pt>
                <c:pt idx="5">
                  <c:v>0.40433000000000002</c:v>
                </c:pt>
                <c:pt idx="6">
                  <c:v>0.23685999999999999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BA0-427F-9EB7-4C6FD75272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7254607"/>
        <c:axId val="1167252687"/>
      </c:scatterChart>
      <c:valAx>
        <c:axId val="1167254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Advance</a:t>
                </a:r>
                <a:r>
                  <a:rPr lang="en-GB" baseline="0"/>
                  <a:t> Ratio J [-]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167252687"/>
        <c:crosses val="autoZero"/>
        <c:crossBetween val="midCat"/>
      </c:valAx>
      <c:valAx>
        <c:axId val="116725268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Thrust</a:t>
                </a:r>
                <a:r>
                  <a:rPr lang="en-GB" baseline="0"/>
                  <a:t> Coefficient CT [-]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1672546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Comparison for </a:t>
            </a:r>
            <a:r>
              <a:rPr lang="el-G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β</a:t>
            </a: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=29</a:t>
            </a: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rotesque" panose="020B0504020202020204" pitchFamily="34" charset="0"/>
              </a:rPr>
              <a:t>˚</a:t>
            </a:r>
            <a:endParaRPr lang="en-GB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MTFLOW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'test results'!$I$3:$I$9</c:f>
              <c:numCache>
                <c:formatCode>General</c:formatCode>
                <c:ptCount val="7"/>
                <c:pt idx="0">
                  <c:v>0.3</c:v>
                </c:pt>
                <c:pt idx="1">
                  <c:v>0.35</c:v>
                </c:pt>
                <c:pt idx="2">
                  <c:v>0.4</c:v>
                </c:pt>
                <c:pt idx="3">
                  <c:v>0.45</c:v>
                </c:pt>
                <c:pt idx="4">
                  <c:v>0.5</c:v>
                </c:pt>
                <c:pt idx="5">
                  <c:v>0.55000000000000004</c:v>
                </c:pt>
                <c:pt idx="6">
                  <c:v>0.6</c:v>
                </c:pt>
              </c:numCache>
            </c:numRef>
          </c:xVal>
          <c:yVal>
            <c:numRef>
              <c:f>'test results'!$K$3:$K$9</c:f>
              <c:numCache>
                <c:formatCode>General</c:formatCode>
                <c:ptCount val="7"/>
                <c:pt idx="2">
                  <c:v>5.8262999999999998</c:v>
                </c:pt>
                <c:pt idx="4">
                  <c:v>3.1558999999999999</c:v>
                </c:pt>
                <c:pt idx="5">
                  <c:v>2.3298000000000001</c:v>
                </c:pt>
                <c:pt idx="6">
                  <c:v>1.7305999999999999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BD-4DDA-8799-69A4B5EA0FC9}"/>
            </c:ext>
          </c:extLst>
        </c:ser>
        <c:ser>
          <c:idx val="1"/>
          <c:order val="1"/>
          <c:tx>
            <c:v>Wind Tunnel</c:v>
          </c:tx>
          <c:spPr>
            <a:ln w="1905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1.0000000000000002E-2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'Wind Tunnel Beta=29deg data'!$L$6:$L$12</c:f>
                <c:numCache>
                  <c:formatCode>General</c:formatCode>
                  <c:ptCount val="7"/>
                  <c:pt idx="0">
                    <c:v>0.74074074074074081</c:v>
                  </c:pt>
                  <c:pt idx="1">
                    <c:v>0.46647230320699723</c:v>
                  </c:pt>
                  <c:pt idx="2">
                    <c:v>0.31249999999999994</c:v>
                  </c:pt>
                  <c:pt idx="3">
                    <c:v>0.21947873799725648</c:v>
                  </c:pt>
                  <c:pt idx="4">
                    <c:v>0.16</c:v>
                  </c:pt>
                  <c:pt idx="5">
                    <c:v>0.12021036814425241</c:v>
                  </c:pt>
                  <c:pt idx="6">
                    <c:v>9.2592592592592601E-2</c:v>
                  </c:pt>
                </c:numCache>
              </c:numRef>
            </c:plus>
            <c:minus>
              <c:numRef>
                <c:f>'Wind Tunnel Beta=29deg data'!$L$6:$L$12</c:f>
                <c:numCache>
                  <c:formatCode>General</c:formatCode>
                  <c:ptCount val="7"/>
                  <c:pt idx="0">
                    <c:v>0.74074074074074081</c:v>
                  </c:pt>
                  <c:pt idx="1">
                    <c:v>0.46647230320699723</c:v>
                  </c:pt>
                  <c:pt idx="2">
                    <c:v>0.31249999999999994</c:v>
                  </c:pt>
                  <c:pt idx="3">
                    <c:v>0.21947873799725648</c:v>
                  </c:pt>
                  <c:pt idx="4">
                    <c:v>0.16</c:v>
                  </c:pt>
                  <c:pt idx="5">
                    <c:v>0.12021036814425241</c:v>
                  </c:pt>
                  <c:pt idx="6">
                    <c:v>9.2592592592592601E-2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'Wind Tunnel Beta=29deg data'!$G$6:$G$12</c:f>
              <c:numCache>
                <c:formatCode>General</c:formatCode>
                <c:ptCount val="7"/>
                <c:pt idx="0">
                  <c:v>0.3</c:v>
                </c:pt>
                <c:pt idx="1">
                  <c:v>0.35</c:v>
                </c:pt>
                <c:pt idx="2">
                  <c:v>0.4</c:v>
                </c:pt>
                <c:pt idx="3">
                  <c:v>0.45</c:v>
                </c:pt>
                <c:pt idx="4">
                  <c:v>0.5</c:v>
                </c:pt>
                <c:pt idx="5">
                  <c:v>0.55000000000000004</c:v>
                </c:pt>
                <c:pt idx="6">
                  <c:v>0.6</c:v>
                </c:pt>
              </c:numCache>
            </c:numRef>
          </c:xVal>
          <c:yVal>
            <c:numRef>
              <c:f>'Wind Tunnel Beta=29deg data'!$I$6:$I$12</c:f>
              <c:numCache>
                <c:formatCode>General</c:formatCode>
                <c:ptCount val="7"/>
                <c:pt idx="0">
                  <c:v>17.866666666666667</c:v>
                </c:pt>
                <c:pt idx="1">
                  <c:v>11.032069970845484</c:v>
                </c:pt>
                <c:pt idx="2">
                  <c:v>7.159374999999998</c:v>
                </c:pt>
                <c:pt idx="3">
                  <c:v>4.8658436213991765</c:v>
                </c:pt>
                <c:pt idx="4">
                  <c:v>3.4304000000000001</c:v>
                </c:pt>
                <c:pt idx="5">
                  <c:v>2.4522915101427487</c:v>
                </c:pt>
                <c:pt idx="6">
                  <c:v>1.7824074074074074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BD-4DDA-8799-69A4B5EA0F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3558143"/>
        <c:axId val="923554783"/>
      </c:scatterChart>
      <c:valAx>
        <c:axId val="923558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Advance Ratio J 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923554783"/>
        <c:crosses val="autoZero"/>
        <c:crossBetween val="midCat"/>
      </c:valAx>
      <c:valAx>
        <c:axId val="92355478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Power</a:t>
                </a:r>
                <a:r>
                  <a:rPr lang="en-GB" baseline="0"/>
                  <a:t> Coefficient CP </a:t>
                </a:r>
                <a:r>
                  <a:rPr lang="en-GB"/>
                  <a:t>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9235581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Comparison for </a:t>
            </a:r>
            <a:r>
              <a:rPr lang="el-G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β</a:t>
            </a: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=19</a:t>
            </a: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rotesque" panose="020B0504020202020204" pitchFamily="34" charset="0"/>
              </a:rPr>
              <a:t>˚</a:t>
            </a:r>
            <a:endParaRPr lang="en-GB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MTFLOW</c:v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'test results'!$I$13:$I$19</c:f>
              <c:numCache>
                <c:formatCode>General</c:formatCode>
                <c:ptCount val="7"/>
                <c:pt idx="0">
                  <c:v>0.3</c:v>
                </c:pt>
                <c:pt idx="1">
                  <c:v>0.35</c:v>
                </c:pt>
                <c:pt idx="2">
                  <c:v>0.4</c:v>
                </c:pt>
                <c:pt idx="3">
                  <c:v>0.45</c:v>
                </c:pt>
                <c:pt idx="4">
                  <c:v>0.5</c:v>
                </c:pt>
                <c:pt idx="5">
                  <c:v>0.55000000000000004</c:v>
                </c:pt>
                <c:pt idx="6">
                  <c:v>0.6</c:v>
                </c:pt>
              </c:numCache>
            </c:numRef>
          </c:xVal>
          <c:yVal>
            <c:numRef>
              <c:f>'test results'!$K$13:$K$19</c:f>
              <c:numCache>
                <c:formatCode>General</c:formatCode>
                <c:ptCount val="7"/>
                <c:pt idx="1">
                  <c:v>3.5183</c:v>
                </c:pt>
                <c:pt idx="2">
                  <c:v>2.1171000000000002</c:v>
                </c:pt>
                <c:pt idx="3">
                  <c:v>1.3049999999999999</c:v>
                </c:pt>
                <c:pt idx="4">
                  <c:v>0.80198999999999998</c:v>
                </c:pt>
                <c:pt idx="5">
                  <c:v>0.49051</c:v>
                </c:pt>
                <c:pt idx="6">
                  <c:v>0.29032000000000002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79-4D15-A321-F6B85F64626E}"/>
            </c:ext>
          </c:extLst>
        </c:ser>
        <c:ser>
          <c:idx val="1"/>
          <c:order val="1"/>
          <c:tx>
            <c:v>Wind Tunnel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1.0000000000000002E-2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'Wind Tunnel Beta=19deg data'!$L$6:$L$12</c:f>
                <c:numCache>
                  <c:formatCode>General</c:formatCode>
                  <c:ptCount val="7"/>
                  <c:pt idx="0">
                    <c:v>0.74074074074074081</c:v>
                  </c:pt>
                  <c:pt idx="1">
                    <c:v>0.46647230320699723</c:v>
                  </c:pt>
                  <c:pt idx="2">
                    <c:v>0.31249999999999994</c:v>
                  </c:pt>
                  <c:pt idx="3">
                    <c:v>0.21947873799725648</c:v>
                  </c:pt>
                  <c:pt idx="4">
                    <c:v>0.16</c:v>
                  </c:pt>
                  <c:pt idx="5">
                    <c:v>0.12021036814425241</c:v>
                  </c:pt>
                  <c:pt idx="6">
                    <c:v>9.2592592592592601E-2</c:v>
                  </c:pt>
                </c:numCache>
              </c:numRef>
            </c:plus>
            <c:minus>
              <c:numRef>
                <c:f>'Wind Tunnel Beta=19deg data'!$L$6:$L$12</c:f>
                <c:numCache>
                  <c:formatCode>General</c:formatCode>
                  <c:ptCount val="7"/>
                  <c:pt idx="0">
                    <c:v>0.74074074074074081</c:v>
                  </c:pt>
                  <c:pt idx="1">
                    <c:v>0.46647230320699723</c:v>
                  </c:pt>
                  <c:pt idx="2">
                    <c:v>0.31249999999999994</c:v>
                  </c:pt>
                  <c:pt idx="3">
                    <c:v>0.21947873799725648</c:v>
                  </c:pt>
                  <c:pt idx="4">
                    <c:v>0.16</c:v>
                  </c:pt>
                  <c:pt idx="5">
                    <c:v>0.12021036814425241</c:v>
                  </c:pt>
                  <c:pt idx="6">
                    <c:v>9.2592592592592601E-2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'Wind Tunnel Beta=19deg data'!$G$6:$G$12</c:f>
              <c:numCache>
                <c:formatCode>General</c:formatCode>
                <c:ptCount val="7"/>
                <c:pt idx="0">
                  <c:v>0.3</c:v>
                </c:pt>
                <c:pt idx="1">
                  <c:v>0.35</c:v>
                </c:pt>
                <c:pt idx="2">
                  <c:v>0.4</c:v>
                </c:pt>
                <c:pt idx="3">
                  <c:v>0.45</c:v>
                </c:pt>
                <c:pt idx="4">
                  <c:v>0.5</c:v>
                </c:pt>
                <c:pt idx="5">
                  <c:v>0.55000000000000004</c:v>
                </c:pt>
                <c:pt idx="6">
                  <c:v>0.6</c:v>
                </c:pt>
              </c:numCache>
            </c:numRef>
          </c:xVal>
          <c:yVal>
            <c:numRef>
              <c:f>'Wind Tunnel Beta=19deg data'!$I$6:$I$12</c:f>
              <c:numCache>
                <c:formatCode>General</c:formatCode>
                <c:ptCount val="7"/>
                <c:pt idx="0">
                  <c:v>6.9511111111111115</c:v>
                </c:pt>
                <c:pt idx="1">
                  <c:v>4.2075801749271147</c:v>
                </c:pt>
                <c:pt idx="2">
                  <c:v>2.6699999999999995</c:v>
                </c:pt>
                <c:pt idx="3">
                  <c:v>1.7380521262002742</c:v>
                </c:pt>
                <c:pt idx="4">
                  <c:v>1.1491199999999999</c:v>
                </c:pt>
                <c:pt idx="5">
                  <c:v>0.77499624342599527</c:v>
                </c:pt>
                <c:pt idx="6">
                  <c:v>0.53888888888888886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79-4D15-A321-F6B85F6462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3558143"/>
        <c:axId val="923554783"/>
      </c:scatterChart>
      <c:valAx>
        <c:axId val="923558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Advance Ratio J 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923554783"/>
        <c:crosses val="autoZero"/>
        <c:crossBetween val="midCat"/>
      </c:valAx>
      <c:valAx>
        <c:axId val="92355478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Power</a:t>
                </a:r>
                <a:r>
                  <a:rPr lang="en-GB" baseline="0"/>
                  <a:t> Coefficient CP </a:t>
                </a:r>
                <a:r>
                  <a:rPr lang="en-GB"/>
                  <a:t>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9235581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Comparison for </a:t>
            </a:r>
            <a:r>
              <a:rPr lang="el-G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β</a:t>
            </a: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=29</a:t>
            </a: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rotesque" panose="020B0504020202020204" pitchFamily="34" charset="0"/>
              </a:rPr>
              <a:t>˚</a:t>
            </a:r>
            <a:endParaRPr lang="en-GB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MTFLOW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'test results - with crash handl'!$I$3:$I$7</c:f>
              <c:numCache>
                <c:formatCode>General</c:formatCode>
                <c:ptCount val="5"/>
                <c:pt idx="0">
                  <c:v>0.45</c:v>
                </c:pt>
                <c:pt idx="1">
                  <c:v>0.5</c:v>
                </c:pt>
                <c:pt idx="2">
                  <c:v>0.55000000000000004</c:v>
                </c:pt>
                <c:pt idx="3">
                  <c:v>0.6</c:v>
                </c:pt>
                <c:pt idx="4">
                  <c:v>0.65</c:v>
                </c:pt>
              </c:numCache>
            </c:numRef>
          </c:xVal>
          <c:yVal>
            <c:numRef>
              <c:f>'test results - with crash handl'!$J$3:$J$7</c:f>
              <c:numCache>
                <c:formatCode>General</c:formatCode>
                <c:ptCount val="5"/>
                <c:pt idx="0">
                  <c:v>3.0316000000000001</c:v>
                </c:pt>
                <c:pt idx="1">
                  <c:v>2.2250999999999999</c:v>
                </c:pt>
                <c:pt idx="2">
                  <c:v>1.7265999999999999</c:v>
                </c:pt>
                <c:pt idx="3">
                  <c:v>1.3222</c:v>
                </c:pt>
                <c:pt idx="4">
                  <c:v>0.93950999999999996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43-416B-8E11-016205601B5A}"/>
            </c:ext>
          </c:extLst>
        </c:ser>
        <c:ser>
          <c:idx val="1"/>
          <c:order val="1"/>
          <c:tx>
            <c:v>Wind Tunnel</c:v>
          </c:tx>
          <c:spPr>
            <a:ln w="19050" cap="rnd">
              <a:noFill/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1.0000000000000002E-2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'Wind Tunnel Beta=29deg data'!$K$6:$K$12</c:f>
                <c:numCache>
                  <c:formatCode>General</c:formatCode>
                  <c:ptCount val="7"/>
                  <c:pt idx="0">
                    <c:v>0.22222222222222224</c:v>
                  </c:pt>
                  <c:pt idx="1">
                    <c:v>0.16326530612244899</c:v>
                  </c:pt>
                  <c:pt idx="2">
                    <c:v>0.12499999999999997</c:v>
                  </c:pt>
                  <c:pt idx="3">
                    <c:v>9.8765432098765427E-2</c:v>
                  </c:pt>
                  <c:pt idx="4">
                    <c:v>0.08</c:v>
                  </c:pt>
                  <c:pt idx="5">
                    <c:v>6.6115702479338831E-2</c:v>
                  </c:pt>
                  <c:pt idx="6">
                    <c:v>5.5555555555555559E-2</c:v>
                  </c:pt>
                </c:numCache>
              </c:numRef>
            </c:plus>
            <c:minus>
              <c:numRef>
                <c:f>'Wind Tunnel Beta=29deg data'!$K$6:$K$12</c:f>
                <c:numCache>
                  <c:formatCode>General</c:formatCode>
                  <c:ptCount val="7"/>
                  <c:pt idx="0">
                    <c:v>0.22222222222222224</c:v>
                  </c:pt>
                  <c:pt idx="1">
                    <c:v>0.16326530612244899</c:v>
                  </c:pt>
                  <c:pt idx="2">
                    <c:v>0.12499999999999997</c:v>
                  </c:pt>
                  <c:pt idx="3">
                    <c:v>9.8765432098765427E-2</c:v>
                  </c:pt>
                  <c:pt idx="4">
                    <c:v>0.08</c:v>
                  </c:pt>
                  <c:pt idx="5">
                    <c:v>6.6115702479338831E-2</c:v>
                  </c:pt>
                  <c:pt idx="6">
                    <c:v>5.5555555555555559E-2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'Wind Tunnel Beta=29deg data'!$G$6:$G$12</c:f>
              <c:numCache>
                <c:formatCode>General</c:formatCode>
                <c:ptCount val="7"/>
                <c:pt idx="0">
                  <c:v>0.3</c:v>
                </c:pt>
                <c:pt idx="1">
                  <c:v>0.35</c:v>
                </c:pt>
                <c:pt idx="2">
                  <c:v>0.4</c:v>
                </c:pt>
                <c:pt idx="3">
                  <c:v>0.45</c:v>
                </c:pt>
                <c:pt idx="4">
                  <c:v>0.5</c:v>
                </c:pt>
                <c:pt idx="5">
                  <c:v>0.55000000000000004</c:v>
                </c:pt>
                <c:pt idx="6">
                  <c:v>0.6</c:v>
                </c:pt>
              </c:numCache>
            </c:numRef>
          </c:xVal>
          <c:yVal>
            <c:numRef>
              <c:f>'Wind Tunnel Beta=29deg data'!$H$6:$H$12</c:f>
              <c:numCache>
                <c:formatCode>General</c:formatCode>
                <c:ptCount val="7"/>
                <c:pt idx="0">
                  <c:v>8.3044444444444441</c:v>
                </c:pt>
                <c:pt idx="1">
                  <c:v>5.7142857142857144</c:v>
                </c:pt>
                <c:pt idx="2">
                  <c:v>3.9999999999999991</c:v>
                </c:pt>
                <c:pt idx="3">
                  <c:v>2.9234567901234563</c:v>
                </c:pt>
                <c:pt idx="4">
                  <c:v>2.16</c:v>
                </c:pt>
                <c:pt idx="5">
                  <c:v>1.6264462809917353</c:v>
                </c:pt>
                <c:pt idx="6">
                  <c:v>1.2222222222222223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043-416B-8E11-016205601B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3558143"/>
        <c:axId val="923554783"/>
      </c:scatterChart>
      <c:valAx>
        <c:axId val="923558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Advance Ratio J 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923554783"/>
        <c:crosses val="autoZero"/>
        <c:crossBetween val="midCat"/>
      </c:valAx>
      <c:valAx>
        <c:axId val="923554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Thrust Coefficeint CT 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9235581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Comparison for </a:t>
            </a:r>
            <a:r>
              <a:rPr lang="el-GR"/>
              <a:t>β</a:t>
            </a:r>
            <a:r>
              <a:rPr lang="en-GB"/>
              <a:t>=19</a:t>
            </a:r>
            <a:r>
              <a:rPr lang="en-GB">
                <a:latin typeface="Grotesque" panose="020B0504020202020204" pitchFamily="34" charset="0"/>
              </a:rPr>
              <a:t>˚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Wind Tunnel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'Wind Tunnel Beta=19deg data'!$K$6:$K$12</c:f>
                <c:numCache>
                  <c:formatCode>General</c:formatCode>
                  <c:ptCount val="7"/>
                  <c:pt idx="0">
                    <c:v>0.22222222222222224</c:v>
                  </c:pt>
                  <c:pt idx="1">
                    <c:v>0.16326530612244899</c:v>
                  </c:pt>
                  <c:pt idx="2">
                    <c:v>0.12499999999999997</c:v>
                  </c:pt>
                  <c:pt idx="3">
                    <c:v>9.8765432098765427E-2</c:v>
                  </c:pt>
                  <c:pt idx="4">
                    <c:v>0.08</c:v>
                  </c:pt>
                  <c:pt idx="5">
                    <c:v>6.6115702479338831E-2</c:v>
                  </c:pt>
                  <c:pt idx="6">
                    <c:v>5.5555555555555559E-2</c:v>
                  </c:pt>
                </c:numCache>
              </c:numRef>
            </c:plus>
            <c:minus>
              <c:numRef>
                <c:f>'Wind Tunnel Beta=19deg data'!$K$6:$K$12</c:f>
                <c:numCache>
                  <c:formatCode>General</c:formatCode>
                  <c:ptCount val="7"/>
                  <c:pt idx="0">
                    <c:v>0.22222222222222224</c:v>
                  </c:pt>
                  <c:pt idx="1">
                    <c:v>0.16326530612244899</c:v>
                  </c:pt>
                  <c:pt idx="2">
                    <c:v>0.12499999999999997</c:v>
                  </c:pt>
                  <c:pt idx="3">
                    <c:v>9.8765432098765427E-2</c:v>
                  </c:pt>
                  <c:pt idx="4">
                    <c:v>0.08</c:v>
                  </c:pt>
                  <c:pt idx="5">
                    <c:v>6.6115702479338831E-2</c:v>
                  </c:pt>
                  <c:pt idx="6">
                    <c:v>5.5555555555555559E-2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.0000000000000002E-2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'Wind Tunnel Beta=19deg data'!$G$6:$G$12</c:f>
              <c:numCache>
                <c:formatCode>General</c:formatCode>
                <c:ptCount val="7"/>
                <c:pt idx="0">
                  <c:v>0.3</c:v>
                </c:pt>
                <c:pt idx="1">
                  <c:v>0.35</c:v>
                </c:pt>
                <c:pt idx="2">
                  <c:v>0.4</c:v>
                </c:pt>
                <c:pt idx="3">
                  <c:v>0.45</c:v>
                </c:pt>
                <c:pt idx="4">
                  <c:v>0.5</c:v>
                </c:pt>
                <c:pt idx="5">
                  <c:v>0.55000000000000004</c:v>
                </c:pt>
                <c:pt idx="6">
                  <c:v>0.6</c:v>
                </c:pt>
              </c:numCache>
            </c:numRef>
          </c:xVal>
          <c:yVal>
            <c:numRef>
              <c:f>'Wind Tunnel Beta=19deg data'!$H$6:$H$12</c:f>
              <c:numCache>
                <c:formatCode>General</c:formatCode>
                <c:ptCount val="7"/>
                <c:pt idx="0">
                  <c:v>3.7666666666666671</c:v>
                </c:pt>
                <c:pt idx="1">
                  <c:v>2.4408163265306126</c:v>
                </c:pt>
                <c:pt idx="2">
                  <c:v>1.6337499999999998</c:v>
                </c:pt>
                <c:pt idx="3">
                  <c:v>1.105185185185185</c:v>
                </c:pt>
                <c:pt idx="4">
                  <c:v>0.71479999999999999</c:v>
                </c:pt>
                <c:pt idx="5">
                  <c:v>0.47484297520661145</c:v>
                </c:pt>
                <c:pt idx="6">
                  <c:v>0.27777777777777779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C1-4712-AC35-B16C4075B54F}"/>
            </c:ext>
          </c:extLst>
        </c:ser>
        <c:ser>
          <c:idx val="1"/>
          <c:order val="1"/>
          <c:tx>
            <c:v>MTFLOW</c:v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'test results - with crash handl'!$I$11:$I$15</c:f>
              <c:numCache>
                <c:formatCode>General</c:formatCode>
                <c:ptCount val="5"/>
                <c:pt idx="0">
                  <c:v>0.45</c:v>
                </c:pt>
                <c:pt idx="1">
                  <c:v>0.5</c:v>
                </c:pt>
                <c:pt idx="2">
                  <c:v>0.55000000000000004</c:v>
                </c:pt>
                <c:pt idx="3">
                  <c:v>0.6</c:v>
                </c:pt>
                <c:pt idx="4">
                  <c:v>0.65</c:v>
                </c:pt>
              </c:numCache>
            </c:numRef>
          </c:xVal>
          <c:yVal>
            <c:numRef>
              <c:f>'test results - with crash handl'!$J$11:$J$15</c:f>
              <c:numCache>
                <c:formatCode>General</c:formatCode>
                <c:ptCount val="5"/>
                <c:pt idx="0">
                  <c:v>0.95596000000000003</c:v>
                </c:pt>
                <c:pt idx="1">
                  <c:v>0.62936999999999999</c:v>
                </c:pt>
                <c:pt idx="2">
                  <c:v>0.40209</c:v>
                </c:pt>
                <c:pt idx="3">
                  <c:v>0.23738999999999999</c:v>
                </c:pt>
                <c:pt idx="4">
                  <c:v>0.10314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C1-4712-AC35-B16C4075B5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7254607"/>
        <c:axId val="1167252687"/>
      </c:scatterChart>
      <c:valAx>
        <c:axId val="1167254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Advance</a:t>
                </a:r>
                <a:r>
                  <a:rPr lang="en-GB" baseline="0"/>
                  <a:t> Ratio J [-]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167252687"/>
        <c:crosses val="autoZero"/>
        <c:crossBetween val="midCat"/>
      </c:valAx>
      <c:valAx>
        <c:axId val="1167252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Thrust</a:t>
                </a:r>
                <a:r>
                  <a:rPr lang="en-GB" baseline="0"/>
                  <a:t> Coefficient CT [-]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1672546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454025</xdr:colOff>
      <xdr:row>4</xdr:row>
      <xdr:rowOff>31750</xdr:rowOff>
    </xdr:from>
    <xdr:to>
      <xdr:col>20</xdr:col>
      <xdr:colOff>149225</xdr:colOff>
      <xdr:row>19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B9DBEA-1BDE-20CB-2E05-6EF896E379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450850</xdr:colOff>
      <xdr:row>20</xdr:row>
      <xdr:rowOff>57150</xdr:rowOff>
    </xdr:from>
    <xdr:to>
      <xdr:col>20</xdr:col>
      <xdr:colOff>146050</xdr:colOff>
      <xdr:row>35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9A27086-141D-4800-9299-255D5B6E8D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22225</xdr:colOff>
      <xdr:row>3</xdr:row>
      <xdr:rowOff>50800</xdr:rowOff>
    </xdr:from>
    <xdr:to>
      <xdr:col>22</xdr:col>
      <xdr:colOff>327025</xdr:colOff>
      <xdr:row>18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97C908-324B-49BF-8F20-C474CC9C27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332740</xdr:colOff>
      <xdr:row>5</xdr:row>
      <xdr:rowOff>8255</xdr:rowOff>
    </xdr:from>
    <xdr:to>
      <xdr:col>19</xdr:col>
      <xdr:colOff>637540</xdr:colOff>
      <xdr:row>25</xdr:row>
      <xdr:rowOff>161290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997095-7998-4858-89BB-5E813C437B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313079</xdr:colOff>
      <xdr:row>25</xdr:row>
      <xdr:rowOff>171027</xdr:rowOff>
    </xdr:from>
    <xdr:to>
      <xdr:col>19</xdr:col>
      <xdr:colOff>630877</xdr:colOff>
      <xdr:row>46</xdr:row>
      <xdr:rowOff>115141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01E317C-FC66-4692-B9C7-637592ADBD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638794</xdr:colOff>
      <xdr:row>5</xdr:row>
      <xdr:rowOff>7620</xdr:rowOff>
    </xdr:from>
    <xdr:to>
      <xdr:col>27</xdr:col>
      <xdr:colOff>300347</xdr:colOff>
      <xdr:row>25</xdr:row>
      <xdr:rowOff>162560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C98D548-8505-4177-B61B-3C05C33DF7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627066</xdr:colOff>
      <xdr:row>25</xdr:row>
      <xdr:rowOff>172241</xdr:rowOff>
    </xdr:from>
    <xdr:to>
      <xdr:col>27</xdr:col>
      <xdr:colOff>296883</xdr:colOff>
      <xdr:row>46</xdr:row>
      <xdr:rowOff>134009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E57ABB2-42AB-4F02-BE41-381EB9561B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332740</xdr:colOff>
      <xdr:row>5</xdr:row>
      <xdr:rowOff>8255</xdr:rowOff>
    </xdr:from>
    <xdr:to>
      <xdr:col>20</xdr:col>
      <xdr:colOff>637540</xdr:colOff>
      <xdr:row>20</xdr:row>
      <xdr:rowOff>161290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43C861-BAC5-4CDF-B6FA-0D4397F847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313079</xdr:colOff>
      <xdr:row>20</xdr:row>
      <xdr:rowOff>171027</xdr:rowOff>
    </xdr:from>
    <xdr:to>
      <xdr:col>20</xdr:col>
      <xdr:colOff>630877</xdr:colOff>
      <xdr:row>41</xdr:row>
      <xdr:rowOff>115141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E74D565-CC52-4725-BB38-9095E5C69B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638794</xdr:colOff>
      <xdr:row>5</xdr:row>
      <xdr:rowOff>7620</xdr:rowOff>
    </xdr:from>
    <xdr:to>
      <xdr:col>28</xdr:col>
      <xdr:colOff>300347</xdr:colOff>
      <xdr:row>20</xdr:row>
      <xdr:rowOff>162560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452033A-0C7E-43F1-A8EE-C1C0DC0E91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627066</xdr:colOff>
      <xdr:row>20</xdr:row>
      <xdr:rowOff>172241</xdr:rowOff>
    </xdr:from>
    <xdr:to>
      <xdr:col>28</xdr:col>
      <xdr:colOff>296883</xdr:colOff>
      <xdr:row>41</xdr:row>
      <xdr:rowOff>134009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58A818C-FB3F-43BE-8B67-6A85FF77AC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Thomas Vermeulen" id="{1C3AF4B3-006D-4892-ABCA-8DF6491A77DD}" userId="b266c95a83fbf4bb" providerId="Windows Live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B4296ED-89F6-42AC-8851-3C11ABEF8F54}" name="Table1" displayName="Table1" ref="A5:D12" totalsRowShown="0">
  <autoFilter ref="A5:D12" xr:uid="{3B4296ED-89F6-42AC-8851-3C11ABEF8F54}"/>
  <tableColumns count="4">
    <tableColumn id="1" xr3:uid="{29ABFF0D-E0B2-47B7-91D1-13ECB5D2F91C}" name="J"/>
    <tableColumn id="2" xr3:uid="{D1C4D961-3359-484B-AC98-CD0007496AF4}" name="C_T"/>
    <tableColumn id="3" xr3:uid="{4AFBF296-9077-4A54-9E31-6E461321828F}" name="C_P"/>
    <tableColumn id="4" xr3:uid="{A0AE88A3-F978-48D2-BECE-0446AF96AAAB}" name="Eta" dataDxfId="13">
      <calculatedColumnFormula>Table1[[#This Row],[C_T]]/Table1[[#This Row],[C_P]]*Table1[[#This Row],[J]]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9469267-DFAB-445F-A105-A03D872ECC3C}" name="Table2" displayName="Table2" ref="G5:L12" totalsRowShown="0">
  <autoFilter ref="G5:L12" xr:uid="{89469267-DFAB-445F-A105-A03D872ECC3C}"/>
  <tableColumns count="6">
    <tableColumn id="1" xr3:uid="{E3D689F5-B43D-4B53-B3BC-A1930A9A680A}" name="J" dataDxfId="12">
      <calculatedColumnFormula>Table1[[#This Row],[J]]</calculatedColumnFormula>
    </tableColumn>
    <tableColumn id="2" xr3:uid="{A90F5A15-4E8F-42CD-B615-C0FA79DD1536}" name="C_T" dataDxfId="11">
      <calculatedColumnFormula>Table1[[#This Row],[C_T]]*2/POWER(Table1[[#This Row],[J]],2)</calculatedColumnFormula>
    </tableColumn>
    <tableColumn id="3" xr3:uid="{A0A7E7C4-CFC3-4CA8-9478-AFCD0D800B2B}" name="C_P" dataDxfId="10">
      <calculatedColumnFormula>Table1[[#This Row],[C_P]]*2/POWER(Table2[[#This Row],[J]],3)</calculatedColumnFormula>
    </tableColumn>
    <tableColumn id="4" xr3:uid="{18B4E670-68E4-4D17-B399-7D20B93C204F}" name="Eta" dataDxfId="9">
      <calculatedColumnFormula>Table2[[#This Row],[C_T]]/Table2[[#This Row],[C_P]]</calculatedColumnFormula>
    </tableColumn>
    <tableColumn id="5" xr3:uid="{4C8B0383-C909-4D83-9235-2400B5825E21}" name="Ctuncertainty" dataDxfId="8">
      <calculatedColumnFormula>0.01*2/POWER(Table2[[#This Row],[J]],2)</calculatedColumnFormula>
    </tableColumn>
    <tableColumn id="6" xr3:uid="{10742F03-23FF-483A-AAFB-71F114837A71}" name="Cpuncertainty" dataDxfId="7">
      <calculatedColumnFormula>0.01*2/POWER(Table2[[#This Row],[J]],3)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D6677F-8ECF-4E32-946E-D31D05DAB11F}" name="Table14" displayName="Table14" ref="A5:D12" totalsRowShown="0">
  <autoFilter ref="A5:D12" xr:uid="{3B4296ED-89F6-42AC-8851-3C11ABEF8F54}"/>
  <tableColumns count="4">
    <tableColumn id="1" xr3:uid="{C149BBF6-A8E9-4EBB-9499-1359884248B9}" name="J"/>
    <tableColumn id="2" xr3:uid="{944C6200-702E-4286-A1C4-A0B13B1C2582}" name="C_T"/>
    <tableColumn id="3" xr3:uid="{0C234C63-EAC7-4DA5-A621-F79654C1515D}" name="C_P"/>
    <tableColumn id="4" xr3:uid="{85015DF5-982B-45C5-8783-398164E6F3D2}" name="Eta" dataDxfId="6">
      <calculatedColumnFormula>Table14[[#This Row],[C_T]]/Table14[[#This Row],[C_P]]*Table14[[#This Row],[J]]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B8DCF99-C126-46A4-BEB0-1ACA0793BD79}" name="Table25" displayName="Table25" ref="G5:L12" totalsRowShown="0">
  <autoFilter ref="G5:L12" xr:uid="{89469267-DFAB-445F-A105-A03D872ECC3C}"/>
  <tableColumns count="6">
    <tableColumn id="1" xr3:uid="{85258774-B764-4008-955C-0BE292368B91}" name="J" dataDxfId="5">
      <calculatedColumnFormula>Table14[[#This Row],[J]]</calculatedColumnFormula>
    </tableColumn>
    <tableColumn id="2" xr3:uid="{1CC519D0-C3F3-4E4A-A2E5-9FBFF6C234BB}" name="C_T" dataDxfId="4">
      <calculatedColumnFormula>Table14[[#This Row],[C_T]]*2/POWER(Table14[[#This Row],[J]],2)</calculatedColumnFormula>
    </tableColumn>
    <tableColumn id="3" xr3:uid="{9C4FE48A-1F92-49E4-97E7-D97D0A26F74A}" name="C_P" dataDxfId="3">
      <calculatedColumnFormula>Table14[[#This Row],[C_P]]*2/POWER(Table25[[#This Row],[J]],3)</calculatedColumnFormula>
    </tableColumn>
    <tableColumn id="4" xr3:uid="{EF4FF774-63A0-405E-A48F-EC42A8ECE784}" name="Eta" dataDxfId="2">
      <calculatedColumnFormula>Table25[[#This Row],[C_T]]/Table25[[#This Row],[C_P]]</calculatedColumnFormula>
    </tableColumn>
    <tableColumn id="5" xr3:uid="{E32AD299-DD16-411F-888C-B7774AE0432F}" name="Ctuncertainty" dataDxfId="1">
      <calculatedColumnFormula>0.01*2/POWER(Table2[[#This Row],[J]],2)</calculatedColumnFormula>
    </tableColumn>
    <tableColumn id="6" xr3:uid="{7EE5D3F7-E013-4DDF-A5A6-7A6A7B15A183}" name="Cpuncertainty" dataDxfId="0">
      <calculatedColumnFormula>0.01*2/POWER(Table2[[#This Row],[J]],3)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J6" dT="2025-04-01T21:08:09.20" personId="{1C3AF4B3-006D-4892-ABCA-8DF6491A77DD}" id="{78FB5573-2AA8-4A71-BAD0-D962BBAC57CB}">
    <text>No viscous solve completed</text>
  </threadedComment>
  <threadedComment ref="J7" dT="2025-04-01T20:36:53.29" personId="{1C3AF4B3-006D-4892-ABCA-8DF6491A77DD}" id="{DDF0F194-0C8E-448B-A65D-D3170B8BF6A2}">
    <text>No boundary layer on surface 3, unconverged boundary layer on element 2</text>
  </threadedComment>
  <threadedComment ref="J17" dT="2025-04-01T22:20:04.75" personId="{1C3AF4B3-006D-4892-ABCA-8DF6491A77DD}" id="{F49D0762-3009-4783-9F27-5788C3F57CF5}">
    <text>Solver does not converge. Peak residual 0.3e-3 (TE wake of duct)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ntrs.nasa.gov/api/citations/19670025554/downloads/19670025554.pdf" TargetMode="Externa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ntrs.nasa.gov/api/citations/19670025554/downloads/19670025554.pdf" TargetMode="Externa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26E69B-6441-4D2A-91E2-CF3588D774EF}">
  <dimension ref="A1:L12"/>
  <sheetViews>
    <sheetView workbookViewId="0">
      <selection activeCell="H9" sqref="H9"/>
    </sheetView>
  </sheetViews>
  <sheetFormatPr defaultRowHeight="14.5" x14ac:dyDescent="0.35"/>
  <sheetData>
    <row r="1" spans="1:12" x14ac:dyDescent="0.35">
      <c r="A1" s="1" t="s">
        <v>12</v>
      </c>
    </row>
    <row r="2" spans="1:12" x14ac:dyDescent="0.35">
      <c r="A2" t="s">
        <v>14</v>
      </c>
    </row>
    <row r="3" spans="1:12" x14ac:dyDescent="0.35">
      <c r="A3" s="2" t="s">
        <v>13</v>
      </c>
    </row>
    <row r="4" spans="1:12" x14ac:dyDescent="0.35">
      <c r="A4" t="s">
        <v>18</v>
      </c>
      <c r="G4" t="s">
        <v>19</v>
      </c>
    </row>
    <row r="5" spans="1:12" x14ac:dyDescent="0.35">
      <c r="A5" t="s">
        <v>1</v>
      </c>
      <c r="B5" t="s">
        <v>15</v>
      </c>
      <c r="C5" t="s">
        <v>16</v>
      </c>
      <c r="D5" t="s">
        <v>17</v>
      </c>
      <c r="G5" t="s">
        <v>1</v>
      </c>
      <c r="H5" t="s">
        <v>15</v>
      </c>
      <c r="I5" t="s">
        <v>16</v>
      </c>
      <c r="J5" t="s">
        <v>17</v>
      </c>
      <c r="K5" t="s">
        <v>25</v>
      </c>
      <c r="L5" t="s">
        <v>26</v>
      </c>
    </row>
    <row r="6" spans="1:12" x14ac:dyDescent="0.35">
      <c r="A6">
        <v>0.3</v>
      </c>
      <c r="B6">
        <v>0.37369999999999998</v>
      </c>
      <c r="C6">
        <v>0.2412</v>
      </c>
      <c r="D6">
        <f>Table1[[#This Row],[C_T]]/Table1[[#This Row],[C_P]]*Table1[[#This Row],[J]]</f>
        <v>0.4648009950248756</v>
      </c>
      <c r="G6">
        <f>Table1[[#This Row],[J]]</f>
        <v>0.3</v>
      </c>
      <c r="H6">
        <f>Table1[[#This Row],[C_T]]*2/POWER(Table1[[#This Row],[J]],2)</f>
        <v>8.3044444444444441</v>
      </c>
      <c r="I6">
        <f>Table1[[#This Row],[C_P]]*2/POWER(Table2[[#This Row],[J]],3)</f>
        <v>17.866666666666667</v>
      </c>
      <c r="J6">
        <f>Table2[[#This Row],[C_T]]/Table2[[#This Row],[C_P]]</f>
        <v>0.4648009950248756</v>
      </c>
      <c r="K6">
        <f>0.01*2/POWER(Table2[[#This Row],[J]],2)</f>
        <v>0.22222222222222224</v>
      </c>
      <c r="L6">
        <f>0.01*2/POWER(Table2[[#This Row],[J]],3)</f>
        <v>0.74074074074074081</v>
      </c>
    </row>
    <row r="7" spans="1:12" x14ac:dyDescent="0.35">
      <c r="A7">
        <v>0.35</v>
      </c>
      <c r="B7">
        <v>0.35</v>
      </c>
      <c r="C7">
        <v>0.23649999999999999</v>
      </c>
      <c r="D7">
        <f>Table1[[#This Row],[C_T]]/Table1[[#This Row],[C_P]]*Table1[[#This Row],[J]]</f>
        <v>0.51797040169133191</v>
      </c>
      <c r="G7">
        <f>Table1[[#This Row],[J]]</f>
        <v>0.35</v>
      </c>
      <c r="H7">
        <f>Table1[[#This Row],[C_T]]*2/POWER(Table1[[#This Row],[J]],2)</f>
        <v>5.7142857142857144</v>
      </c>
      <c r="I7">
        <f>Table1[[#This Row],[C_P]]*2/POWER(Table2[[#This Row],[J]],3)</f>
        <v>11.032069970845484</v>
      </c>
      <c r="J7">
        <f>Table2[[#This Row],[C_T]]/Table2[[#This Row],[C_P]]</f>
        <v>0.51797040169133179</v>
      </c>
      <c r="K7">
        <f>0.01*2/POWER(Table2[[#This Row],[J]],2)</f>
        <v>0.16326530612244899</v>
      </c>
      <c r="L7">
        <f>0.01*2/POWER(Table2[[#This Row],[J]],3)</f>
        <v>0.46647230320699723</v>
      </c>
    </row>
    <row r="8" spans="1:12" x14ac:dyDescent="0.35">
      <c r="A8">
        <v>0.4</v>
      </c>
      <c r="B8">
        <v>0.32</v>
      </c>
      <c r="C8">
        <v>0.2291</v>
      </c>
      <c r="D8">
        <f>Table1[[#This Row],[C_T]]/Table1[[#This Row],[C_P]]*Table1[[#This Row],[J]]</f>
        <v>0.5587079877782628</v>
      </c>
      <c r="G8">
        <f>Table1[[#This Row],[J]]</f>
        <v>0.4</v>
      </c>
      <c r="H8">
        <f>Table1[[#This Row],[C_T]]*2/POWER(Table1[[#This Row],[J]],2)</f>
        <v>3.9999999999999991</v>
      </c>
      <c r="I8">
        <f>Table1[[#This Row],[C_P]]*2/POWER(Table2[[#This Row],[J]],3)</f>
        <v>7.159374999999998</v>
      </c>
      <c r="J8">
        <f>Table2[[#This Row],[C_T]]/Table2[[#This Row],[C_P]]</f>
        <v>0.5587079877782628</v>
      </c>
      <c r="K8">
        <f>0.01*2/POWER(Table2[[#This Row],[J]],2)</f>
        <v>0.12499999999999997</v>
      </c>
      <c r="L8">
        <f>0.01*2/POWER(Table2[[#This Row],[J]],3)</f>
        <v>0.31249999999999994</v>
      </c>
    </row>
    <row r="9" spans="1:12" x14ac:dyDescent="0.35">
      <c r="A9">
        <v>0.45</v>
      </c>
      <c r="B9">
        <v>0.29599999999999999</v>
      </c>
      <c r="C9">
        <v>0.22170000000000001</v>
      </c>
      <c r="D9">
        <f>Table1[[#This Row],[C_T]]/Table1[[#This Row],[C_P]]*Table1[[#This Row],[J]]</f>
        <v>0.60081190798376183</v>
      </c>
      <c r="G9">
        <f>Table1[[#This Row],[J]]</f>
        <v>0.45</v>
      </c>
      <c r="H9">
        <f>Table1[[#This Row],[C_T]]*2/POWER(Table1[[#This Row],[J]],2)</f>
        <v>2.9234567901234563</v>
      </c>
      <c r="I9">
        <f>Table1[[#This Row],[C_P]]*2/POWER(Table2[[#This Row],[J]],3)</f>
        <v>4.8658436213991765</v>
      </c>
      <c r="J9">
        <f>Table2[[#This Row],[C_T]]/Table2[[#This Row],[C_P]]</f>
        <v>0.60081190798376183</v>
      </c>
      <c r="K9">
        <f>0.01*2/POWER(Table2[[#This Row],[J]],2)</f>
        <v>9.8765432098765427E-2</v>
      </c>
      <c r="L9">
        <f>0.01*2/POWER(Table2[[#This Row],[J]],3)</f>
        <v>0.21947873799725648</v>
      </c>
    </row>
    <row r="10" spans="1:12" x14ac:dyDescent="0.35">
      <c r="A10">
        <v>0.5</v>
      </c>
      <c r="B10">
        <v>0.27</v>
      </c>
      <c r="C10">
        <v>0.21440000000000001</v>
      </c>
      <c r="D10">
        <f>Table1[[#This Row],[C_T]]/Table1[[#This Row],[C_P]]*Table1[[#This Row],[J]]</f>
        <v>0.62966417910447758</v>
      </c>
      <c r="G10">
        <f>Table1[[#This Row],[J]]</f>
        <v>0.5</v>
      </c>
      <c r="H10">
        <f>Table1[[#This Row],[C_T]]*2/POWER(Table1[[#This Row],[J]],2)</f>
        <v>2.16</v>
      </c>
      <c r="I10">
        <f>Table1[[#This Row],[C_P]]*2/POWER(Table2[[#This Row],[J]],3)</f>
        <v>3.4304000000000001</v>
      </c>
      <c r="J10">
        <f>Table2[[#This Row],[C_T]]/Table2[[#This Row],[C_P]]</f>
        <v>0.62966417910447758</v>
      </c>
      <c r="K10">
        <f>0.01*2/POWER(Table2[[#This Row],[J]],2)</f>
        <v>0.08</v>
      </c>
      <c r="L10">
        <f>0.01*2/POWER(Table2[[#This Row],[J]],3)</f>
        <v>0.16</v>
      </c>
    </row>
    <row r="11" spans="1:12" x14ac:dyDescent="0.35">
      <c r="A11">
        <v>0.55000000000000004</v>
      </c>
      <c r="B11">
        <v>0.246</v>
      </c>
      <c r="C11">
        <v>0.20399999999999999</v>
      </c>
      <c r="D11">
        <f>Table1[[#This Row],[C_T]]/Table1[[#This Row],[C_P]]*Table1[[#This Row],[J]]</f>
        <v>0.66323529411764715</v>
      </c>
      <c r="G11">
        <f>Table1[[#This Row],[J]]</f>
        <v>0.55000000000000004</v>
      </c>
      <c r="H11">
        <f>Table1[[#This Row],[C_T]]*2/POWER(Table1[[#This Row],[J]],2)</f>
        <v>1.6264462809917353</v>
      </c>
      <c r="I11">
        <f>Table1[[#This Row],[C_P]]*2/POWER(Table2[[#This Row],[J]],3)</f>
        <v>2.4522915101427487</v>
      </c>
      <c r="J11">
        <f>Table2[[#This Row],[C_T]]/Table2[[#This Row],[C_P]]</f>
        <v>0.66323529411764726</v>
      </c>
      <c r="K11">
        <f>0.01*2/POWER(Table2[[#This Row],[J]],2)</f>
        <v>6.6115702479338831E-2</v>
      </c>
      <c r="L11">
        <f>0.01*2/POWER(Table2[[#This Row],[J]],3)</f>
        <v>0.12021036814425241</v>
      </c>
    </row>
    <row r="12" spans="1:12" x14ac:dyDescent="0.35">
      <c r="A12">
        <v>0.6</v>
      </c>
      <c r="B12">
        <v>0.22</v>
      </c>
      <c r="C12">
        <v>0.1925</v>
      </c>
      <c r="D12">
        <f>Table1[[#This Row],[C_T]]/Table1[[#This Row],[C_P]]*Table1[[#This Row],[J]]</f>
        <v>0.68571428571428561</v>
      </c>
      <c r="G12">
        <f>Table1[[#This Row],[J]]</f>
        <v>0.6</v>
      </c>
      <c r="H12">
        <f>Table1[[#This Row],[C_T]]*2/POWER(Table1[[#This Row],[J]],2)</f>
        <v>1.2222222222222223</v>
      </c>
      <c r="I12">
        <f>Table1[[#This Row],[C_P]]*2/POWER(Table2[[#This Row],[J]],3)</f>
        <v>1.7824074074074074</v>
      </c>
      <c r="J12">
        <f>Table2[[#This Row],[C_T]]/Table2[[#This Row],[C_P]]</f>
        <v>0.68571428571428572</v>
      </c>
      <c r="K12">
        <f>0.01*2/POWER(Table2[[#This Row],[J]],2)</f>
        <v>5.5555555555555559E-2</v>
      </c>
      <c r="L12">
        <f>0.01*2/POWER(Table2[[#This Row],[J]],3)</f>
        <v>9.2592592592592601E-2</v>
      </c>
    </row>
  </sheetData>
  <hyperlinks>
    <hyperlink ref="A3" r:id="rId1" display="https://ntrs.nasa.gov/api/citations/19670025554/downloads/19670025554.pdf" xr:uid="{A6083A8A-7AE3-4F47-9868-C106DB83A679}"/>
  </hyperlinks>
  <pageMargins left="0.7" right="0.7" top="0.75" bottom="0.75" header="0.3" footer="0.3"/>
  <pageSetup orientation="portrait" horizontalDpi="1200" verticalDpi="1200" r:id="rId2"/>
  <drawing r:id="rId3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D950F-5FB4-419F-B6AE-C3E6C12B06BE}">
  <dimension ref="A1:L12"/>
  <sheetViews>
    <sheetView workbookViewId="0">
      <selection activeCell="I39" sqref="I39"/>
    </sheetView>
  </sheetViews>
  <sheetFormatPr defaultRowHeight="14.5" x14ac:dyDescent="0.35"/>
  <sheetData>
    <row r="1" spans="1:12" x14ac:dyDescent="0.35">
      <c r="A1" s="1" t="s">
        <v>20</v>
      </c>
    </row>
    <row r="2" spans="1:12" x14ac:dyDescent="0.35">
      <c r="A2" t="s">
        <v>14</v>
      </c>
    </row>
    <row r="3" spans="1:12" x14ac:dyDescent="0.35">
      <c r="A3" s="2" t="s">
        <v>13</v>
      </c>
    </row>
    <row r="4" spans="1:12" x14ac:dyDescent="0.35">
      <c r="A4" t="s">
        <v>18</v>
      </c>
      <c r="G4" t="s">
        <v>19</v>
      </c>
    </row>
    <row r="5" spans="1:12" x14ac:dyDescent="0.35">
      <c r="A5" t="s">
        <v>1</v>
      </c>
      <c r="B5" t="s">
        <v>15</v>
      </c>
      <c r="C5" t="s">
        <v>16</v>
      </c>
      <c r="D5" t="s">
        <v>17</v>
      </c>
      <c r="G5" t="s">
        <v>1</v>
      </c>
      <c r="H5" t="s">
        <v>15</v>
      </c>
      <c r="I5" t="s">
        <v>16</v>
      </c>
      <c r="J5" t="s">
        <v>17</v>
      </c>
      <c r="K5" t="s">
        <v>25</v>
      </c>
      <c r="L5" t="s">
        <v>26</v>
      </c>
    </row>
    <row r="6" spans="1:12" x14ac:dyDescent="0.35">
      <c r="A6">
        <v>0.3</v>
      </c>
      <c r="B6">
        <v>0.16950000000000001</v>
      </c>
      <c r="C6">
        <v>9.3840000000000007E-2</v>
      </c>
      <c r="D6">
        <f>Table14[[#This Row],[C_T]]/Table14[[#This Row],[C_P]]*Table14[[#This Row],[J]]</f>
        <v>0.54187979539641939</v>
      </c>
      <c r="G6">
        <f>Table14[[#This Row],[J]]</f>
        <v>0.3</v>
      </c>
      <c r="H6">
        <f>Table14[[#This Row],[C_T]]*2/POWER(Table14[[#This Row],[J]],2)</f>
        <v>3.7666666666666671</v>
      </c>
      <c r="I6">
        <f>Table14[[#This Row],[C_P]]*2/POWER(Table25[[#This Row],[J]],3)</f>
        <v>6.9511111111111115</v>
      </c>
      <c r="J6">
        <f>Table25[[#This Row],[C_T]]/Table25[[#This Row],[C_P]]</f>
        <v>0.54187979539641951</v>
      </c>
      <c r="K6">
        <f>0.01*2/POWER(Table2[[#This Row],[J]],2)</f>
        <v>0.22222222222222224</v>
      </c>
      <c r="L6">
        <f>0.01*2/POWER(Table2[[#This Row],[J]],3)</f>
        <v>0.74074074074074081</v>
      </c>
    </row>
    <row r="7" spans="1:12" x14ac:dyDescent="0.35">
      <c r="A7">
        <v>0.35</v>
      </c>
      <c r="B7">
        <v>0.14949999999999999</v>
      </c>
      <c r="C7">
        <v>9.0200000000000002E-2</v>
      </c>
      <c r="D7">
        <f>Table14[[#This Row],[C_T]]/Table14[[#This Row],[C_P]]*Table14[[#This Row],[J]]</f>
        <v>0.58009977827050985</v>
      </c>
      <c r="G7">
        <f>Table14[[#This Row],[J]]</f>
        <v>0.35</v>
      </c>
      <c r="H7">
        <f>Table14[[#This Row],[C_T]]*2/POWER(Table14[[#This Row],[J]],2)</f>
        <v>2.4408163265306126</v>
      </c>
      <c r="I7">
        <f>Table14[[#This Row],[C_P]]*2/POWER(Table25[[#This Row],[J]],3)</f>
        <v>4.2075801749271147</v>
      </c>
      <c r="J7">
        <f>Table25[[#This Row],[C_T]]/Table25[[#This Row],[C_P]]</f>
        <v>0.58009977827050996</v>
      </c>
      <c r="K7">
        <f>0.01*2/POWER(Table2[[#This Row],[J]],2)</f>
        <v>0.16326530612244899</v>
      </c>
      <c r="L7">
        <f>0.01*2/POWER(Table2[[#This Row],[J]],3)</f>
        <v>0.46647230320699723</v>
      </c>
    </row>
    <row r="8" spans="1:12" x14ac:dyDescent="0.35">
      <c r="A8">
        <v>0.4</v>
      </c>
      <c r="B8">
        <v>0.13070000000000001</v>
      </c>
      <c r="C8">
        <v>8.5440000000000002E-2</v>
      </c>
      <c r="D8">
        <f>Table14[[#This Row],[C_T]]/Table14[[#This Row],[C_P]]*Table14[[#This Row],[J]]</f>
        <v>0.61189138576779034</v>
      </c>
      <c r="G8">
        <f>Table14[[#This Row],[J]]</f>
        <v>0.4</v>
      </c>
      <c r="H8">
        <f>Table14[[#This Row],[C_T]]*2/POWER(Table14[[#This Row],[J]],2)</f>
        <v>1.6337499999999998</v>
      </c>
      <c r="I8">
        <f>Table14[[#This Row],[C_P]]*2/POWER(Table25[[#This Row],[J]],3)</f>
        <v>2.6699999999999995</v>
      </c>
      <c r="J8">
        <f>Table25[[#This Row],[C_T]]/Table25[[#This Row],[C_P]]</f>
        <v>0.61189138576779034</v>
      </c>
      <c r="K8">
        <f>0.01*2/POWER(Table2[[#This Row],[J]],2)</f>
        <v>0.12499999999999997</v>
      </c>
      <c r="L8">
        <f>0.01*2/POWER(Table2[[#This Row],[J]],3)</f>
        <v>0.31249999999999994</v>
      </c>
    </row>
    <row r="9" spans="1:12" x14ac:dyDescent="0.35">
      <c r="A9">
        <v>0.45</v>
      </c>
      <c r="B9">
        <v>0.1119</v>
      </c>
      <c r="C9">
        <v>7.9189999999999997E-2</v>
      </c>
      <c r="D9">
        <f>Table14[[#This Row],[C_T]]/Table14[[#This Row],[C_P]]*Table14[[#This Row],[J]]</f>
        <v>0.6358757418866019</v>
      </c>
      <c r="G9">
        <f>Table14[[#This Row],[J]]</f>
        <v>0.45</v>
      </c>
      <c r="H9">
        <f>Table14[[#This Row],[C_T]]*2/POWER(Table14[[#This Row],[J]],2)</f>
        <v>1.105185185185185</v>
      </c>
      <c r="I9">
        <f>Table14[[#This Row],[C_P]]*2/POWER(Table25[[#This Row],[J]],3)</f>
        <v>1.7380521262002742</v>
      </c>
      <c r="J9">
        <f>Table25[[#This Row],[C_T]]/Table25[[#This Row],[C_P]]</f>
        <v>0.63587574188660179</v>
      </c>
      <c r="K9">
        <f>0.01*2/POWER(Table2[[#This Row],[J]],2)</f>
        <v>9.8765432098765427E-2</v>
      </c>
      <c r="L9">
        <f>0.01*2/POWER(Table2[[#This Row],[J]],3)</f>
        <v>0.21947873799725648</v>
      </c>
    </row>
    <row r="10" spans="1:12" x14ac:dyDescent="0.35">
      <c r="A10">
        <v>0.5</v>
      </c>
      <c r="B10">
        <v>8.9349999999999999E-2</v>
      </c>
      <c r="C10">
        <v>7.1819999999999995E-2</v>
      </c>
      <c r="D10">
        <f>Table14[[#This Row],[C_T]]/Table14[[#This Row],[C_P]]*Table14[[#This Row],[J]]</f>
        <v>0.62204121414647739</v>
      </c>
      <c r="G10">
        <f>Table14[[#This Row],[J]]</f>
        <v>0.5</v>
      </c>
      <c r="H10">
        <f>Table14[[#This Row],[C_T]]*2/POWER(Table14[[#This Row],[J]],2)</f>
        <v>0.71479999999999999</v>
      </c>
      <c r="I10">
        <f>Table14[[#This Row],[C_P]]*2/POWER(Table25[[#This Row],[J]],3)</f>
        <v>1.1491199999999999</v>
      </c>
      <c r="J10">
        <f>Table25[[#This Row],[C_T]]/Table25[[#This Row],[C_P]]</f>
        <v>0.62204121414647739</v>
      </c>
      <c r="K10">
        <f>0.01*2/POWER(Table2[[#This Row],[J]],2)</f>
        <v>0.08</v>
      </c>
      <c r="L10">
        <f>0.01*2/POWER(Table2[[#This Row],[J]],3)</f>
        <v>0.16</v>
      </c>
    </row>
    <row r="11" spans="1:12" x14ac:dyDescent="0.35">
      <c r="A11">
        <v>0.55000000000000004</v>
      </c>
      <c r="B11">
        <v>7.1819999999999995E-2</v>
      </c>
      <c r="C11">
        <v>6.447E-2</v>
      </c>
      <c r="D11">
        <f>Table14[[#This Row],[C_T]]/Table14[[#This Row],[C_P]]*Table14[[#This Row],[J]]</f>
        <v>0.61270358306188921</v>
      </c>
      <c r="G11">
        <f>Table14[[#This Row],[J]]</f>
        <v>0.55000000000000004</v>
      </c>
      <c r="H11">
        <f>Table14[[#This Row],[C_T]]*2/POWER(Table14[[#This Row],[J]],2)</f>
        <v>0.47484297520661145</v>
      </c>
      <c r="I11">
        <f>Table14[[#This Row],[C_P]]*2/POWER(Table25[[#This Row],[J]],3)</f>
        <v>0.77499624342599527</v>
      </c>
      <c r="J11">
        <f>Table25[[#This Row],[C_T]]/Table25[[#This Row],[C_P]]</f>
        <v>0.61270358306188932</v>
      </c>
      <c r="K11">
        <f>0.01*2/POWER(Table2[[#This Row],[J]],2)</f>
        <v>6.6115702479338831E-2</v>
      </c>
      <c r="L11">
        <f>0.01*2/POWER(Table2[[#This Row],[J]],3)</f>
        <v>0.12021036814425241</v>
      </c>
    </row>
    <row r="12" spans="1:12" x14ac:dyDescent="0.35">
      <c r="A12">
        <v>0.6</v>
      </c>
      <c r="B12">
        <v>0.05</v>
      </c>
      <c r="C12">
        <v>5.8200000000000002E-2</v>
      </c>
      <c r="D12">
        <f>Table14[[#This Row],[C_T]]/Table14[[#This Row],[C_P]]*Table14[[#This Row],[J]]</f>
        <v>0.51546391752577325</v>
      </c>
      <c r="G12">
        <f>Table14[[#This Row],[J]]</f>
        <v>0.6</v>
      </c>
      <c r="H12">
        <f>Table14[[#This Row],[C_T]]*2/POWER(Table14[[#This Row],[J]],2)</f>
        <v>0.27777777777777779</v>
      </c>
      <c r="I12">
        <f>Table14[[#This Row],[C_P]]*2/POWER(Table25[[#This Row],[J]],3)</f>
        <v>0.53888888888888886</v>
      </c>
      <c r="J12">
        <f>Table25[[#This Row],[C_T]]/Table25[[#This Row],[C_P]]</f>
        <v>0.51546391752577325</v>
      </c>
      <c r="K12">
        <f>0.01*2/POWER(Table2[[#This Row],[J]],2)</f>
        <v>5.5555555555555559E-2</v>
      </c>
      <c r="L12">
        <f>0.01*2/POWER(Table2[[#This Row],[J]],3)</f>
        <v>9.2592592592592601E-2</v>
      </c>
    </row>
  </sheetData>
  <hyperlinks>
    <hyperlink ref="A3" r:id="rId1" display="https://ntrs.nasa.gov/api/citations/19670025554/downloads/19670025554.pdf" xr:uid="{32D5FC28-B623-4240-8744-F141053DFCE5}"/>
  </hyperlinks>
  <pageMargins left="0.7" right="0.7" top="0.75" bottom="0.75" header="0.3" footer="0.3"/>
  <pageSetup orientation="portrait" horizontalDpi="1200" verticalDpi="1200" r:id="rId2"/>
  <drawing r:id="rId3"/>
  <tableParts count="2"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7483C-FDF0-45AC-9867-0493571C96AF}">
  <dimension ref="F1:AO19"/>
  <sheetViews>
    <sheetView topLeftCell="E1" zoomScale="72" zoomScaleNormal="40" workbookViewId="0">
      <selection activeCell="AQ23" sqref="AQ23"/>
    </sheetView>
  </sheetViews>
  <sheetFormatPr defaultRowHeight="14.5" x14ac:dyDescent="0.35"/>
  <cols>
    <col min="15" max="15" width="11.6328125" bestFit="1" customWidth="1"/>
  </cols>
  <sheetData>
    <row r="1" spans="6:41" x14ac:dyDescent="0.35">
      <c r="F1" t="s">
        <v>2</v>
      </c>
      <c r="G1" t="s">
        <v>10</v>
      </c>
      <c r="O1" t="s">
        <v>5</v>
      </c>
      <c r="P1">
        <f>CONVERT(7,"ft","m")</f>
        <v>2.1335999999999999</v>
      </c>
      <c r="Q1" t="s">
        <v>6</v>
      </c>
      <c r="Y1" t="s">
        <v>21</v>
      </c>
    </row>
    <row r="2" spans="6:41" x14ac:dyDescent="0.35">
      <c r="F2" t="s">
        <v>3</v>
      </c>
      <c r="G2" t="s">
        <v>4</v>
      </c>
      <c r="H2" t="s">
        <v>9</v>
      </c>
      <c r="I2" t="s">
        <v>1</v>
      </c>
      <c r="J2" t="s">
        <v>0</v>
      </c>
      <c r="K2" t="s">
        <v>7</v>
      </c>
      <c r="L2" t="s">
        <v>8</v>
      </c>
      <c r="Y2" s="5"/>
      <c r="Z2" t="s">
        <v>22</v>
      </c>
    </row>
    <row r="3" spans="6:41" x14ac:dyDescent="0.35">
      <c r="F3">
        <f>H3*2*PI()*$P$1/G3</f>
        <v>20.943951023931955</v>
      </c>
      <c r="G3">
        <v>28</v>
      </c>
      <c r="H3">
        <f>G3/(I3*$P$1)</f>
        <v>43.744531933508313</v>
      </c>
      <c r="I3">
        <v>0.3</v>
      </c>
      <c r="L3" t="e">
        <f>J3/K3</f>
        <v>#DIV/0!</v>
      </c>
      <c r="Y3" s="3"/>
      <c r="Z3" t="s">
        <v>23</v>
      </c>
    </row>
    <row r="4" spans="6:41" x14ac:dyDescent="0.35">
      <c r="F4">
        <f t="shared" ref="F4:F9" si="0">H4*2*PI()*$P$1/G4</f>
        <v>17.951958020513104</v>
      </c>
      <c r="G4">
        <v>28</v>
      </c>
      <c r="H4">
        <f t="shared" ref="H4:H9" si="1">G4/(I4*$P$1)</f>
        <v>37.495313085864268</v>
      </c>
      <c r="I4">
        <v>0.35</v>
      </c>
      <c r="L4" t="e">
        <f>J4/K4</f>
        <v>#DIV/0!</v>
      </c>
      <c r="Y4" s="4"/>
      <c r="Z4" t="s">
        <v>24</v>
      </c>
    </row>
    <row r="5" spans="6:41" x14ac:dyDescent="0.35">
      <c r="F5">
        <f t="shared" si="0"/>
        <v>15.707963267948966</v>
      </c>
      <c r="G5">
        <v>28</v>
      </c>
      <c r="H5">
        <f t="shared" si="1"/>
        <v>32.808398950131235</v>
      </c>
      <c r="I5">
        <v>0.4</v>
      </c>
      <c r="J5" s="4">
        <v>3.8635000000000002</v>
      </c>
      <c r="K5" s="4">
        <v>5.8262999999999998</v>
      </c>
      <c r="L5">
        <f>J5/K5</f>
        <v>0.66311381150987769</v>
      </c>
    </row>
    <row r="6" spans="6:41" x14ac:dyDescent="0.35">
      <c r="F6">
        <f t="shared" si="0"/>
        <v>13.962634015954636</v>
      </c>
      <c r="G6">
        <v>28</v>
      </c>
      <c r="H6">
        <f t="shared" si="1"/>
        <v>29.163021289005542</v>
      </c>
      <c r="I6">
        <v>0.45</v>
      </c>
      <c r="J6" s="4">
        <v>2.8163999999999998</v>
      </c>
      <c r="K6" s="4"/>
      <c r="L6" t="e">
        <f>J6/K6</f>
        <v>#DIV/0!</v>
      </c>
    </row>
    <row r="7" spans="6:41" x14ac:dyDescent="0.35">
      <c r="F7">
        <f t="shared" si="0"/>
        <v>12.566370614359172</v>
      </c>
      <c r="G7">
        <v>28</v>
      </c>
      <c r="H7">
        <f t="shared" si="1"/>
        <v>26.246719160104988</v>
      </c>
      <c r="I7">
        <v>0.5</v>
      </c>
      <c r="J7" s="3">
        <v>2.2795000000000001</v>
      </c>
      <c r="K7" s="3">
        <v>3.1558999999999999</v>
      </c>
      <c r="L7">
        <f t="shared" ref="L7:L9" si="2">J7/K7</f>
        <v>0.7222979181849869</v>
      </c>
    </row>
    <row r="8" spans="6:41" x14ac:dyDescent="0.35">
      <c r="F8">
        <f t="shared" si="0"/>
        <v>11.423973285781065</v>
      </c>
      <c r="G8">
        <v>28</v>
      </c>
      <c r="H8">
        <f t="shared" si="1"/>
        <v>23.860653781913623</v>
      </c>
      <c r="I8">
        <v>0.55000000000000004</v>
      </c>
      <c r="J8" s="5">
        <v>1.7179</v>
      </c>
      <c r="K8" s="5">
        <v>2.3298000000000001</v>
      </c>
      <c r="L8">
        <f t="shared" si="2"/>
        <v>0.73735942999399084</v>
      </c>
    </row>
    <row r="9" spans="6:41" x14ac:dyDescent="0.35">
      <c r="F9">
        <f t="shared" si="0"/>
        <v>10.471975511965978</v>
      </c>
      <c r="G9">
        <v>28</v>
      </c>
      <c r="H9">
        <f t="shared" si="1"/>
        <v>21.872265966754156</v>
      </c>
      <c r="I9">
        <v>0.6</v>
      </c>
      <c r="J9" s="5">
        <v>1.3338000000000001</v>
      </c>
      <c r="K9" s="5">
        <v>1.7305999999999999</v>
      </c>
      <c r="L9">
        <f t="shared" si="2"/>
        <v>0.77071535883508624</v>
      </c>
      <c r="AG9" s="1" t="s">
        <v>28</v>
      </c>
    </row>
    <row r="10" spans="6:41" ht="65.5" customHeight="1" x14ac:dyDescent="0.35">
      <c r="AG10" s="7" t="s">
        <v>29</v>
      </c>
      <c r="AH10" s="7"/>
      <c r="AI10" s="7"/>
      <c r="AJ10" s="7"/>
      <c r="AK10" s="7"/>
      <c r="AL10" s="7"/>
      <c r="AM10" s="7"/>
      <c r="AN10" s="7"/>
      <c r="AO10" s="7"/>
    </row>
    <row r="11" spans="6:41" x14ac:dyDescent="0.35">
      <c r="F11" t="s">
        <v>2</v>
      </c>
      <c r="G11" t="s">
        <v>11</v>
      </c>
      <c r="AG11" s="7"/>
      <c r="AH11" s="7"/>
      <c r="AI11" s="7"/>
      <c r="AJ11" s="7"/>
      <c r="AK11" s="7"/>
      <c r="AL11" s="7"/>
      <c r="AM11" s="7"/>
      <c r="AN11" s="7"/>
      <c r="AO11" s="7"/>
    </row>
    <row r="12" spans="6:41" x14ac:dyDescent="0.35">
      <c r="F12" t="s">
        <v>3</v>
      </c>
      <c r="G12" t="s">
        <v>4</v>
      </c>
      <c r="H12" t="s">
        <v>9</v>
      </c>
      <c r="I12" t="s">
        <v>1</v>
      </c>
      <c r="J12" t="s">
        <v>0</v>
      </c>
      <c r="K12" t="s">
        <v>7</v>
      </c>
      <c r="L12" t="s">
        <v>8</v>
      </c>
    </row>
    <row r="13" spans="6:41" x14ac:dyDescent="0.35">
      <c r="F13">
        <f>H13*2*PI()*$P$1/G13</f>
        <v>20.943951023931955</v>
      </c>
      <c r="G13">
        <v>28</v>
      </c>
      <c r="H13">
        <f>G13/(I13*$P$1)</f>
        <v>43.744531933508313</v>
      </c>
      <c r="I13">
        <v>0.3</v>
      </c>
      <c r="L13" t="e">
        <f>J13/K13</f>
        <v>#DIV/0!</v>
      </c>
    </row>
    <row r="14" spans="6:41" x14ac:dyDescent="0.35">
      <c r="F14">
        <f t="shared" ref="F14:F19" si="3">H14*2*PI()*$P$1/G14</f>
        <v>17.951958020513104</v>
      </c>
      <c r="G14">
        <v>28</v>
      </c>
      <c r="H14">
        <f t="shared" ref="H14:H19" si="4">G14/(I14*$P$1)</f>
        <v>37.495313085864268</v>
      </c>
      <c r="I14">
        <v>0.35</v>
      </c>
      <c r="J14" s="5">
        <v>2.4007999999999998</v>
      </c>
      <c r="K14" s="5">
        <v>3.5183</v>
      </c>
      <c r="L14">
        <f>J14/K14</f>
        <v>0.68237501065855666</v>
      </c>
    </row>
    <row r="15" spans="6:41" x14ac:dyDescent="0.35">
      <c r="F15">
        <f t="shared" si="3"/>
        <v>15.707963267948966</v>
      </c>
      <c r="G15">
        <v>28</v>
      </c>
      <c r="H15">
        <f t="shared" si="4"/>
        <v>32.808398950131235</v>
      </c>
      <c r="I15">
        <v>0.4</v>
      </c>
      <c r="J15" s="5">
        <v>1.5656000000000001</v>
      </c>
      <c r="K15" s="5">
        <v>2.1171000000000002</v>
      </c>
      <c r="L15">
        <f>J15/K15</f>
        <v>0.73950214916631241</v>
      </c>
    </row>
    <row r="16" spans="6:41" x14ac:dyDescent="0.35">
      <c r="F16">
        <f t="shared" si="3"/>
        <v>13.962634015954636</v>
      </c>
      <c r="G16">
        <v>28</v>
      </c>
      <c r="H16">
        <f t="shared" si="4"/>
        <v>29.163021289005542</v>
      </c>
      <c r="I16">
        <v>0.45</v>
      </c>
      <c r="J16" s="5">
        <v>1.0224</v>
      </c>
      <c r="K16" s="5">
        <v>1.3049999999999999</v>
      </c>
      <c r="L16">
        <f>J16/K16</f>
        <v>0.783448275862069</v>
      </c>
    </row>
    <row r="17" spans="6:12" x14ac:dyDescent="0.35">
      <c r="F17">
        <f t="shared" si="3"/>
        <v>12.566370614359172</v>
      </c>
      <c r="G17">
        <v>28</v>
      </c>
      <c r="H17">
        <f t="shared" si="4"/>
        <v>26.246719160104988</v>
      </c>
      <c r="I17">
        <v>0.5</v>
      </c>
      <c r="J17" s="3">
        <v>0.65317999999999998</v>
      </c>
      <c r="K17" s="3">
        <v>0.80198999999999998</v>
      </c>
      <c r="L17">
        <f t="shared" ref="L17:L19" si="5">J17/K17</f>
        <v>0.8144490579683038</v>
      </c>
    </row>
    <row r="18" spans="6:12" x14ac:dyDescent="0.35">
      <c r="F18">
        <f t="shared" si="3"/>
        <v>11.423973285781065</v>
      </c>
      <c r="G18">
        <v>28</v>
      </c>
      <c r="H18">
        <f t="shared" si="4"/>
        <v>23.860653781913623</v>
      </c>
      <c r="I18">
        <v>0.55000000000000004</v>
      </c>
      <c r="J18" s="5">
        <v>0.40433000000000002</v>
      </c>
      <c r="K18" s="5">
        <v>0.49051</v>
      </c>
      <c r="L18">
        <f t="shared" si="5"/>
        <v>0.82430531487635328</v>
      </c>
    </row>
    <row r="19" spans="6:12" x14ac:dyDescent="0.35">
      <c r="F19">
        <f t="shared" si="3"/>
        <v>10.471975511965978</v>
      </c>
      <c r="G19">
        <v>28</v>
      </c>
      <c r="H19">
        <f t="shared" si="4"/>
        <v>21.872265966754156</v>
      </c>
      <c r="I19">
        <v>0.6</v>
      </c>
      <c r="J19" s="5">
        <v>0.23685999999999999</v>
      </c>
      <c r="K19" s="5">
        <v>0.29032000000000002</v>
      </c>
      <c r="L19">
        <f t="shared" si="5"/>
        <v>0.81585836318545046</v>
      </c>
    </row>
  </sheetData>
  <mergeCells count="2">
    <mergeCell ref="AG11:AO11"/>
    <mergeCell ref="AG10:AO10"/>
  </mergeCells>
  <pageMargins left="0.7" right="0.7" top="0.75" bottom="0.75" header="0.3" footer="0.3"/>
  <pageSetup paperSize="9" orientation="portrait" horizontalDpi="4294967293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A3C9B-DBC3-40D2-A144-241D094FABD6}">
  <dimension ref="F1:AA15"/>
  <sheetViews>
    <sheetView tabSelected="1" topLeftCell="B1" zoomScale="72" zoomScaleNormal="40" workbookViewId="0">
      <selection activeCell="H53" sqref="H53"/>
    </sheetView>
  </sheetViews>
  <sheetFormatPr defaultRowHeight="14.5" x14ac:dyDescent="0.35"/>
  <cols>
    <col min="16" max="16" width="11.6328125" bestFit="1" customWidth="1"/>
  </cols>
  <sheetData>
    <row r="1" spans="6:27" x14ac:dyDescent="0.35">
      <c r="F1" t="s">
        <v>2</v>
      </c>
      <c r="G1" t="s">
        <v>10</v>
      </c>
      <c r="P1" t="s">
        <v>5</v>
      </c>
      <c r="Q1">
        <f>CONVERT(7,"ft","m")</f>
        <v>2.1335999999999999</v>
      </c>
      <c r="R1" t="s">
        <v>6</v>
      </c>
      <c r="Z1" t="s">
        <v>21</v>
      </c>
    </row>
    <row r="2" spans="6:27" x14ac:dyDescent="0.35">
      <c r="F2" t="s">
        <v>3</v>
      </c>
      <c r="G2" t="s">
        <v>4</v>
      </c>
      <c r="H2" t="s">
        <v>9</v>
      </c>
      <c r="I2" t="s">
        <v>1</v>
      </c>
      <c r="J2" t="s">
        <v>0</v>
      </c>
      <c r="K2" t="s">
        <v>7</v>
      </c>
      <c r="L2" t="s">
        <v>8</v>
      </c>
      <c r="Z2" s="5"/>
      <c r="AA2" t="s">
        <v>22</v>
      </c>
    </row>
    <row r="3" spans="6:27" x14ac:dyDescent="0.35">
      <c r="F3">
        <f>H3*2*PI()*$Q$1/G3</f>
        <v>13.962634015954634</v>
      </c>
      <c r="G3">
        <v>35</v>
      </c>
      <c r="H3">
        <f>G3/(I3*$Q$1)</f>
        <v>36.453776611256927</v>
      </c>
      <c r="I3">
        <v>0.45</v>
      </c>
      <c r="J3" s="5">
        <v>3.0316000000000001</v>
      </c>
      <c r="K3" s="5">
        <v>4.6273</v>
      </c>
      <c r="L3">
        <f>J3/K3</f>
        <v>0.65515527413394425</v>
      </c>
      <c r="Z3" s="3"/>
      <c r="AA3" t="s">
        <v>23</v>
      </c>
    </row>
    <row r="4" spans="6:27" x14ac:dyDescent="0.35">
      <c r="F4">
        <f>H4*2*PI()*$Q$1/G4</f>
        <v>12.566370614359172</v>
      </c>
      <c r="G4">
        <v>35</v>
      </c>
      <c r="H4">
        <f>G4/(I4*$Q$1)</f>
        <v>32.808398950131235</v>
      </c>
      <c r="I4">
        <v>0.5</v>
      </c>
      <c r="J4" s="5">
        <v>2.2250999999999999</v>
      </c>
      <c r="K4" s="5">
        <v>3.0543999999999998</v>
      </c>
      <c r="L4">
        <f t="shared" ref="L4:L7" si="0">J4/K4</f>
        <v>0.72849004714510213</v>
      </c>
      <c r="Z4" s="4"/>
      <c r="AA4" t="s">
        <v>24</v>
      </c>
    </row>
    <row r="5" spans="6:27" x14ac:dyDescent="0.35">
      <c r="F5">
        <f>H5*2*PI()*$Q$1/G5</f>
        <v>11.423973285781065</v>
      </c>
      <c r="G5">
        <v>35</v>
      </c>
      <c r="H5">
        <f>G5/(I5*$Q$1)</f>
        <v>29.825817227392029</v>
      </c>
      <c r="I5">
        <v>0.55000000000000004</v>
      </c>
      <c r="J5" s="5">
        <v>1.7265999999999999</v>
      </c>
      <c r="K5" s="5">
        <v>2.3357000000000001</v>
      </c>
      <c r="L5">
        <f t="shared" si="0"/>
        <v>0.73922164661557554</v>
      </c>
      <c r="Z5" s="6"/>
      <c r="AA5" t="s">
        <v>27</v>
      </c>
    </row>
    <row r="6" spans="6:27" x14ac:dyDescent="0.35">
      <c r="F6">
        <f>H6*2*PI()*$Q$1/G6</f>
        <v>10.471975511965976</v>
      </c>
      <c r="G6">
        <v>35</v>
      </c>
      <c r="H6">
        <f>G6/(I6*$Q$1)</f>
        <v>27.340332458442695</v>
      </c>
      <c r="I6">
        <v>0.6</v>
      </c>
      <c r="J6" s="5">
        <v>1.3222</v>
      </c>
      <c r="K6" s="5">
        <v>1.7111000000000001</v>
      </c>
      <c r="L6">
        <f t="shared" si="0"/>
        <v>0.77271930337209982</v>
      </c>
    </row>
    <row r="7" spans="6:27" x14ac:dyDescent="0.35">
      <c r="F7">
        <f>H7*2*PI()*$Q$1/G7</f>
        <v>9.6664389341224393</v>
      </c>
      <c r="G7">
        <v>35</v>
      </c>
      <c r="H7">
        <f>G7/(I7*$Q$1)</f>
        <v>25.237229961639411</v>
      </c>
      <c r="I7">
        <v>0.65</v>
      </c>
      <c r="J7" s="5">
        <v>0.93950999999999996</v>
      </c>
      <c r="K7" s="5">
        <v>1.1183000000000001</v>
      </c>
      <c r="L7">
        <f t="shared" si="0"/>
        <v>0.84012340159170162</v>
      </c>
    </row>
    <row r="9" spans="6:27" x14ac:dyDescent="0.35">
      <c r="F9" t="s">
        <v>2</v>
      </c>
      <c r="G9" t="s">
        <v>11</v>
      </c>
    </row>
    <row r="10" spans="6:27" x14ac:dyDescent="0.35">
      <c r="F10" t="s">
        <v>3</v>
      </c>
      <c r="G10" t="s">
        <v>4</v>
      </c>
      <c r="H10" t="s">
        <v>9</v>
      </c>
      <c r="I10" t="s">
        <v>1</v>
      </c>
      <c r="J10" t="s">
        <v>0</v>
      </c>
      <c r="K10" t="s">
        <v>7</v>
      </c>
      <c r="L10" t="s">
        <v>8</v>
      </c>
    </row>
    <row r="11" spans="6:27" x14ac:dyDescent="0.35">
      <c r="F11">
        <f t="shared" ref="F11:F15" si="1">H11*2*PI()*$Q$1/G11</f>
        <v>13.962634015954634</v>
      </c>
      <c r="G11">
        <v>35</v>
      </c>
      <c r="H11">
        <f t="shared" ref="H11:H15" si="2">G11/(I11*$Q$1)</f>
        <v>36.453776611256927</v>
      </c>
      <c r="I11">
        <v>0.45</v>
      </c>
      <c r="J11" s="5">
        <v>0.95596000000000003</v>
      </c>
      <c r="K11" s="5">
        <v>1.2148000000000001</v>
      </c>
      <c r="L11">
        <f>J11/K11</f>
        <v>0.78692788936450442</v>
      </c>
    </row>
    <row r="12" spans="6:27" x14ac:dyDescent="0.35">
      <c r="F12">
        <f t="shared" si="1"/>
        <v>12.566370614359172</v>
      </c>
      <c r="G12">
        <v>35</v>
      </c>
      <c r="H12">
        <f t="shared" si="2"/>
        <v>32.808398950131235</v>
      </c>
      <c r="I12">
        <v>0.5</v>
      </c>
      <c r="J12" s="5">
        <v>0.62936999999999999</v>
      </c>
      <c r="K12" s="5">
        <v>0.76963999999999999</v>
      </c>
      <c r="L12">
        <f t="shared" ref="L12:L15" si="3">J12/K12</f>
        <v>0.81774595914973236</v>
      </c>
    </row>
    <row r="13" spans="6:27" x14ac:dyDescent="0.35">
      <c r="F13">
        <f t="shared" si="1"/>
        <v>11.423973285781065</v>
      </c>
      <c r="G13">
        <v>35</v>
      </c>
      <c r="H13">
        <f t="shared" si="2"/>
        <v>29.825817227392029</v>
      </c>
      <c r="I13">
        <v>0.55000000000000004</v>
      </c>
      <c r="J13" s="5">
        <v>0.40209</v>
      </c>
      <c r="K13" s="5">
        <v>0.48186000000000001</v>
      </c>
      <c r="L13">
        <f t="shared" si="3"/>
        <v>0.83445399078570537</v>
      </c>
    </row>
    <row r="14" spans="6:27" x14ac:dyDescent="0.35">
      <c r="F14">
        <f t="shared" si="1"/>
        <v>10.471975511965976</v>
      </c>
      <c r="G14">
        <v>35</v>
      </c>
      <c r="H14">
        <f t="shared" si="2"/>
        <v>27.340332458442695</v>
      </c>
      <c r="I14">
        <v>0.6</v>
      </c>
      <c r="J14" s="5">
        <v>0.23738999999999999</v>
      </c>
      <c r="K14" s="5">
        <v>0.28632000000000002</v>
      </c>
      <c r="L14">
        <f t="shared" si="3"/>
        <v>0.82910729253981552</v>
      </c>
    </row>
    <row r="15" spans="6:27" x14ac:dyDescent="0.35">
      <c r="F15">
        <f t="shared" si="1"/>
        <v>9.6664389341224393</v>
      </c>
      <c r="G15">
        <v>35</v>
      </c>
      <c r="H15">
        <f t="shared" si="2"/>
        <v>25.237229961639411</v>
      </c>
      <c r="I15">
        <v>0.65</v>
      </c>
      <c r="J15" s="5">
        <v>0.10314</v>
      </c>
      <c r="K15" s="5">
        <v>0.13508999999999999</v>
      </c>
      <c r="L15">
        <f t="shared" si="3"/>
        <v>0.76349100599600273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Wind Tunnel Beta=29deg data</vt:lpstr>
      <vt:lpstr>Wind Tunnel Beta=19deg data</vt:lpstr>
      <vt:lpstr>test results</vt:lpstr>
      <vt:lpstr>test results - with crash handl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Vermeulen</dc:creator>
  <cp:lastModifiedBy>Thomas Vermeulen</cp:lastModifiedBy>
  <dcterms:created xsi:type="dcterms:W3CDTF">2025-02-20T10:19:04Z</dcterms:created>
  <dcterms:modified xsi:type="dcterms:W3CDTF">2025-04-07T20:35:25Z</dcterms:modified>
</cp:coreProperties>
</file>