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585" documentId="8_{E7BF6703-466F-4498-AEEA-FFB8403C4F5E}" xr6:coauthVersionLast="47" xr6:coauthVersionMax="47" xr10:uidLastSave="{5F76418B-819D-4D34-B006-8FC6AE60D8D6}"/>
  <bookViews>
    <workbookView xWindow="14325" yWindow="-16320" windowWidth="29040" windowHeight="15720" firstSheet="2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8" l="1"/>
  <c r="P14" i="18" s="1"/>
  <c r="N15" i="18"/>
  <c r="P15" i="18" s="1"/>
  <c r="N16" i="18"/>
  <c r="P16" i="18" s="1"/>
  <c r="N17" i="18"/>
  <c r="P17" i="18" s="1"/>
  <c r="N18" i="18"/>
  <c r="P18" i="18" s="1"/>
  <c r="N19" i="18"/>
  <c r="P19" i="18" s="1"/>
  <c r="N13" i="18"/>
  <c r="P13" i="18" s="1"/>
  <c r="M14" i="18"/>
  <c r="O14" i="18" s="1"/>
  <c r="M15" i="18"/>
  <c r="O15" i="18" s="1"/>
  <c r="M16" i="18"/>
  <c r="O16" i="18" s="1"/>
  <c r="M17" i="18"/>
  <c r="O17" i="18" s="1"/>
  <c r="M18" i="18"/>
  <c r="O18" i="18" s="1"/>
  <c r="M19" i="18"/>
  <c r="O19" i="18" s="1"/>
  <c r="M13" i="18"/>
  <c r="O13" i="18" s="1"/>
  <c r="N4" i="18"/>
  <c r="P4" i="18" s="1"/>
  <c r="N5" i="18"/>
  <c r="P5" i="18" s="1"/>
  <c r="N6" i="18"/>
  <c r="P6" i="18" s="1"/>
  <c r="N7" i="18"/>
  <c r="P7" i="18" s="1"/>
  <c r="N8" i="18"/>
  <c r="P8" i="18" s="1"/>
  <c r="N9" i="18"/>
  <c r="P9" i="18" s="1"/>
  <c r="N3" i="18"/>
  <c r="P3" i="18" s="1"/>
  <c r="M4" i="18"/>
  <c r="O4" i="18" s="1"/>
  <c r="M5" i="18"/>
  <c r="O5" i="18" s="1"/>
  <c r="M6" i="18"/>
  <c r="O6" i="18" s="1"/>
  <c r="M7" i="18"/>
  <c r="O7" i="18" s="1"/>
  <c r="M8" i="18"/>
  <c r="O8" i="18" s="1"/>
  <c r="M9" i="18"/>
  <c r="O9" i="18" s="1"/>
  <c r="M3" i="18"/>
  <c r="O3" i="18" s="1"/>
  <c r="L3" i="18" l="1"/>
  <c r="L4" i="18"/>
  <c r="L13" i="18"/>
  <c r="L14" i="18"/>
  <c r="L5" i="18"/>
  <c r="L15" i="18"/>
  <c r="L19" i="18"/>
  <c r="L18" i="18"/>
  <c r="L17" i="18"/>
  <c r="L16" i="18"/>
  <c r="L9" i="18"/>
  <c r="L8" i="18"/>
  <c r="L7" i="18"/>
  <c r="L6" i="18"/>
  <c r="Q1" i="18"/>
  <c r="H9" i="18" s="1"/>
  <c r="F9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4" i="18" l="1"/>
  <c r="F4" i="18" s="1"/>
  <c r="H3" i="18"/>
  <c r="F3" i="18" s="1"/>
  <c r="H13" i="18"/>
  <c r="F13" i="18" s="1"/>
  <c r="H14" i="18"/>
  <c r="F14" i="18" s="1"/>
  <c r="H5" i="18"/>
  <c r="F5" i="18" s="1"/>
  <c r="H15" i="18"/>
  <c r="F15" i="18" s="1"/>
  <c r="H8" i="18"/>
  <c r="F8" i="18" s="1"/>
  <c r="H16" i="18"/>
  <c r="F16" i="18" s="1"/>
  <c r="H6" i="18"/>
  <c r="F6" i="18" s="1"/>
  <c r="H17" i="18"/>
  <c r="F17" i="18" s="1"/>
  <c r="H7" i="18"/>
  <c r="F7" i="18" s="1"/>
  <c r="H18" i="18"/>
  <c r="F18" i="18" s="1"/>
  <c r="H19" i="18"/>
  <c r="F19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<sst xmlns="http://schemas.openxmlformats.org/spreadsheetml/2006/main" count="89" uniqueCount="34">
  <si>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</si>
  <si>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</si>
  <si>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</si>
  <si>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</si>
  <si>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</si>
  <si>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</si>
  <si>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</si>
  <si>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</si>
  <si>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</si>
  <si>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</si>
  <si>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</si>
  <si>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</si>
  <si>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</si>
  <si>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</si>
  <si>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</si>
  <si>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</si>
  <si>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</si>
  <si>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</si>
  <si>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</si>
  <si>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</si>
  <si>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</si>
  <si>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</si>
  <si>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</si>
  <si>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</si>
  <si>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</si>
  <si>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</si>
  <si>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</si>
  <si>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</si>
  <si>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</si>
  <si>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</si>
  <si>
    <t>TC</t>
  </si>
  <si>
    <t>PC</t>
  </si>
  <si>
    <t>CT_error</t>
  </si>
  <si>
    <t>CP_error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</si>
</sst>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3" fillId="5" borderId="0" xfId="0" applyFont="1" applyFill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handl'!$K$3:$K$9</c:f>
              <c:numCache>
                <c:formatCode>General</c:formatCode>
                <c:ptCount val="7"/>
                <c:pt idx="2">
                  <c:v>6.3601000000000001</c:v>
                </c:pt>
                <c:pt idx="3">
                  <c:v>4.5932000000000004</c:v>
                </c:pt>
                <c:pt idx="4">
                  <c:v>3.19</c:v>
                </c:pt>
                <c:pt idx="5">
                  <c:v>2.2608999999999999</c:v>
                </c:pt>
                <c:pt idx="6">
                  <c:v>1.6632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handl'!$K$13:$K$19</c:f>
              <c:numCache>
                <c:formatCode>General</c:formatCode>
                <c:ptCount val="7"/>
                <c:pt idx="0">
                  <c:v>6.1909999999999998</c:v>
                </c:pt>
                <c:pt idx="1">
                  <c:v>3.6280000000000001</c:v>
                </c:pt>
                <c:pt idx="2">
                  <c:v>2.2471999999999999</c:v>
                </c:pt>
                <c:pt idx="3">
                  <c:v>1.3714</c:v>
                </c:pt>
                <c:pt idx="4">
                  <c:v>0.86065999999999998</c:v>
                </c:pt>
                <c:pt idx="5">
                  <c:v>0.54393999999999998</c:v>
                </c:pt>
                <c:pt idx="6">
                  <c:v>0.31189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handl'!$M$3:$M$9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0.32695200000000008</c:v>
                </c:pt>
                <c:pt idx="3">
                  <c:v>0.30411450000000001</c:v>
                </c:pt>
                <c:pt idx="4">
                  <c:v>0.27928750000000002</c:v>
                </c:pt>
                <c:pt idx="5">
                  <c:v>0.253237875</c:v>
                </c:pt>
                <c:pt idx="6">
                  <c:v>0.23149799999999998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7E2-8350-4E92094BF5B5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6-47E2-8350-4E92094B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handl'!$M$13:$M$19</c:f>
              <c:numCache>
                <c:formatCode>General</c:formatCode>
                <c:ptCount val="7"/>
                <c:pt idx="0">
                  <c:v>0.17118899999999998</c:v>
                </c:pt>
                <c:pt idx="1">
                  <c:v>0.14933974999999999</c:v>
                </c:pt>
                <c:pt idx="2">
                  <c:v>0.13156000000000004</c:v>
                </c:pt>
                <c:pt idx="3">
                  <c:v>0.108043875</c:v>
                </c:pt>
                <c:pt idx="4">
                  <c:v>8.6684999999999998E-2</c:v>
                </c:pt>
                <c:pt idx="5">
                  <c:v>6.8118462500000004E-2</c:v>
                </c:pt>
                <c:pt idx="6">
                  <c:v>4.5963000000000004E-2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CE6-9223-554C6449EF73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4CE6-9223-554C6449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handl'!$J$4:$J$9</c:f>
              <c:numCache>
                <c:formatCode>General</c:formatCode>
                <c:ptCount val="6"/>
                <c:pt idx="1">
                  <c:v>4.0869</c:v>
                </c:pt>
                <c:pt idx="2">
                  <c:v>3.0036</c:v>
                </c:pt>
                <c:pt idx="3">
                  <c:v>2.2343000000000002</c:v>
                </c:pt>
                <c:pt idx="4">
                  <c:v>1.6742999999999999</c:v>
                </c:pt>
                <c:pt idx="5">
                  <c:v>1.2861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TC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handl'!$J$13:$J$19</c:f>
              <c:numCache>
                <c:formatCode>General</c:formatCode>
                <c:ptCount val="7"/>
                <c:pt idx="0">
                  <c:v>3.8041999999999998</c:v>
                </c:pt>
                <c:pt idx="1">
                  <c:v>2.4382000000000001</c:v>
                </c:pt>
                <c:pt idx="2">
                  <c:v>1.6445000000000001</c:v>
                </c:pt>
                <c:pt idx="3">
                  <c:v>1.0670999999999999</c:v>
                </c:pt>
                <c:pt idx="4">
                  <c:v>0.69347999999999999</c:v>
                </c:pt>
                <c:pt idx="5">
                  <c:v>0.45036999999999999</c:v>
                </c:pt>
                <c:pt idx="6">
                  <c:v>0.25535000000000002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TC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537045</xdr:colOff>
      <xdr:row>8</xdr:row>
      <xdr:rowOff>24821</xdr:rowOff>
    </xdr:from>
    <xdr:to>
      <xdr:col>24</xdr:col>
      <xdr:colOff>413358</xdr:colOff>
      <xdr:row>24</xdr:row>
      <xdr:rowOff>177856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517384</xdr:colOff>
      <xdr:row>25</xdr:row>
      <xdr:rowOff>5376</xdr:rowOff>
    </xdr:from>
    <xdr:to>
      <xdr:col>24</xdr:col>
      <xdr:colOff>413045</xdr:colOff>
      <xdr:row>45</xdr:row>
      <xdr:rowOff>131707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408261</xdr:colOff>
      <xdr:row>8</xdr:row>
      <xdr:rowOff>24186</xdr:rowOff>
    </xdr:from>
    <xdr:to>
      <xdr:col>32</xdr:col>
      <xdr:colOff>101565</xdr:colOff>
      <xdr:row>24</xdr:row>
      <xdr:rowOff>179126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409234</xdr:colOff>
      <xdr:row>25</xdr:row>
      <xdr:rowOff>6590</xdr:rowOff>
    </xdr:from>
    <xdr:to>
      <xdr:col>32</xdr:col>
      <xdr:colOff>98101</xdr:colOff>
      <xdr:row>45</xdr:row>
      <xdr:rowOff>150575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527709</xdr:colOff>
      <xdr:row>46</xdr:row>
      <xdr:rowOff>155452</xdr:rowOff>
    </xdr:from>
    <xdr:to>
      <xdr:col>24</xdr:col>
      <xdr:colOff>413637</xdr:colOff>
      <xdr:row>63</xdr:row>
      <xdr:rowOff>105286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9EBB6-772E-45EC-ABEA-70B69A78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579782</xdr:colOff>
      <xdr:row>46</xdr:row>
      <xdr:rowOff>138043</xdr:rowOff>
    </xdr:from>
    <xdr:to>
      <xdr:col>32</xdr:col>
      <xdr:colOff>465711</xdr:colOff>
      <xdr:row>63</xdr:row>
      <xdr:rowOff>87877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8DD53-5F51-4C73-970E-B79C8DFB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G21" sqref="G21"/>
    </sheetView>
  </sheetViews>
  <sheetFormatPr defaultRowHeight="14.4" x14ac:dyDescent="0.55000000000000004"/>
  <sheetData>
    <row r="1" spans="1:12" x14ac:dyDescent="0.55000000000000004">
      <c r="A1" s="1" t="s">
        <v>12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55000000000000004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55000000000000004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55000000000000004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55000000000000004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55000000000000004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55000000000000004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D11" sqref="D11"/>
    </sheetView>
  </sheetViews>
  <sheetFormatPr defaultRowHeight="14.4" x14ac:dyDescent="0.55000000000000004"/>
  <sheetData>
    <row r="1" spans="1:12" x14ac:dyDescent="0.55000000000000004">
      <c r="A1" s="1" t="s">
        <v>20</v>
      </c>
    </row>
    <row r="2" spans="1:12" x14ac:dyDescent="0.55000000000000004">
      <c r="A2" t="s">
        <v>14</v>
      </c>
    </row>
    <row r="3" spans="1:12" x14ac:dyDescent="0.55000000000000004">
      <c r="A3" s="2" t="s">
        <v>13</v>
      </c>
    </row>
    <row r="4" spans="1:12" x14ac:dyDescent="0.55000000000000004">
      <c r="A4" t="s">
        <v>18</v>
      </c>
      <c r="G4" t="s">
        <v>19</v>
      </c>
    </row>
    <row r="5" spans="1:12" x14ac:dyDescent="0.55000000000000004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55000000000000004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55000000000000004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55000000000000004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55000000000000004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55000000000000004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55000000000000004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55000000000000004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J4" sqref="J4"/>
    </sheetView>
  </sheetViews>
  <sheetFormatPr defaultRowHeight="14.4" x14ac:dyDescent="0.55000000000000004"/>
  <cols>
    <col min="15" max="15" width="11.62890625" bestFit="1" customWidth="1"/>
  </cols>
  <sheetData>
    <row r="1" spans="6:41" x14ac:dyDescent="0.55000000000000004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55000000000000004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55000000000000004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55000000000000004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55000000000000004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55000000000000004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55000000000000004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55000000000000004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55000000000000004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55000000000000004">
      <c r="AG10" s="7" t="s">
        <v>29</v>
      </c>
      <c r="AH10" s="7"/>
      <c r="AI10" s="7"/>
      <c r="AJ10" s="7"/>
      <c r="AK10" s="7"/>
      <c r="AL10" s="7"/>
      <c r="AM10" s="7"/>
      <c r="AN10" s="7"/>
      <c r="AO10" s="7"/>
    </row>
    <row r="11" spans="6:41" x14ac:dyDescent="0.55000000000000004">
      <c r="F11" t="s">
        <v>2</v>
      </c>
      <c r="G11" t="s">
        <v>11</v>
      </c>
      <c r="AG11" s="7"/>
      <c r="AH11" s="7"/>
      <c r="AI11" s="7"/>
      <c r="AJ11" s="7"/>
      <c r="AK11" s="7"/>
      <c r="AL11" s="7"/>
      <c r="AM11" s="7"/>
      <c r="AN11" s="7"/>
      <c r="AO11" s="7"/>
    </row>
    <row r="12" spans="6:41" x14ac:dyDescent="0.55000000000000004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55000000000000004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55000000000000004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55000000000000004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55000000000000004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55000000000000004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55000000000000004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55000000000000004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19"/>
  <sheetViews>
    <sheetView tabSelected="1" topLeftCell="G1" zoomScale="158" zoomScaleNormal="115" workbookViewId="0">
      <selection activeCell="J10" sqref="I10:J10"/>
    </sheetView>
  </sheetViews>
  <sheetFormatPr defaultRowHeight="14.4" x14ac:dyDescent="0.55000000000000004"/>
  <cols>
    <col min="16" max="16" width="11.62890625" bestFit="1" customWidth="1"/>
  </cols>
  <sheetData>
    <row r="1" spans="6:27" x14ac:dyDescent="0.55000000000000004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55000000000000004">
      <c r="F2" t="s">
        <v>3</v>
      </c>
      <c r="G2" t="s">
        <v>4</v>
      </c>
      <c r="H2" t="s">
        <v>9</v>
      </c>
      <c r="I2" t="s">
        <v>1</v>
      </c>
      <c r="J2" t="s">
        <v>30</v>
      </c>
      <c r="K2" t="s">
        <v>31</v>
      </c>
      <c r="L2" t="s">
        <v>8</v>
      </c>
      <c r="M2" t="s">
        <v>0</v>
      </c>
      <c r="N2" t="s">
        <v>7</v>
      </c>
      <c r="O2" t="s">
        <v>32</v>
      </c>
      <c r="P2" t="s">
        <v>33</v>
      </c>
      <c r="Z2" s="5"/>
      <c r="AA2" t="s">
        <v>22</v>
      </c>
    </row>
    <row r="3" spans="6:27" ht="14.05" customHeight="1" x14ac:dyDescent="0.55000000000000004">
      <c r="F3">
        <f t="shared" ref="F3:F5" si="0">H3*2*PI()*$Q$1/G3</f>
        <v>20.943951023931955</v>
      </c>
      <c r="G3">
        <v>26</v>
      </c>
      <c r="H3">
        <f t="shared" ref="H3:H9" si="1">G3/(I3*$Q$1)</f>
        <v>40.61992250968629</v>
      </c>
      <c r="I3">
        <v>0.3</v>
      </c>
      <c r="J3" s="6"/>
      <c r="K3" s="6"/>
      <c r="L3" t="e">
        <f>#REF!/K3</f>
        <v>#REF!</v>
      </c>
      <c r="M3" t="e">
        <f>#REF!*POWER(I3,2)/2</f>
        <v>#REF!</v>
      </c>
      <c r="N3">
        <f>K3*POWER(I3,3)/2</f>
        <v>0</v>
      </c>
      <c r="O3" t="e">
        <f>ABS(M3-'Wind Tunnel Beta=29deg data'!B6)</f>
        <v>#REF!</v>
      </c>
      <c r="P3">
        <f>ABS(N3-'Wind Tunnel Beta=29deg data'!C6)</f>
        <v>0.2412</v>
      </c>
      <c r="Z3" s="3"/>
      <c r="AA3" t="s">
        <v>23</v>
      </c>
    </row>
    <row r="4" spans="6:27" ht="14.05" customHeight="1" x14ac:dyDescent="0.55000000000000004">
      <c r="F4">
        <f t="shared" si="0"/>
        <v>17.951958020513104</v>
      </c>
      <c r="G4">
        <v>26</v>
      </c>
      <c r="H4">
        <f t="shared" si="1"/>
        <v>34.817076436873961</v>
      </c>
      <c r="I4">
        <v>0.35</v>
      </c>
      <c r="J4" s="8"/>
      <c r="K4" s="8"/>
      <c r="L4" t="e">
        <f>J4/K4</f>
        <v>#DIV/0!</v>
      </c>
      <c r="M4">
        <f>J4*POWER(I4,2)/2</f>
        <v>0</v>
      </c>
      <c r="N4">
        <f t="shared" ref="N4:N9" si="2">K4*POWER(I4,3)/2</f>
        <v>0</v>
      </c>
      <c r="O4">
        <f>ABS(M4-'Wind Tunnel Beta=29deg data'!B7)</f>
        <v>0.35</v>
      </c>
      <c r="P4">
        <f>ABS(N4-'Wind Tunnel Beta=29deg data'!C7)</f>
        <v>0.23649999999999999</v>
      </c>
      <c r="Z4" s="4"/>
      <c r="AA4" t="s">
        <v>24</v>
      </c>
    </row>
    <row r="5" spans="6:27" x14ac:dyDescent="0.55000000000000004">
      <c r="F5">
        <f t="shared" si="0"/>
        <v>15.707963267948967</v>
      </c>
      <c r="G5">
        <v>26</v>
      </c>
      <c r="H5">
        <f t="shared" si="1"/>
        <v>30.464941882264718</v>
      </c>
      <c r="I5">
        <v>0.4</v>
      </c>
      <c r="J5" s="5">
        <v>4.0869</v>
      </c>
      <c r="K5" s="5">
        <v>6.3601000000000001</v>
      </c>
      <c r="L5">
        <f>J5/K5</f>
        <v>0.64258423609691673</v>
      </c>
      <c r="M5">
        <f t="shared" ref="M4:M9" si="3">J5*POWER(I5,2)/2</f>
        <v>0.32695200000000008</v>
      </c>
      <c r="N5">
        <f t="shared" si="2"/>
        <v>0.20352320000000004</v>
      </c>
      <c r="O5">
        <f>ABS(M5-'Wind Tunnel Beta=29deg data'!B8)</f>
        <v>6.9520000000000692E-3</v>
      </c>
      <c r="P5">
        <f>ABS(N5-'Wind Tunnel Beta=29deg data'!C8)</f>
        <v>2.5576799999999955E-2</v>
      </c>
      <c r="Z5" s="6"/>
      <c r="AA5" t="s">
        <v>27</v>
      </c>
    </row>
    <row r="6" spans="6:27" x14ac:dyDescent="0.55000000000000004">
      <c r="F6">
        <f>H6*2*PI()*$Q$1/G6</f>
        <v>13.962634015954636</v>
      </c>
      <c r="G6">
        <v>26</v>
      </c>
      <c r="H6">
        <f t="shared" si="1"/>
        <v>27.07994833979086</v>
      </c>
      <c r="I6">
        <v>0.45</v>
      </c>
      <c r="J6" s="5">
        <v>3.0036</v>
      </c>
      <c r="K6" s="5">
        <v>4.5932000000000004</v>
      </c>
      <c r="L6">
        <f>J6/K6</f>
        <v>0.65392319080379691</v>
      </c>
      <c r="M6">
        <f t="shared" si="3"/>
        <v>0.30411450000000001</v>
      </c>
      <c r="N6">
        <f t="shared" si="2"/>
        <v>0.20927767500000005</v>
      </c>
      <c r="O6">
        <f>ABS(M6-'Wind Tunnel Beta=29deg data'!B9)</f>
        <v>8.1145000000000245E-3</v>
      </c>
      <c r="P6">
        <f>ABS(N6-'Wind Tunnel Beta=29deg data'!C9)</f>
        <v>1.2422324999999956E-2</v>
      </c>
    </row>
    <row r="7" spans="6:27" x14ac:dyDescent="0.55000000000000004">
      <c r="F7">
        <f t="shared" ref="F7:F8" si="4">H7*2*PI()*$Q$1/G7</f>
        <v>12.566370614359174</v>
      </c>
      <c r="G7">
        <v>26</v>
      </c>
      <c r="H7">
        <f t="shared" si="1"/>
        <v>24.371953505811774</v>
      </c>
      <c r="I7">
        <v>0.5</v>
      </c>
      <c r="J7" s="5">
        <v>2.2343000000000002</v>
      </c>
      <c r="K7" s="5">
        <v>3.19</v>
      </c>
      <c r="L7">
        <f t="shared" ref="L7:L9" si="5">J7/K7</f>
        <v>0.70040752351097191</v>
      </c>
      <c r="M7">
        <f t="shared" si="3"/>
        <v>0.27928750000000002</v>
      </c>
      <c r="N7">
        <f t="shared" si="2"/>
        <v>0.199375</v>
      </c>
      <c r="O7">
        <f>ABS(M7-'Wind Tunnel Beta=29deg data'!B10)</f>
        <v>9.2875000000000041E-3</v>
      </c>
      <c r="P7">
        <f>ABS(N7-'Wind Tunnel Beta=29deg data'!C10)</f>
        <v>1.5025000000000011E-2</v>
      </c>
    </row>
    <row r="8" spans="6:27" x14ac:dyDescent="0.55000000000000004">
      <c r="F8">
        <f t="shared" si="4"/>
        <v>11.423973285781063</v>
      </c>
      <c r="G8">
        <v>26</v>
      </c>
      <c r="H8">
        <f t="shared" si="1"/>
        <v>22.156321368919791</v>
      </c>
      <c r="I8">
        <v>0.55000000000000004</v>
      </c>
      <c r="J8" s="5">
        <v>1.6742999999999999</v>
      </c>
      <c r="K8" s="5">
        <v>2.2608999999999999</v>
      </c>
      <c r="L8">
        <f t="shared" si="5"/>
        <v>0.74054580034499529</v>
      </c>
      <c r="M8">
        <f t="shared" si="3"/>
        <v>0.253237875</v>
      </c>
      <c r="N8">
        <f t="shared" si="2"/>
        <v>0.18807861875000004</v>
      </c>
      <c r="O8">
        <f>ABS(M8-'Wind Tunnel Beta=29deg data'!B11)</f>
        <v>7.2378750000000047E-3</v>
      </c>
      <c r="P8">
        <f>ABS(N8-'Wind Tunnel Beta=29deg data'!C11)</f>
        <v>1.592138124999995E-2</v>
      </c>
    </row>
    <row r="9" spans="6:27" x14ac:dyDescent="0.55000000000000004">
      <c r="F9">
        <f>H9*2*PI()*$Q$1/G9</f>
        <v>10.471975511965978</v>
      </c>
      <c r="G9">
        <v>26</v>
      </c>
      <c r="H9">
        <f t="shared" si="1"/>
        <v>20.309961254843145</v>
      </c>
      <c r="I9">
        <v>0.6</v>
      </c>
      <c r="J9" s="5">
        <v>1.2861</v>
      </c>
      <c r="K9" s="5">
        <v>1.6632</v>
      </c>
      <c r="L9">
        <f t="shared" si="5"/>
        <v>0.77326839826839833</v>
      </c>
      <c r="M9">
        <f t="shared" si="3"/>
        <v>0.23149799999999998</v>
      </c>
      <c r="N9">
        <f t="shared" si="2"/>
        <v>0.1796256</v>
      </c>
      <c r="O9">
        <f>ABS(M9-'Wind Tunnel Beta=29deg data'!B12)</f>
        <v>1.149799999999998E-2</v>
      </c>
      <c r="P9">
        <f>ABS(N9-'Wind Tunnel Beta=29deg data'!C12)</f>
        <v>1.2874400000000008E-2</v>
      </c>
    </row>
    <row r="11" spans="6:27" x14ac:dyDescent="0.55000000000000004">
      <c r="F11" t="s">
        <v>2</v>
      </c>
      <c r="G11" t="s">
        <v>11</v>
      </c>
    </row>
    <row r="12" spans="6:27" x14ac:dyDescent="0.55000000000000004">
      <c r="F12" t="s">
        <v>3</v>
      </c>
      <c r="G12" t="s">
        <v>4</v>
      </c>
      <c r="H12" t="s">
        <v>9</v>
      </c>
      <c r="I12" t="s">
        <v>1</v>
      </c>
      <c r="J12" t="s">
        <v>30</v>
      </c>
      <c r="K12" t="s">
        <v>31</v>
      </c>
      <c r="L12" t="s">
        <v>8</v>
      </c>
      <c r="M12" t="s">
        <v>0</v>
      </c>
      <c r="N12" t="s">
        <v>7</v>
      </c>
      <c r="O12" t="s">
        <v>32</v>
      </c>
      <c r="P12" t="s">
        <v>33</v>
      </c>
    </row>
    <row r="13" spans="6:27" x14ac:dyDescent="0.55000000000000004">
      <c r="F13">
        <f t="shared" ref="F13" si="6">H13*2*PI()*$Q$1/G13</f>
        <v>20.943951023931955</v>
      </c>
      <c r="G13">
        <v>26</v>
      </c>
      <c r="H13">
        <f t="shared" ref="H13" si="7">G13/(I13*$Q$1)</f>
        <v>40.61992250968629</v>
      </c>
      <c r="I13">
        <v>0.3</v>
      </c>
      <c r="J13" s="5">
        <v>3.8041999999999998</v>
      </c>
      <c r="K13" s="5">
        <v>6.1909999999999998</v>
      </c>
      <c r="L13">
        <f>J13/K13</f>
        <v>0.61447262154740756</v>
      </c>
      <c r="M13">
        <f>J13*POWER(I13,2)/2</f>
        <v>0.17118899999999998</v>
      </c>
      <c r="N13">
        <f>K13*POWER(I13,3)/2</f>
        <v>8.35785E-2</v>
      </c>
      <c r="O13">
        <f>ABS(M13-'Wind Tunnel Beta=19deg data'!B6)</f>
        <v>1.6889999999999683E-3</v>
      </c>
      <c r="P13">
        <f>ABS(N13-'Wind Tunnel Beta=19deg data'!C6)</f>
        <v>1.0261500000000007E-2</v>
      </c>
    </row>
    <row r="14" spans="6:27" x14ac:dyDescent="0.55000000000000004">
      <c r="F14">
        <f t="shared" ref="F14:F19" si="8">H14*2*PI()*$Q$1/G14</f>
        <v>17.951958020513104</v>
      </c>
      <c r="G14">
        <v>26</v>
      </c>
      <c r="H14">
        <f t="shared" ref="H14:H19" si="9">G14/(I14*$Q$1)</f>
        <v>34.817076436873961</v>
      </c>
      <c r="I14">
        <v>0.35</v>
      </c>
      <c r="J14" s="5">
        <v>2.4382000000000001</v>
      </c>
      <c r="K14" s="5">
        <v>3.6280000000000001</v>
      </c>
      <c r="L14">
        <f>J14/K14</f>
        <v>0.67205071664829108</v>
      </c>
      <c r="M14">
        <f t="shared" ref="M14:M19" si="10">J14*POWER(I14,2)/2</f>
        <v>0.14933974999999999</v>
      </c>
      <c r="N14">
        <f t="shared" ref="N14:N19" si="11">K14*POWER(I14,3)/2</f>
        <v>7.777524999999999E-2</v>
      </c>
      <c r="O14">
        <f>ABS(M14-'Wind Tunnel Beta=19deg data'!B7)</f>
        <v>1.6025000000000067E-4</v>
      </c>
      <c r="P14">
        <f>ABS(N14-'Wind Tunnel Beta=19deg data'!C7)</f>
        <v>1.2424750000000012E-2</v>
      </c>
    </row>
    <row r="15" spans="6:27" x14ac:dyDescent="0.55000000000000004">
      <c r="F15">
        <f t="shared" si="8"/>
        <v>15.707963267948967</v>
      </c>
      <c r="G15">
        <v>26</v>
      </c>
      <c r="H15">
        <f t="shared" si="9"/>
        <v>30.464941882264718</v>
      </c>
      <c r="I15">
        <v>0.4</v>
      </c>
      <c r="J15" s="5">
        <v>1.6445000000000001</v>
      </c>
      <c r="K15" s="5">
        <v>2.2471999999999999</v>
      </c>
      <c r="L15">
        <f>J15/K15</f>
        <v>0.73179957280170882</v>
      </c>
      <c r="M15">
        <f t="shared" si="10"/>
        <v>0.13156000000000004</v>
      </c>
      <c r="N15">
        <f t="shared" si="11"/>
        <v>7.1910400000000013E-2</v>
      </c>
      <c r="O15">
        <f>ABS(M15-'Wind Tunnel Beta=19deg data'!B8)</f>
        <v>8.6000000000002741E-4</v>
      </c>
      <c r="P15">
        <f>ABS(N15-'Wind Tunnel Beta=19deg data'!C8)</f>
        <v>1.3529599999999989E-2</v>
      </c>
    </row>
    <row r="16" spans="6:27" x14ac:dyDescent="0.55000000000000004">
      <c r="F16">
        <f t="shared" si="8"/>
        <v>13.962634015954636</v>
      </c>
      <c r="G16">
        <v>26</v>
      </c>
      <c r="H16">
        <f t="shared" si="9"/>
        <v>27.07994833979086</v>
      </c>
      <c r="I16">
        <v>0.45</v>
      </c>
      <c r="J16" s="5">
        <v>1.0670999999999999</v>
      </c>
      <c r="K16" s="5">
        <v>1.3714</v>
      </c>
      <c r="L16">
        <f>J16/K16</f>
        <v>0.7781099606241797</v>
      </c>
      <c r="M16">
        <f t="shared" si="10"/>
        <v>0.108043875</v>
      </c>
      <c r="N16">
        <f t="shared" si="11"/>
        <v>6.2484412500000003E-2</v>
      </c>
      <c r="O16">
        <f>ABS(M16-'Wind Tunnel Beta=19deg data'!B9)</f>
        <v>3.8561250000000019E-3</v>
      </c>
      <c r="P16">
        <f>ABS(N16-'Wind Tunnel Beta=19deg data'!C9)</f>
        <v>1.6705587499999994E-2</v>
      </c>
    </row>
    <row r="17" spans="6:16" x14ac:dyDescent="0.55000000000000004">
      <c r="F17">
        <f t="shared" si="8"/>
        <v>12.566370614359174</v>
      </c>
      <c r="G17">
        <v>26</v>
      </c>
      <c r="H17">
        <f t="shared" si="9"/>
        <v>24.371953505811774</v>
      </c>
      <c r="I17">
        <v>0.5</v>
      </c>
      <c r="J17" s="5">
        <v>0.69347999999999999</v>
      </c>
      <c r="K17" s="5">
        <v>0.86065999999999998</v>
      </c>
      <c r="L17">
        <f t="shared" ref="L17:L19" si="12">J17/K17</f>
        <v>0.80575372388631983</v>
      </c>
      <c r="M17">
        <f t="shared" si="10"/>
        <v>8.6684999999999998E-2</v>
      </c>
      <c r="N17">
        <f t="shared" si="11"/>
        <v>5.3791249999999999E-2</v>
      </c>
      <c r="O17">
        <f>ABS(M17-'Wind Tunnel Beta=19deg data'!B10)</f>
        <v>2.6650000000000007E-3</v>
      </c>
      <c r="P17">
        <f>ABS(N17-'Wind Tunnel Beta=19deg data'!C10)</f>
        <v>1.8028749999999996E-2</v>
      </c>
    </row>
    <row r="18" spans="6:16" x14ac:dyDescent="0.55000000000000004">
      <c r="F18">
        <f t="shared" si="8"/>
        <v>11.423973285781063</v>
      </c>
      <c r="G18">
        <v>26</v>
      </c>
      <c r="H18">
        <f t="shared" si="9"/>
        <v>22.156321368919791</v>
      </c>
      <c r="I18">
        <v>0.55000000000000004</v>
      </c>
      <c r="J18" s="5">
        <v>0.45036999999999999</v>
      </c>
      <c r="K18" s="5">
        <v>0.54393999999999998</v>
      </c>
      <c r="L18">
        <f t="shared" si="12"/>
        <v>0.82797735044306364</v>
      </c>
      <c r="M18">
        <f t="shared" si="10"/>
        <v>6.8118462500000004E-2</v>
      </c>
      <c r="N18">
        <f t="shared" si="11"/>
        <v>4.5249008750000014E-2</v>
      </c>
      <c r="O18">
        <f>ABS(M18-'Wind Tunnel Beta=19deg data'!B11)</f>
        <v>3.7015374999999906E-3</v>
      </c>
      <c r="P18">
        <f>ABS(N18-'Wind Tunnel Beta=19deg data'!C11)</f>
        <v>1.9220991249999986E-2</v>
      </c>
    </row>
    <row r="19" spans="6:16" x14ac:dyDescent="0.55000000000000004">
      <c r="F19">
        <f t="shared" si="8"/>
        <v>10.471975511965978</v>
      </c>
      <c r="G19">
        <v>26</v>
      </c>
      <c r="H19">
        <f t="shared" si="9"/>
        <v>20.309961254843145</v>
      </c>
      <c r="I19">
        <v>0.6</v>
      </c>
      <c r="J19" s="5">
        <v>0.25535000000000002</v>
      </c>
      <c r="K19" s="5">
        <v>0.31189</v>
      </c>
      <c r="L19">
        <f t="shared" si="12"/>
        <v>0.81871813780499547</v>
      </c>
      <c r="M19">
        <f t="shared" si="10"/>
        <v>4.5963000000000004E-2</v>
      </c>
      <c r="N19">
        <f t="shared" si="11"/>
        <v>3.3684119999999998E-2</v>
      </c>
      <c r="O19">
        <f>ABS(M19-'Wind Tunnel Beta=19deg data'!B12)</f>
        <v>4.0369999999999989E-3</v>
      </c>
      <c r="P19">
        <f>ABS(N19-'Wind Tunnel Beta=19deg data'!C12)</f>
        <v>2.4515880000000004E-2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2025-06-11T09:39:10Z</dcterms:modified>
</cp:coreProperties>
</file>